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3"/>
  <workbookPr defaultThemeVersion="124226"/>
  <mc:AlternateContent xmlns:mc="http://schemas.openxmlformats.org/markup-compatibility/2006">
    <mc:Choice Requires="x15">
      <x15ac:absPath xmlns:x15ac="http://schemas.microsoft.com/office/spreadsheetml/2010/11/ac" url="D:\2025\"/>
    </mc:Choice>
  </mc:AlternateContent>
  <xr:revisionPtr revIDLastSave="0" documentId="8_{4E9B1A2D-C733-4A9D-A9B4-ED32E7DDD1FB}" xr6:coauthVersionLast="47" xr6:coauthVersionMax="47" xr10:uidLastSave="{00000000-0000-0000-0000-000000000000}"/>
  <bookViews>
    <workbookView xWindow="0" yWindow="0" windowWidth="15360" windowHeight="5895" tabRatio="926" firstSheet="6" activeTab="6" xr2:uid="{00000000-000D-0000-FFFF-FFFF00000000}"/>
  </bookViews>
  <sheets>
    <sheet name="ANALYSE" sheetId="55" state="hidden" r:id="rId1"/>
    <sheet name="Cover" sheetId="51" r:id="rId2"/>
    <sheet name="P&amp;L conso" sheetId="26" r:id="rId3"/>
    <sheet name="Opex Consolidés" sheetId="25" r:id="rId4"/>
    <sheet name="Feuil2" sheetId="53" state="hidden" r:id="rId5"/>
    <sheet name="CA Mobile" sheetId="17" r:id="rId6"/>
    <sheet name="Marge Mobile " sheetId="18" r:id="rId7"/>
    <sheet name="Parc Mobile" sheetId="45" r:id="rId8"/>
    <sheet name="Trafic mobile" sheetId="23" r:id="rId9"/>
    <sheet name="Indicateurs Mobile" sheetId="22" r:id="rId10"/>
    <sheet name="Marge Mobile" sheetId="54" state="hidden" r:id="rId11"/>
    <sheet name="P&amp;L Mobile" sheetId="20" state="hidden" r:id="rId12"/>
    <sheet name="Parc fixe" sheetId="4" state="hidden" r:id="rId13"/>
    <sheet name="Parc Internet" sheetId="5" state="hidden" r:id="rId14"/>
    <sheet name="CA Fixe" sheetId="6" state="hidden" r:id="rId15"/>
    <sheet name="Marge Fixe" sheetId="9" state="hidden" r:id="rId16"/>
    <sheet name="P&amp;L- Fixe" sheetId="11" state="hidden" r:id="rId17"/>
    <sheet name="Trafic Fixe" sheetId="36" state="hidden" r:id="rId18"/>
    <sheet name="Indicateurs Fixe &amp; internet" sheetId="13" state="hidden" r:id="rId19"/>
    <sheet name="Data Mobile " sheetId="58" r:id="rId20"/>
    <sheet name="INDICATEURS (revus)" sheetId="63" state="hidden" r:id="rId21"/>
    <sheet name="Mobile Money" sheetId="65" r:id="rId22"/>
    <sheet name="Capex Consolidés" sheetId="35" r:id="rId23"/>
    <sheet name="Détail Capex 2025" sheetId="60" state="hidden" r:id="rId24"/>
    <sheet name="Cash conso" sheetId="27" r:id="rId25"/>
    <sheet name="Feuil4" sheetId="64" state="hidden" r:id="rId26"/>
    <sheet name="Réalisé de trésorerie" sheetId="49" state="hidden" r:id="rId27"/>
    <sheet name="Feuil3" sheetId="56" state="hidden" r:id="rId28"/>
    <sheet name="Détail projets Capex" sheetId="47" state="hidden" r:id="rId29"/>
    <sheet name="SHL et management fees" sheetId="50" state="hidden" r:id="rId30"/>
    <sheet name="NRI 2015" sheetId="46" state="hidden" r:id="rId31"/>
    <sheet name="RH et QS" sheetId="2" state="hidden" r:id="rId32"/>
    <sheet name="BA clients opérateurs" sheetId="32" state="hidden" r:id="rId33"/>
    <sheet name="Feuil1" sheetId="52"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s>
  <definedNames>
    <definedName name="\e">#N/A</definedName>
    <definedName name="\M" localSheetId="1">#REF!</definedName>
    <definedName name="\M" localSheetId="19">#REF!</definedName>
    <definedName name="\M" localSheetId="10">#REF!</definedName>
    <definedName name="\M" localSheetId="21">#REF!</definedName>
    <definedName name="\M" localSheetId="29">#REF!</definedName>
    <definedName name="\M">#REF!</definedName>
    <definedName name="\p" localSheetId="1">'[1]Cur Q v Plan'!#REF!</definedName>
    <definedName name="\p" localSheetId="19">'[1]Cur Q v Plan'!#REF!</definedName>
    <definedName name="\p" localSheetId="10">'[1]Cur Q v Plan'!#REF!</definedName>
    <definedName name="\p" localSheetId="21">'[1]Cur Q v Plan'!#REF!</definedName>
    <definedName name="\p" localSheetId="29">'[1]Cur Q v Plan'!#REF!</definedName>
    <definedName name="\p">'[1]Cur Q v Plan'!#REF!</definedName>
    <definedName name="\r">#N/A</definedName>
    <definedName name="\t">#N/A</definedName>
    <definedName name="_" localSheetId="1">#REF!</definedName>
    <definedName name="_" localSheetId="19">#REF!</definedName>
    <definedName name="_" localSheetId="10">#REF!</definedName>
    <definedName name="_" localSheetId="21">#REF!</definedName>
    <definedName name="_" localSheetId="29">#REF!</definedName>
    <definedName name="_">#REF!</definedName>
    <definedName name="__" localSheetId="19">#REF!</definedName>
    <definedName name="__" localSheetId="10">#REF!</definedName>
    <definedName name="__" localSheetId="21">#REF!</definedName>
    <definedName name="__" localSheetId="26" hidden="1">{"subs",#N/A,FALSE,"database ";"proportional",#N/A,FALSE,"database "}</definedName>
    <definedName name="__">#REF!</definedName>
    <definedName name="___________B1">#N/A</definedName>
    <definedName name="___________eng2">#N/A</definedName>
    <definedName name="___________eng3" localSheetId="19">'Data Mobile '!___________eng3</definedName>
    <definedName name="___________eng3" localSheetId="21">'Mobile Money'!___________eng3</definedName>
    <definedName name="___________eng3">'Data Mobile '!___________eng3</definedName>
    <definedName name="___________eng4">#N/A</definedName>
    <definedName name="__________B1">#N/A</definedName>
    <definedName name="__________eng2">#N/A</definedName>
    <definedName name="__________eng3" localSheetId="19">'Data Mobile '!__________eng3</definedName>
    <definedName name="__________eng3" localSheetId="21">'Mobile Money'!__________eng3</definedName>
    <definedName name="__________eng3">'Data Mobile '!__________eng3</definedName>
    <definedName name="__________eng4">#N/A</definedName>
    <definedName name="_________eng3" localSheetId="19">'Data Mobile '!_________eng3</definedName>
    <definedName name="_________eng3" localSheetId="21">'Mobile Money'!_________eng3</definedName>
    <definedName name="_________eng3">'Data Mobile '!_________eng3</definedName>
    <definedName name="________eng3" localSheetId="19">'Data Mobile '!________eng3</definedName>
    <definedName name="________eng3" localSheetId="21">'Mobile Money'!________eng3</definedName>
    <definedName name="________eng3">'Data Mobile '!________eng3</definedName>
    <definedName name="_______eng3" localSheetId="19">'Data Mobile '!_______eng3</definedName>
    <definedName name="_______eng3" localSheetId="21">'Mobile Money'!_______eng3</definedName>
    <definedName name="_______eng3">'Data Mobile '!_______eng3</definedName>
    <definedName name="______eng3" localSheetId="19">'Data Mobile '!______eng3</definedName>
    <definedName name="______eng3" localSheetId="21">'Mobile Money'!______eng3</definedName>
    <definedName name="______eng3">'Data Mobile '!______eng3</definedName>
    <definedName name="______FRF4" localSheetId="21">'[2]FX Rates'!$G$10</definedName>
    <definedName name="______FRF4">'[2]FX Rates'!$G$10</definedName>
    <definedName name="______GBP4" localSheetId="21">'[2]FX Rates'!$G$9</definedName>
    <definedName name="______GBP4">'[2]FX Rates'!$G$9</definedName>
    <definedName name="_____0" localSheetId="1">#REF!</definedName>
    <definedName name="_____0" localSheetId="19">#REF!</definedName>
    <definedName name="_____0" localSheetId="10">#REF!</definedName>
    <definedName name="_____0" localSheetId="21">#REF!</definedName>
    <definedName name="_____0">#REF!</definedName>
    <definedName name="_____12" localSheetId="1">#REF!</definedName>
    <definedName name="_____12" localSheetId="19">#REF!</definedName>
    <definedName name="_____12" localSheetId="10">#REF!</definedName>
    <definedName name="_____12" localSheetId="21">#REF!</definedName>
    <definedName name="_____12">#REF!</definedName>
    <definedName name="_____14" localSheetId="1">#REF!</definedName>
    <definedName name="_____14" localSheetId="19">#REF!</definedName>
    <definedName name="_____14" localSheetId="10">#REF!</definedName>
    <definedName name="_____14" localSheetId="21">#REF!</definedName>
    <definedName name="_____14">#REF!</definedName>
    <definedName name="_____16" localSheetId="19">#REF!</definedName>
    <definedName name="_____16" localSheetId="10">#REF!</definedName>
    <definedName name="_____16" localSheetId="21">#REF!</definedName>
    <definedName name="_____16">#REF!</definedName>
    <definedName name="_____2" localSheetId="19">#REF!</definedName>
    <definedName name="_____2" localSheetId="10">#REF!</definedName>
    <definedName name="_____2" localSheetId="21">#REF!</definedName>
    <definedName name="_____2">#REF!</definedName>
    <definedName name="_____25" localSheetId="19">#REF!</definedName>
    <definedName name="_____25" localSheetId="10">#REF!</definedName>
    <definedName name="_____25" localSheetId="21">#REF!</definedName>
    <definedName name="_____25">#REF!</definedName>
    <definedName name="_____26" localSheetId="19">#REF!</definedName>
    <definedName name="_____26" localSheetId="10">#REF!</definedName>
    <definedName name="_____26" localSheetId="21">#REF!</definedName>
    <definedName name="_____26">#REF!</definedName>
    <definedName name="_____27" localSheetId="19">#REF!</definedName>
    <definedName name="_____27" localSheetId="10">#REF!</definedName>
    <definedName name="_____27" localSheetId="21">#REF!</definedName>
    <definedName name="_____27">#REF!</definedName>
    <definedName name="_____28" localSheetId="19">#REF!</definedName>
    <definedName name="_____28" localSheetId="10">#REF!</definedName>
    <definedName name="_____28" localSheetId="21">#REF!</definedName>
    <definedName name="_____28">#REF!</definedName>
    <definedName name="_____4" localSheetId="19">#REF!</definedName>
    <definedName name="_____4" localSheetId="10">#REF!</definedName>
    <definedName name="_____4" localSheetId="21">#REF!</definedName>
    <definedName name="_____4">#REF!</definedName>
    <definedName name="_____5" localSheetId="19">#REF!</definedName>
    <definedName name="_____5" localSheetId="10">#REF!</definedName>
    <definedName name="_____5" localSheetId="21">#REF!</definedName>
    <definedName name="_____5">#REF!</definedName>
    <definedName name="_____6" localSheetId="19">#REF!</definedName>
    <definedName name="_____6" localSheetId="10">#REF!</definedName>
    <definedName name="_____6" localSheetId="21">#REF!</definedName>
    <definedName name="_____6">#REF!</definedName>
    <definedName name="_____7" localSheetId="19">#REF!</definedName>
    <definedName name="_____7" localSheetId="10">#REF!</definedName>
    <definedName name="_____7" localSheetId="21">#REF!</definedName>
    <definedName name="_____7">#REF!</definedName>
    <definedName name="_____eng3" localSheetId="19">'Data Mobile '!_____eng3</definedName>
    <definedName name="_____eng3" localSheetId="21">'Mobile Money'!_____eng3</definedName>
    <definedName name="_____eng3">'Data Mobile '!_____eng3</definedName>
    <definedName name="_____FRF4" localSheetId="21">'[2]FX Rates'!$G$10</definedName>
    <definedName name="_____FRF4">'[2]FX Rates'!$G$10</definedName>
    <definedName name="_____GBP4" localSheetId="21">'[2]FX Rates'!$G$9</definedName>
    <definedName name="_____GBP4">'[2]FX Rates'!$G$9</definedName>
    <definedName name="____0" localSheetId="1">#REF!</definedName>
    <definedName name="____0" localSheetId="19">#REF!</definedName>
    <definedName name="____0" localSheetId="10">#REF!</definedName>
    <definedName name="____0" localSheetId="21">#REF!</definedName>
    <definedName name="____0">#REF!</definedName>
    <definedName name="____12" localSheetId="1">#REF!</definedName>
    <definedName name="____12" localSheetId="19">#REF!</definedName>
    <definedName name="____12" localSheetId="10">#REF!</definedName>
    <definedName name="____12" localSheetId="21">#REF!</definedName>
    <definedName name="____12">#REF!</definedName>
    <definedName name="____14" localSheetId="1">#REF!</definedName>
    <definedName name="____14" localSheetId="19">#REF!</definedName>
    <definedName name="____14" localSheetId="10">#REF!</definedName>
    <definedName name="____14" localSheetId="21">#REF!</definedName>
    <definedName name="____14">#REF!</definedName>
    <definedName name="____16" localSheetId="19">#REF!</definedName>
    <definedName name="____16" localSheetId="10">#REF!</definedName>
    <definedName name="____16" localSheetId="21">#REF!</definedName>
    <definedName name="____16">#REF!</definedName>
    <definedName name="____2" localSheetId="19">#REF!</definedName>
    <definedName name="____2" localSheetId="10">#REF!</definedName>
    <definedName name="____2" localSheetId="21">#REF!</definedName>
    <definedName name="____2">#REF!</definedName>
    <definedName name="____25" localSheetId="19">#REF!</definedName>
    <definedName name="____25" localSheetId="10">#REF!</definedName>
    <definedName name="____25" localSheetId="21">#REF!</definedName>
    <definedName name="____25">#REF!</definedName>
    <definedName name="____26" localSheetId="19">#REF!</definedName>
    <definedName name="____26" localSheetId="10">#REF!</definedName>
    <definedName name="____26" localSheetId="21">#REF!</definedName>
    <definedName name="____26">#REF!</definedName>
    <definedName name="____27" localSheetId="19">#REF!</definedName>
    <definedName name="____27" localSheetId="10">#REF!</definedName>
    <definedName name="____27" localSheetId="21">#REF!</definedName>
    <definedName name="____27">#REF!</definedName>
    <definedName name="____4" localSheetId="19">#REF!</definedName>
    <definedName name="____4" localSheetId="10">#REF!</definedName>
    <definedName name="____4" localSheetId="21">#REF!</definedName>
    <definedName name="____4">#REF!</definedName>
    <definedName name="____5" localSheetId="19">#REF!</definedName>
    <definedName name="____5" localSheetId="10">#REF!</definedName>
    <definedName name="____5" localSheetId="21">#REF!</definedName>
    <definedName name="____5">#REF!</definedName>
    <definedName name="____7" localSheetId="19">#REF!</definedName>
    <definedName name="____7" localSheetId="10">#REF!</definedName>
    <definedName name="____7" localSheetId="21">#REF!</definedName>
    <definedName name="____7">#REF!</definedName>
    <definedName name="____eng3" localSheetId="19">'Data Mobile '!____eng3</definedName>
    <definedName name="____eng3" localSheetId="21">'Mobile Money'!____eng3</definedName>
    <definedName name="____eng3">'Data Mobile '!____eng3</definedName>
    <definedName name="____FRF4" localSheetId="21">'[3]FX Rates'!$G$10</definedName>
    <definedName name="____FRF4">'[3]FX Rates'!$G$10</definedName>
    <definedName name="____GBP4" localSheetId="21">'[3]FX Rates'!$G$9</definedName>
    <definedName name="____GBP4">'[3]FX Rates'!$G$9</definedName>
    <definedName name="___FRF4" localSheetId="21">'[4]FX Rates'!$G$10</definedName>
    <definedName name="___FRF4">'[4]FX Rates'!$G$10</definedName>
    <definedName name="___GBP4" localSheetId="21">'[4]FX Rates'!$G$9</definedName>
    <definedName name="___GBP4">'[4]FX Rates'!$G$9</definedName>
    <definedName name="__0" localSheetId="1">#REF!</definedName>
    <definedName name="__0" localSheetId="19">#REF!</definedName>
    <definedName name="__0" localSheetId="10">#REF!</definedName>
    <definedName name="__0" localSheetId="21">#REF!</definedName>
    <definedName name="__0">#REF!</definedName>
    <definedName name="__0___0" localSheetId="1">#REF!</definedName>
    <definedName name="__0___0" localSheetId="19">#REF!</definedName>
    <definedName name="__0___0" localSheetId="10">#REF!</definedName>
    <definedName name="__0___0" localSheetId="21">#REF!</definedName>
    <definedName name="__0___0">#REF!</definedName>
    <definedName name="__0___12" localSheetId="1">#REF!</definedName>
    <definedName name="__0___12" localSheetId="19">#REF!</definedName>
    <definedName name="__0___12" localSheetId="10">#REF!</definedName>
    <definedName name="__0___12" localSheetId="21">#REF!</definedName>
    <definedName name="__0___12">#REF!</definedName>
    <definedName name="__0___14" localSheetId="19">#REF!</definedName>
    <definedName name="__0___14" localSheetId="10">#REF!</definedName>
    <definedName name="__0___14" localSheetId="21">#REF!</definedName>
    <definedName name="__0___14">#REF!</definedName>
    <definedName name="__0S" localSheetId="19">#REF!</definedName>
    <definedName name="__0S" localSheetId="10">#REF!</definedName>
    <definedName name="__0S" localSheetId="21">#REF!</definedName>
    <definedName name="__0S">#REF!</definedName>
    <definedName name="__0S___0" localSheetId="19">[5]_REF!#REF!</definedName>
    <definedName name="__0S___0" localSheetId="10">[5]_REF!#REF!</definedName>
    <definedName name="__0S___0" localSheetId="21">[5]_REF!#REF!</definedName>
    <definedName name="__0S___0">[5]_REF!#REF!</definedName>
    <definedName name="__0S___12" localSheetId="19">[6]_REF!#REF!</definedName>
    <definedName name="__0S___12" localSheetId="10">[6]_REF!#REF!</definedName>
    <definedName name="__0S___12" localSheetId="21">[6]_REF!#REF!</definedName>
    <definedName name="__0S___12">[6]_REF!#REF!</definedName>
    <definedName name="__0S___14" localSheetId="1">#REF!</definedName>
    <definedName name="__0S___14" localSheetId="19">#REF!</definedName>
    <definedName name="__0S___14" localSheetId="10">#REF!</definedName>
    <definedName name="__0S___14" localSheetId="21">#REF!</definedName>
    <definedName name="__0S___14">#REF!</definedName>
    <definedName name="__123Graph_A" localSheetId="22" hidden="1">#REF!</definedName>
    <definedName name="__123Graph_A" localSheetId="1" hidden="1">#REF!</definedName>
    <definedName name="__123Graph_A" localSheetId="19" hidden="1">#REF!</definedName>
    <definedName name="__123Graph_A" localSheetId="10" hidden="1">#REF!</definedName>
    <definedName name="__123Graph_A" localSheetId="21" hidden="1">#REF!</definedName>
    <definedName name="__123Graph_A" localSheetId="30" hidden="1">#REF!</definedName>
    <definedName name="__123Graph_A" localSheetId="16" hidden="1">#REF!</definedName>
    <definedName name="__123Graph_A" localSheetId="11" hidden="1">#REF!</definedName>
    <definedName name="__123Graph_A" localSheetId="26" hidden="1">[7]Rend98_99!#REF!</definedName>
    <definedName name="__123Graph_A" localSheetId="17" hidden="1">#REF!</definedName>
    <definedName name="__123Graph_A" hidden="1">#REF!</definedName>
    <definedName name="__123Graph_AGRAPH1" localSheetId="16" hidden="1">'[8]CA Internet'!$C$248:$C$250</definedName>
    <definedName name="__123Graph_AGRAPH1" localSheetId="11" hidden="1">'[8]CA Internet'!$C$248:$C$250</definedName>
    <definedName name="__123Graph_AGRAPH1" localSheetId="26" hidden="1">'[8]CA Internet'!$C$248:$C$250</definedName>
    <definedName name="__123Graph_AGRAPH1" hidden="1">[9]A!$C$248:$C$250</definedName>
    <definedName name="__123Graph_AGRAPH2" localSheetId="16" hidden="1">'[8]CA Internet'!$K$242:$K$242</definedName>
    <definedName name="__123Graph_AGRAPH2" localSheetId="11" hidden="1">'[8]CA Internet'!$K$242:$K$242</definedName>
    <definedName name="__123Graph_AGRAPH2" localSheetId="26" hidden="1">'[8]CA Internet'!$K$242:$K$242</definedName>
    <definedName name="__123Graph_AGRAPH2" hidden="1">[9]A!$K$242:$K$242</definedName>
    <definedName name="__123Graph_AGRAPH3" localSheetId="16" hidden="1">'[8]CA Internet'!$C$248:$C$250</definedName>
    <definedName name="__123Graph_AGRAPH3" localSheetId="11" hidden="1">'[8]CA Internet'!$C$248:$C$250</definedName>
    <definedName name="__123Graph_AGRAPH3" localSheetId="26" hidden="1">'[8]CA Internet'!$C$248:$C$250</definedName>
    <definedName name="__123Graph_AGRAPH3" hidden="1">[9]A!$C$248:$C$250</definedName>
    <definedName name="__123Graph_AGRAPH4" localSheetId="16" hidden="1">'[8]CA Internet'!$C$249:$G$249</definedName>
    <definedName name="__123Graph_AGRAPH4" localSheetId="11" hidden="1">'[8]CA Internet'!$C$249:$G$249</definedName>
    <definedName name="__123Graph_AGRAPH4" localSheetId="26" hidden="1">'[8]CA Internet'!$C$249:$G$249</definedName>
    <definedName name="__123Graph_AGRAPH4" hidden="1">[9]A!$C$249:$G$249</definedName>
    <definedName name="__123Graph_AGRAPH5" localSheetId="16" hidden="1">'[8]CA Internet'!$R$202:$R$212</definedName>
    <definedName name="__123Graph_AGRAPH5" localSheetId="11" hidden="1">'[8]CA Internet'!$R$202:$R$212</definedName>
    <definedName name="__123Graph_AGRAPH5" localSheetId="26" hidden="1">'[8]CA Internet'!$R$202:$R$212</definedName>
    <definedName name="__123Graph_AGRAPH5" hidden="1">[9]A!$R$202:$R$212</definedName>
    <definedName name="__123Graph_AGRAPH6" localSheetId="16" hidden="1">'[8]CA Internet'!$R$203:$R$212</definedName>
    <definedName name="__123Graph_AGRAPH6" localSheetId="11" hidden="1">'[8]CA Internet'!$R$203:$R$212</definedName>
    <definedName name="__123Graph_AGRAPH6" localSheetId="26" hidden="1">'[8]CA Internet'!$R$203:$R$212</definedName>
    <definedName name="__123Graph_AGRAPH6" hidden="1">[9]A!$R$203:$R$212</definedName>
    <definedName name="__123Graph_B" localSheetId="22" hidden="1">#REF!</definedName>
    <definedName name="__123Graph_B" localSheetId="1" hidden="1">#REF!</definedName>
    <definedName name="__123Graph_B" localSheetId="19" hidden="1">#REF!</definedName>
    <definedName name="__123Graph_B" localSheetId="10" hidden="1">#REF!</definedName>
    <definedName name="__123Graph_B" localSheetId="21" hidden="1">#REF!</definedName>
    <definedName name="__123Graph_B" localSheetId="30" hidden="1">#REF!</definedName>
    <definedName name="__123Graph_B" localSheetId="16" hidden="1">#REF!</definedName>
    <definedName name="__123Graph_B" localSheetId="11" hidden="1">#REF!</definedName>
    <definedName name="__123Graph_B" localSheetId="26" hidden="1">'[10]DCT_titu98+Rend'!#REF!</definedName>
    <definedName name="__123Graph_B" localSheetId="17" hidden="1">#REF!</definedName>
    <definedName name="__123Graph_B" hidden="1">#REF!</definedName>
    <definedName name="__123Graph_BGRAPH1" localSheetId="16" hidden="1">'[8]CA Internet'!$D$248:$D$250</definedName>
    <definedName name="__123Graph_BGRAPH1" localSheetId="11" hidden="1">'[8]CA Internet'!$D$248:$D$250</definedName>
    <definedName name="__123Graph_BGRAPH1" localSheetId="26" hidden="1">'[8]CA Internet'!$D$248:$D$250</definedName>
    <definedName name="__123Graph_BGRAPH1" hidden="1">[9]A!$D$248:$D$250</definedName>
    <definedName name="__123Graph_BGRAPH3" localSheetId="16" hidden="1">'[8]CA Internet'!$D$248:$D$250</definedName>
    <definedName name="__123Graph_BGRAPH3" localSheetId="11" hidden="1">'[8]CA Internet'!$D$248:$D$250</definedName>
    <definedName name="__123Graph_BGRAPH3" localSheetId="26" hidden="1">'[8]CA Internet'!$D$248:$D$250</definedName>
    <definedName name="__123Graph_BGRAPH3" hidden="1">[9]A!$D$248:$D$250</definedName>
    <definedName name="__123Graph_BGRAPH4" localSheetId="16" hidden="1">'[8]CA Internet'!$C$250:$G$250</definedName>
    <definedName name="__123Graph_BGRAPH4" localSheetId="11" hidden="1">'[8]CA Internet'!$C$250:$G$250</definedName>
    <definedName name="__123Graph_BGRAPH4" localSheetId="26" hidden="1">'[8]CA Internet'!$C$250:$G$250</definedName>
    <definedName name="__123Graph_BGRAPH4" hidden="1">[9]A!$C$250:$G$250</definedName>
    <definedName name="__123Graph_BGRAPH5" localSheetId="16" hidden="1">'[8]CA Internet'!$S$202:$S$212</definedName>
    <definedName name="__123Graph_BGRAPH5" localSheetId="11" hidden="1">'[8]CA Internet'!$S$202:$S$212</definedName>
    <definedName name="__123Graph_BGRAPH5" localSheetId="26" hidden="1">'[8]CA Internet'!$S$202:$S$212</definedName>
    <definedName name="__123Graph_BGRAPH5" hidden="1">[9]A!$S$202:$S$212</definedName>
    <definedName name="__123Graph_BGRAPH6" localSheetId="16" hidden="1">'[8]CA Internet'!$S$203:$S$212</definedName>
    <definedName name="__123Graph_BGRAPH6" localSheetId="11" hidden="1">'[8]CA Internet'!$S$203:$S$212</definedName>
    <definedName name="__123Graph_BGRAPH6" localSheetId="26" hidden="1">'[8]CA Internet'!$S$203:$S$212</definedName>
    <definedName name="__123Graph_BGRAPH6" hidden="1">[9]A!$S$203:$S$212</definedName>
    <definedName name="__123Graph_CGRAPH1" localSheetId="16" hidden="1">'[8]CA Internet'!$E$248:$E$250</definedName>
    <definedName name="__123Graph_CGRAPH1" localSheetId="11" hidden="1">'[8]CA Internet'!$E$248:$E$250</definedName>
    <definedName name="__123Graph_CGRAPH1" localSheetId="26" hidden="1">'[8]CA Internet'!$E$248:$E$250</definedName>
    <definedName name="__123Graph_CGRAPH1" hidden="1">[9]A!$E$248:$E$250</definedName>
    <definedName name="__123Graph_CGRAPH3" localSheetId="16" hidden="1">'[8]CA Internet'!$E$248:$E$250</definedName>
    <definedName name="__123Graph_CGRAPH3" localSheetId="11" hidden="1">'[8]CA Internet'!$E$248:$E$250</definedName>
    <definedName name="__123Graph_CGRAPH3" localSheetId="26" hidden="1">'[8]CA Internet'!$E$248:$E$250</definedName>
    <definedName name="__123Graph_CGRAPH3" hidden="1">[9]A!$E$248:$E$250</definedName>
    <definedName name="__123Graph_D" localSheetId="22" hidden="1">#REF!</definedName>
    <definedName name="__123Graph_D" localSheetId="1" hidden="1">#REF!</definedName>
    <definedName name="__123Graph_D" localSheetId="19" hidden="1">#REF!</definedName>
    <definedName name="__123Graph_D" localSheetId="10" hidden="1">#REF!</definedName>
    <definedName name="__123Graph_D" localSheetId="21" hidden="1">#REF!</definedName>
    <definedName name="__123Graph_D" localSheetId="30" hidden="1">#REF!</definedName>
    <definedName name="__123Graph_D" localSheetId="16" hidden="1">#REF!</definedName>
    <definedName name="__123Graph_D" localSheetId="11" hidden="1">#REF!</definedName>
    <definedName name="__123Graph_D" localSheetId="26" hidden="1">'[11]Detail mensuel'!$D$1:$D$1</definedName>
    <definedName name="__123Graph_D" localSheetId="17" hidden="1">#REF!</definedName>
    <definedName name="__123Graph_D" hidden="1">#REF!</definedName>
    <definedName name="__123Graph_DGRAPH1" localSheetId="16" hidden="1">'[8]CA Internet'!$F$248:$F$250</definedName>
    <definedName name="__123Graph_DGRAPH1" localSheetId="11" hidden="1">'[8]CA Internet'!$F$248:$F$250</definedName>
    <definedName name="__123Graph_DGRAPH1" localSheetId="26" hidden="1">'[8]CA Internet'!$F$248:$F$250</definedName>
    <definedName name="__123Graph_DGRAPH1" hidden="1">[9]A!$F$248:$F$250</definedName>
    <definedName name="__123Graph_DGRAPH3" localSheetId="16" hidden="1">'[8]CA Internet'!$F$248:$F$250</definedName>
    <definedName name="__123Graph_DGRAPH3" localSheetId="11" hidden="1">'[8]CA Internet'!$F$248:$F$250</definedName>
    <definedName name="__123Graph_DGRAPH3" localSheetId="26" hidden="1">'[8]CA Internet'!$F$248:$F$250</definedName>
    <definedName name="__123Graph_DGRAPH3" hidden="1">[9]A!$F$248:$F$250</definedName>
    <definedName name="__123Graph_EGRAPH1" localSheetId="16" hidden="1">'[8]CA Internet'!$G$248:$G$250</definedName>
    <definedName name="__123Graph_EGRAPH1" localSheetId="11" hidden="1">'[8]CA Internet'!$G$248:$G$250</definedName>
    <definedName name="__123Graph_EGRAPH1" localSheetId="26" hidden="1">'[8]CA Internet'!$G$248:$G$250</definedName>
    <definedName name="__123Graph_EGRAPH1" hidden="1">[9]A!$G$248:$G$250</definedName>
    <definedName name="__123Graph_EGRAPH3" localSheetId="16" hidden="1">'[8]CA Internet'!$G$248:$G$250</definedName>
    <definedName name="__123Graph_EGRAPH3" localSheetId="11" hidden="1">'[8]CA Internet'!$G$248:$G$250</definedName>
    <definedName name="__123Graph_EGRAPH3" localSheetId="26" hidden="1">'[8]CA Internet'!$G$248:$G$250</definedName>
    <definedName name="__123Graph_EGRAPH3" hidden="1">[9]A!$G$248:$G$250</definedName>
    <definedName name="__123Graph_LBL_AGRAPH6" localSheetId="16" hidden="1">'[8]CA Internet'!$R$203:$R$213</definedName>
    <definedName name="__123Graph_LBL_AGRAPH6" localSheetId="11" hidden="1">'[8]CA Internet'!$R$203:$R$213</definedName>
    <definedName name="__123Graph_LBL_AGRAPH6" localSheetId="26" hidden="1">'[8]CA Internet'!$R$203:$R$213</definedName>
    <definedName name="__123Graph_LBL_AGRAPH6" hidden="1">[9]A!$R$203:$R$213</definedName>
    <definedName name="__123Graph_LBL_BGRAPH6" localSheetId="16" hidden="1">'[8]CA Internet'!$S$203:$S$213</definedName>
    <definedName name="__123Graph_LBL_BGRAPH6" localSheetId="11" hidden="1">'[8]CA Internet'!$S$203:$S$213</definedName>
    <definedName name="__123Graph_LBL_BGRAPH6" localSheetId="26" hidden="1">'[8]CA Internet'!$S$203:$S$213</definedName>
    <definedName name="__123Graph_LBL_BGRAPH6" hidden="1">[9]A!$S$203:$S$213</definedName>
    <definedName name="__123Graph_X" localSheetId="22" hidden="1">#REF!</definedName>
    <definedName name="__123Graph_X" localSheetId="1" hidden="1">#REF!</definedName>
    <definedName name="__123Graph_X" localSheetId="19" hidden="1">#REF!</definedName>
    <definedName name="__123Graph_X" localSheetId="10" hidden="1">#REF!</definedName>
    <definedName name="__123Graph_X" localSheetId="21" hidden="1">#REF!</definedName>
    <definedName name="__123Graph_X" localSheetId="30" hidden="1">#REF!</definedName>
    <definedName name="__123Graph_X" localSheetId="16" hidden="1">#REF!</definedName>
    <definedName name="__123Graph_X" localSheetId="11" hidden="1">#REF!</definedName>
    <definedName name="__123Graph_X" localSheetId="26" hidden="1">[7]Rend98_99!#REF!</definedName>
    <definedName name="__123Graph_X" localSheetId="17" hidden="1">#REF!</definedName>
    <definedName name="__123Graph_X" hidden="1">#REF!</definedName>
    <definedName name="__123Graph_XGRAPH1" localSheetId="16" hidden="1">'[8]CA Internet'!$B$248:$B$250</definedName>
    <definedName name="__123Graph_XGRAPH1" localSheetId="11" hidden="1">'[8]CA Internet'!$B$248:$B$250</definedName>
    <definedName name="__123Graph_XGRAPH1" localSheetId="26" hidden="1">'[8]CA Internet'!$B$248:$B$250</definedName>
    <definedName name="__123Graph_XGRAPH1" hidden="1">[9]A!$B$248:$B$250</definedName>
    <definedName name="__123Graph_XGRAPH3" localSheetId="16" hidden="1">'[8]CA Internet'!$B$248:$B$250</definedName>
    <definedName name="__123Graph_XGRAPH3" localSheetId="11" hidden="1">'[8]CA Internet'!$B$248:$B$250</definedName>
    <definedName name="__123Graph_XGRAPH3" localSheetId="26" hidden="1">'[8]CA Internet'!$B$248:$B$250</definedName>
    <definedName name="__123Graph_XGRAPH3" hidden="1">[9]A!$B$248:$B$250</definedName>
    <definedName name="__123Graph_XGRAPH4" localSheetId="16" hidden="1">'[8]CA Internet'!$C$248:$G$248</definedName>
    <definedName name="__123Graph_XGRAPH4" localSheetId="11" hidden="1">'[8]CA Internet'!$C$248:$G$248</definedName>
    <definedName name="__123Graph_XGRAPH4" localSheetId="26" hidden="1">'[8]CA Internet'!$C$248:$G$248</definedName>
    <definedName name="__123Graph_XGRAPH4" hidden="1">[9]A!$C$248:$G$248</definedName>
    <definedName name="__123Graph_XGRAPH5" localSheetId="16" hidden="1">'[8]CA Internet'!$Q$202:$Q$212</definedName>
    <definedName name="__123Graph_XGRAPH5" localSheetId="11" hidden="1">'[8]CA Internet'!$Q$202:$Q$212</definedName>
    <definedName name="__123Graph_XGRAPH5" localSheetId="26" hidden="1">'[8]CA Internet'!$Q$202:$Q$212</definedName>
    <definedName name="__123Graph_XGRAPH5" hidden="1">[9]A!$Q$202:$Q$212</definedName>
    <definedName name="__123Graph_XGRAPH6" localSheetId="16" hidden="1">'[8]CA Internet'!$Q$203:$Q$212</definedName>
    <definedName name="__123Graph_XGRAPH6" localSheetId="11" hidden="1">'[8]CA Internet'!$Q$203:$Q$212</definedName>
    <definedName name="__123Graph_XGRAPH6" localSheetId="26" hidden="1">'[8]CA Internet'!$Q$203:$Q$212</definedName>
    <definedName name="__123Graph_XGRAPH6" hidden="1">[9]A!$Q$203:$Q$212</definedName>
    <definedName name="__5_0__123Grap" localSheetId="22" hidden="1">#REF!</definedName>
    <definedName name="__5_0__123Grap" localSheetId="1" hidden="1">#REF!</definedName>
    <definedName name="__5_0__123Grap" localSheetId="19" hidden="1">#REF!</definedName>
    <definedName name="__5_0__123Grap" localSheetId="10" hidden="1">#REF!</definedName>
    <definedName name="__5_0__123Grap" localSheetId="21" hidden="1">#REF!</definedName>
    <definedName name="__5_0__123Grap" localSheetId="16" hidden="1">#REF!</definedName>
    <definedName name="__5_0__123Grap" localSheetId="11" hidden="1">#REF!</definedName>
    <definedName name="__5_0__123Grap" localSheetId="26" hidden="1">#REF!</definedName>
    <definedName name="__5_0__123Grap" localSheetId="17" hidden="1">#REF!</definedName>
    <definedName name="__5_0__123Grap" hidden="1">#REF!</definedName>
    <definedName name="__eng3">#N/A</definedName>
    <definedName name="__FRF4" localSheetId="21">'[4]FX Rates'!$G$10</definedName>
    <definedName name="__FRF4">'[4]FX Rates'!$G$10</definedName>
    <definedName name="__GBP4" localSheetId="21">'[4]FX Rates'!$G$9</definedName>
    <definedName name="__GBP4">'[4]FX Rates'!$G$9</definedName>
    <definedName name="_0" localSheetId="1">#REF!</definedName>
    <definedName name="_0" localSheetId="19">#REF!</definedName>
    <definedName name="_0" localSheetId="10">#REF!</definedName>
    <definedName name="_0" localSheetId="21">#REF!</definedName>
    <definedName name="_0">#REF!</definedName>
    <definedName name="_0___0" localSheetId="1">#REF!</definedName>
    <definedName name="_0___0" localSheetId="19">#REF!</definedName>
    <definedName name="_0___0" localSheetId="10">#REF!</definedName>
    <definedName name="_0___0" localSheetId="21">#REF!</definedName>
    <definedName name="_0___0">#REF!</definedName>
    <definedName name="_0___12" localSheetId="1">#REF!</definedName>
    <definedName name="_0___12" localSheetId="19">#REF!</definedName>
    <definedName name="_0___12" localSheetId="10">#REF!</definedName>
    <definedName name="_0___12" localSheetId="21">#REF!</definedName>
    <definedName name="_0___12">#REF!</definedName>
    <definedName name="_0___14" localSheetId="19">#REF!</definedName>
    <definedName name="_0___14" localSheetId="10">#REF!</definedName>
    <definedName name="_0___14" localSheetId="21">#REF!</definedName>
    <definedName name="_0___14">#REF!</definedName>
    <definedName name="_0___16" localSheetId="19">#REF!</definedName>
    <definedName name="_0___16" localSheetId="10">#REF!</definedName>
    <definedName name="_0___16" localSheetId="21">#REF!</definedName>
    <definedName name="_0___16">#REF!</definedName>
    <definedName name="_0___2" localSheetId="19">#REF!</definedName>
    <definedName name="_0___2" localSheetId="10">#REF!</definedName>
    <definedName name="_0___2" localSheetId="21">#REF!</definedName>
    <definedName name="_0___2">#REF!</definedName>
    <definedName name="_0___25" localSheetId="19">#REF!</definedName>
    <definedName name="_0___25" localSheetId="10">#REF!</definedName>
    <definedName name="_0___25" localSheetId="21">#REF!</definedName>
    <definedName name="_0___25">#REF!</definedName>
    <definedName name="_0___26" localSheetId="19">#REF!</definedName>
    <definedName name="_0___26" localSheetId="10">#REF!</definedName>
    <definedName name="_0___26" localSheetId="21">#REF!</definedName>
    <definedName name="_0___26">#REF!</definedName>
    <definedName name="_0___27" localSheetId="19">#REF!</definedName>
    <definedName name="_0___27" localSheetId="10">#REF!</definedName>
    <definedName name="_0___27" localSheetId="21">#REF!</definedName>
    <definedName name="_0___27">#REF!</definedName>
    <definedName name="_0___4" localSheetId="19">#REF!</definedName>
    <definedName name="_0___4" localSheetId="10">#REF!</definedName>
    <definedName name="_0___4" localSheetId="21">#REF!</definedName>
    <definedName name="_0___4">#REF!</definedName>
    <definedName name="_0___5" localSheetId="19">#REF!</definedName>
    <definedName name="_0___5" localSheetId="10">#REF!</definedName>
    <definedName name="_0___5" localSheetId="21">#REF!</definedName>
    <definedName name="_0___5">#REF!</definedName>
    <definedName name="_0___7" localSheetId="19">#REF!</definedName>
    <definedName name="_0___7" localSheetId="10">#REF!</definedName>
    <definedName name="_0___7" localSheetId="21">#REF!</definedName>
    <definedName name="_0___7">#REF!</definedName>
    <definedName name="_0C" localSheetId="19">#REF!</definedName>
    <definedName name="_0C" localSheetId="10">#REF!</definedName>
    <definedName name="_0C" localSheetId="21">#REF!</definedName>
    <definedName name="_0C">#REF!</definedName>
    <definedName name="_0C___0" localSheetId="19">#REF!</definedName>
    <definedName name="_0C___0" localSheetId="10">#REF!</definedName>
    <definedName name="_0C___0" localSheetId="21">#REF!</definedName>
    <definedName name="_0C___0">#REF!</definedName>
    <definedName name="_0C___12" localSheetId="19">#REF!</definedName>
    <definedName name="_0C___12" localSheetId="10">#REF!</definedName>
    <definedName name="_0C___12" localSheetId="21">#REF!</definedName>
    <definedName name="_0C___12">#REF!</definedName>
    <definedName name="_0C___14" localSheetId="19">#REF!</definedName>
    <definedName name="_0C___14" localSheetId="10">#REF!</definedName>
    <definedName name="_0C___14" localSheetId="21">#REF!</definedName>
    <definedName name="_0C___14">#REF!</definedName>
    <definedName name="_0C___16" localSheetId="19">#REF!</definedName>
    <definedName name="_0C___16" localSheetId="10">#REF!</definedName>
    <definedName name="_0C___16" localSheetId="21">#REF!</definedName>
    <definedName name="_0C___16">#REF!</definedName>
    <definedName name="_0C___2" localSheetId="19">#REF!</definedName>
    <definedName name="_0C___2" localSheetId="10">#REF!</definedName>
    <definedName name="_0C___2" localSheetId="21">#REF!</definedName>
    <definedName name="_0C___2">#REF!</definedName>
    <definedName name="_0C___25" localSheetId="19">#REF!</definedName>
    <definedName name="_0C___25" localSheetId="10">#REF!</definedName>
    <definedName name="_0C___25" localSheetId="21">#REF!</definedName>
    <definedName name="_0C___25">#REF!</definedName>
    <definedName name="_0C___26" localSheetId="19">#REF!</definedName>
    <definedName name="_0C___26" localSheetId="10">#REF!</definedName>
    <definedName name="_0C___26" localSheetId="21">#REF!</definedName>
    <definedName name="_0C___26">#REF!</definedName>
    <definedName name="_0C___27" localSheetId="19">#REF!</definedName>
    <definedName name="_0C___27" localSheetId="10">#REF!</definedName>
    <definedName name="_0C___27" localSheetId="21">#REF!</definedName>
    <definedName name="_0C___27">#REF!</definedName>
    <definedName name="_0C___4" localSheetId="19">#REF!</definedName>
    <definedName name="_0C___4" localSheetId="10">#REF!</definedName>
    <definedName name="_0C___4" localSheetId="21">#REF!</definedName>
    <definedName name="_0C___4">#REF!</definedName>
    <definedName name="_0C___5" localSheetId="19">#REF!</definedName>
    <definedName name="_0C___5" localSheetId="10">#REF!</definedName>
    <definedName name="_0C___5" localSheetId="21">#REF!</definedName>
    <definedName name="_0C___5">#REF!</definedName>
    <definedName name="_0C___7" localSheetId="19">#REF!</definedName>
    <definedName name="_0C___7" localSheetId="10">#REF!</definedName>
    <definedName name="_0C___7" localSheetId="21">#REF!</definedName>
    <definedName name="_0C___7">#REF!</definedName>
    <definedName name="_1_" localSheetId="19">#REF!</definedName>
    <definedName name="_1_" localSheetId="10">#REF!</definedName>
    <definedName name="_1_" localSheetId="21">#REF!</definedName>
    <definedName name="_1_">#REF!</definedName>
    <definedName name="_1_1_97_Balance" localSheetId="19">#REF!</definedName>
    <definedName name="_1_1_97_Balance" localSheetId="10">#REF!</definedName>
    <definedName name="_1_1_97_Balance" localSheetId="21">#REF!</definedName>
    <definedName name="_1_1_97_Balance">#REF!</definedName>
    <definedName name="_10_0__123Grap" localSheetId="22" hidden="1">#REF!</definedName>
    <definedName name="_10_0__123Grap" localSheetId="1" hidden="1">#REF!</definedName>
    <definedName name="_10_0__123Grap" localSheetId="19" hidden="1">#REF!</definedName>
    <definedName name="_10_0__123Grap" localSheetId="10" hidden="1">#REF!</definedName>
    <definedName name="_10_0__123Grap" localSheetId="21" hidden="1">#REF!</definedName>
    <definedName name="_10_0__123Grap" localSheetId="16" hidden="1">#REF!</definedName>
    <definedName name="_10_0__123Grap" localSheetId="11" hidden="1">#REF!</definedName>
    <definedName name="_10_0__123Grap" localSheetId="26" hidden="1">#REF!</definedName>
    <definedName name="_10_0__123Grap" localSheetId="17" hidden="1">#REF!</definedName>
    <definedName name="_10_0__123Grap" hidden="1">#REF!</definedName>
    <definedName name="_109__123Graph_LBL_ACHART_1" localSheetId="19" hidden="1">[12]synthgraph!#REF!</definedName>
    <definedName name="_109__123Graph_LBL_ACHART_1" localSheetId="10" hidden="1">[12]synthgraph!#REF!</definedName>
    <definedName name="_109__123Graph_LBL_ACHART_1" localSheetId="21" hidden="1">[12]synthgraph!#REF!</definedName>
    <definedName name="_109__123Graph_LBL_ACHART_1" hidden="1">[12]synthgraph!#REF!</definedName>
    <definedName name="_11__123Graph_BCHART_1" localSheetId="19" hidden="1">[12]synthgraph!#REF!</definedName>
    <definedName name="_11__123Graph_BCHART_1" localSheetId="10" hidden="1">[12]synthgraph!#REF!</definedName>
    <definedName name="_11__123Graph_BCHART_1" localSheetId="21" hidden="1">[12]synthgraph!#REF!</definedName>
    <definedName name="_11__123Graph_BCHART_1" hidden="1">[12]synthgraph!#REF!</definedName>
    <definedName name="_110__123Graph_LBL_ACHART_2" hidden="1">'[13]synthgraph DCF'!$G$7:$G$7</definedName>
    <definedName name="_111__123Graph_LBL_ACHART_3" localSheetId="1" hidden="1">#REF!</definedName>
    <definedName name="_111__123Graph_LBL_ACHART_3" localSheetId="19" hidden="1">#REF!</definedName>
    <definedName name="_111__123Graph_LBL_ACHART_3" localSheetId="10" hidden="1">#REF!</definedName>
    <definedName name="_111__123Graph_LBL_ACHART_3" localSheetId="21" hidden="1">#REF!</definedName>
    <definedName name="_111__123Graph_LBL_ACHART_3" hidden="1">#REF!</definedName>
    <definedName name="_12__123Graph_BCHART_2" hidden="1">'[13]synthgraph DCF'!$I$7:$I$7</definedName>
    <definedName name="_129__123Graph_LBL_DCHART_1" localSheetId="19" hidden="1">[12]synthgraph!#REF!</definedName>
    <definedName name="_129__123Graph_LBL_DCHART_1" localSheetId="10" hidden="1">[12]synthgraph!#REF!</definedName>
    <definedName name="_129__123Graph_LBL_DCHART_1" localSheetId="21" hidden="1">[12]synthgraph!#REF!</definedName>
    <definedName name="_129__123Graph_LBL_DCHART_1" hidden="1">[12]synthgraph!#REF!</definedName>
    <definedName name="_13__123Graph_BCHART_3" localSheetId="1" hidden="1">#REF!</definedName>
    <definedName name="_13__123Graph_BCHART_3" localSheetId="19" hidden="1">#REF!</definedName>
    <definedName name="_13__123Graph_BCHART_3" localSheetId="10" hidden="1">#REF!</definedName>
    <definedName name="_13__123Graph_BCHART_3" localSheetId="21" hidden="1">#REF!</definedName>
    <definedName name="_13__123Graph_BCHART_3" hidden="1">#REF!</definedName>
    <definedName name="_13_0__123Grap" localSheetId="22" hidden="1">#REF!</definedName>
    <definedName name="_13_0__123Grap" localSheetId="1" hidden="1">#REF!</definedName>
    <definedName name="_13_0__123Grap" localSheetId="19" hidden="1">#REF!</definedName>
    <definedName name="_13_0__123Grap" localSheetId="10" hidden="1">#REF!</definedName>
    <definedName name="_13_0__123Grap" localSheetId="21" hidden="1">#REF!</definedName>
    <definedName name="_13_0__123Grap" localSheetId="7" hidden="1">#REF!</definedName>
    <definedName name="_13_0__123Grap" localSheetId="26" hidden="1">#REF!</definedName>
    <definedName name="_13_0__123Grap" localSheetId="17" hidden="1">#REF!</definedName>
    <definedName name="_13_0__123Grap" hidden="1">#REF!</definedName>
    <definedName name="_130__123Graph_LBL_DCHART_2" hidden="1">'[13]synthgraph DCF'!$H$7:$H$7</definedName>
    <definedName name="_131__123Graph_XCHART_2" hidden="1">'[13]synthgraph DCF'!$C$7:$C$7</definedName>
    <definedName name="_15__123Graph_BCHART_5" localSheetId="19" hidden="1">[14]MEX95IB!#REF!</definedName>
    <definedName name="_15__123Graph_BCHART_5" localSheetId="10" hidden="1">[14]MEX95IB!#REF!</definedName>
    <definedName name="_15__123Graph_BCHART_5" localSheetId="21" hidden="1">[14]MEX95IB!#REF!</definedName>
    <definedName name="_15__123Graph_BCHART_5" hidden="1">[14]MEX95IB!#REF!</definedName>
    <definedName name="_17__123Graph_DCHART_1" localSheetId="19" hidden="1">[12]synthgraph!#REF!</definedName>
    <definedName name="_17__123Graph_DCHART_1" localSheetId="10" hidden="1">[12]synthgraph!#REF!</definedName>
    <definedName name="_17__123Graph_DCHART_1" localSheetId="21" hidden="1">[12]synthgraph!#REF!</definedName>
    <definedName name="_17__123Graph_DCHART_1" hidden="1">[12]synthgraph!#REF!</definedName>
    <definedName name="_18__123Graph_DCHART_2" hidden="1">'[13]synthgraph DCF'!$L$7:$L$7</definedName>
    <definedName name="_18_0__123Grap" localSheetId="22" hidden="1">#REF!</definedName>
    <definedName name="_18_0__123Grap" localSheetId="1" hidden="1">#REF!</definedName>
    <definedName name="_18_0__123Grap" localSheetId="19" hidden="1">#REF!</definedName>
    <definedName name="_18_0__123Grap" localSheetId="10" hidden="1">#REF!</definedName>
    <definedName name="_18_0__123Grap" localSheetId="21" hidden="1">#REF!</definedName>
    <definedName name="_18_0__123Grap" localSheetId="16" hidden="1">#REF!</definedName>
    <definedName name="_18_0__123Grap" localSheetId="11" hidden="1">#REF!</definedName>
    <definedName name="_18_0__123Grap" localSheetId="26" hidden="1">#REF!</definedName>
    <definedName name="_18_0__123Grap" localSheetId="17" hidden="1">#REF!</definedName>
    <definedName name="_18_0__123Grap" hidden="1">#REF!</definedName>
    <definedName name="_19_0__123Grap" localSheetId="22" hidden="1">#REF!</definedName>
    <definedName name="_19_0__123Grap" localSheetId="1" hidden="1">#REF!</definedName>
    <definedName name="_19_0__123Grap" localSheetId="19" hidden="1">#REF!</definedName>
    <definedName name="_19_0__123Grap" localSheetId="10" hidden="1">#REF!</definedName>
    <definedName name="_19_0__123Grap" localSheetId="21" hidden="1">#REF!</definedName>
    <definedName name="_19_0__123Grap" localSheetId="26" hidden="1">#REF!</definedName>
    <definedName name="_19_0__123Grap" localSheetId="17" hidden="1">#REF!</definedName>
    <definedName name="_19_0__123Grap" hidden="1">#REF!</definedName>
    <definedName name="_1993" localSheetId="19">'[1]Cur Q v Plan'!#REF!</definedName>
    <definedName name="_1993" localSheetId="10">'[1]Cur Q v Plan'!#REF!</definedName>
    <definedName name="_1993" localSheetId="21">'[1]Cur Q v Plan'!#REF!</definedName>
    <definedName name="_1993">'[1]Cur Q v Plan'!#REF!</definedName>
    <definedName name="_2_" localSheetId="19">#REF!</definedName>
    <definedName name="_2_" localSheetId="10">#REF!</definedName>
    <definedName name="_2_" localSheetId="21">#REF!</definedName>
    <definedName name="_2_">#REF!</definedName>
    <definedName name="_20__123Graph_LBL_ACHART_1" localSheetId="19" hidden="1">[12]synthgraph!#REF!</definedName>
    <definedName name="_20__123Graph_LBL_ACHART_1" localSheetId="10" hidden="1">[12]synthgraph!#REF!</definedName>
    <definedName name="_20__123Graph_LBL_ACHART_1" localSheetId="21" hidden="1">[12]synthgraph!#REF!</definedName>
    <definedName name="_20__123Graph_LBL_ACHART_1" hidden="1">[12]synthgraph!#REF!</definedName>
    <definedName name="_20__GM" localSheetId="19">'[15]DETAIL REPORT'!#REF!</definedName>
    <definedName name="_20__GM" localSheetId="10">'[15]DETAIL REPORT'!#REF!</definedName>
    <definedName name="_20__GM" localSheetId="21">'[15]DETAIL REPORT'!#REF!</definedName>
    <definedName name="_20__GM">'[15]DETAIL REPORT'!#REF!</definedName>
    <definedName name="_200" localSheetId="1">#REF!</definedName>
    <definedName name="_200" localSheetId="19">#REF!</definedName>
    <definedName name="_200" localSheetId="10">#REF!</definedName>
    <definedName name="_200" localSheetId="21">#REF!</definedName>
    <definedName name="_200">#REF!</definedName>
    <definedName name="_200___0" localSheetId="1">#REF!</definedName>
    <definedName name="_200___0" localSheetId="19">#REF!</definedName>
    <definedName name="_200___0" localSheetId="10">#REF!</definedName>
    <definedName name="_200___0" localSheetId="21">#REF!</definedName>
    <definedName name="_200___0">#REF!</definedName>
    <definedName name="_200___12" localSheetId="1">#REF!</definedName>
    <definedName name="_200___12" localSheetId="19">#REF!</definedName>
    <definedName name="_200___12" localSheetId="10">#REF!</definedName>
    <definedName name="_200___12" localSheetId="21">#REF!</definedName>
    <definedName name="_200___12">#REF!</definedName>
    <definedName name="_200___14" localSheetId="19">#REF!</definedName>
    <definedName name="_200___14" localSheetId="10">#REF!</definedName>
    <definedName name="_200___14" localSheetId="21">#REF!</definedName>
    <definedName name="_200___14">#REF!</definedName>
    <definedName name="_200___16" localSheetId="19">#REF!</definedName>
    <definedName name="_200___16" localSheetId="10">#REF!</definedName>
    <definedName name="_200___16" localSheetId="21">#REF!</definedName>
    <definedName name="_200___16">#REF!</definedName>
    <definedName name="_200___2" localSheetId="19">#REF!</definedName>
    <definedName name="_200___2" localSheetId="10">#REF!</definedName>
    <definedName name="_200___2" localSheetId="21">#REF!</definedName>
    <definedName name="_200___2">#REF!</definedName>
    <definedName name="_200___25" localSheetId="19">#REF!</definedName>
    <definedName name="_200___25" localSheetId="10">#REF!</definedName>
    <definedName name="_200___25" localSheetId="21">#REF!</definedName>
    <definedName name="_200___25">#REF!</definedName>
    <definedName name="_200___26" localSheetId="19">#REF!</definedName>
    <definedName name="_200___26" localSheetId="10">#REF!</definedName>
    <definedName name="_200___26" localSheetId="21">#REF!</definedName>
    <definedName name="_200___26">#REF!</definedName>
    <definedName name="_200___27" localSheetId="19">#REF!</definedName>
    <definedName name="_200___27" localSheetId="10">#REF!</definedName>
    <definedName name="_200___27" localSheetId="21">#REF!</definedName>
    <definedName name="_200___27">#REF!</definedName>
    <definedName name="_200___4" localSheetId="19">#REF!</definedName>
    <definedName name="_200___4" localSheetId="10">#REF!</definedName>
    <definedName name="_200___4" localSheetId="21">#REF!</definedName>
    <definedName name="_200___4">#REF!</definedName>
    <definedName name="_200___5" localSheetId="19">#REF!</definedName>
    <definedName name="_200___5" localSheetId="10">#REF!</definedName>
    <definedName name="_200___5" localSheetId="21">#REF!</definedName>
    <definedName name="_200___5">#REF!</definedName>
    <definedName name="_200___7" localSheetId="19">#REF!</definedName>
    <definedName name="_200___7" localSheetId="10">#REF!</definedName>
    <definedName name="_200___7" localSheetId="21">#REF!</definedName>
    <definedName name="_200___7">#REF!</definedName>
    <definedName name="_21__123Graph_LBL_ACHART_2" hidden="1">'[13]synthgraph DCF'!$G$7:$G$7</definedName>
    <definedName name="_211_I_1_6" localSheetId="1">#REF!</definedName>
    <definedName name="_211_I_1_6" localSheetId="19">#REF!</definedName>
    <definedName name="_211_I_1_6" localSheetId="10">#REF!</definedName>
    <definedName name="_211_I_1_6" localSheetId="21">#REF!</definedName>
    <definedName name="_211_I_1_6">#REF!</definedName>
    <definedName name="_212" localSheetId="1">#REF!</definedName>
    <definedName name="_212" localSheetId="19">#REF!</definedName>
    <definedName name="_212" localSheetId="10">#REF!</definedName>
    <definedName name="_212" localSheetId="21">#REF!</definedName>
    <definedName name="_212">#REF!</definedName>
    <definedName name="_212___0" localSheetId="1">#REF!</definedName>
    <definedName name="_212___0" localSheetId="19">#REF!</definedName>
    <definedName name="_212___0" localSheetId="10">#REF!</definedName>
    <definedName name="_212___0" localSheetId="21">#REF!</definedName>
    <definedName name="_212___0">#REF!</definedName>
    <definedName name="_212___12" localSheetId="19">#REF!</definedName>
    <definedName name="_212___12" localSheetId="10">#REF!</definedName>
    <definedName name="_212___12" localSheetId="21">#REF!</definedName>
    <definedName name="_212___12">#REF!</definedName>
    <definedName name="_212___14" localSheetId="19">#REF!</definedName>
    <definedName name="_212___14" localSheetId="10">#REF!</definedName>
    <definedName name="_212___14" localSheetId="21">#REF!</definedName>
    <definedName name="_212___14">#REF!</definedName>
    <definedName name="_212___16" localSheetId="19">#REF!</definedName>
    <definedName name="_212___16" localSheetId="10">#REF!</definedName>
    <definedName name="_212___16" localSheetId="21">#REF!</definedName>
    <definedName name="_212___16">#REF!</definedName>
    <definedName name="_212___2" localSheetId="19">#REF!</definedName>
    <definedName name="_212___2" localSheetId="10">#REF!</definedName>
    <definedName name="_212___2" localSheetId="21">#REF!</definedName>
    <definedName name="_212___2">#REF!</definedName>
    <definedName name="_212___25" localSheetId="19">#REF!</definedName>
    <definedName name="_212___25" localSheetId="10">#REF!</definedName>
    <definedName name="_212___25" localSheetId="21">#REF!</definedName>
    <definedName name="_212___25">#REF!</definedName>
    <definedName name="_212___26" localSheetId="19">#REF!</definedName>
    <definedName name="_212___26" localSheetId="10">#REF!</definedName>
    <definedName name="_212___26" localSheetId="21">#REF!</definedName>
    <definedName name="_212___26">#REF!</definedName>
    <definedName name="_212___27" localSheetId="19">#REF!</definedName>
    <definedName name="_212___27" localSheetId="10">#REF!</definedName>
    <definedName name="_212___27" localSheetId="21">#REF!</definedName>
    <definedName name="_212___27">#REF!</definedName>
    <definedName name="_212___4" localSheetId="19">#REF!</definedName>
    <definedName name="_212___4" localSheetId="10">#REF!</definedName>
    <definedName name="_212___4" localSheetId="21">#REF!</definedName>
    <definedName name="_212___4">#REF!</definedName>
    <definedName name="_212___5" localSheetId="19">#REF!</definedName>
    <definedName name="_212___5" localSheetId="10">#REF!</definedName>
    <definedName name="_212___5" localSheetId="21">#REF!</definedName>
    <definedName name="_212___5">#REF!</definedName>
    <definedName name="_212___7" localSheetId="19">#REF!</definedName>
    <definedName name="_212___7" localSheetId="10">#REF!</definedName>
    <definedName name="_212___7" localSheetId="21">#REF!</definedName>
    <definedName name="_212___7">#REF!</definedName>
    <definedName name="_214" localSheetId="19">#REF!</definedName>
    <definedName name="_214" localSheetId="10">#REF!</definedName>
    <definedName name="_214" localSheetId="21">#REF!</definedName>
    <definedName name="_214">#REF!</definedName>
    <definedName name="_214___0" localSheetId="19">#REF!</definedName>
    <definedName name="_214___0" localSheetId="10">#REF!</definedName>
    <definedName name="_214___0" localSheetId="21">#REF!</definedName>
    <definedName name="_214___0">#REF!</definedName>
    <definedName name="_214___12" localSheetId="19">#REF!</definedName>
    <definedName name="_214___12" localSheetId="10">#REF!</definedName>
    <definedName name="_214___12" localSheetId="21">#REF!</definedName>
    <definedName name="_214___12">#REF!</definedName>
    <definedName name="_214___14" localSheetId="19">#REF!</definedName>
    <definedName name="_214___14" localSheetId="10">#REF!</definedName>
    <definedName name="_214___14" localSheetId="21">#REF!</definedName>
    <definedName name="_214___14">#REF!</definedName>
    <definedName name="_214___16" localSheetId="19">#REF!</definedName>
    <definedName name="_214___16" localSheetId="10">#REF!</definedName>
    <definedName name="_214___16" localSheetId="21">#REF!</definedName>
    <definedName name="_214___16">#REF!</definedName>
    <definedName name="_214___2" localSheetId="19">#REF!</definedName>
    <definedName name="_214___2" localSheetId="10">#REF!</definedName>
    <definedName name="_214___2" localSheetId="21">#REF!</definedName>
    <definedName name="_214___2">#REF!</definedName>
    <definedName name="_214___25" localSheetId="19">#REF!</definedName>
    <definedName name="_214___25" localSheetId="10">#REF!</definedName>
    <definedName name="_214___25" localSheetId="21">#REF!</definedName>
    <definedName name="_214___25">#REF!</definedName>
    <definedName name="_214___26" localSheetId="19">#REF!</definedName>
    <definedName name="_214___26" localSheetId="10">#REF!</definedName>
    <definedName name="_214___26" localSheetId="21">#REF!</definedName>
    <definedName name="_214___26">#REF!</definedName>
    <definedName name="_214___27" localSheetId="19">#REF!</definedName>
    <definedName name="_214___27" localSheetId="10">#REF!</definedName>
    <definedName name="_214___27" localSheetId="21">#REF!</definedName>
    <definedName name="_214___27">#REF!</definedName>
    <definedName name="_214___4" localSheetId="19">#REF!</definedName>
    <definedName name="_214___4" localSheetId="10">#REF!</definedName>
    <definedName name="_214___4" localSheetId="21">#REF!</definedName>
    <definedName name="_214___4">#REF!</definedName>
    <definedName name="_214___5" localSheetId="19">#REF!</definedName>
    <definedName name="_214___5" localSheetId="10">#REF!</definedName>
    <definedName name="_214___5" localSheetId="21">#REF!</definedName>
    <definedName name="_214___5">#REF!</definedName>
    <definedName name="_214___7" localSheetId="19">#REF!</definedName>
    <definedName name="_214___7" localSheetId="10">#REF!</definedName>
    <definedName name="_214___7" localSheetId="21">#REF!</definedName>
    <definedName name="_214___7">#REF!</definedName>
    <definedName name="_216" localSheetId="19">#REF!</definedName>
    <definedName name="_216" localSheetId="10">#REF!</definedName>
    <definedName name="_216" localSheetId="21">#REF!</definedName>
    <definedName name="_216">#REF!</definedName>
    <definedName name="_216___0" localSheetId="19">#REF!</definedName>
    <definedName name="_216___0" localSheetId="10">#REF!</definedName>
    <definedName name="_216___0" localSheetId="21">#REF!</definedName>
    <definedName name="_216___0">#REF!</definedName>
    <definedName name="_216___12" localSheetId="19">#REF!</definedName>
    <definedName name="_216___12" localSheetId="10">#REF!</definedName>
    <definedName name="_216___12" localSheetId="21">#REF!</definedName>
    <definedName name="_216___12">#REF!</definedName>
    <definedName name="_216___14" localSheetId="19">#REF!</definedName>
    <definedName name="_216___14" localSheetId="10">#REF!</definedName>
    <definedName name="_216___14" localSheetId="21">#REF!</definedName>
    <definedName name="_216___14">#REF!</definedName>
    <definedName name="_216___16" localSheetId="19">#REF!</definedName>
    <definedName name="_216___16" localSheetId="10">#REF!</definedName>
    <definedName name="_216___16" localSheetId="21">#REF!</definedName>
    <definedName name="_216___16">#REF!</definedName>
    <definedName name="_216___2" localSheetId="19">#REF!</definedName>
    <definedName name="_216___2" localSheetId="10">#REF!</definedName>
    <definedName name="_216___2" localSheetId="21">#REF!</definedName>
    <definedName name="_216___2">#REF!</definedName>
    <definedName name="_216___25" localSheetId="19">#REF!</definedName>
    <definedName name="_216___25" localSheetId="10">#REF!</definedName>
    <definedName name="_216___25" localSheetId="21">#REF!</definedName>
    <definedName name="_216___25">#REF!</definedName>
    <definedName name="_216___26" localSheetId="19">#REF!</definedName>
    <definedName name="_216___26" localSheetId="10">#REF!</definedName>
    <definedName name="_216___26" localSheetId="21">#REF!</definedName>
    <definedName name="_216___26">#REF!</definedName>
    <definedName name="_216___27" localSheetId="19">#REF!</definedName>
    <definedName name="_216___27" localSheetId="10">#REF!</definedName>
    <definedName name="_216___27" localSheetId="21">#REF!</definedName>
    <definedName name="_216___27">#REF!</definedName>
    <definedName name="_216___4" localSheetId="19">#REF!</definedName>
    <definedName name="_216___4" localSheetId="10">#REF!</definedName>
    <definedName name="_216___4" localSheetId="21">#REF!</definedName>
    <definedName name="_216___4">#REF!</definedName>
    <definedName name="_216___5" localSheetId="19">#REF!</definedName>
    <definedName name="_216___5" localSheetId="10">#REF!</definedName>
    <definedName name="_216___5" localSheetId="21">#REF!</definedName>
    <definedName name="_216___5">#REF!</definedName>
    <definedName name="_216___7" localSheetId="19">#REF!</definedName>
    <definedName name="_216___7" localSheetId="10">#REF!</definedName>
    <definedName name="_216___7" localSheetId="21">#REF!</definedName>
    <definedName name="_216___7">#REF!</definedName>
    <definedName name="_22__123Graph_LBL_ACHART_3" localSheetId="19" hidden="1">#REF!</definedName>
    <definedName name="_22__123Graph_LBL_ACHART_3" localSheetId="10" hidden="1">#REF!</definedName>
    <definedName name="_22__123Graph_LBL_ACHART_3" localSheetId="21" hidden="1">#REF!</definedName>
    <definedName name="_22__123Graph_LBL_ACHART_3" hidden="1">#REF!</definedName>
    <definedName name="_22_0__123Grap" localSheetId="22" hidden="1">#REF!</definedName>
    <definedName name="_22_0__123Grap" localSheetId="1" hidden="1">#REF!</definedName>
    <definedName name="_22_0__123Grap" localSheetId="19" hidden="1">#REF!</definedName>
    <definedName name="_22_0__123Grap" localSheetId="10" hidden="1">#REF!</definedName>
    <definedName name="_22_0__123Grap" localSheetId="21" hidden="1">#REF!</definedName>
    <definedName name="_22_0__123Grap" localSheetId="16" hidden="1">#REF!</definedName>
    <definedName name="_22_0__123Grap" localSheetId="11" hidden="1">#REF!</definedName>
    <definedName name="_22_0__123Grap" localSheetId="26" hidden="1">#REF!</definedName>
    <definedName name="_22_0__123Grap" localSheetId="17" hidden="1">#REF!</definedName>
    <definedName name="_22_0__123Grap" hidden="1">#REF!</definedName>
    <definedName name="_232_IV_3_1" localSheetId="19">#REF!</definedName>
    <definedName name="_232_IV_3_1" localSheetId="10">#REF!</definedName>
    <definedName name="_232_IV_3_1" localSheetId="21">#REF!</definedName>
    <definedName name="_232_IV_3_1">#REF!</definedName>
    <definedName name="_232_IV_4_1" localSheetId="19">[16]CAPEX08!#REF!</definedName>
    <definedName name="_232_IV_4_1" localSheetId="10">[16]CAPEX08!#REF!</definedName>
    <definedName name="_232_IV_4_1" localSheetId="21">[16]CAPEX08!#REF!</definedName>
    <definedName name="_232_IV_4_1">[16]CAPEX08!#REF!</definedName>
    <definedName name="_232_VI_1_6" localSheetId="19">[16]CAPEX08!#REF!</definedName>
    <definedName name="_232_VI_1_6" localSheetId="10">[16]CAPEX08!#REF!</definedName>
    <definedName name="_232_VI_1_6" localSheetId="21">[16]CAPEX08!#REF!</definedName>
    <definedName name="_232_VI_1_6">[16]CAPEX08!#REF!</definedName>
    <definedName name="_232_VI_4_1" localSheetId="19">[16]CAPEX08!#REF!</definedName>
    <definedName name="_232_VI_4_1" localSheetId="10">[16]CAPEX08!#REF!</definedName>
    <definedName name="_232_VI_4_1" localSheetId="21">[16]CAPEX08!#REF!</definedName>
    <definedName name="_232_VI_4_1">[16]CAPEX08!#REF!</definedName>
    <definedName name="_232_VI_4_2" localSheetId="19">[16]CAPEX08!#REF!</definedName>
    <definedName name="_232_VI_4_2" localSheetId="10">[16]CAPEX08!#REF!</definedName>
    <definedName name="_232_VI_4_2" localSheetId="21">[16]CAPEX08!#REF!</definedName>
    <definedName name="_232_VI_4_2">[16]CAPEX08!#REF!</definedName>
    <definedName name="_233_V_1_6" localSheetId="19">[16]CAPEX08!#REF!</definedName>
    <definedName name="_233_V_1_6" localSheetId="10">[16]CAPEX08!#REF!</definedName>
    <definedName name="_233_V_1_6" localSheetId="21">[16]CAPEX08!#REF!</definedName>
    <definedName name="_233_V_1_6">[16]CAPEX08!#REF!</definedName>
    <definedName name="_233_V_4_1" localSheetId="19">[16]CAPEX08!#REF!</definedName>
    <definedName name="_233_V_4_1" localSheetId="10">[16]CAPEX08!#REF!</definedName>
    <definedName name="_233_V_4_1" localSheetId="21">[16]CAPEX08!#REF!</definedName>
    <definedName name="_233_V_4_1">[16]CAPEX08!#REF!</definedName>
    <definedName name="_233_V_4_2" localSheetId="19">[16]CAPEX08!#REF!</definedName>
    <definedName name="_233_V_4_2" localSheetId="10">[16]CAPEX08!#REF!</definedName>
    <definedName name="_233_V_4_2" localSheetId="21">[16]CAPEX08!#REF!</definedName>
    <definedName name="_233_V_4_2">[16]CAPEX08!#REF!</definedName>
    <definedName name="_235_VII_1_6" localSheetId="19">[16]CAPEX08!#REF!</definedName>
    <definedName name="_235_VII_1_6" localSheetId="10">[16]CAPEX08!#REF!</definedName>
    <definedName name="_235_VII_1_6" localSheetId="21">[16]CAPEX08!#REF!</definedName>
    <definedName name="_235_VII_1_6">[16]CAPEX08!#REF!</definedName>
    <definedName name="_235_VII_2_1" localSheetId="19">[16]CAPEX08!#REF!</definedName>
    <definedName name="_235_VII_2_1" localSheetId="10">[16]CAPEX08!#REF!</definedName>
    <definedName name="_235_VII_2_1" localSheetId="21">[16]CAPEX08!#REF!</definedName>
    <definedName name="_235_VII_2_1">[16]CAPEX08!#REF!</definedName>
    <definedName name="_235_VII_3_1" localSheetId="19">[16]CAPEX08!#REF!</definedName>
    <definedName name="_235_VII_3_1" localSheetId="10">[16]CAPEX08!#REF!</definedName>
    <definedName name="_235_VII_3_1" localSheetId="21">[16]CAPEX08!#REF!</definedName>
    <definedName name="_235_VII_3_1">[16]CAPEX08!#REF!</definedName>
    <definedName name="_235_VII_3_5" localSheetId="19">[16]CAPEX08!#REF!</definedName>
    <definedName name="_235_VII_3_5" localSheetId="10">[16]CAPEX08!#REF!</definedName>
    <definedName name="_235_VII_3_5" localSheetId="21">[16]CAPEX08!#REF!</definedName>
    <definedName name="_235_VII_3_5">[16]CAPEX08!#REF!</definedName>
    <definedName name="_24__123Graph_LBL_DCHART_1" localSheetId="19" hidden="1">[12]synthgraph!#REF!</definedName>
    <definedName name="_24__123Graph_LBL_DCHART_1" localSheetId="10" hidden="1">[12]synthgraph!#REF!</definedName>
    <definedName name="_24__123Graph_LBL_DCHART_1" localSheetId="21" hidden="1">[12]synthgraph!#REF!</definedName>
    <definedName name="_24__123Graph_LBL_DCHART_1" hidden="1">[12]synthgraph!#REF!</definedName>
    <definedName name="_25__123Graph_LBL_DCHART_2" hidden="1">'[13]synthgraph DCF'!$H$7:$H$7</definedName>
    <definedName name="_26__123Graph_XCHART_2" hidden="1">'[13]synthgraph DCF'!$C$7:$C$7</definedName>
    <definedName name="_27_0" localSheetId="1">#REF!</definedName>
    <definedName name="_27_0" localSheetId="19">#REF!</definedName>
    <definedName name="_27_0" localSheetId="10">#REF!</definedName>
    <definedName name="_27_0" localSheetId="21">#REF!</definedName>
    <definedName name="_27_0">#REF!</definedName>
    <definedName name="_2C" localSheetId="1">#REF!</definedName>
    <definedName name="_2C" localSheetId="19">#REF!</definedName>
    <definedName name="_2C" localSheetId="10">#REF!</definedName>
    <definedName name="_2C" localSheetId="21">#REF!</definedName>
    <definedName name="_2C">#REF!</definedName>
    <definedName name="_2C___0" localSheetId="1">#REF!</definedName>
    <definedName name="_2C___0" localSheetId="19">#REF!</definedName>
    <definedName name="_2C___0" localSheetId="10">#REF!</definedName>
    <definedName name="_2C___0" localSheetId="21">#REF!</definedName>
    <definedName name="_2C___0">#REF!</definedName>
    <definedName name="_2C___12" localSheetId="19">#REF!</definedName>
    <definedName name="_2C___12" localSheetId="10">#REF!</definedName>
    <definedName name="_2C___12" localSheetId="21">#REF!</definedName>
    <definedName name="_2C___12">#REF!</definedName>
    <definedName name="_2C___14" localSheetId="19">#REF!</definedName>
    <definedName name="_2C___14" localSheetId="10">#REF!</definedName>
    <definedName name="_2C___14" localSheetId="21">#REF!</definedName>
    <definedName name="_2C___14">#REF!</definedName>
    <definedName name="_2C___16" localSheetId="19">#REF!</definedName>
    <definedName name="_2C___16" localSheetId="10">#REF!</definedName>
    <definedName name="_2C___16" localSheetId="21">#REF!</definedName>
    <definedName name="_2C___16">#REF!</definedName>
    <definedName name="_2C___2" localSheetId="19">#REF!</definedName>
    <definedName name="_2C___2" localSheetId="10">#REF!</definedName>
    <definedName name="_2C___2" localSheetId="21">#REF!</definedName>
    <definedName name="_2C___2">#REF!</definedName>
    <definedName name="_2C___25" localSheetId="19">#REF!</definedName>
    <definedName name="_2C___25" localSheetId="10">#REF!</definedName>
    <definedName name="_2C___25" localSheetId="21">#REF!</definedName>
    <definedName name="_2C___25">#REF!</definedName>
    <definedName name="_2C___26" localSheetId="19">#REF!</definedName>
    <definedName name="_2C___26" localSheetId="10">#REF!</definedName>
    <definedName name="_2C___26" localSheetId="21">#REF!</definedName>
    <definedName name="_2C___26">#REF!</definedName>
    <definedName name="_2C___27" localSheetId="19">#REF!</definedName>
    <definedName name="_2C___27" localSheetId="10">#REF!</definedName>
    <definedName name="_2C___27" localSheetId="21">#REF!</definedName>
    <definedName name="_2C___27">#REF!</definedName>
    <definedName name="_2C___4" localSheetId="19">#REF!</definedName>
    <definedName name="_2C___4" localSheetId="10">#REF!</definedName>
    <definedName name="_2C___4" localSheetId="21">#REF!</definedName>
    <definedName name="_2C___4">#REF!</definedName>
    <definedName name="_2C___5" localSheetId="19">#REF!</definedName>
    <definedName name="_2C___5" localSheetId="10">#REF!</definedName>
    <definedName name="_2C___5" localSheetId="21">#REF!</definedName>
    <definedName name="_2C___5">#REF!</definedName>
    <definedName name="_2C___7" localSheetId="19">#REF!</definedName>
    <definedName name="_2C___7" localSheetId="10">#REF!</definedName>
    <definedName name="_2C___7" localSheetId="21">#REF!</definedName>
    <definedName name="_2C___7">#REF!</definedName>
    <definedName name="_3" localSheetId="19">#REF!</definedName>
    <definedName name="_3" localSheetId="10">#REF!</definedName>
    <definedName name="_3" localSheetId="21">#REF!</definedName>
    <definedName name="_3">#REF!</definedName>
    <definedName name="_3_" localSheetId="19">#REF!</definedName>
    <definedName name="_3_" localSheetId="10">#REF!</definedName>
    <definedName name="_3_" localSheetId="21">#REF!</definedName>
    <definedName name="_3_">#REF!</definedName>
    <definedName name="_3___0" localSheetId="19">[17]CH95!#REF!</definedName>
    <definedName name="_3___0" localSheetId="10">[17]CH95!#REF!</definedName>
    <definedName name="_3___0" localSheetId="21">[17]CH95!#REF!</definedName>
    <definedName name="_3___0">[17]CH95!#REF!</definedName>
    <definedName name="_3___12" localSheetId="1">#REF!</definedName>
    <definedName name="_3___12" localSheetId="19">#REF!</definedName>
    <definedName name="_3___12" localSheetId="10">#REF!</definedName>
    <definedName name="_3___12" localSheetId="21">#REF!</definedName>
    <definedName name="_3___12">#REF!</definedName>
    <definedName name="_3_123Grap" localSheetId="22" hidden="1">#REF!</definedName>
    <definedName name="_3_123Grap" localSheetId="1" hidden="1">#REF!</definedName>
    <definedName name="_3_123Grap" localSheetId="19" hidden="1">#REF!</definedName>
    <definedName name="_3_123Grap" localSheetId="10" hidden="1">#REF!</definedName>
    <definedName name="_3_123Grap" localSheetId="21" hidden="1">#REF!</definedName>
    <definedName name="_3_123Grap" localSheetId="17" hidden="1">#REF!</definedName>
    <definedName name="_3_123Grap" hidden="1">#REF!</definedName>
    <definedName name="_30__123Graph_ACHART_1" localSheetId="22" hidden="1">[12]synthgraph!#REF!</definedName>
    <definedName name="_30__123Graph_ACHART_1" localSheetId="1" hidden="1">[12]synthgraph!#REF!</definedName>
    <definedName name="_30__123Graph_ACHART_1" localSheetId="19" hidden="1">[12]synthgraph!#REF!</definedName>
    <definedName name="_30__123Graph_ACHART_1" localSheetId="10" hidden="1">[12]synthgraph!#REF!</definedName>
    <definedName name="_30__123Graph_ACHART_1" localSheetId="21" hidden="1">[12]synthgraph!#REF!</definedName>
    <definedName name="_30__123Graph_ACHART_1" localSheetId="17" hidden="1">[12]synthgraph!#REF!</definedName>
    <definedName name="_30__123Graph_ACHART_1" hidden="1">[12]synthgraph!#REF!</definedName>
    <definedName name="_30__GM" localSheetId="19">'[15]DETAIL REPORT'!#REF!</definedName>
    <definedName name="_30__GM" localSheetId="10">'[15]DETAIL REPORT'!#REF!</definedName>
    <definedName name="_30__GM" localSheetId="21">'[15]DETAIL REPORT'!#REF!</definedName>
    <definedName name="_30__GM">'[15]DETAIL REPORT'!#REF!</definedName>
    <definedName name="_31__123Graph_ACHART_2" hidden="1">'[13]synthgraph DCF'!$G$7:$G$7</definedName>
    <definedName name="_31_12_88">#N/A</definedName>
    <definedName name="_32__123Graph_ACHART_1" localSheetId="19" hidden="1">[12]synthgraph!#REF!</definedName>
    <definedName name="_32__123Graph_ACHART_1" localSheetId="10" hidden="1">[12]synthgraph!#REF!</definedName>
    <definedName name="_32__123Graph_ACHART_1" localSheetId="21" hidden="1">[12]synthgraph!#REF!</definedName>
    <definedName name="_32__123Graph_ACHART_1" hidden="1">[12]synthgraph!#REF!</definedName>
    <definedName name="_32__123Graph_ACHART_3" localSheetId="22" hidden="1">#REF!</definedName>
    <definedName name="_32__123Graph_ACHART_3" localSheetId="1" hidden="1">#REF!</definedName>
    <definedName name="_32__123Graph_ACHART_3" localSheetId="19" hidden="1">#REF!</definedName>
    <definedName name="_32__123Graph_ACHART_3" localSheetId="10" hidden="1">#REF!</definedName>
    <definedName name="_32__123Graph_ACHART_3" localSheetId="21" hidden="1">#REF!</definedName>
    <definedName name="_32__123Graph_ACHART_3" localSheetId="7" hidden="1">#REF!</definedName>
    <definedName name="_32__123Graph_ACHART_3" localSheetId="17" hidden="1">#REF!</definedName>
    <definedName name="_32__123Graph_ACHART_3" hidden="1">#REF!</definedName>
    <definedName name="_33__123Graph_ACHART_2" hidden="1">'[13]synthgraph DCF'!$G$7:$G$7</definedName>
    <definedName name="_34__123Graph_ACHART_3" localSheetId="1" hidden="1">#REF!</definedName>
    <definedName name="_34__123Graph_ACHART_3" localSheetId="19" hidden="1">#REF!</definedName>
    <definedName name="_34__123Graph_ACHART_3" localSheetId="10" hidden="1">#REF!</definedName>
    <definedName name="_34__123Graph_ACHART_3" localSheetId="21" hidden="1">#REF!</definedName>
    <definedName name="_34__123Graph_ACHART_3" hidden="1">#REF!</definedName>
    <definedName name="_34__123Graph_BCHART_1" localSheetId="22" hidden="1">[12]synthgraph!#REF!</definedName>
    <definedName name="_34__123Graph_BCHART_1" localSheetId="1" hidden="1">[12]synthgraph!#REF!</definedName>
    <definedName name="_34__123Graph_BCHART_1" localSheetId="19" hidden="1">[12]synthgraph!#REF!</definedName>
    <definedName name="_34__123Graph_BCHART_1" localSheetId="10" hidden="1">[12]synthgraph!#REF!</definedName>
    <definedName name="_34__123Graph_BCHART_1" localSheetId="21" hidden="1">[12]synthgraph!#REF!</definedName>
    <definedName name="_34__123Graph_BCHART_1" localSheetId="7" hidden="1">[12]synthgraph!#REF!</definedName>
    <definedName name="_34__123Graph_BCHART_1" localSheetId="17" hidden="1">[12]synthgraph!#REF!</definedName>
    <definedName name="_34__123Graph_BCHART_1" hidden="1">[12]synthgraph!#REF!</definedName>
    <definedName name="_35__123Graph_BCHART_2" hidden="1">'[13]synthgraph DCF'!$I$7:$I$7</definedName>
    <definedName name="_36__123Graph_BCHART_3" localSheetId="22" hidden="1">#REF!</definedName>
    <definedName name="_36__123Graph_BCHART_3" localSheetId="1" hidden="1">#REF!</definedName>
    <definedName name="_36__123Graph_BCHART_3" localSheetId="19" hidden="1">#REF!</definedName>
    <definedName name="_36__123Graph_BCHART_3" localSheetId="10" hidden="1">#REF!</definedName>
    <definedName name="_36__123Graph_BCHART_3" localSheetId="21" hidden="1">#REF!</definedName>
    <definedName name="_36__123Graph_BCHART_3" localSheetId="7" hidden="1">#REF!</definedName>
    <definedName name="_36__123Graph_BCHART_3" localSheetId="17" hidden="1">#REF!</definedName>
    <definedName name="_36__123Graph_BCHART_3" hidden="1">#REF!</definedName>
    <definedName name="_37_0__123Grap" localSheetId="22" hidden="1">#REF!</definedName>
    <definedName name="_37_0__123Grap" localSheetId="1" hidden="1">#REF!</definedName>
    <definedName name="_37_0__123Grap" localSheetId="19" hidden="1">#REF!</definedName>
    <definedName name="_37_0__123Grap" localSheetId="10" hidden="1">#REF!</definedName>
    <definedName name="_37_0__123Grap" localSheetId="21" hidden="1">#REF!</definedName>
    <definedName name="_37_0__123Grap" localSheetId="26" hidden="1">#REF!</definedName>
    <definedName name="_37_0__123Grap" localSheetId="17" hidden="1">#REF!</definedName>
    <definedName name="_37_0__123Grap" hidden="1">#REF!</definedName>
    <definedName name="_38__123Graph_BCHART_5" localSheetId="22" hidden="1">[14]MEX95IB!#REF!</definedName>
    <definedName name="_38__123Graph_BCHART_5" localSheetId="1" hidden="1">[14]MEX95IB!#REF!</definedName>
    <definedName name="_38__123Graph_BCHART_5" localSheetId="19" hidden="1">[14]MEX95IB!#REF!</definedName>
    <definedName name="_38__123Graph_BCHART_5" localSheetId="10" hidden="1">[14]MEX95IB!#REF!</definedName>
    <definedName name="_38__123Graph_BCHART_5" localSheetId="21" hidden="1">[14]MEX95IB!#REF!</definedName>
    <definedName name="_38__123Graph_BCHART_5" localSheetId="17" hidden="1">[14]MEX95IB!#REF!</definedName>
    <definedName name="_38__123Graph_BCHART_5" hidden="1">[14]MEX95IB!#REF!</definedName>
    <definedName name="_39_0__123Grap" localSheetId="1" hidden="1">#REF!</definedName>
    <definedName name="_39_0__123Grap" localSheetId="19" hidden="1">#REF!</definedName>
    <definedName name="_39_0__123Grap" localSheetId="10" hidden="1">#REF!</definedName>
    <definedName name="_39_0__123Grap" localSheetId="21" hidden="1">#REF!</definedName>
    <definedName name="_39_0__123Grap" hidden="1">#REF!</definedName>
    <definedName name="_4_0KRa" localSheetId="19">'[18]SC - Marketing'!#REF!</definedName>
    <definedName name="_4_0KRa" localSheetId="10">'[18]SC - Marketing'!#REF!</definedName>
    <definedName name="_4_0KRa" localSheetId="21">'[18]SC - Marketing'!#REF!</definedName>
    <definedName name="_4_0KRa">'[18]SC - Marketing'!#REF!</definedName>
    <definedName name="_40__123Graph_DCHART_1" localSheetId="22" hidden="1">[12]synthgraph!#REF!</definedName>
    <definedName name="_40__123Graph_DCHART_1" localSheetId="1" hidden="1">[12]synthgraph!#REF!</definedName>
    <definedName name="_40__123Graph_DCHART_1" localSheetId="19" hidden="1">[12]synthgraph!#REF!</definedName>
    <definedName name="_40__123Graph_DCHART_1" localSheetId="10" hidden="1">[12]synthgraph!#REF!</definedName>
    <definedName name="_40__123Graph_DCHART_1" localSheetId="21" hidden="1">[12]synthgraph!#REF!</definedName>
    <definedName name="_40__123Graph_DCHART_1" localSheetId="17" hidden="1">[12]synthgraph!#REF!</definedName>
    <definedName name="_40__123Graph_DCHART_1" hidden="1">[12]synthgraph!#REF!</definedName>
    <definedName name="_402b" localSheetId="19">'[19]by dept'!#REF!</definedName>
    <definedName name="_402b" localSheetId="10">'[19]by dept'!#REF!</definedName>
    <definedName name="_402b" localSheetId="21">'[19]by dept'!#REF!</definedName>
    <definedName name="_402b">'[19]by dept'!#REF!</definedName>
    <definedName name="_41__123Graph_DCHART_2" hidden="1">'[13]synthgraph DCF'!$L$7:$L$7</definedName>
    <definedName name="_41_0_0_K" localSheetId="19" hidden="1">[20]useless!#REF!</definedName>
    <definedName name="_41_0_0_K" localSheetId="10" hidden="1">[20]useless!#REF!</definedName>
    <definedName name="_41_0_0_K" localSheetId="21" hidden="1">[20]useless!#REF!</definedName>
    <definedName name="_41_0_0_K" hidden="1">[20]useless!#REF!</definedName>
    <definedName name="_410b" localSheetId="19">'[19]by dept'!#REF!</definedName>
    <definedName name="_410b" localSheetId="10">'[19]by dept'!#REF!</definedName>
    <definedName name="_410b" localSheetId="21">'[19]by dept'!#REF!</definedName>
    <definedName name="_410b">'[19]by dept'!#REF!</definedName>
    <definedName name="_418b" localSheetId="19">'[19]by dept'!#REF!</definedName>
    <definedName name="_418b" localSheetId="10">'[19]by dept'!#REF!</definedName>
    <definedName name="_418b" localSheetId="21">'[19]by dept'!#REF!</definedName>
    <definedName name="_418b">'[19]by dept'!#REF!</definedName>
    <definedName name="_420b" localSheetId="19">'[19]by dept'!#REF!</definedName>
    <definedName name="_420b" localSheetId="10">'[19]by dept'!#REF!</definedName>
    <definedName name="_420b" localSheetId="21">'[19]by dept'!#REF!</definedName>
    <definedName name="_420b">'[19]by dept'!#REF!</definedName>
    <definedName name="_423b" localSheetId="19">'[19]by dept'!#REF!</definedName>
    <definedName name="_423b" localSheetId="10">'[19]by dept'!#REF!</definedName>
    <definedName name="_423b" localSheetId="21">'[19]by dept'!#REF!</definedName>
    <definedName name="_423b">'[19]by dept'!#REF!</definedName>
    <definedName name="_43__123Graph_LBL_ACHART_1" localSheetId="22" hidden="1">[12]synthgraph!#REF!</definedName>
    <definedName name="_43__123Graph_LBL_ACHART_1" localSheetId="1" hidden="1">[12]synthgraph!#REF!</definedName>
    <definedName name="_43__123Graph_LBL_ACHART_1" localSheetId="19" hidden="1">[12]synthgraph!#REF!</definedName>
    <definedName name="_43__123Graph_LBL_ACHART_1" localSheetId="10" hidden="1">[12]synthgraph!#REF!</definedName>
    <definedName name="_43__123Graph_LBL_ACHART_1" localSheetId="21" hidden="1">[12]synthgraph!#REF!</definedName>
    <definedName name="_43__123Graph_LBL_ACHART_1" localSheetId="7" hidden="1">[12]synthgraph!#REF!</definedName>
    <definedName name="_43__123Graph_LBL_ACHART_1" localSheetId="17" hidden="1">[12]synthgraph!#REF!</definedName>
    <definedName name="_43__123Graph_LBL_ACHART_1" hidden="1">[12]synthgraph!#REF!</definedName>
    <definedName name="_43_0_0_S" localSheetId="19" hidden="1">[20]useless!#REF!</definedName>
    <definedName name="_43_0_0_S" localSheetId="10" hidden="1">[20]useless!#REF!</definedName>
    <definedName name="_43_0_0_S" localSheetId="21" hidden="1">[20]useless!#REF!</definedName>
    <definedName name="_43_0_0_S" hidden="1">[20]useless!#REF!</definedName>
    <definedName name="_432b" localSheetId="19">'[19]by dept'!#REF!</definedName>
    <definedName name="_432b" localSheetId="10">'[19]by dept'!#REF!</definedName>
    <definedName name="_432b" localSheetId="21">'[19]by dept'!#REF!</definedName>
    <definedName name="_432b">'[19]by dept'!#REF!</definedName>
    <definedName name="_435b" localSheetId="19">'[19]by dept'!#REF!</definedName>
    <definedName name="_435b" localSheetId="10">'[19]by dept'!#REF!</definedName>
    <definedName name="_435b" localSheetId="21">'[19]by dept'!#REF!</definedName>
    <definedName name="_435b">'[19]by dept'!#REF!</definedName>
    <definedName name="_44__123Graph_LBL_ACHART_2" hidden="1">'[13]synthgraph DCF'!$G$7:$G$7</definedName>
    <definedName name="_44_0S" localSheetId="19">'[21]#REF'!#REF!</definedName>
    <definedName name="_44_0S" localSheetId="10">'[21]#REF'!#REF!</definedName>
    <definedName name="_44_0S" localSheetId="21">'[21]#REF'!#REF!</definedName>
    <definedName name="_44_0S">'[21]#REF'!#REF!</definedName>
    <definedName name="_45__123Graph_LBL_ACHART_3" localSheetId="22" hidden="1">#REF!</definedName>
    <definedName name="_45__123Graph_LBL_ACHART_3" localSheetId="1" hidden="1">#REF!</definedName>
    <definedName name="_45__123Graph_LBL_ACHART_3" localSheetId="19" hidden="1">#REF!</definedName>
    <definedName name="_45__123Graph_LBL_ACHART_3" localSheetId="10" hidden="1">#REF!</definedName>
    <definedName name="_45__123Graph_LBL_ACHART_3" localSheetId="21" hidden="1">#REF!</definedName>
    <definedName name="_45__123Graph_LBL_ACHART_3" localSheetId="7" hidden="1">#REF!</definedName>
    <definedName name="_45__123Graph_LBL_ACHART_3" localSheetId="17" hidden="1">#REF!</definedName>
    <definedName name="_45__123Graph_LBL_ACHART_3" hidden="1">#REF!</definedName>
    <definedName name="_46_1Budget_PAF_03">[22]Bud_OPEX_Analytique_DAL_04!$A$6:$R$44</definedName>
    <definedName name="_47__123Graph_LBL_DCHART_1" localSheetId="22" hidden="1">[12]synthgraph!#REF!</definedName>
    <definedName name="_47__123Graph_LBL_DCHART_1" localSheetId="1" hidden="1">[12]synthgraph!#REF!</definedName>
    <definedName name="_47__123Graph_LBL_DCHART_1" localSheetId="19" hidden="1">[12]synthgraph!#REF!</definedName>
    <definedName name="_47__123Graph_LBL_DCHART_1" localSheetId="10" hidden="1">[12]synthgraph!#REF!</definedName>
    <definedName name="_47__123Graph_LBL_DCHART_1" localSheetId="21" hidden="1">[12]synthgraph!#REF!</definedName>
    <definedName name="_47__123Graph_LBL_DCHART_1" localSheetId="7" hidden="1">[12]synthgraph!#REF!</definedName>
    <definedName name="_47__123Graph_LBL_DCHART_1" localSheetId="17" hidden="1">[12]synthgraph!#REF!</definedName>
    <definedName name="_47__123Graph_LBL_DCHART_1" hidden="1">[12]synthgraph!#REF!</definedName>
    <definedName name="_47_1BudgetPôleFixe03" localSheetId="1">#REF!</definedName>
    <definedName name="_47_1BudgetPôleFixe03" localSheetId="19">#REF!</definedName>
    <definedName name="_47_1BudgetPôleFixe03" localSheetId="10">#REF!</definedName>
    <definedName name="_47_1BudgetPôleFixe03" localSheetId="21">#REF!</definedName>
    <definedName name="_47_1BudgetPôleFixe03">#REF!</definedName>
    <definedName name="_470b" localSheetId="1">'[19]by dept'!#REF!</definedName>
    <definedName name="_470b" localSheetId="19">'[19]by dept'!#REF!</definedName>
    <definedName name="_470b" localSheetId="10">'[19]by dept'!#REF!</definedName>
    <definedName name="_470b" localSheetId="21">'[19]by dept'!#REF!</definedName>
    <definedName name="_470b">'[19]by dept'!#REF!</definedName>
    <definedName name="_48__123Graph_LBL_DCHART_2" hidden="1">'[13]synthgraph DCF'!$H$7:$H$7</definedName>
    <definedName name="_48bal_sht" localSheetId="19">'[23]Recv Fcst'!#REF!</definedName>
    <definedName name="_48bal_sht" localSheetId="10">'[23]Recv Fcst'!#REF!</definedName>
    <definedName name="_48bal_sht" localSheetId="21">'[23]Recv Fcst'!#REF!</definedName>
    <definedName name="_48bal_sht">'[23]Recv Fcst'!#REF!</definedName>
    <definedName name="_49__123Graph_XCHART_2" hidden="1">'[13]synthgraph DCF'!$C$7:$C$7</definedName>
    <definedName name="_49curr_cig_recv">'[23]Recv Fcst'!$E$30:$Q$30</definedName>
    <definedName name="_4C" localSheetId="1">#REF!</definedName>
    <definedName name="_4C" localSheetId="19">#REF!</definedName>
    <definedName name="_4C" localSheetId="10">#REF!</definedName>
    <definedName name="_4C" localSheetId="21">#REF!</definedName>
    <definedName name="_4C">#REF!</definedName>
    <definedName name="_4C___0" localSheetId="1">#REF!</definedName>
    <definedName name="_4C___0" localSheetId="19">#REF!</definedName>
    <definedName name="_4C___0" localSheetId="10">#REF!</definedName>
    <definedName name="_4C___0" localSheetId="21">#REF!</definedName>
    <definedName name="_4C___0">#REF!</definedName>
    <definedName name="_4C___12" localSheetId="1">#REF!</definedName>
    <definedName name="_4C___12" localSheetId="19">#REF!</definedName>
    <definedName name="_4C___12" localSheetId="10">#REF!</definedName>
    <definedName name="_4C___12" localSheetId="21">#REF!</definedName>
    <definedName name="_4C___12">#REF!</definedName>
    <definedName name="_4C___14" localSheetId="19">#REF!</definedName>
    <definedName name="_4C___14" localSheetId="10">#REF!</definedName>
    <definedName name="_4C___14" localSheetId="21">#REF!</definedName>
    <definedName name="_4C___14">#REF!</definedName>
    <definedName name="_4C___16" localSheetId="19">#REF!</definedName>
    <definedName name="_4C___16" localSheetId="10">#REF!</definedName>
    <definedName name="_4C___16" localSheetId="21">#REF!</definedName>
    <definedName name="_4C___16">#REF!</definedName>
    <definedName name="_4C___2" localSheetId="19">#REF!</definedName>
    <definedName name="_4C___2" localSheetId="10">#REF!</definedName>
    <definedName name="_4C___2" localSheetId="21">#REF!</definedName>
    <definedName name="_4C___2">#REF!</definedName>
    <definedName name="_4C___25" localSheetId="19">#REF!</definedName>
    <definedName name="_4C___25" localSheetId="10">#REF!</definedName>
    <definedName name="_4C___25" localSheetId="21">#REF!</definedName>
    <definedName name="_4C___25">#REF!</definedName>
    <definedName name="_4C___26" localSheetId="19">#REF!</definedName>
    <definedName name="_4C___26" localSheetId="10">#REF!</definedName>
    <definedName name="_4C___26" localSheetId="21">#REF!</definedName>
    <definedName name="_4C___26">#REF!</definedName>
    <definedName name="_4C___27" localSheetId="19">#REF!</definedName>
    <definedName name="_4C___27" localSheetId="10">#REF!</definedName>
    <definedName name="_4C___27" localSheetId="21">#REF!</definedName>
    <definedName name="_4C___27">#REF!</definedName>
    <definedName name="_4C___4" localSheetId="19">#REF!</definedName>
    <definedName name="_4C___4" localSheetId="10">#REF!</definedName>
    <definedName name="_4C___4" localSheetId="21">#REF!</definedName>
    <definedName name="_4C___4">#REF!</definedName>
    <definedName name="_4C___5" localSheetId="19">#REF!</definedName>
    <definedName name="_4C___5" localSheetId="10">#REF!</definedName>
    <definedName name="_4C___5" localSheetId="21">#REF!</definedName>
    <definedName name="_4C___5">#REF!</definedName>
    <definedName name="_4C___7" localSheetId="19">#REF!</definedName>
    <definedName name="_4C___7" localSheetId="10">#REF!</definedName>
    <definedName name="_4C___7" localSheetId="21">#REF!</definedName>
    <definedName name="_4C___7">#REF!</definedName>
    <definedName name="_5_0__123Grap" localSheetId="22" hidden="1">#REF!</definedName>
    <definedName name="_5_0__123Grap" localSheetId="1" hidden="1">#REF!</definedName>
    <definedName name="_5_0__123Grap" localSheetId="19" hidden="1">#REF!</definedName>
    <definedName name="_5_0__123Grap" localSheetId="10" hidden="1">#REF!</definedName>
    <definedName name="_5_0__123Grap" localSheetId="21" hidden="1">#REF!</definedName>
    <definedName name="_5_0__123Grap" localSheetId="16" hidden="1">#REF!</definedName>
    <definedName name="_5_0__123Grap" localSheetId="11" hidden="1">#REF!</definedName>
    <definedName name="_5_0__123Grap" localSheetId="26" hidden="1">#REF!</definedName>
    <definedName name="_5_0__123Grap" localSheetId="17" hidden="1">#REF!</definedName>
    <definedName name="_5_0__123Grap" hidden="1">#REF!</definedName>
    <definedName name="_5_123Grap" localSheetId="22" hidden="1">#REF!</definedName>
    <definedName name="_5_123Grap" localSheetId="1" hidden="1">#REF!</definedName>
    <definedName name="_5_123Grap" localSheetId="19" hidden="1">#REF!</definedName>
    <definedName name="_5_123Grap" localSheetId="10" hidden="1">#REF!</definedName>
    <definedName name="_5_123Grap" localSheetId="21" hidden="1">#REF!</definedName>
    <definedName name="_5_123Grap" localSheetId="16" hidden="1">#REF!</definedName>
    <definedName name="_5_123Grap" localSheetId="11" hidden="1">#REF!</definedName>
    <definedName name="_5_123Grap" localSheetId="26" hidden="1">#REF!</definedName>
    <definedName name="_5_123Grap" localSheetId="17" hidden="1">#REF!</definedName>
    <definedName name="_5_123Grap" hidden="1">#REF!</definedName>
    <definedName name="_50S" localSheetId="19">#REF!</definedName>
    <definedName name="_50S" localSheetId="10">#REF!</definedName>
    <definedName name="_50S" localSheetId="21">#REF!</definedName>
    <definedName name="_50S">#REF!</definedName>
    <definedName name="_52__123Graph_BCHART_1" localSheetId="19" hidden="1">[12]synthgraph!#REF!</definedName>
    <definedName name="_52__123Graph_BCHART_1" localSheetId="10" hidden="1">[12]synthgraph!#REF!</definedName>
    <definedName name="_52__123Graph_BCHART_1" localSheetId="21" hidden="1">[12]synthgraph!#REF!</definedName>
    <definedName name="_52__123Graph_BCHART_1" hidden="1">[12]synthgraph!#REF!</definedName>
    <definedName name="_53___0__123Grap" localSheetId="22" hidden="1">#REF!</definedName>
    <definedName name="_53___0__123Grap" localSheetId="1" hidden="1">#REF!</definedName>
    <definedName name="_53___0__123Grap" localSheetId="19" hidden="1">#REF!</definedName>
    <definedName name="_53___0__123Grap" localSheetId="10" hidden="1">#REF!</definedName>
    <definedName name="_53___0__123Grap" localSheetId="21" hidden="1">#REF!</definedName>
    <definedName name="_53___0__123Grap" localSheetId="7" hidden="1">#REF!</definedName>
    <definedName name="_53___0__123Grap" localSheetId="17" hidden="1">#REF!</definedName>
    <definedName name="_53___0__123Grap" hidden="1">#REF!</definedName>
    <definedName name="_53__123Graph_BCHART_2" hidden="1">'[13]synthgraph DCF'!$I$7:$I$7</definedName>
    <definedName name="_54__123Graph_BCHART_3" localSheetId="1" hidden="1">#REF!</definedName>
    <definedName name="_54__123Graph_BCHART_3" localSheetId="19" hidden="1">#REF!</definedName>
    <definedName name="_54__123Graph_BCHART_3" localSheetId="10" hidden="1">#REF!</definedName>
    <definedName name="_54__123Graph_BCHART_3" localSheetId="21" hidden="1">#REF!</definedName>
    <definedName name="_54__123Graph_BCHART_3" hidden="1">#REF!</definedName>
    <definedName name="_6_0__123Grap" localSheetId="22" hidden="1">#REF!</definedName>
    <definedName name="_6_0__123Grap" localSheetId="1" hidden="1">#REF!</definedName>
    <definedName name="_6_0__123Grap" localSheetId="19" hidden="1">#REF!</definedName>
    <definedName name="_6_0__123Grap" localSheetId="10" hidden="1">#REF!</definedName>
    <definedName name="_6_0__123Grap" localSheetId="21" hidden="1">#REF!</definedName>
    <definedName name="_6_0__123Grap" localSheetId="7" hidden="1">#REF!</definedName>
    <definedName name="_6_0__123Grap" localSheetId="26" hidden="1">#REF!</definedName>
    <definedName name="_6_0__123Grap" localSheetId="17" hidden="1">#REF!</definedName>
    <definedName name="_6_0__123Grap" hidden="1">#REF!</definedName>
    <definedName name="_61220100" localSheetId="19">#REF!</definedName>
    <definedName name="_61220100" localSheetId="10">#REF!</definedName>
    <definedName name="_61220100" localSheetId="21">#REF!</definedName>
    <definedName name="_61220100">#REF!</definedName>
    <definedName name="_61220200" localSheetId="19">#REF!</definedName>
    <definedName name="_61220200" localSheetId="10">#REF!</definedName>
    <definedName name="_61220200" localSheetId="21">#REF!</definedName>
    <definedName name="_61220200">#REF!</definedName>
    <definedName name="_61220300" localSheetId="19">[16]CAPEX08!#REF!</definedName>
    <definedName name="_61220300" localSheetId="10">[16]CAPEX08!#REF!</definedName>
    <definedName name="_61220300" localSheetId="21">[16]CAPEX08!#REF!</definedName>
    <definedName name="_61220300">[16]CAPEX08!#REF!</definedName>
    <definedName name="_61220400" localSheetId="19">[16]CAPEX08!#REF!</definedName>
    <definedName name="_61220400" localSheetId="10">[16]CAPEX08!#REF!</definedName>
    <definedName name="_61220400" localSheetId="21">[16]CAPEX08!#REF!</definedName>
    <definedName name="_61220400">[16]CAPEX08!#REF!</definedName>
    <definedName name="_61220500" localSheetId="19">[16]CAPEX08!#REF!</definedName>
    <definedName name="_61220500" localSheetId="10">[16]CAPEX08!#REF!</definedName>
    <definedName name="_61220500" localSheetId="21">[16]CAPEX08!#REF!</definedName>
    <definedName name="_61220500">[16]CAPEX08!#REF!</definedName>
    <definedName name="_61220600" localSheetId="19">[16]CAPEX08!#REF!</definedName>
    <definedName name="_61220600" localSheetId="10">[16]CAPEX08!#REF!</definedName>
    <definedName name="_61220600" localSheetId="21">[16]CAPEX08!#REF!</definedName>
    <definedName name="_61220600">[16]CAPEX08!#REF!</definedName>
    <definedName name="_61220700" localSheetId="19">[16]CAPEX08!#REF!</definedName>
    <definedName name="_61220700" localSheetId="10">[16]CAPEX08!#REF!</definedName>
    <definedName name="_61220700" localSheetId="21">[16]CAPEX08!#REF!</definedName>
    <definedName name="_61220700">[16]CAPEX08!#REF!</definedName>
    <definedName name="_61220800" localSheetId="19">[16]CAPEX08!#REF!</definedName>
    <definedName name="_61220800" localSheetId="10">[16]CAPEX08!#REF!</definedName>
    <definedName name="_61220800" localSheetId="21">[16]CAPEX08!#REF!</definedName>
    <definedName name="_61220800">[16]CAPEX08!#REF!</definedName>
    <definedName name="_61251200" localSheetId="19">[16]CAPEX08!#REF!</definedName>
    <definedName name="_61251200" localSheetId="10">[16]CAPEX08!#REF!</definedName>
    <definedName name="_61251200" localSheetId="21">[16]CAPEX08!#REF!</definedName>
    <definedName name="_61251200">[16]CAPEX08!#REF!</definedName>
    <definedName name="_61251300" localSheetId="19">[16]CAPEX08!#REF!</definedName>
    <definedName name="_61251300" localSheetId="10">[16]CAPEX08!#REF!</definedName>
    <definedName name="_61251300" localSheetId="21">[16]CAPEX08!#REF!</definedName>
    <definedName name="_61251300">[16]CAPEX08!#REF!</definedName>
    <definedName name="_61253100" localSheetId="19">[16]CAPEX08!#REF!</definedName>
    <definedName name="_61253100" localSheetId="10">[16]CAPEX08!#REF!</definedName>
    <definedName name="_61253100" localSheetId="21">[16]CAPEX08!#REF!</definedName>
    <definedName name="_61253100">[16]CAPEX08!#REF!</definedName>
    <definedName name="_61253200" localSheetId="19">[16]CAPEX08!#REF!</definedName>
    <definedName name="_61253200" localSheetId="10">[16]CAPEX08!#REF!</definedName>
    <definedName name="_61253200" localSheetId="21">[16]CAPEX08!#REF!</definedName>
    <definedName name="_61253200">[16]CAPEX08!#REF!</definedName>
    <definedName name="_61261800" localSheetId="19">[16]CAPEX08!#REF!</definedName>
    <definedName name="_61261800" localSheetId="10">[16]CAPEX08!#REF!</definedName>
    <definedName name="_61261800" localSheetId="21">[16]CAPEX08!#REF!</definedName>
    <definedName name="_61261800">[16]CAPEX08!#REF!</definedName>
    <definedName name="_61311000" localSheetId="19">[16]CAPEX08!#REF!</definedName>
    <definedName name="_61311000" localSheetId="10">[16]CAPEX08!#REF!</definedName>
    <definedName name="_61311000" localSheetId="21">[16]CAPEX08!#REF!</definedName>
    <definedName name="_61311000">[16]CAPEX08!#REF!</definedName>
    <definedName name="_61312000" localSheetId="19">[16]CAPEX08!#REF!</definedName>
    <definedName name="_61312000" localSheetId="10">[16]CAPEX08!#REF!</definedName>
    <definedName name="_61312000" localSheetId="21">[16]CAPEX08!#REF!</definedName>
    <definedName name="_61312000">[16]CAPEX08!#REF!</definedName>
    <definedName name="_61313000" localSheetId="19">[16]CAPEX08!#REF!</definedName>
    <definedName name="_61313000" localSheetId="10">[16]CAPEX08!#REF!</definedName>
    <definedName name="_61313000" localSheetId="21">[16]CAPEX08!#REF!</definedName>
    <definedName name="_61313000">[16]CAPEX08!#REF!</definedName>
    <definedName name="_61318000" localSheetId="19">[16]CAPEX08!#REF!</definedName>
    <definedName name="_61318000" localSheetId="10">[16]CAPEX08!#REF!</definedName>
    <definedName name="_61318000" localSheetId="21">[16]CAPEX08!#REF!</definedName>
    <definedName name="_61318000">[16]CAPEX08!#REF!</definedName>
    <definedName name="_6133_1_3" localSheetId="1">#REF!</definedName>
    <definedName name="_6133_1_3" localSheetId="19">#REF!</definedName>
    <definedName name="_6133_1_3" localSheetId="10">#REF!</definedName>
    <definedName name="_6133_1_3" localSheetId="21">#REF!</definedName>
    <definedName name="_6133_1_3">#REF!</definedName>
    <definedName name="_61331100" localSheetId="19">[16]CAPEX08!#REF!</definedName>
    <definedName name="_61331100" localSheetId="10">[16]CAPEX08!#REF!</definedName>
    <definedName name="_61331100" localSheetId="21">[16]CAPEX08!#REF!</definedName>
    <definedName name="_61331100">[16]CAPEX08!#REF!</definedName>
    <definedName name="_61331300" localSheetId="19">[16]CAPEX08!#REF!</definedName>
    <definedName name="_61331300" localSheetId="10">[16]CAPEX08!#REF!</definedName>
    <definedName name="_61331300" localSheetId="21">[16]CAPEX08!#REF!</definedName>
    <definedName name="_61331300">[16]CAPEX08!#REF!</definedName>
    <definedName name="_61332100" localSheetId="19">[16]CAPEX08!#REF!</definedName>
    <definedName name="_61332100" localSheetId="10">[16]CAPEX08!#REF!</definedName>
    <definedName name="_61332100" localSheetId="21">[16]CAPEX08!#REF!</definedName>
    <definedName name="_61332100">[16]CAPEX08!#REF!</definedName>
    <definedName name="_61332300" localSheetId="19">[16]CAPEX08!#REF!</definedName>
    <definedName name="_61332300" localSheetId="10">[16]CAPEX08!#REF!</definedName>
    <definedName name="_61332300" localSheetId="21">[16]CAPEX08!#REF!</definedName>
    <definedName name="_61332300">[16]CAPEX08!#REF!</definedName>
    <definedName name="_61335000" localSheetId="19">[16]CAPEX08!#REF!</definedName>
    <definedName name="_61335000" localSheetId="10">[16]CAPEX08!#REF!</definedName>
    <definedName name="_61335000" localSheetId="21">[16]CAPEX08!#REF!</definedName>
    <definedName name="_61335000">[16]CAPEX08!#REF!</definedName>
    <definedName name="_61351100" localSheetId="19">[16]CAPEX08!#REF!</definedName>
    <definedName name="_61351100" localSheetId="10">[16]CAPEX08!#REF!</definedName>
    <definedName name="_61351100" localSheetId="21">[16]CAPEX08!#REF!</definedName>
    <definedName name="_61351100">[16]CAPEX08!#REF!</definedName>
    <definedName name="_61362000" localSheetId="19">[16]CAPEX08!#REF!</definedName>
    <definedName name="_61362000" localSheetId="10">[16]CAPEX08!#REF!</definedName>
    <definedName name="_61362000" localSheetId="21">[16]CAPEX08!#REF!</definedName>
    <definedName name="_61362000">[16]CAPEX08!#REF!</definedName>
    <definedName name="_61363000" localSheetId="19">[16]CAPEX08!#REF!</definedName>
    <definedName name="_61363000" localSheetId="10">[16]CAPEX08!#REF!</definedName>
    <definedName name="_61363000" localSheetId="21">[16]CAPEX08!#REF!</definedName>
    <definedName name="_61363000">[16]CAPEX08!#REF!</definedName>
    <definedName name="_61367000" localSheetId="19">[16]CAPEX08!#REF!</definedName>
    <definedName name="_61367000" localSheetId="10">[16]CAPEX08!#REF!</definedName>
    <definedName name="_61367000" localSheetId="21">[16]CAPEX08!#REF!</definedName>
    <definedName name="_61367000">[16]CAPEX08!#REF!</definedName>
    <definedName name="_61368000" localSheetId="19">[16]CAPEX08!#REF!</definedName>
    <definedName name="_61368000" localSheetId="10">[16]CAPEX08!#REF!</definedName>
    <definedName name="_61368000" localSheetId="21">[16]CAPEX08!#REF!</definedName>
    <definedName name="_61368000">[16]CAPEX08!#REF!</definedName>
    <definedName name="_61385000" localSheetId="19">[16]CAPEX08!#REF!</definedName>
    <definedName name="_61385000" localSheetId="10">[16]CAPEX08!#REF!</definedName>
    <definedName name="_61385000" localSheetId="21">[16]CAPEX08!#REF!</definedName>
    <definedName name="_61385000">[16]CAPEX08!#REF!</definedName>
    <definedName name="_61411000" localSheetId="19">[16]CAPEX08!#REF!</definedName>
    <definedName name="_61411000" localSheetId="10">[16]CAPEX08!#REF!</definedName>
    <definedName name="_61411000" localSheetId="21">[16]CAPEX08!#REF!</definedName>
    <definedName name="_61411000">[16]CAPEX08!#REF!</definedName>
    <definedName name="_61415100" localSheetId="19">[16]CAPEX08!#REF!</definedName>
    <definedName name="_61415100" localSheetId="10">[16]CAPEX08!#REF!</definedName>
    <definedName name="_61415100" localSheetId="21">[16]CAPEX08!#REF!</definedName>
    <definedName name="_61415100">[16]CAPEX08!#REF!</definedName>
    <definedName name="_61415200" localSheetId="19">[16]CAPEX08!#REF!</definedName>
    <definedName name="_61415200" localSheetId="10">[16]CAPEX08!#REF!</definedName>
    <definedName name="_61415200" localSheetId="21">[16]CAPEX08!#REF!</definedName>
    <definedName name="_61415200">[16]CAPEX08!#REF!</definedName>
    <definedName name="_61416000" localSheetId="19">[16]CAPEX08!#REF!</definedName>
    <definedName name="_61416000" localSheetId="10">[16]CAPEX08!#REF!</definedName>
    <definedName name="_61416000" localSheetId="21">[16]CAPEX08!#REF!</definedName>
    <definedName name="_61416000">[16]CAPEX08!#REF!</definedName>
    <definedName name="_61421200" localSheetId="19">[16]CAPEX08!#REF!</definedName>
    <definedName name="_61421200" localSheetId="10">[16]CAPEX08!#REF!</definedName>
    <definedName name="_61421200" localSheetId="21">[16]CAPEX08!#REF!</definedName>
    <definedName name="_61421200">[16]CAPEX08!#REF!</definedName>
    <definedName name="_61424000" localSheetId="19">[16]CAPEX08!#REF!</definedName>
    <definedName name="_61424000" localSheetId="10">[16]CAPEX08!#REF!</definedName>
    <definedName name="_61424000" localSheetId="21">[16]CAPEX08!#REF!</definedName>
    <definedName name="_61424000">[16]CAPEX08!#REF!</definedName>
    <definedName name="_61430100" localSheetId="19">[16]CAPEX08!#REF!</definedName>
    <definedName name="_61430100" localSheetId="10">[16]CAPEX08!#REF!</definedName>
    <definedName name="_61430100" localSheetId="21">[16]CAPEX08!#REF!</definedName>
    <definedName name="_61430100">[16]CAPEX08!#REF!</definedName>
    <definedName name="_61430200" localSheetId="19">[16]CAPEX08!#REF!</definedName>
    <definedName name="_61430200" localSheetId="10">[16]CAPEX08!#REF!</definedName>
    <definedName name="_61430200" localSheetId="21">[16]CAPEX08!#REF!</definedName>
    <definedName name="_61430200">[16]CAPEX08!#REF!</definedName>
    <definedName name="_61436000" localSheetId="19">[16]CAPEX08!#REF!</definedName>
    <definedName name="_61436000" localSheetId="10">[16]CAPEX08!#REF!</definedName>
    <definedName name="_61436000" localSheetId="21">[16]CAPEX08!#REF!</definedName>
    <definedName name="_61436000">[16]CAPEX08!#REF!</definedName>
    <definedName name="_61441000" localSheetId="19">[16]CAPEX08!#REF!</definedName>
    <definedName name="_61441000" localSheetId="10">[16]CAPEX08!#REF!</definedName>
    <definedName name="_61441000" localSheetId="21">[16]CAPEX08!#REF!</definedName>
    <definedName name="_61441000">[16]CAPEX08!#REF!</definedName>
    <definedName name="_61443000" localSheetId="19">[16]CAPEX08!#REF!</definedName>
    <definedName name="_61443000" localSheetId="10">[16]CAPEX08!#REF!</definedName>
    <definedName name="_61443000" localSheetId="21">[16]CAPEX08!#REF!</definedName>
    <definedName name="_61443000">[16]CAPEX08!#REF!</definedName>
    <definedName name="_61447000" localSheetId="19">[16]CAPEX08!#REF!</definedName>
    <definedName name="_61447000" localSheetId="10">[16]CAPEX08!#REF!</definedName>
    <definedName name="_61447000" localSheetId="21">[16]CAPEX08!#REF!</definedName>
    <definedName name="_61447000">[16]CAPEX08!#REF!</definedName>
    <definedName name="_61448000" localSheetId="19">[16]CAPEX08!#REF!</definedName>
    <definedName name="_61448000" localSheetId="10">[16]CAPEX08!#REF!</definedName>
    <definedName name="_61448000" localSheetId="21">[16]CAPEX08!#REF!</definedName>
    <definedName name="_61448000">[16]CAPEX08!#REF!</definedName>
    <definedName name="_61451000" localSheetId="19">[16]CAPEX08!#REF!</definedName>
    <definedName name="_61451000" localSheetId="10">[16]CAPEX08!#REF!</definedName>
    <definedName name="_61451000" localSheetId="21">[16]CAPEX08!#REF!</definedName>
    <definedName name="_61451000">[16]CAPEX08!#REF!</definedName>
    <definedName name="_61671000" localSheetId="19">[16]CAPEX08!#REF!</definedName>
    <definedName name="_61671000" localSheetId="10">[16]CAPEX08!#REF!</definedName>
    <definedName name="_61671000" localSheetId="21">[16]CAPEX08!#REF!</definedName>
    <definedName name="_61671000">[16]CAPEX08!#REF!</definedName>
    <definedName name="_61713100" localSheetId="19">[16]CAPEX08!#REF!</definedName>
    <definedName name="_61713100" localSheetId="10">[16]CAPEX08!#REF!</definedName>
    <definedName name="_61713100" localSheetId="21">[16]CAPEX08!#REF!</definedName>
    <definedName name="_61713100">[16]CAPEX08!#REF!</definedName>
    <definedName name="_61713600" localSheetId="19">[16]CAPEX08!#REF!</definedName>
    <definedName name="_61713600" localSheetId="10">[16]CAPEX08!#REF!</definedName>
    <definedName name="_61713600" localSheetId="21">[16]CAPEX08!#REF!</definedName>
    <definedName name="_61713600">[16]CAPEX08!#REF!</definedName>
    <definedName name="_61713800" localSheetId="19">[16]CAPEX08!#REF!</definedName>
    <definedName name="_61713800" localSheetId="10">[16]CAPEX08!#REF!</definedName>
    <definedName name="_61713800" localSheetId="21">[16]CAPEX08!#REF!</definedName>
    <definedName name="_61713800">[16]CAPEX08!#REF!</definedName>
    <definedName name="_61742200" localSheetId="19">[16]CAPEX08!#REF!</definedName>
    <definedName name="_61742200" localSheetId="10">[16]CAPEX08!#REF!</definedName>
    <definedName name="_61742200" localSheetId="21">[16]CAPEX08!#REF!</definedName>
    <definedName name="_61742200">[16]CAPEX08!#REF!</definedName>
    <definedName name="_61763000" localSheetId="19">[16]CAPEX08!#REF!</definedName>
    <definedName name="_61763000" localSheetId="10">[16]CAPEX08!#REF!</definedName>
    <definedName name="_61763000" localSheetId="21">[16]CAPEX08!#REF!</definedName>
    <definedName name="_61763000">[16]CAPEX08!#REF!</definedName>
    <definedName name="_61766000" localSheetId="19">[16]CAPEX08!#REF!</definedName>
    <definedName name="_61766000" localSheetId="10">[16]CAPEX08!#REF!</definedName>
    <definedName name="_61766000" localSheetId="21">[16]CAPEX08!#REF!</definedName>
    <definedName name="_61766000">[16]CAPEX08!#REF!</definedName>
    <definedName name="_61768000" localSheetId="19">[16]CAPEX08!#REF!</definedName>
    <definedName name="_61768000" localSheetId="10">[16]CAPEX08!#REF!</definedName>
    <definedName name="_61768000" localSheetId="21">[16]CAPEX08!#REF!</definedName>
    <definedName name="_61768000">[16]CAPEX08!#REF!</definedName>
    <definedName name="_63" localSheetId="1">#REF!</definedName>
    <definedName name="_63" localSheetId="19">#REF!</definedName>
    <definedName name="_63" localSheetId="10">#REF!</definedName>
    <definedName name="_63" localSheetId="21">#REF!</definedName>
    <definedName name="_63">#REF!</definedName>
    <definedName name="_63___0" localSheetId="19">[17]CH95!#REF!</definedName>
    <definedName name="_63___0" localSheetId="10">[17]CH95!#REF!</definedName>
    <definedName name="_63___0" localSheetId="21">[17]CH95!#REF!</definedName>
    <definedName name="_63___0">[17]CH95!#REF!</definedName>
    <definedName name="_63___12" localSheetId="1">#REF!</definedName>
    <definedName name="_63___12" localSheetId="19">#REF!</definedName>
    <definedName name="_63___12" localSheetId="10">#REF!</definedName>
    <definedName name="_63___12" localSheetId="21">#REF!</definedName>
    <definedName name="_63___12">#REF!</definedName>
    <definedName name="_657_0__123Grap" localSheetId="1" hidden="1">#REF!</definedName>
    <definedName name="_657_0__123Grap" localSheetId="19" hidden="1">#REF!</definedName>
    <definedName name="_657_0__123Grap" localSheetId="10" hidden="1">#REF!</definedName>
    <definedName name="_657_0__123Grap" localSheetId="21" hidden="1">#REF!</definedName>
    <definedName name="_657_0__123Grap" hidden="1">#REF!</definedName>
    <definedName name="_658_0__123Grap" localSheetId="1" hidden="1">#REF!</definedName>
    <definedName name="_658_0__123Grap" localSheetId="19" hidden="1">#REF!</definedName>
    <definedName name="_658_0__123Grap" localSheetId="10" hidden="1">#REF!</definedName>
    <definedName name="_658_0__123Grap" localSheetId="21" hidden="1">#REF!</definedName>
    <definedName name="_658_0__123Grap" hidden="1">#REF!</definedName>
    <definedName name="_659_0__123Grap" localSheetId="19" hidden="1">#REF!</definedName>
    <definedName name="_659_0__123Grap" localSheetId="10" hidden="1">#REF!</definedName>
    <definedName name="_659_0__123Grap" localSheetId="21" hidden="1">#REF!</definedName>
    <definedName name="_659_0__123Grap" hidden="1">#REF!</definedName>
    <definedName name="_660_0__123Grap" localSheetId="19" hidden="1">#REF!</definedName>
    <definedName name="_660_0__123Grap" localSheetId="10" hidden="1">#REF!</definedName>
    <definedName name="_660_0__123Grap" localSheetId="21" hidden="1">#REF!</definedName>
    <definedName name="_660_0__123Grap" hidden="1">#REF!</definedName>
    <definedName name="_678_0_0_K" localSheetId="19" hidden="1">[20]useless!#REF!</definedName>
    <definedName name="_678_0_0_K" localSheetId="10" hidden="1">[20]useless!#REF!</definedName>
    <definedName name="_678_0_0_K" localSheetId="21" hidden="1">[20]useless!#REF!</definedName>
    <definedName name="_678_0_0_K" hidden="1">[20]useless!#REF!</definedName>
    <definedName name="_696_0_0_S" localSheetId="19" hidden="1">[20]useless!#REF!</definedName>
    <definedName name="_696_0_0_S" localSheetId="10" hidden="1">[20]useless!#REF!</definedName>
    <definedName name="_696_0_0_S" localSheetId="21" hidden="1">[20]useless!#REF!</definedName>
    <definedName name="_696_0_0_S" hidden="1">[20]useless!#REF!</definedName>
    <definedName name="_6C" localSheetId="1">#REF!</definedName>
    <definedName name="_6C" localSheetId="19">#REF!</definedName>
    <definedName name="_6C" localSheetId="10">#REF!</definedName>
    <definedName name="_6C" localSheetId="21">#REF!</definedName>
    <definedName name="_6C">#REF!</definedName>
    <definedName name="_6C___0" localSheetId="1">#REF!</definedName>
    <definedName name="_6C___0" localSheetId="19">#REF!</definedName>
    <definedName name="_6C___0" localSheetId="10">#REF!</definedName>
    <definedName name="_6C___0" localSheetId="21">#REF!</definedName>
    <definedName name="_6C___0">#REF!</definedName>
    <definedName name="_6C___12" localSheetId="1">#REF!</definedName>
    <definedName name="_6C___12" localSheetId="19">#REF!</definedName>
    <definedName name="_6C___12" localSheetId="10">#REF!</definedName>
    <definedName name="_6C___12" localSheetId="21">#REF!</definedName>
    <definedName name="_6C___12">#REF!</definedName>
    <definedName name="_6C___14" localSheetId="19">#REF!</definedName>
    <definedName name="_6C___14" localSheetId="10">#REF!</definedName>
    <definedName name="_6C___14" localSheetId="21">#REF!</definedName>
    <definedName name="_6C___14">#REF!</definedName>
    <definedName name="_6C___16" localSheetId="19">#REF!</definedName>
    <definedName name="_6C___16" localSheetId="10">#REF!</definedName>
    <definedName name="_6C___16" localSheetId="21">#REF!</definedName>
    <definedName name="_6C___16">#REF!</definedName>
    <definedName name="_6C___2" localSheetId="19">#REF!</definedName>
    <definedName name="_6C___2" localSheetId="10">#REF!</definedName>
    <definedName name="_6C___2" localSheetId="21">#REF!</definedName>
    <definedName name="_6C___2">#REF!</definedName>
    <definedName name="_6C___25" localSheetId="19">#REF!</definedName>
    <definedName name="_6C___25" localSheetId="10">#REF!</definedName>
    <definedName name="_6C___25" localSheetId="21">#REF!</definedName>
    <definedName name="_6C___25">#REF!</definedName>
    <definedName name="_6C___26" localSheetId="19">#REF!</definedName>
    <definedName name="_6C___26" localSheetId="10">#REF!</definedName>
    <definedName name="_6C___26" localSheetId="21">#REF!</definedName>
    <definedName name="_6C___26">#REF!</definedName>
    <definedName name="_6C___27" localSheetId="19">#REF!</definedName>
    <definedName name="_6C___27" localSheetId="10">#REF!</definedName>
    <definedName name="_6C___27" localSheetId="21">#REF!</definedName>
    <definedName name="_6C___27">#REF!</definedName>
    <definedName name="_6C___4" localSheetId="19">#REF!</definedName>
    <definedName name="_6C___4" localSheetId="10">#REF!</definedName>
    <definedName name="_6C___4" localSheetId="21">#REF!</definedName>
    <definedName name="_6C___4">#REF!</definedName>
    <definedName name="_6C___5" localSheetId="19">#REF!</definedName>
    <definedName name="_6C___5" localSheetId="10">#REF!</definedName>
    <definedName name="_6C___5" localSheetId="21">#REF!</definedName>
    <definedName name="_6C___5">#REF!</definedName>
    <definedName name="_6C___7" localSheetId="19">#REF!</definedName>
    <definedName name="_6C___7" localSheetId="10">#REF!</definedName>
    <definedName name="_6C___7" localSheetId="21">#REF!</definedName>
    <definedName name="_6C___7">#REF!</definedName>
    <definedName name="_7__123Graph_ACHART_1" localSheetId="19" hidden="1">[12]synthgraph!#REF!</definedName>
    <definedName name="_7__123Graph_ACHART_1" localSheetId="10" hidden="1">[12]synthgraph!#REF!</definedName>
    <definedName name="_7__123Graph_ACHART_1" localSheetId="21" hidden="1">[12]synthgraph!#REF!</definedName>
    <definedName name="_7__123Graph_ACHART_1" hidden="1">[12]synthgraph!#REF!</definedName>
    <definedName name="_7_0__123Grap" localSheetId="22" hidden="1">#REF!</definedName>
    <definedName name="_7_0__123Grap" localSheetId="1" hidden="1">#REF!</definedName>
    <definedName name="_7_0__123Grap" localSheetId="19" hidden="1">#REF!</definedName>
    <definedName name="_7_0__123Grap" localSheetId="10" hidden="1">#REF!</definedName>
    <definedName name="_7_0__123Grap" localSheetId="21" hidden="1">#REF!</definedName>
    <definedName name="_7_0__123Grap" localSheetId="16" hidden="1">#REF!</definedName>
    <definedName name="_7_0__123Grap" localSheetId="11" hidden="1">#REF!</definedName>
    <definedName name="_7_0__123Grap" localSheetId="26" hidden="1">#REF!</definedName>
    <definedName name="_7_0__123Grap" localSheetId="17" hidden="1">#REF!</definedName>
    <definedName name="_7_0__123Grap" hidden="1">#REF!</definedName>
    <definedName name="_71_0__123Grap" localSheetId="11" hidden="1">#REF!</definedName>
    <definedName name="_72__123Graph_BCHART_5" localSheetId="19" hidden="1">[14]MEX95IB!#REF!</definedName>
    <definedName name="_72__123Graph_BCHART_5" localSheetId="10" hidden="1">[14]MEX95IB!#REF!</definedName>
    <definedName name="_72__123Graph_BCHART_5" localSheetId="21" hidden="1">[14]MEX95IB!#REF!</definedName>
    <definedName name="_72__123Graph_BCHART_5" hidden="1">[14]MEX95IB!#REF!</definedName>
    <definedName name="_72_0__123Grap" localSheetId="11" hidden="1">#REF!</definedName>
    <definedName name="_73_0__123Grap" localSheetId="16" hidden="1">#REF!</definedName>
    <definedName name="_74_0__123Grap" localSheetId="16" hidden="1">#REF!</definedName>
    <definedName name="_75_0__123Grap" localSheetId="1" hidden="1">#REF!</definedName>
    <definedName name="_76_0__123Grap" localSheetId="22" hidden="1">#REF!</definedName>
    <definedName name="_76_0__123Grap" localSheetId="1" hidden="1">#REF!</definedName>
    <definedName name="_76_0__123Grap" localSheetId="19" hidden="1">#REF!</definedName>
    <definedName name="_76_0__123Grap" localSheetId="10" hidden="1">#REF!</definedName>
    <definedName name="_76_0__123Grap" localSheetId="21" hidden="1">#REF!</definedName>
    <definedName name="_76_0__123Grap" localSheetId="17" hidden="1">#REF!</definedName>
    <definedName name="_76_0__123Grap" hidden="1">#REF!</definedName>
    <definedName name="_78_0_0_K" localSheetId="22" hidden="1">[20]useless!#REF!</definedName>
    <definedName name="_78_0_0_K" localSheetId="1" hidden="1">[20]useless!#REF!</definedName>
    <definedName name="_78_0_0_K" localSheetId="19" hidden="1">[20]useless!#REF!</definedName>
    <definedName name="_78_0_0_K" localSheetId="10" hidden="1">[20]useless!#REF!</definedName>
    <definedName name="_78_0_0_K" localSheetId="21" hidden="1">[20]useless!#REF!</definedName>
    <definedName name="_78_0_0_K" localSheetId="17" hidden="1">[20]useless!#REF!</definedName>
    <definedName name="_78_0_0_K" hidden="1">[20]useless!#REF!</definedName>
    <definedName name="_8__123Graph_ACHART_2" hidden="1">'[13]synthgraph DCF'!$G$7:$G$7</definedName>
    <definedName name="_80_0_0_S" localSheetId="22" hidden="1">[20]useless!#REF!</definedName>
    <definedName name="_80_0_0_S" localSheetId="1" hidden="1">[20]useless!#REF!</definedName>
    <definedName name="_80_0_0_S" localSheetId="19" hidden="1">[20]useless!#REF!</definedName>
    <definedName name="_80_0_0_S" localSheetId="10" hidden="1">[20]useless!#REF!</definedName>
    <definedName name="_80_0_0_S" localSheetId="21" hidden="1">[20]useless!#REF!</definedName>
    <definedName name="_80_0_0_S" localSheetId="17" hidden="1">[20]useless!#REF!</definedName>
    <definedName name="_80_0_0_S" hidden="1">[20]useless!#REF!</definedName>
    <definedName name="_9__123Graph_ACHART_3" localSheetId="1" hidden="1">#REF!</definedName>
    <definedName name="_9__123Graph_ACHART_3" localSheetId="19" hidden="1">#REF!</definedName>
    <definedName name="_9__123Graph_ACHART_3" localSheetId="10" hidden="1">#REF!</definedName>
    <definedName name="_9__123Graph_ACHART_3" localSheetId="21" hidden="1">#REF!</definedName>
    <definedName name="_9__123Graph_ACHART_3" hidden="1">#REF!</definedName>
    <definedName name="_90__123Graph_DCHART_1" localSheetId="1" hidden="1">[12]synthgraph!#REF!</definedName>
    <definedName name="_90__123Graph_DCHART_1" localSheetId="19" hidden="1">[12]synthgraph!#REF!</definedName>
    <definedName name="_90__123Graph_DCHART_1" localSheetId="10" hidden="1">[12]synthgraph!#REF!</definedName>
    <definedName name="_90__123Graph_DCHART_1" localSheetId="21" hidden="1">[12]synthgraph!#REF!</definedName>
    <definedName name="_90__123Graph_DCHART_1" hidden="1">[12]synthgraph!#REF!</definedName>
    <definedName name="_91__123Graph_DCHART_2" hidden="1">'[13]synthgraph DCF'!$L$7:$L$7</definedName>
    <definedName name="_94" localSheetId="1">#REF!</definedName>
    <definedName name="_94" localSheetId="19">#REF!</definedName>
    <definedName name="_94" localSheetId="10">#REF!</definedName>
    <definedName name="_94" localSheetId="21">#REF!</definedName>
    <definedName name="_94">#REF!</definedName>
    <definedName name="_94___0" localSheetId="1">#REF!</definedName>
    <definedName name="_94___0" localSheetId="19">#REF!</definedName>
    <definedName name="_94___0" localSheetId="10">#REF!</definedName>
    <definedName name="_94___0" localSheetId="21">#REF!</definedName>
    <definedName name="_94___0">#REF!</definedName>
    <definedName name="_94___12" localSheetId="1">#REF!</definedName>
    <definedName name="_94___12" localSheetId="19">#REF!</definedName>
    <definedName name="_94___12" localSheetId="10">#REF!</definedName>
    <definedName name="_94___12" localSheetId="21">#REF!</definedName>
    <definedName name="_94___12">#REF!</definedName>
    <definedName name="_94___14" localSheetId="19">#REF!</definedName>
    <definedName name="_94___14" localSheetId="10">#REF!</definedName>
    <definedName name="_94___14" localSheetId="21">#REF!</definedName>
    <definedName name="_94___14">#REF!</definedName>
    <definedName name="_94___16" localSheetId="19">#REF!</definedName>
    <definedName name="_94___16" localSheetId="10">#REF!</definedName>
    <definedName name="_94___16" localSheetId="21">#REF!</definedName>
    <definedName name="_94___16">#REF!</definedName>
    <definedName name="_94___2" localSheetId="19">#REF!</definedName>
    <definedName name="_94___2" localSheetId="10">#REF!</definedName>
    <definedName name="_94___2" localSheetId="21">#REF!</definedName>
    <definedName name="_94___2">#REF!</definedName>
    <definedName name="_94___25" localSheetId="19">#REF!</definedName>
    <definedName name="_94___25" localSheetId="10">#REF!</definedName>
    <definedName name="_94___25" localSheetId="21">#REF!</definedName>
    <definedName name="_94___25">#REF!</definedName>
    <definedName name="_94___26" localSheetId="19">#REF!</definedName>
    <definedName name="_94___26" localSheetId="10">#REF!</definedName>
    <definedName name="_94___26" localSheetId="21">#REF!</definedName>
    <definedName name="_94___26">#REF!</definedName>
    <definedName name="_94___27" localSheetId="19">#REF!</definedName>
    <definedName name="_94___27" localSheetId="10">#REF!</definedName>
    <definedName name="_94___27" localSheetId="21">#REF!</definedName>
    <definedName name="_94___27">#REF!</definedName>
    <definedName name="_94___4" localSheetId="19">#REF!</definedName>
    <definedName name="_94___4" localSheetId="10">#REF!</definedName>
    <definedName name="_94___4" localSheetId="21">#REF!</definedName>
    <definedName name="_94___4">#REF!</definedName>
    <definedName name="_94___5" localSheetId="19">#REF!</definedName>
    <definedName name="_94___5" localSheetId="10">#REF!</definedName>
    <definedName name="_94___5" localSheetId="21">#REF!</definedName>
    <definedName name="_94___5">#REF!</definedName>
    <definedName name="_94___7" localSheetId="19">#REF!</definedName>
    <definedName name="_94___7" localSheetId="10">#REF!</definedName>
    <definedName name="_94___7" localSheetId="21">#REF!</definedName>
    <definedName name="_94___7">#REF!</definedName>
    <definedName name="_A10">[24]SV161!$C$19:$S$19</definedName>
    <definedName name="_A16">[24]SV161!$C$21:$S$21</definedName>
    <definedName name="_A30">[24]SV161!$C$22:$S$22</definedName>
    <definedName name="_A40">[24]SV161!$C$23:$S$23</definedName>
    <definedName name="_A50">[24]SV161!$C$24:$S$24</definedName>
    <definedName name="_aaa1" localSheetId="1">#REF!</definedName>
    <definedName name="_aaa1" localSheetId="19">#REF!</definedName>
    <definedName name="_aaa1" localSheetId="10">#REF!</definedName>
    <definedName name="_aaa1" localSheetId="21">#REF!</definedName>
    <definedName name="_aaa1">#REF!</definedName>
    <definedName name="_aaa2" localSheetId="1">#REF!</definedName>
    <definedName name="_aaa2" localSheetId="19">#REF!</definedName>
    <definedName name="_aaa2" localSheetId="10">#REF!</definedName>
    <definedName name="_aaa2" localSheetId="21">#REF!</definedName>
    <definedName name="_aaa2">#REF!</definedName>
    <definedName name="_aaa3" localSheetId="1">#REF!</definedName>
    <definedName name="_aaa3" localSheetId="19">#REF!</definedName>
    <definedName name="_aaa3" localSheetId="10">#REF!</definedName>
    <definedName name="_aaa3" localSheetId="21">#REF!</definedName>
    <definedName name="_aaa3">#REF!</definedName>
    <definedName name="_aaa4" localSheetId="19">#REF!</definedName>
    <definedName name="_aaa4" localSheetId="10">#REF!</definedName>
    <definedName name="_aaa4" localSheetId="21">#REF!</definedName>
    <definedName name="_aaa4">#REF!</definedName>
    <definedName name="_aaa5" localSheetId="19">#REF!</definedName>
    <definedName name="_aaa5" localSheetId="10">#REF!</definedName>
    <definedName name="_aaa5" localSheetId="21">#REF!</definedName>
    <definedName name="_aaa5">#REF!</definedName>
    <definedName name="_aaa6" localSheetId="19">#REF!</definedName>
    <definedName name="_aaa6" localSheetId="10">#REF!</definedName>
    <definedName name="_aaa6" localSheetId="21">#REF!</definedName>
    <definedName name="_aaa6">#REF!</definedName>
    <definedName name="_aaa7" localSheetId="19">#REF!</definedName>
    <definedName name="_aaa7" localSheetId="10">#REF!</definedName>
    <definedName name="_aaa7" localSheetId="21">#REF!</definedName>
    <definedName name="_aaa7">#REF!</definedName>
    <definedName name="_aaa8" localSheetId="19">#REF!</definedName>
    <definedName name="_aaa8" localSheetId="10">#REF!</definedName>
    <definedName name="_aaa8" localSheetId="21">#REF!</definedName>
    <definedName name="_aaa8">#REF!</definedName>
    <definedName name="_ASP4" localSheetId="19">#REF!</definedName>
    <definedName name="_ASP4" localSheetId="10">#REF!</definedName>
    <definedName name="_ASP4" localSheetId="21">#REF!</definedName>
    <definedName name="_ASP4">#REF!</definedName>
    <definedName name="_B1">#N/A</definedName>
    <definedName name="_B10">[24]SV161!$C$30:$S$30</definedName>
    <definedName name="_B20">[24]SV161!$C$31:$S$31</definedName>
    <definedName name="_B30">[24]SV161!$C$32:$S$32</definedName>
    <definedName name="_bb1"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b1">#N/A</definedName>
    <definedName name="_bdm.00C0D9EF8BE14012A7E563CDFAAFF67A.edm" localSheetId="22" hidden="1">#REF!</definedName>
    <definedName name="_bdm.00C0D9EF8BE14012A7E563CDFAAFF67A.edm" localSheetId="1" hidden="1">#REF!</definedName>
    <definedName name="_bdm.00C0D9EF8BE14012A7E563CDFAAFF67A.edm" localSheetId="19" hidden="1">#REF!</definedName>
    <definedName name="_bdm.00C0D9EF8BE14012A7E563CDFAAFF67A.edm" localSheetId="10" hidden="1">#REF!</definedName>
    <definedName name="_bdm.00C0D9EF8BE14012A7E563CDFAAFF67A.edm" localSheetId="21" hidden="1">#REF!</definedName>
    <definedName name="_bdm.00C0D9EF8BE14012A7E563CDFAAFF67A.edm" localSheetId="30" hidden="1">#REF!</definedName>
    <definedName name="_bdm.00C0D9EF8BE14012A7E563CDFAAFF67A.edm" localSheetId="7" hidden="1">#REF!</definedName>
    <definedName name="_bdm.00C0D9EF8BE14012A7E563CDFAAFF67A.edm" localSheetId="17" hidden="1">#REF!</definedName>
    <definedName name="_bdm.00C0D9EF8BE14012A7E563CDFAAFF67A.edm" hidden="1">#REF!</definedName>
    <definedName name="_bdm.02AA2180B0084723AFFC9E4E6DA538AC.edm" localSheetId="22" hidden="1">#REF!</definedName>
    <definedName name="_bdm.02AA2180B0084723AFFC9E4E6DA538AC.edm" localSheetId="1" hidden="1">#REF!</definedName>
    <definedName name="_bdm.02AA2180B0084723AFFC9E4E6DA538AC.edm" localSheetId="19" hidden="1">#REF!</definedName>
    <definedName name="_bdm.02AA2180B0084723AFFC9E4E6DA538AC.edm" localSheetId="10" hidden="1">#REF!</definedName>
    <definedName name="_bdm.02AA2180B0084723AFFC9E4E6DA538AC.edm" localSheetId="21" hidden="1">#REF!</definedName>
    <definedName name="_bdm.02AA2180B0084723AFFC9E4E6DA538AC.edm" localSheetId="30" hidden="1">#REF!</definedName>
    <definedName name="_bdm.02AA2180B0084723AFFC9E4E6DA538AC.edm" localSheetId="17" hidden="1">#REF!</definedName>
    <definedName name="_bdm.02AA2180B0084723AFFC9E4E6DA538AC.edm" hidden="1">#REF!</definedName>
    <definedName name="_bdm.02EFED87DA6B440DAF356A06EA8CCE6D.edm" localSheetId="22" hidden="1">#REF!</definedName>
    <definedName name="_bdm.02EFED87DA6B440DAF356A06EA8CCE6D.edm" localSheetId="1" hidden="1">#REF!</definedName>
    <definedName name="_bdm.02EFED87DA6B440DAF356A06EA8CCE6D.edm" localSheetId="19" hidden="1">#REF!</definedName>
    <definedName name="_bdm.02EFED87DA6B440DAF356A06EA8CCE6D.edm" localSheetId="10" hidden="1">#REF!</definedName>
    <definedName name="_bdm.02EFED87DA6B440DAF356A06EA8CCE6D.edm" localSheetId="21" hidden="1">#REF!</definedName>
    <definedName name="_bdm.02EFED87DA6B440DAF356A06EA8CCE6D.edm" localSheetId="30" hidden="1">#REF!</definedName>
    <definedName name="_bdm.02EFED87DA6B440DAF356A06EA8CCE6D.edm" localSheetId="17" hidden="1">#REF!</definedName>
    <definedName name="_bdm.02EFED87DA6B440DAF356A06EA8CCE6D.edm" hidden="1">#REF!</definedName>
    <definedName name="_bdm.040230B8660F4BC9892D5A3F1707A1C8.edm" hidden="1">[25]Projections!$A:$IV</definedName>
    <definedName name="_bdm.053252EB6ED04855BFE51C3EB0837A6B.edm" localSheetId="22" hidden="1">#REF!</definedName>
    <definedName name="_bdm.053252EB6ED04855BFE51C3EB0837A6B.edm" localSheetId="1" hidden="1">#REF!</definedName>
    <definedName name="_bdm.053252EB6ED04855BFE51C3EB0837A6B.edm" localSheetId="19" hidden="1">#REF!</definedName>
    <definedName name="_bdm.053252EB6ED04855BFE51C3EB0837A6B.edm" localSheetId="10" hidden="1">#REF!</definedName>
    <definedName name="_bdm.053252EB6ED04855BFE51C3EB0837A6B.edm" localSheetId="21" hidden="1">#REF!</definedName>
    <definedName name="_bdm.053252EB6ED04855BFE51C3EB0837A6B.edm" localSheetId="30" hidden="1">#REF!</definedName>
    <definedName name="_bdm.053252EB6ED04855BFE51C3EB0837A6B.edm" localSheetId="7" hidden="1">#REF!</definedName>
    <definedName name="_bdm.053252EB6ED04855BFE51C3EB0837A6B.edm" localSheetId="17" hidden="1">#REF!</definedName>
    <definedName name="_bdm.053252EB6ED04855BFE51C3EB0837A6B.edm" hidden="1">#REF!</definedName>
    <definedName name="_bdm.0883F6F83E204B74B7DD1E975DA13ADD.edm" localSheetId="22" hidden="1">#REF!</definedName>
    <definedName name="_bdm.0883F6F83E204B74B7DD1E975DA13ADD.edm" localSheetId="1" hidden="1">#REF!</definedName>
    <definedName name="_bdm.0883F6F83E204B74B7DD1E975DA13ADD.edm" localSheetId="19" hidden="1">#REF!</definedName>
    <definedName name="_bdm.0883F6F83E204B74B7DD1E975DA13ADD.edm" localSheetId="10" hidden="1">#REF!</definedName>
    <definedName name="_bdm.0883F6F83E204B74B7DD1E975DA13ADD.edm" localSheetId="21" hidden="1">#REF!</definedName>
    <definedName name="_bdm.0883F6F83E204B74B7DD1E975DA13ADD.edm" localSheetId="30" hidden="1">#REF!</definedName>
    <definedName name="_bdm.0883F6F83E204B74B7DD1E975DA13ADD.edm" localSheetId="17" hidden="1">#REF!</definedName>
    <definedName name="_bdm.0883F6F83E204B74B7DD1E975DA13ADD.edm" hidden="1">#REF!</definedName>
    <definedName name="_bdm.08E492A671284214AD982BEB208B8F93.edm" localSheetId="22" hidden="1">#REF!</definedName>
    <definedName name="_bdm.08E492A671284214AD982BEB208B8F93.edm" localSheetId="1" hidden="1">#REF!</definedName>
    <definedName name="_bdm.08E492A671284214AD982BEB208B8F93.edm" localSheetId="19" hidden="1">#REF!</definedName>
    <definedName name="_bdm.08E492A671284214AD982BEB208B8F93.edm" localSheetId="10" hidden="1">#REF!</definedName>
    <definedName name="_bdm.08E492A671284214AD982BEB208B8F93.edm" localSheetId="21" hidden="1">#REF!</definedName>
    <definedName name="_bdm.08E492A671284214AD982BEB208B8F93.edm" localSheetId="30" hidden="1">#REF!</definedName>
    <definedName name="_bdm.08E492A671284214AD982BEB208B8F93.edm" localSheetId="17" hidden="1">#REF!</definedName>
    <definedName name="_bdm.08E492A671284214AD982BEB208B8F93.edm" hidden="1">#REF!</definedName>
    <definedName name="_bdm.09187C12D1CE45F193AE198DD6AE884F.edm" localSheetId="22" hidden="1">#REF!</definedName>
    <definedName name="_bdm.09187C12D1CE45F193AE198DD6AE884F.edm" localSheetId="1" hidden="1">#REF!</definedName>
    <definedName name="_bdm.09187C12D1CE45F193AE198DD6AE884F.edm" localSheetId="19" hidden="1">#REF!</definedName>
    <definedName name="_bdm.09187C12D1CE45F193AE198DD6AE884F.edm" localSheetId="10" hidden="1">#REF!</definedName>
    <definedName name="_bdm.09187C12D1CE45F193AE198DD6AE884F.edm" localSheetId="21" hidden="1">#REF!</definedName>
    <definedName name="_bdm.09187C12D1CE45F193AE198DD6AE884F.edm" localSheetId="17" hidden="1">#REF!</definedName>
    <definedName name="_bdm.09187C12D1CE45F193AE198DD6AE884F.edm" hidden="1">#REF!</definedName>
    <definedName name="_bdm.0A4C5DE597874549B190FD467C6A1CC4.edm" localSheetId="22" hidden="1">#REF!</definedName>
    <definedName name="_bdm.0A4C5DE597874549B190FD467C6A1CC4.edm" localSheetId="1" hidden="1">#REF!</definedName>
    <definedName name="_bdm.0A4C5DE597874549B190FD467C6A1CC4.edm" localSheetId="19" hidden="1">#REF!</definedName>
    <definedName name="_bdm.0A4C5DE597874549B190FD467C6A1CC4.edm" localSheetId="10" hidden="1">#REF!</definedName>
    <definedName name="_bdm.0A4C5DE597874549B190FD467C6A1CC4.edm" localSheetId="21" hidden="1">#REF!</definedName>
    <definedName name="_bdm.0A4C5DE597874549B190FD467C6A1CC4.edm" localSheetId="17" hidden="1">#REF!</definedName>
    <definedName name="_bdm.0A4C5DE597874549B190FD467C6A1CC4.edm" hidden="1">#REF!</definedName>
    <definedName name="_bdm.0EBC0B70D2854C038F08EFF978C7C67A.edm" localSheetId="22" hidden="1">#REF!</definedName>
    <definedName name="_bdm.0EBC0B70D2854C038F08EFF978C7C67A.edm" localSheetId="1" hidden="1">#REF!</definedName>
    <definedName name="_bdm.0EBC0B70D2854C038F08EFF978C7C67A.edm" localSheetId="19" hidden="1">#REF!</definedName>
    <definedName name="_bdm.0EBC0B70D2854C038F08EFF978C7C67A.edm" localSheetId="10" hidden="1">#REF!</definedName>
    <definedName name="_bdm.0EBC0B70D2854C038F08EFF978C7C67A.edm" localSheetId="21" hidden="1">#REF!</definedName>
    <definedName name="_bdm.0EBC0B70D2854C038F08EFF978C7C67A.edm" localSheetId="17" hidden="1">#REF!</definedName>
    <definedName name="_bdm.0EBC0B70D2854C038F08EFF978C7C67A.edm" hidden="1">#REF!</definedName>
    <definedName name="_bdm.15890F25A4484043AF3AE51860B59A14.edm" localSheetId="22" hidden="1">#REF!</definedName>
    <definedName name="_bdm.15890F25A4484043AF3AE51860B59A14.edm" localSheetId="1" hidden="1">#REF!</definedName>
    <definedName name="_bdm.15890F25A4484043AF3AE51860B59A14.edm" localSheetId="19" hidden="1">#REF!</definedName>
    <definedName name="_bdm.15890F25A4484043AF3AE51860B59A14.edm" localSheetId="10" hidden="1">#REF!</definedName>
    <definedName name="_bdm.15890F25A4484043AF3AE51860B59A14.edm" localSheetId="21" hidden="1">#REF!</definedName>
    <definedName name="_bdm.15890F25A4484043AF3AE51860B59A14.edm" localSheetId="17" hidden="1">#REF!</definedName>
    <definedName name="_bdm.15890F25A4484043AF3AE51860B59A14.edm" hidden="1">#REF!</definedName>
    <definedName name="_bdm.170C77E1E37E4B33A5A3F1CF661EAD22.edm" localSheetId="22" hidden="1">#REF!</definedName>
    <definedName name="_bdm.170C77E1E37E4B33A5A3F1CF661EAD22.edm" localSheetId="1" hidden="1">#REF!</definedName>
    <definedName name="_bdm.170C77E1E37E4B33A5A3F1CF661EAD22.edm" localSheetId="19" hidden="1">#REF!</definedName>
    <definedName name="_bdm.170C77E1E37E4B33A5A3F1CF661EAD22.edm" localSheetId="10" hidden="1">#REF!</definedName>
    <definedName name="_bdm.170C77E1E37E4B33A5A3F1CF661EAD22.edm" localSheetId="21" hidden="1">#REF!</definedName>
    <definedName name="_bdm.170C77E1E37E4B33A5A3F1CF661EAD22.edm" localSheetId="17" hidden="1">#REF!</definedName>
    <definedName name="_bdm.170C77E1E37E4B33A5A3F1CF661EAD22.edm" hidden="1">#REF!</definedName>
    <definedName name="_bdm.18396CE513024A30AA8A76234D5FEFD0.edm" localSheetId="22" hidden="1">#REF!</definedName>
    <definedName name="_bdm.18396CE513024A30AA8A76234D5FEFD0.edm" localSheetId="1" hidden="1">#REF!</definedName>
    <definedName name="_bdm.18396CE513024A30AA8A76234D5FEFD0.edm" localSheetId="19" hidden="1">#REF!</definedName>
    <definedName name="_bdm.18396CE513024A30AA8A76234D5FEFD0.edm" localSheetId="10" hidden="1">#REF!</definedName>
    <definedName name="_bdm.18396CE513024A30AA8A76234D5FEFD0.edm" localSheetId="21" hidden="1">#REF!</definedName>
    <definedName name="_bdm.18396CE513024A30AA8A76234D5FEFD0.edm" localSheetId="17" hidden="1">#REF!</definedName>
    <definedName name="_bdm.18396CE513024A30AA8A76234D5FEFD0.edm" hidden="1">#REF!</definedName>
    <definedName name="_bdm.2362C0156C8048FAA2961453BD7C4BCE.edm" localSheetId="22" hidden="1">#REF!</definedName>
    <definedName name="_bdm.2362C0156C8048FAA2961453BD7C4BCE.edm" localSheetId="1" hidden="1">#REF!</definedName>
    <definedName name="_bdm.2362C0156C8048FAA2961453BD7C4BCE.edm" localSheetId="19" hidden="1">#REF!</definedName>
    <definedName name="_bdm.2362C0156C8048FAA2961453BD7C4BCE.edm" localSheetId="10" hidden="1">#REF!</definedName>
    <definedName name="_bdm.2362C0156C8048FAA2961453BD7C4BCE.edm" localSheetId="21" hidden="1">#REF!</definedName>
    <definedName name="_bdm.2362C0156C8048FAA2961453BD7C4BCE.edm" localSheetId="17" hidden="1">#REF!</definedName>
    <definedName name="_bdm.2362C0156C8048FAA2961453BD7C4BCE.edm" hidden="1">#REF!</definedName>
    <definedName name="_bdm.29102105AB86426CAAC299DD444B5E4D.edm" localSheetId="22" hidden="1">#REF!</definedName>
    <definedName name="_bdm.29102105AB86426CAAC299DD444B5E4D.edm" localSheetId="1" hidden="1">#REF!</definedName>
    <definedName name="_bdm.29102105AB86426CAAC299DD444B5E4D.edm" localSheetId="19" hidden="1">#REF!</definedName>
    <definedName name="_bdm.29102105AB86426CAAC299DD444B5E4D.edm" localSheetId="10" hidden="1">#REF!</definedName>
    <definedName name="_bdm.29102105AB86426CAAC299DD444B5E4D.edm" localSheetId="21" hidden="1">#REF!</definedName>
    <definedName name="_bdm.29102105AB86426CAAC299DD444B5E4D.edm" localSheetId="17" hidden="1">#REF!</definedName>
    <definedName name="_bdm.29102105AB86426CAAC299DD444B5E4D.edm" hidden="1">#REF!</definedName>
    <definedName name="_bdm.2A38C861995B46C8991A97EA5A948A78.edm" localSheetId="22" hidden="1">#REF!</definedName>
    <definedName name="_bdm.2A38C861995B46C8991A97EA5A948A78.edm" localSheetId="1" hidden="1">#REF!</definedName>
    <definedName name="_bdm.2A38C861995B46C8991A97EA5A948A78.edm" localSheetId="19" hidden="1">#REF!</definedName>
    <definedName name="_bdm.2A38C861995B46C8991A97EA5A948A78.edm" localSheetId="10" hidden="1">#REF!</definedName>
    <definedName name="_bdm.2A38C861995B46C8991A97EA5A948A78.edm" localSheetId="21" hidden="1">#REF!</definedName>
    <definedName name="_bdm.2A38C861995B46C8991A97EA5A948A78.edm" localSheetId="17" hidden="1">#REF!</definedName>
    <definedName name="_bdm.2A38C861995B46C8991A97EA5A948A78.edm" hidden="1">#REF!</definedName>
    <definedName name="_bdm.2CBA471E682C48A3A10CD1024A462351.edm" localSheetId="22" hidden="1">#REF!</definedName>
    <definedName name="_bdm.2CBA471E682C48A3A10CD1024A462351.edm" localSheetId="1" hidden="1">#REF!</definedName>
    <definedName name="_bdm.2CBA471E682C48A3A10CD1024A462351.edm" localSheetId="19" hidden="1">#REF!</definedName>
    <definedName name="_bdm.2CBA471E682C48A3A10CD1024A462351.edm" localSheetId="10" hidden="1">#REF!</definedName>
    <definedName name="_bdm.2CBA471E682C48A3A10CD1024A462351.edm" localSheetId="21" hidden="1">#REF!</definedName>
    <definedName name="_bdm.2CBA471E682C48A3A10CD1024A462351.edm" localSheetId="17" hidden="1">#REF!</definedName>
    <definedName name="_bdm.2CBA471E682C48A3A10CD1024A462351.edm" hidden="1">#REF!</definedName>
    <definedName name="_bdm.2D161A2B7C76497F9F6D027C12375384.edm" localSheetId="22" hidden="1">#REF!</definedName>
    <definedName name="_bdm.2D161A2B7C76497F9F6D027C12375384.edm" localSheetId="1" hidden="1">#REF!</definedName>
    <definedName name="_bdm.2D161A2B7C76497F9F6D027C12375384.edm" localSheetId="19" hidden="1">#REF!</definedName>
    <definedName name="_bdm.2D161A2B7C76497F9F6D027C12375384.edm" localSheetId="10" hidden="1">#REF!</definedName>
    <definedName name="_bdm.2D161A2B7C76497F9F6D027C12375384.edm" localSheetId="21" hidden="1">#REF!</definedName>
    <definedName name="_bdm.2D161A2B7C76497F9F6D027C12375384.edm" localSheetId="17" hidden="1">#REF!</definedName>
    <definedName name="_bdm.2D161A2B7C76497F9F6D027C12375384.edm" hidden="1">#REF!</definedName>
    <definedName name="_bdm.2F477F25EFBE4C9BB3E9EC617CD64545.edm" localSheetId="22" hidden="1">#REF!</definedName>
    <definedName name="_bdm.2F477F25EFBE4C9BB3E9EC617CD64545.edm" localSheetId="1" hidden="1">#REF!</definedName>
    <definedName name="_bdm.2F477F25EFBE4C9BB3E9EC617CD64545.edm" localSheetId="19" hidden="1">#REF!</definedName>
    <definedName name="_bdm.2F477F25EFBE4C9BB3E9EC617CD64545.edm" localSheetId="10" hidden="1">#REF!</definedName>
    <definedName name="_bdm.2F477F25EFBE4C9BB3E9EC617CD64545.edm" localSheetId="21" hidden="1">#REF!</definedName>
    <definedName name="_bdm.2F477F25EFBE4C9BB3E9EC617CD64545.edm" localSheetId="17" hidden="1">#REF!</definedName>
    <definedName name="_bdm.2F477F25EFBE4C9BB3E9EC617CD64545.edm" hidden="1">#REF!</definedName>
    <definedName name="_bdm.304F174C8384432A9C14069F554DBEC0.edm" localSheetId="22" hidden="1">#REF!</definedName>
    <definedName name="_bdm.304F174C8384432A9C14069F554DBEC0.edm" localSheetId="1" hidden="1">#REF!</definedName>
    <definedName name="_bdm.304F174C8384432A9C14069F554DBEC0.edm" localSheetId="19" hidden="1">#REF!</definedName>
    <definedName name="_bdm.304F174C8384432A9C14069F554DBEC0.edm" localSheetId="10" hidden="1">#REF!</definedName>
    <definedName name="_bdm.304F174C8384432A9C14069F554DBEC0.edm" localSheetId="21" hidden="1">#REF!</definedName>
    <definedName name="_bdm.304F174C8384432A9C14069F554DBEC0.edm" localSheetId="17" hidden="1">#REF!</definedName>
    <definedName name="_bdm.304F174C8384432A9C14069F554DBEC0.edm" hidden="1">#REF!</definedName>
    <definedName name="_bdm.31B8759EFE3D47B3BC99BC433F195FBF.edm" localSheetId="22" hidden="1">#REF!</definedName>
    <definedName name="_bdm.31B8759EFE3D47B3BC99BC433F195FBF.edm" localSheetId="1" hidden="1">#REF!</definedName>
    <definedName name="_bdm.31B8759EFE3D47B3BC99BC433F195FBF.edm" localSheetId="19" hidden="1">#REF!</definedName>
    <definedName name="_bdm.31B8759EFE3D47B3BC99BC433F195FBF.edm" localSheetId="10" hidden="1">#REF!</definedName>
    <definedName name="_bdm.31B8759EFE3D47B3BC99BC433F195FBF.edm" localSheetId="21" hidden="1">#REF!</definedName>
    <definedName name="_bdm.31B8759EFE3D47B3BC99BC433F195FBF.edm" localSheetId="17" hidden="1">#REF!</definedName>
    <definedName name="_bdm.31B8759EFE3D47B3BC99BC433F195FBF.edm" hidden="1">#REF!</definedName>
    <definedName name="_bdm.37EED641822D4F2BAA2DDE4C8C2DFF5F.edm" hidden="1">#N/A</definedName>
    <definedName name="_bdm.3BBFE8DA33C7499691935804E68E6B0C.edm" localSheetId="22" hidden="1">#REF!</definedName>
    <definedName name="_bdm.3BBFE8DA33C7499691935804E68E6B0C.edm" localSheetId="1" hidden="1">#REF!</definedName>
    <definedName name="_bdm.3BBFE8DA33C7499691935804E68E6B0C.edm" localSheetId="19" hidden="1">#REF!</definedName>
    <definedName name="_bdm.3BBFE8DA33C7499691935804E68E6B0C.edm" localSheetId="10" hidden="1">#REF!</definedName>
    <definedName name="_bdm.3BBFE8DA33C7499691935804E68E6B0C.edm" localSheetId="21" hidden="1">#REF!</definedName>
    <definedName name="_bdm.3BBFE8DA33C7499691935804E68E6B0C.edm" localSheetId="30" hidden="1">#REF!</definedName>
    <definedName name="_bdm.3BBFE8DA33C7499691935804E68E6B0C.edm" localSheetId="7" hidden="1">#REF!</definedName>
    <definedName name="_bdm.3BBFE8DA33C7499691935804E68E6B0C.edm" localSheetId="17" hidden="1">#REF!</definedName>
    <definedName name="_bdm.3BBFE8DA33C7499691935804E68E6B0C.edm" hidden="1">#REF!</definedName>
    <definedName name="_bdm.443898C1DDAE4E0995C2ED5F5203FEF4.edm" hidden="1">[26]SOTP!$A:$IV</definedName>
    <definedName name="_bdm.49565BF5FF794C539DBC82076000DC4B.edm" localSheetId="22" hidden="1">#REF!</definedName>
    <definedName name="_bdm.49565BF5FF794C539DBC82076000DC4B.edm" localSheetId="1" hidden="1">#REF!</definedName>
    <definedName name="_bdm.49565BF5FF794C539DBC82076000DC4B.edm" localSheetId="19" hidden="1">#REF!</definedName>
    <definedName name="_bdm.49565BF5FF794C539DBC82076000DC4B.edm" localSheetId="10" hidden="1">#REF!</definedName>
    <definedName name="_bdm.49565BF5FF794C539DBC82076000DC4B.edm" localSheetId="21" hidden="1">#REF!</definedName>
    <definedName name="_bdm.49565BF5FF794C539DBC82076000DC4B.edm" localSheetId="30" hidden="1">#REF!</definedName>
    <definedName name="_bdm.49565BF5FF794C539DBC82076000DC4B.edm" localSheetId="7" hidden="1">#REF!</definedName>
    <definedName name="_bdm.49565BF5FF794C539DBC82076000DC4B.edm" localSheetId="17" hidden="1">#REF!</definedName>
    <definedName name="_bdm.49565BF5FF794C539DBC82076000DC4B.edm" hidden="1">#REF!</definedName>
    <definedName name="_bdm.4A2A91CF59154905B89117F8831531D4.edm" localSheetId="22" hidden="1">#REF!</definedName>
    <definedName name="_bdm.4A2A91CF59154905B89117F8831531D4.edm" localSheetId="1" hidden="1">#REF!</definedName>
    <definedName name="_bdm.4A2A91CF59154905B89117F8831531D4.edm" localSheetId="19" hidden="1">#REF!</definedName>
    <definedName name="_bdm.4A2A91CF59154905B89117F8831531D4.edm" localSheetId="10" hidden="1">#REF!</definedName>
    <definedName name="_bdm.4A2A91CF59154905B89117F8831531D4.edm" localSheetId="21" hidden="1">#REF!</definedName>
    <definedName name="_bdm.4A2A91CF59154905B89117F8831531D4.edm" localSheetId="30" hidden="1">#REF!</definedName>
    <definedName name="_bdm.4A2A91CF59154905B89117F8831531D4.edm" localSheetId="17" hidden="1">#REF!</definedName>
    <definedName name="_bdm.4A2A91CF59154905B89117F8831531D4.edm" hidden="1">#REF!</definedName>
    <definedName name="_bdm.4B0774CF4D7546338C029DACD0AC04AF.edm" localSheetId="22" hidden="1">#REF!</definedName>
    <definedName name="_bdm.4B0774CF4D7546338C029DACD0AC04AF.edm" localSheetId="1" hidden="1">#REF!</definedName>
    <definedName name="_bdm.4B0774CF4D7546338C029DACD0AC04AF.edm" localSheetId="19" hidden="1">#REF!</definedName>
    <definedName name="_bdm.4B0774CF4D7546338C029DACD0AC04AF.edm" localSheetId="10" hidden="1">#REF!</definedName>
    <definedName name="_bdm.4B0774CF4D7546338C029DACD0AC04AF.edm" localSheetId="21" hidden="1">#REF!</definedName>
    <definedName name="_bdm.4B0774CF4D7546338C029DACD0AC04AF.edm" localSheetId="30" hidden="1">#REF!</definedName>
    <definedName name="_bdm.4B0774CF4D7546338C029DACD0AC04AF.edm" localSheetId="17" hidden="1">#REF!</definedName>
    <definedName name="_bdm.4B0774CF4D7546338C029DACD0AC04AF.edm" hidden="1">#REF!</definedName>
    <definedName name="_bdm.560CC529085E43E4B75093E97034EB37.edm" localSheetId="22" hidden="1">#REF!</definedName>
    <definedName name="_bdm.560CC529085E43E4B75093E97034EB37.edm" localSheetId="1" hidden="1">#REF!</definedName>
    <definedName name="_bdm.560CC529085E43E4B75093E97034EB37.edm" localSheetId="19" hidden="1">#REF!</definedName>
    <definedName name="_bdm.560CC529085E43E4B75093E97034EB37.edm" localSheetId="10" hidden="1">#REF!</definedName>
    <definedName name="_bdm.560CC529085E43E4B75093E97034EB37.edm" localSheetId="21" hidden="1">#REF!</definedName>
    <definedName name="_bdm.560CC529085E43E4B75093E97034EB37.edm" localSheetId="17" hidden="1">#REF!</definedName>
    <definedName name="_bdm.560CC529085E43E4B75093E97034EB37.edm" hidden="1">#REF!</definedName>
    <definedName name="_bdm.56F75FC2606341CFA60722E4964A61ED.edm" localSheetId="22" hidden="1">#REF!</definedName>
    <definedName name="_bdm.56F75FC2606341CFA60722E4964A61ED.edm" localSheetId="1" hidden="1">#REF!</definedName>
    <definedName name="_bdm.56F75FC2606341CFA60722E4964A61ED.edm" localSheetId="19" hidden="1">#REF!</definedName>
    <definedName name="_bdm.56F75FC2606341CFA60722E4964A61ED.edm" localSheetId="10" hidden="1">#REF!</definedName>
    <definedName name="_bdm.56F75FC2606341CFA60722E4964A61ED.edm" localSheetId="21" hidden="1">#REF!</definedName>
    <definedName name="_bdm.56F75FC2606341CFA60722E4964A61ED.edm" localSheetId="17" hidden="1">#REF!</definedName>
    <definedName name="_bdm.56F75FC2606341CFA60722E4964A61ED.edm" hidden="1">#REF!</definedName>
    <definedName name="_bdm.5B9FA6AD16274AF0A7F1EA71741F6425.edm" localSheetId="22" hidden="1">#REF!</definedName>
    <definedName name="_bdm.5B9FA6AD16274AF0A7F1EA71741F6425.edm" localSheetId="1" hidden="1">#REF!</definedName>
    <definedName name="_bdm.5B9FA6AD16274AF0A7F1EA71741F6425.edm" localSheetId="19" hidden="1">#REF!</definedName>
    <definedName name="_bdm.5B9FA6AD16274AF0A7F1EA71741F6425.edm" localSheetId="10" hidden="1">#REF!</definedName>
    <definedName name="_bdm.5B9FA6AD16274AF0A7F1EA71741F6425.edm" localSheetId="21" hidden="1">#REF!</definedName>
    <definedName name="_bdm.5B9FA6AD16274AF0A7F1EA71741F6425.edm" localSheetId="17" hidden="1">#REF!</definedName>
    <definedName name="_bdm.5B9FA6AD16274AF0A7F1EA71741F6425.edm" hidden="1">#REF!</definedName>
    <definedName name="_bdm.60AC218AF8CD42C485087DD4F01F6F68.edm" localSheetId="22" hidden="1">#REF!</definedName>
    <definedName name="_bdm.60AC218AF8CD42C485087DD4F01F6F68.edm" localSheetId="1" hidden="1">#REF!</definedName>
    <definedName name="_bdm.60AC218AF8CD42C485087DD4F01F6F68.edm" localSheetId="19" hidden="1">#REF!</definedName>
    <definedName name="_bdm.60AC218AF8CD42C485087DD4F01F6F68.edm" localSheetId="10" hidden="1">#REF!</definedName>
    <definedName name="_bdm.60AC218AF8CD42C485087DD4F01F6F68.edm" localSheetId="21" hidden="1">#REF!</definedName>
    <definedName name="_bdm.60AC218AF8CD42C485087DD4F01F6F68.edm" localSheetId="17" hidden="1">#REF!</definedName>
    <definedName name="_bdm.60AC218AF8CD42C485087DD4F01F6F68.edm" hidden="1">#REF!</definedName>
    <definedName name="_bdm.66391AB36C3E40E8A357D2E91544AB4E.edm" localSheetId="22" hidden="1">#REF!</definedName>
    <definedName name="_bdm.66391AB36C3E40E8A357D2E91544AB4E.edm" localSheetId="1" hidden="1">#REF!</definedName>
    <definedName name="_bdm.66391AB36C3E40E8A357D2E91544AB4E.edm" localSheetId="19" hidden="1">#REF!</definedName>
    <definedName name="_bdm.66391AB36C3E40E8A357D2E91544AB4E.edm" localSheetId="10" hidden="1">#REF!</definedName>
    <definedName name="_bdm.66391AB36C3E40E8A357D2E91544AB4E.edm" localSheetId="21" hidden="1">#REF!</definedName>
    <definedName name="_bdm.66391AB36C3E40E8A357D2E91544AB4E.edm" localSheetId="17" hidden="1">#REF!</definedName>
    <definedName name="_bdm.66391AB36C3E40E8A357D2E91544AB4E.edm" hidden="1">#REF!</definedName>
    <definedName name="_bdm.677B41292497421CBA635D54779C6A45.edm" hidden="1">#N/A</definedName>
    <definedName name="_bdm.6E930F29C2E446FCB48CC686615AEB29.edm" localSheetId="22" hidden="1">#REF!</definedName>
    <definedName name="_bdm.6E930F29C2E446FCB48CC686615AEB29.edm" localSheetId="1" hidden="1">#REF!</definedName>
    <definedName name="_bdm.6E930F29C2E446FCB48CC686615AEB29.edm" localSheetId="19" hidden="1">#REF!</definedName>
    <definedName name="_bdm.6E930F29C2E446FCB48CC686615AEB29.edm" localSheetId="10" hidden="1">#REF!</definedName>
    <definedName name="_bdm.6E930F29C2E446FCB48CC686615AEB29.edm" localSheetId="21" hidden="1">#REF!</definedName>
    <definedName name="_bdm.6E930F29C2E446FCB48CC686615AEB29.edm" localSheetId="30" hidden="1">#REF!</definedName>
    <definedName name="_bdm.6E930F29C2E446FCB48CC686615AEB29.edm" localSheetId="7" hidden="1">#REF!</definedName>
    <definedName name="_bdm.6E930F29C2E446FCB48CC686615AEB29.edm" localSheetId="17" hidden="1">#REF!</definedName>
    <definedName name="_bdm.6E930F29C2E446FCB48CC686615AEB29.edm" hidden="1">#REF!</definedName>
    <definedName name="_bdm.72BD0D0733C3441895C8CE1A7032FD8C.edm" localSheetId="22" hidden="1">#REF!</definedName>
    <definedName name="_bdm.72BD0D0733C3441895C8CE1A7032FD8C.edm" localSheetId="1" hidden="1">#REF!</definedName>
    <definedName name="_bdm.72BD0D0733C3441895C8CE1A7032FD8C.edm" localSheetId="19" hidden="1">#REF!</definedName>
    <definedName name="_bdm.72BD0D0733C3441895C8CE1A7032FD8C.edm" localSheetId="10" hidden="1">#REF!</definedName>
    <definedName name="_bdm.72BD0D0733C3441895C8CE1A7032FD8C.edm" localSheetId="21" hidden="1">#REF!</definedName>
    <definedName name="_bdm.72BD0D0733C3441895C8CE1A7032FD8C.edm" localSheetId="30" hidden="1">#REF!</definedName>
    <definedName name="_bdm.72BD0D0733C3441895C8CE1A7032FD8C.edm" localSheetId="17" hidden="1">#REF!</definedName>
    <definedName name="_bdm.72BD0D0733C3441895C8CE1A7032FD8C.edm" hidden="1">#REF!</definedName>
    <definedName name="_bdm.798B66F4737D405D8E166AD903AD9133.edm" localSheetId="22" hidden="1">#REF!</definedName>
    <definedName name="_bdm.798B66F4737D405D8E166AD903AD9133.edm" localSheetId="1" hidden="1">#REF!</definedName>
    <definedName name="_bdm.798B66F4737D405D8E166AD903AD9133.edm" localSheetId="19" hidden="1">#REF!</definedName>
    <definedName name="_bdm.798B66F4737D405D8E166AD903AD9133.edm" localSheetId="10" hidden="1">#REF!</definedName>
    <definedName name="_bdm.798B66F4737D405D8E166AD903AD9133.edm" localSheetId="21" hidden="1">#REF!</definedName>
    <definedName name="_bdm.798B66F4737D405D8E166AD903AD9133.edm" localSheetId="30" hidden="1">#REF!</definedName>
    <definedName name="_bdm.798B66F4737D405D8E166AD903AD9133.edm" localSheetId="17" hidden="1">#REF!</definedName>
    <definedName name="_bdm.798B66F4737D405D8E166AD903AD9133.edm" hidden="1">#REF!</definedName>
    <definedName name="_bdm.7AAACA4672FE4AABB120B35F1F6BF722.edm" localSheetId="22" hidden="1">#REF!</definedName>
    <definedName name="_bdm.7AAACA4672FE4AABB120B35F1F6BF722.edm" localSheetId="1" hidden="1">#REF!</definedName>
    <definedName name="_bdm.7AAACA4672FE4AABB120B35F1F6BF722.edm" localSheetId="19" hidden="1">#REF!</definedName>
    <definedName name="_bdm.7AAACA4672FE4AABB120B35F1F6BF722.edm" localSheetId="10" hidden="1">#REF!</definedName>
    <definedName name="_bdm.7AAACA4672FE4AABB120B35F1F6BF722.edm" localSheetId="21" hidden="1">#REF!</definedName>
    <definedName name="_bdm.7AAACA4672FE4AABB120B35F1F6BF722.edm" localSheetId="17" hidden="1">#REF!</definedName>
    <definedName name="_bdm.7AAACA4672FE4AABB120B35F1F6BF722.edm" hidden="1">#REF!</definedName>
    <definedName name="_bdm.7B7617E2CF8F4F46B33C5D7AD69D1EB7.edm" localSheetId="22" hidden="1">#REF!</definedName>
    <definedName name="_bdm.7B7617E2CF8F4F46B33C5D7AD69D1EB7.edm" localSheetId="1" hidden="1">#REF!</definedName>
    <definedName name="_bdm.7B7617E2CF8F4F46B33C5D7AD69D1EB7.edm" localSheetId="19" hidden="1">#REF!</definedName>
    <definedName name="_bdm.7B7617E2CF8F4F46B33C5D7AD69D1EB7.edm" localSheetId="10" hidden="1">#REF!</definedName>
    <definedName name="_bdm.7B7617E2CF8F4F46B33C5D7AD69D1EB7.edm" localSheetId="21" hidden="1">#REF!</definedName>
    <definedName name="_bdm.7B7617E2CF8F4F46B33C5D7AD69D1EB7.edm" localSheetId="17" hidden="1">#REF!</definedName>
    <definedName name="_bdm.7B7617E2CF8F4F46B33C5D7AD69D1EB7.edm" hidden="1">#REF!</definedName>
    <definedName name="_bdm.7E482D0A6A9A490DB4BA7E9C662E504C.edm" hidden="1">[25]Banques!$A:$IV</definedName>
    <definedName name="_bdm.978AA887B7A0409D9BEB94DDCF92946A.edm" localSheetId="22" hidden="1">#REF!</definedName>
    <definedName name="_bdm.978AA887B7A0409D9BEB94DDCF92946A.edm" localSheetId="1" hidden="1">#REF!</definedName>
    <definedName name="_bdm.978AA887B7A0409D9BEB94DDCF92946A.edm" localSheetId="19" hidden="1">#REF!</definedName>
    <definedName name="_bdm.978AA887B7A0409D9BEB94DDCF92946A.edm" localSheetId="10" hidden="1">#REF!</definedName>
    <definedName name="_bdm.978AA887B7A0409D9BEB94DDCF92946A.edm" localSheetId="21" hidden="1">#REF!</definedName>
    <definedName name="_bdm.978AA887B7A0409D9BEB94DDCF92946A.edm" localSheetId="30" hidden="1">#REF!</definedName>
    <definedName name="_bdm.978AA887B7A0409D9BEB94DDCF92946A.edm" localSheetId="7" hidden="1">#REF!</definedName>
    <definedName name="_bdm.978AA887B7A0409D9BEB94DDCF92946A.edm" localSheetId="17" hidden="1">#REF!</definedName>
    <definedName name="_bdm.978AA887B7A0409D9BEB94DDCF92946A.edm" hidden="1">#REF!</definedName>
    <definedName name="_bdm.9ACBBA07335647B59AADC13E50D1989D.edm" localSheetId="22" hidden="1">#REF!</definedName>
    <definedName name="_bdm.9ACBBA07335647B59AADC13E50D1989D.edm" localSheetId="1" hidden="1">#REF!</definedName>
    <definedName name="_bdm.9ACBBA07335647B59AADC13E50D1989D.edm" localSheetId="19" hidden="1">#REF!</definedName>
    <definedName name="_bdm.9ACBBA07335647B59AADC13E50D1989D.edm" localSheetId="10" hidden="1">#REF!</definedName>
    <definedName name="_bdm.9ACBBA07335647B59AADC13E50D1989D.edm" localSheetId="21" hidden="1">#REF!</definedName>
    <definedName name="_bdm.9ACBBA07335647B59AADC13E50D1989D.edm" localSheetId="30" hidden="1">#REF!</definedName>
    <definedName name="_bdm.9ACBBA07335647B59AADC13E50D1989D.edm" localSheetId="17" hidden="1">#REF!</definedName>
    <definedName name="_bdm.9ACBBA07335647B59AADC13E50D1989D.edm" hidden="1">#REF!</definedName>
    <definedName name="_bdm.9E068CDE91E2433BBDF7C764830C46CA.edm" localSheetId="22" hidden="1">#REF!</definedName>
    <definedName name="_bdm.9E068CDE91E2433BBDF7C764830C46CA.edm" localSheetId="1" hidden="1">#REF!</definedName>
    <definedName name="_bdm.9E068CDE91E2433BBDF7C764830C46CA.edm" localSheetId="19" hidden="1">#REF!</definedName>
    <definedName name="_bdm.9E068CDE91E2433BBDF7C764830C46CA.edm" localSheetId="10" hidden="1">#REF!</definedName>
    <definedName name="_bdm.9E068CDE91E2433BBDF7C764830C46CA.edm" localSheetId="21" hidden="1">#REF!</definedName>
    <definedName name="_bdm.9E068CDE91E2433BBDF7C764830C46CA.edm" localSheetId="30" hidden="1">#REF!</definedName>
    <definedName name="_bdm.9E068CDE91E2433BBDF7C764830C46CA.edm" localSheetId="17" hidden="1">#REF!</definedName>
    <definedName name="_bdm.9E068CDE91E2433BBDF7C764830C46CA.edm" hidden="1">#REF!</definedName>
    <definedName name="_bdm.A28A9FABA82C4BC0ABDC9477F55B7009.edm" localSheetId="22" hidden="1">#REF!</definedName>
    <definedName name="_bdm.A28A9FABA82C4BC0ABDC9477F55B7009.edm" localSheetId="1" hidden="1">#REF!</definedName>
    <definedName name="_bdm.A28A9FABA82C4BC0ABDC9477F55B7009.edm" localSheetId="19" hidden="1">#REF!</definedName>
    <definedName name="_bdm.A28A9FABA82C4BC0ABDC9477F55B7009.edm" localSheetId="10" hidden="1">#REF!</definedName>
    <definedName name="_bdm.A28A9FABA82C4BC0ABDC9477F55B7009.edm" localSheetId="21" hidden="1">#REF!</definedName>
    <definedName name="_bdm.A28A9FABA82C4BC0ABDC9477F55B7009.edm" localSheetId="17" hidden="1">#REF!</definedName>
    <definedName name="_bdm.A28A9FABA82C4BC0ABDC9477F55B7009.edm" hidden="1">#REF!</definedName>
    <definedName name="_bdm.A34D1CF0DB9D498B8FD69EF70C6190B9.edm" localSheetId="22" hidden="1">#REF!</definedName>
    <definedName name="_bdm.A34D1CF0DB9D498B8FD69EF70C6190B9.edm" localSheetId="1" hidden="1">#REF!</definedName>
    <definedName name="_bdm.A34D1CF0DB9D498B8FD69EF70C6190B9.edm" localSheetId="19" hidden="1">#REF!</definedName>
    <definedName name="_bdm.A34D1CF0DB9D498B8FD69EF70C6190B9.edm" localSheetId="10" hidden="1">#REF!</definedName>
    <definedName name="_bdm.A34D1CF0DB9D498B8FD69EF70C6190B9.edm" localSheetId="21" hidden="1">#REF!</definedName>
    <definedName name="_bdm.A34D1CF0DB9D498B8FD69EF70C6190B9.edm" localSheetId="17" hidden="1">#REF!</definedName>
    <definedName name="_bdm.A34D1CF0DB9D498B8FD69EF70C6190B9.edm" hidden="1">#REF!</definedName>
    <definedName name="_bdm.A3ACD61AA97041CDB0D389B5A3B28566.edm" localSheetId="22" hidden="1">#REF!</definedName>
    <definedName name="_bdm.A3ACD61AA97041CDB0D389B5A3B28566.edm" localSheetId="1" hidden="1">#REF!</definedName>
    <definedName name="_bdm.A3ACD61AA97041CDB0D389B5A3B28566.edm" localSheetId="19" hidden="1">#REF!</definedName>
    <definedName name="_bdm.A3ACD61AA97041CDB0D389B5A3B28566.edm" localSheetId="10" hidden="1">#REF!</definedName>
    <definedName name="_bdm.A3ACD61AA97041CDB0D389B5A3B28566.edm" localSheetId="21" hidden="1">#REF!</definedName>
    <definedName name="_bdm.A3ACD61AA97041CDB0D389B5A3B28566.edm" localSheetId="17" hidden="1">#REF!</definedName>
    <definedName name="_bdm.A3ACD61AA97041CDB0D389B5A3B28566.edm" hidden="1">#REF!</definedName>
    <definedName name="_bdm.B5EBC1BF630646CF98990A90EE5C73A7.edm" hidden="1">'[26]Charts (2)'!$A:$IV</definedName>
    <definedName name="_bdm.B5F4FA410314435888E15E0CFF304D25.edm" hidden="1">[26]Charts!$A:$IV</definedName>
    <definedName name="_bdm.BB237A5F4F0D4DD1B8979E5B117F89E3.edm" localSheetId="22" hidden="1">#REF!</definedName>
    <definedName name="_bdm.BB237A5F4F0D4DD1B8979E5B117F89E3.edm" localSheetId="1" hidden="1">#REF!</definedName>
    <definedName name="_bdm.BB237A5F4F0D4DD1B8979E5B117F89E3.edm" localSheetId="19" hidden="1">#REF!</definedName>
    <definedName name="_bdm.BB237A5F4F0D4DD1B8979E5B117F89E3.edm" localSheetId="10" hidden="1">#REF!</definedName>
    <definedName name="_bdm.BB237A5F4F0D4DD1B8979E5B117F89E3.edm" localSheetId="21" hidden="1">#REF!</definedName>
    <definedName name="_bdm.BB237A5F4F0D4DD1B8979E5B117F89E3.edm" localSheetId="30" hidden="1">#REF!</definedName>
    <definedName name="_bdm.BB237A5F4F0D4DD1B8979E5B117F89E3.edm" localSheetId="7" hidden="1">#REF!</definedName>
    <definedName name="_bdm.BB237A5F4F0D4DD1B8979E5B117F89E3.edm" localSheetId="17" hidden="1">#REF!</definedName>
    <definedName name="_bdm.BB237A5F4F0D4DD1B8979E5B117F89E3.edm" hidden="1">#REF!</definedName>
    <definedName name="_bdm.BCBEAFDCF30E4D8FA746679BF86222DE.edm" localSheetId="22" hidden="1">#REF!</definedName>
    <definedName name="_bdm.BCBEAFDCF30E4D8FA746679BF86222DE.edm" localSheetId="1" hidden="1">#REF!</definedName>
    <definedName name="_bdm.BCBEAFDCF30E4D8FA746679BF86222DE.edm" localSheetId="19" hidden="1">#REF!</definedName>
    <definedName name="_bdm.BCBEAFDCF30E4D8FA746679BF86222DE.edm" localSheetId="10" hidden="1">#REF!</definedName>
    <definedName name="_bdm.BCBEAFDCF30E4D8FA746679BF86222DE.edm" localSheetId="21" hidden="1">#REF!</definedName>
    <definedName name="_bdm.BCBEAFDCF30E4D8FA746679BF86222DE.edm" localSheetId="30" hidden="1">#REF!</definedName>
    <definedName name="_bdm.BCBEAFDCF30E4D8FA746679BF86222DE.edm" localSheetId="17" hidden="1">#REF!</definedName>
    <definedName name="_bdm.BCBEAFDCF30E4D8FA746679BF86222DE.edm" hidden="1">#REF!</definedName>
    <definedName name="_bdm.BCDC6A4BFB8F4261AAF69A1910BBFFAB.edm" localSheetId="22" hidden="1">#REF!</definedName>
    <definedName name="_bdm.BCDC6A4BFB8F4261AAF69A1910BBFFAB.edm" localSheetId="1" hidden="1">#REF!</definedName>
    <definedName name="_bdm.BCDC6A4BFB8F4261AAF69A1910BBFFAB.edm" localSheetId="19" hidden="1">#REF!</definedName>
    <definedName name="_bdm.BCDC6A4BFB8F4261AAF69A1910BBFFAB.edm" localSheetId="10" hidden="1">#REF!</definedName>
    <definedName name="_bdm.BCDC6A4BFB8F4261AAF69A1910BBFFAB.edm" localSheetId="21" hidden="1">#REF!</definedName>
    <definedName name="_bdm.BCDC6A4BFB8F4261AAF69A1910BBFFAB.edm" localSheetId="30" hidden="1">#REF!</definedName>
    <definedName name="_bdm.BCDC6A4BFB8F4261AAF69A1910BBFFAB.edm" localSheetId="17" hidden="1">#REF!</definedName>
    <definedName name="_bdm.BCDC6A4BFB8F4261AAF69A1910BBFFAB.edm" hidden="1">#REF!</definedName>
    <definedName name="_bdm.BF193DFCE64E4F0D81685B0562859DB2.edm" localSheetId="22" hidden="1">#REF!</definedName>
    <definedName name="_bdm.BF193DFCE64E4F0D81685B0562859DB2.edm" localSheetId="1" hidden="1">#REF!</definedName>
    <definedName name="_bdm.BF193DFCE64E4F0D81685B0562859DB2.edm" localSheetId="19" hidden="1">#REF!</definedName>
    <definedName name="_bdm.BF193DFCE64E4F0D81685B0562859DB2.edm" localSheetId="10" hidden="1">#REF!</definedName>
    <definedName name="_bdm.BF193DFCE64E4F0D81685B0562859DB2.edm" localSheetId="21" hidden="1">#REF!</definedName>
    <definedName name="_bdm.BF193DFCE64E4F0D81685B0562859DB2.edm" localSheetId="17" hidden="1">#REF!</definedName>
    <definedName name="_bdm.BF193DFCE64E4F0D81685B0562859DB2.edm" hidden="1">#REF!</definedName>
    <definedName name="_bdm.C05B16D046A7485D8A261ACBD07A322C.edm" hidden="1">'[25]Key historical financials'!$A:$IV</definedName>
    <definedName name="_bdm.C372A35933EB401BA3A6EC0685403139.edm" localSheetId="22" hidden="1">#REF!</definedName>
    <definedName name="_bdm.C372A35933EB401BA3A6EC0685403139.edm" localSheetId="1" hidden="1">#REF!</definedName>
    <definedName name="_bdm.C372A35933EB401BA3A6EC0685403139.edm" localSheetId="19" hidden="1">#REF!</definedName>
    <definedName name="_bdm.C372A35933EB401BA3A6EC0685403139.edm" localSheetId="10" hidden="1">#REF!</definedName>
    <definedName name="_bdm.C372A35933EB401BA3A6EC0685403139.edm" localSheetId="21" hidden="1">#REF!</definedName>
    <definedName name="_bdm.C372A35933EB401BA3A6EC0685403139.edm" localSheetId="30" hidden="1">#REF!</definedName>
    <definedName name="_bdm.C372A35933EB401BA3A6EC0685403139.edm" localSheetId="7" hidden="1">#REF!</definedName>
    <definedName name="_bdm.C372A35933EB401BA3A6EC0685403139.edm" localSheetId="17" hidden="1">#REF!</definedName>
    <definedName name="_bdm.C372A35933EB401BA3A6EC0685403139.edm" hidden="1">#REF!</definedName>
    <definedName name="_bdm.C7A1F3F634A74A0F9EC4B07D8DBC668B.edm" localSheetId="22" hidden="1">#REF!</definedName>
    <definedName name="_bdm.C7A1F3F634A74A0F9EC4B07D8DBC668B.edm" localSheetId="1" hidden="1">#REF!</definedName>
    <definedName name="_bdm.C7A1F3F634A74A0F9EC4B07D8DBC668B.edm" localSheetId="19" hidden="1">#REF!</definedName>
    <definedName name="_bdm.C7A1F3F634A74A0F9EC4B07D8DBC668B.edm" localSheetId="10" hidden="1">#REF!</definedName>
    <definedName name="_bdm.C7A1F3F634A74A0F9EC4B07D8DBC668B.edm" localSheetId="21" hidden="1">#REF!</definedName>
    <definedName name="_bdm.C7A1F3F634A74A0F9EC4B07D8DBC668B.edm" localSheetId="30" hidden="1">#REF!</definedName>
    <definedName name="_bdm.C7A1F3F634A74A0F9EC4B07D8DBC668B.edm" localSheetId="17" hidden="1">#REF!</definedName>
    <definedName name="_bdm.C7A1F3F634A74A0F9EC4B07D8DBC668B.edm" hidden="1">#REF!</definedName>
    <definedName name="_bdm.C86D533D5E914EB487C2080BF18E83E4.edm" localSheetId="22" hidden="1">#REF!</definedName>
    <definedName name="_bdm.C86D533D5E914EB487C2080BF18E83E4.edm" localSheetId="1" hidden="1">#REF!</definedName>
    <definedName name="_bdm.C86D533D5E914EB487C2080BF18E83E4.edm" localSheetId="19" hidden="1">#REF!</definedName>
    <definedName name="_bdm.C86D533D5E914EB487C2080BF18E83E4.edm" localSheetId="10" hidden="1">#REF!</definedName>
    <definedName name="_bdm.C86D533D5E914EB487C2080BF18E83E4.edm" localSheetId="21" hidden="1">#REF!</definedName>
    <definedName name="_bdm.C86D533D5E914EB487C2080BF18E83E4.edm" localSheetId="30" hidden="1">#REF!</definedName>
    <definedName name="_bdm.C86D533D5E914EB487C2080BF18E83E4.edm" localSheetId="17" hidden="1">#REF!</definedName>
    <definedName name="_bdm.C86D533D5E914EB487C2080BF18E83E4.edm" hidden="1">#REF!</definedName>
    <definedName name="_bdm.C935CBCFCC734F7AB9CA5D1103224C93.edm" localSheetId="22" hidden="1">#REF!</definedName>
    <definedName name="_bdm.C935CBCFCC734F7AB9CA5D1103224C93.edm" localSheetId="1" hidden="1">#REF!</definedName>
    <definedName name="_bdm.C935CBCFCC734F7AB9CA5D1103224C93.edm" localSheetId="19" hidden="1">#REF!</definedName>
    <definedName name="_bdm.C935CBCFCC734F7AB9CA5D1103224C93.edm" localSheetId="10" hidden="1">#REF!</definedName>
    <definedName name="_bdm.C935CBCFCC734F7AB9CA5D1103224C93.edm" localSheetId="21" hidden="1">#REF!</definedName>
    <definedName name="_bdm.C935CBCFCC734F7AB9CA5D1103224C93.edm" localSheetId="17" hidden="1">#REF!</definedName>
    <definedName name="_bdm.C935CBCFCC734F7AB9CA5D1103224C93.edm" hidden="1">#REF!</definedName>
    <definedName name="_bdm.CC87ADE021184A7094FC32CE14CFBA8E.edm" hidden="1">[25]OUTPUT!$A:$IV</definedName>
    <definedName name="_bdm.CDA74E3D7FAC4579B204406FAE55AE99.edm" localSheetId="22" hidden="1">#REF!</definedName>
    <definedName name="_bdm.CDA74E3D7FAC4579B204406FAE55AE99.edm" localSheetId="1" hidden="1">#REF!</definedName>
    <definedName name="_bdm.CDA74E3D7FAC4579B204406FAE55AE99.edm" localSheetId="19" hidden="1">#REF!</definedName>
    <definedName name="_bdm.CDA74E3D7FAC4579B204406FAE55AE99.edm" localSheetId="10" hidden="1">#REF!</definedName>
    <definedName name="_bdm.CDA74E3D7FAC4579B204406FAE55AE99.edm" localSheetId="21" hidden="1">#REF!</definedName>
    <definedName name="_bdm.CDA74E3D7FAC4579B204406FAE55AE99.edm" localSheetId="30" hidden="1">#REF!</definedName>
    <definedName name="_bdm.CDA74E3D7FAC4579B204406FAE55AE99.edm" localSheetId="7" hidden="1">#REF!</definedName>
    <definedName name="_bdm.CDA74E3D7FAC4579B204406FAE55AE99.edm" localSheetId="17" hidden="1">#REF!</definedName>
    <definedName name="_bdm.CDA74E3D7FAC4579B204406FAE55AE99.edm" hidden="1">#REF!</definedName>
    <definedName name="_bdm.D53AE69ED9E841EFBC1CE6DD976C8FC6.edm" hidden="1">[27]Charts!$A:$IV</definedName>
    <definedName name="_bdm.D68F0F579E0F4D9F8EDE01C05C8CBDCB.edm" localSheetId="22" hidden="1">#REF!</definedName>
    <definedName name="_bdm.D68F0F579E0F4D9F8EDE01C05C8CBDCB.edm" localSheetId="1" hidden="1">#REF!</definedName>
    <definedName name="_bdm.D68F0F579E0F4D9F8EDE01C05C8CBDCB.edm" localSheetId="19" hidden="1">#REF!</definedName>
    <definedName name="_bdm.D68F0F579E0F4D9F8EDE01C05C8CBDCB.edm" localSheetId="10" hidden="1">#REF!</definedName>
    <definedName name="_bdm.D68F0F579E0F4D9F8EDE01C05C8CBDCB.edm" localSheetId="21" hidden="1">#REF!</definedName>
    <definedName name="_bdm.D68F0F579E0F4D9F8EDE01C05C8CBDCB.edm" localSheetId="30" hidden="1">#REF!</definedName>
    <definedName name="_bdm.D68F0F579E0F4D9F8EDE01C05C8CBDCB.edm" localSheetId="7" hidden="1">#REF!</definedName>
    <definedName name="_bdm.D68F0F579E0F4D9F8EDE01C05C8CBDCB.edm" localSheetId="17" hidden="1">#REF!</definedName>
    <definedName name="_bdm.D68F0F579E0F4D9F8EDE01C05C8CBDCB.edm" hidden="1">#REF!</definedName>
    <definedName name="_bdm.DB7A4686E71E4C1FA433BF1FC8CD0FF0.edm" localSheetId="22" hidden="1">#REF!</definedName>
    <definedName name="_bdm.DB7A4686E71E4C1FA433BF1FC8CD0FF0.edm" localSheetId="1" hidden="1">#REF!</definedName>
    <definedName name="_bdm.DB7A4686E71E4C1FA433BF1FC8CD0FF0.edm" localSheetId="19" hidden="1">#REF!</definedName>
    <definedName name="_bdm.DB7A4686E71E4C1FA433BF1FC8CD0FF0.edm" localSheetId="10" hidden="1">#REF!</definedName>
    <definedName name="_bdm.DB7A4686E71E4C1FA433BF1FC8CD0FF0.edm" localSheetId="21" hidden="1">#REF!</definedName>
    <definedName name="_bdm.DB7A4686E71E4C1FA433BF1FC8CD0FF0.edm" localSheetId="30" hidden="1">#REF!</definedName>
    <definedName name="_bdm.DB7A4686E71E4C1FA433BF1FC8CD0FF0.edm" localSheetId="17" hidden="1">#REF!</definedName>
    <definedName name="_bdm.DB7A4686E71E4C1FA433BF1FC8CD0FF0.edm" hidden="1">#REF!</definedName>
    <definedName name="_bdm.DCF303DB6FEF4A7D95C8B1A06C3EDA7D.edm" localSheetId="22" hidden="1">#REF!</definedName>
    <definedName name="_bdm.DCF303DB6FEF4A7D95C8B1A06C3EDA7D.edm" localSheetId="1" hidden="1">#REF!</definedName>
    <definedName name="_bdm.DCF303DB6FEF4A7D95C8B1A06C3EDA7D.edm" localSheetId="19" hidden="1">#REF!</definedName>
    <definedName name="_bdm.DCF303DB6FEF4A7D95C8B1A06C3EDA7D.edm" localSheetId="10" hidden="1">#REF!</definedName>
    <definedName name="_bdm.DCF303DB6FEF4A7D95C8B1A06C3EDA7D.edm" localSheetId="21" hidden="1">#REF!</definedName>
    <definedName name="_bdm.DCF303DB6FEF4A7D95C8B1A06C3EDA7D.edm" localSheetId="30" hidden="1">#REF!</definedName>
    <definedName name="_bdm.DCF303DB6FEF4A7D95C8B1A06C3EDA7D.edm" localSheetId="17" hidden="1">#REF!</definedName>
    <definedName name="_bdm.DCF303DB6FEF4A7D95C8B1A06C3EDA7D.edm" hidden="1">#REF!</definedName>
    <definedName name="_bdm.E11B1C5716184E2EAE2F8DCD87BD458E.edm" localSheetId="22" hidden="1">#REF!</definedName>
    <definedName name="_bdm.E11B1C5716184E2EAE2F8DCD87BD458E.edm" localSheetId="1" hidden="1">#REF!</definedName>
    <definedName name="_bdm.E11B1C5716184E2EAE2F8DCD87BD458E.edm" localSheetId="19" hidden="1">#REF!</definedName>
    <definedName name="_bdm.E11B1C5716184E2EAE2F8DCD87BD458E.edm" localSheetId="10" hidden="1">#REF!</definedName>
    <definedName name="_bdm.E11B1C5716184E2EAE2F8DCD87BD458E.edm" localSheetId="21" hidden="1">#REF!</definedName>
    <definedName name="_bdm.E11B1C5716184E2EAE2F8DCD87BD458E.edm" localSheetId="17" hidden="1">#REF!</definedName>
    <definedName name="_bdm.E11B1C5716184E2EAE2F8DCD87BD458E.edm" hidden="1">#REF!</definedName>
    <definedName name="_bdm.E59BFABDE1194659AC464A4646E3BBFB.edm" hidden="1">'[26]Colour pannel'!$A:$IV</definedName>
    <definedName name="_bdm.EBAC93D9B4434258968CD782605A4122.edm" localSheetId="22" hidden="1">#REF!</definedName>
    <definedName name="_bdm.EBAC93D9B4434258968CD782605A4122.edm" localSheetId="1" hidden="1">#REF!</definedName>
    <definedName name="_bdm.EBAC93D9B4434258968CD782605A4122.edm" localSheetId="19" hidden="1">#REF!</definedName>
    <definedName name="_bdm.EBAC93D9B4434258968CD782605A4122.edm" localSheetId="10" hidden="1">#REF!</definedName>
    <definedName name="_bdm.EBAC93D9B4434258968CD782605A4122.edm" localSheetId="21" hidden="1">#REF!</definedName>
    <definedName name="_bdm.EBAC93D9B4434258968CD782605A4122.edm" localSheetId="30" hidden="1">#REF!</definedName>
    <definedName name="_bdm.EBAC93D9B4434258968CD782605A4122.edm" localSheetId="7" hidden="1">#REF!</definedName>
    <definedName name="_bdm.EBAC93D9B4434258968CD782605A4122.edm" localSheetId="17" hidden="1">#REF!</definedName>
    <definedName name="_bdm.EBAC93D9B4434258968CD782605A4122.edm" hidden="1">#REF!</definedName>
    <definedName name="_bdm.ECF6D3394DBF44B7ABC5637DE6403FE6.edm" localSheetId="22" hidden="1">#REF!</definedName>
    <definedName name="_bdm.ECF6D3394DBF44B7ABC5637DE6403FE6.edm" localSheetId="1" hidden="1">#REF!</definedName>
    <definedName name="_bdm.ECF6D3394DBF44B7ABC5637DE6403FE6.edm" localSheetId="19" hidden="1">#REF!</definedName>
    <definedName name="_bdm.ECF6D3394DBF44B7ABC5637DE6403FE6.edm" localSheetId="10" hidden="1">#REF!</definedName>
    <definedName name="_bdm.ECF6D3394DBF44B7ABC5637DE6403FE6.edm" localSheetId="21" hidden="1">#REF!</definedName>
    <definedName name="_bdm.ECF6D3394DBF44B7ABC5637DE6403FE6.edm" localSheetId="30" hidden="1">#REF!</definedName>
    <definedName name="_bdm.ECF6D3394DBF44B7ABC5637DE6403FE6.edm" localSheetId="17" hidden="1">#REF!</definedName>
    <definedName name="_bdm.ECF6D3394DBF44B7ABC5637DE6403FE6.edm" hidden="1">#REF!</definedName>
    <definedName name="_bdm.F18B3776FEAF4F7AA1587EB080776343.edm" localSheetId="22" hidden="1">#REF!</definedName>
    <definedName name="_bdm.F18B3776FEAF4F7AA1587EB080776343.edm" localSheetId="1" hidden="1">#REF!</definedName>
    <definedName name="_bdm.F18B3776FEAF4F7AA1587EB080776343.edm" localSheetId="19" hidden="1">#REF!</definedName>
    <definedName name="_bdm.F18B3776FEAF4F7AA1587EB080776343.edm" localSheetId="10" hidden="1">#REF!</definedName>
    <definedName name="_bdm.F18B3776FEAF4F7AA1587EB080776343.edm" localSheetId="21" hidden="1">#REF!</definedName>
    <definedName name="_bdm.F18B3776FEAF4F7AA1587EB080776343.edm" localSheetId="30" hidden="1">#REF!</definedName>
    <definedName name="_bdm.F18B3776FEAF4F7AA1587EB080776343.edm" localSheetId="17" hidden="1">#REF!</definedName>
    <definedName name="_bdm.F18B3776FEAF4F7AA1587EB080776343.edm" hidden="1">#REF!</definedName>
    <definedName name="_bdm.F44AE91BFA0E46E8889BCA3BF81CDCFF.edm" localSheetId="22" hidden="1">#REF!</definedName>
    <definedName name="_bdm.F44AE91BFA0E46E8889BCA3BF81CDCFF.edm" localSheetId="1" hidden="1">#REF!</definedName>
    <definedName name="_bdm.F44AE91BFA0E46E8889BCA3BF81CDCFF.edm" localSheetId="19" hidden="1">#REF!</definedName>
    <definedName name="_bdm.F44AE91BFA0E46E8889BCA3BF81CDCFF.edm" localSheetId="10" hidden="1">#REF!</definedName>
    <definedName name="_bdm.F44AE91BFA0E46E8889BCA3BF81CDCFF.edm" localSheetId="21" hidden="1">#REF!</definedName>
    <definedName name="_bdm.F44AE91BFA0E46E8889BCA3BF81CDCFF.edm" localSheetId="17" hidden="1">#REF!</definedName>
    <definedName name="_bdm.F44AE91BFA0E46E8889BCA3BF81CDCFF.edm" hidden="1">#REF!</definedName>
    <definedName name="_c20041" localSheetId="19">#REF!</definedName>
    <definedName name="_c20041" localSheetId="10">#REF!</definedName>
    <definedName name="_c20041" localSheetId="21">#REF!</definedName>
    <definedName name="_c20041">#REF!</definedName>
    <definedName name="_CAT4" localSheetId="19">#REF!</definedName>
    <definedName name="_CAT4" localSheetId="10">#REF!</definedName>
    <definedName name="_CAT4" localSheetId="21">#REF!</definedName>
    <definedName name="_CAT4">#REF!</definedName>
    <definedName name="_Co50" localSheetId="1" hidden="1">{#N/A,"DR",FALSE,"increm pf";#N/A,"MAMSI",FALSE,"increm pf";#N/A,"MAXI",FALSE,"increm pf";#N/A,"PCAM",FALSE,"increm pf";#N/A,"PHSV",FALSE,"increm pf";#N/A,"SIE",FALSE,"increm pf"}</definedName>
    <definedName name="_Co50" localSheetId="19" hidden="1">{#N/A,"DR",FALSE,"increm pf";#N/A,"MAMSI",FALSE,"increm pf";#N/A,"MAXI",FALSE,"increm pf";#N/A,"PCAM",FALSE,"increm pf";#N/A,"PHSV",FALSE,"increm pf";#N/A,"SIE",FALSE,"increm pf"}</definedName>
    <definedName name="_Co50" localSheetId="21" hidden="1">{#N/A,"DR",FALSE,"increm pf";#N/A,"MAMSI",FALSE,"increm pf";#N/A,"MAXI",FALSE,"increm pf";#N/A,"PCAM",FALSE,"increm pf";#N/A,"PHSV",FALSE,"increm pf";#N/A,"SIE",FALSE,"increm pf"}</definedName>
    <definedName name="_Co50" localSheetId="30" hidden="1">{#N/A,"DR",FALSE,"increm pf";#N/A,"MAMSI",FALSE,"increm pf";#N/A,"MAXI",FALSE,"increm pf";#N/A,"PCAM",FALSE,"increm pf";#N/A,"PHSV",FALSE,"increm pf";#N/A,"SIE",FALSE,"increm pf"}</definedName>
    <definedName name="_Co50" localSheetId="7" hidden="1">{#N/A,"DR",FALSE,"increm pf";#N/A,"MAMSI",FALSE,"increm pf";#N/A,"MAXI",FALSE,"increm pf";#N/A,"PCAM",FALSE,"increm pf";#N/A,"PHSV",FALSE,"increm pf";#N/A,"SIE",FALSE,"increm pf"}</definedName>
    <definedName name="_Co50" localSheetId="29" hidden="1">{#N/A,"DR",FALSE,"increm pf";#N/A,"MAMSI",FALSE,"increm pf";#N/A,"MAXI",FALSE,"increm pf";#N/A,"PCAM",FALSE,"increm pf";#N/A,"PHSV",FALSE,"increm pf";#N/A,"SIE",FALSE,"increm pf"}</definedName>
    <definedName name="_Co50" hidden="1">{#N/A,"DR",FALSE,"increm pf";#N/A,"MAMSI",FALSE,"increm pf";#N/A,"MAXI",FALSE,"increm pf";#N/A,"PCAM",FALSE,"increm pf";#N/A,"PHSV",FALSE,"increm pf";#N/A,"SIE",FALSE,"increm pf"}</definedName>
    <definedName name="_das2"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1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30"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7"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localSheetId="2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T1" localSheetId="19">#REF!</definedName>
    <definedName name="_DAT1" localSheetId="10">#REF!</definedName>
    <definedName name="_DAT1" localSheetId="21">#REF!</definedName>
    <definedName name="_DAT1">#REF!</definedName>
    <definedName name="_DAT10" localSheetId="19">#REF!</definedName>
    <definedName name="_DAT10" localSheetId="10">#REF!</definedName>
    <definedName name="_DAT10" localSheetId="21">#REF!</definedName>
    <definedName name="_DAT10">#REF!</definedName>
    <definedName name="_dat100" localSheetId="19">'[28]FES  ATLAS'!#REF!</definedName>
    <definedName name="_dat100" localSheetId="10">'[28]FES  ATLAS'!#REF!</definedName>
    <definedName name="_dat100" localSheetId="21">'[28]FES  ATLAS'!#REF!</definedName>
    <definedName name="_dat100">'[28]FES  ATLAS'!#REF!</definedName>
    <definedName name="_DAT11" localSheetId="1">#REF!</definedName>
    <definedName name="_DAT11" localSheetId="19">#REF!</definedName>
    <definedName name="_DAT11" localSheetId="10">#REF!</definedName>
    <definedName name="_DAT11" localSheetId="21">#REF!</definedName>
    <definedName name="_DAT11">#REF!</definedName>
    <definedName name="_DAT12" localSheetId="1">#REF!</definedName>
    <definedName name="_DAT12" localSheetId="19">#REF!</definedName>
    <definedName name="_DAT12" localSheetId="10">#REF!</definedName>
    <definedName name="_DAT12" localSheetId="21">#REF!</definedName>
    <definedName name="_DAT12">#REF!</definedName>
    <definedName name="_dat120" localSheetId="1">'[29]FES  ATLAS'!#REF!</definedName>
    <definedName name="_dat120" localSheetId="19">'[29]FES  ATLAS'!#REF!</definedName>
    <definedName name="_dat120" localSheetId="10">'[29]FES  ATLAS'!#REF!</definedName>
    <definedName name="_dat120" localSheetId="21">'[29]FES  ATLAS'!#REF!</definedName>
    <definedName name="_dat120">'[29]FES  ATLAS'!#REF!</definedName>
    <definedName name="_DAT13" localSheetId="1">#REF!</definedName>
    <definedName name="_DAT13" localSheetId="19">#REF!</definedName>
    <definedName name="_DAT13" localSheetId="10">#REF!</definedName>
    <definedName name="_DAT13" localSheetId="21">#REF!</definedName>
    <definedName name="_DAT13">#REF!</definedName>
    <definedName name="_DAT14" localSheetId="1">#REF!</definedName>
    <definedName name="_DAT14" localSheetId="19">#REF!</definedName>
    <definedName name="_DAT14" localSheetId="10">#REF!</definedName>
    <definedName name="_DAT14" localSheetId="21">#REF!</definedName>
    <definedName name="_DAT14">#REF!</definedName>
    <definedName name="_DAT15" localSheetId="1">#REF!</definedName>
    <definedName name="_DAT15" localSheetId="19">#REF!</definedName>
    <definedName name="_DAT15" localSheetId="10">#REF!</definedName>
    <definedName name="_DAT15" localSheetId="21">#REF!</definedName>
    <definedName name="_DAT15">#REF!</definedName>
    <definedName name="_DAT16" localSheetId="19">#REF!</definedName>
    <definedName name="_DAT16" localSheetId="10">#REF!</definedName>
    <definedName name="_DAT16" localSheetId="21">#REF!</definedName>
    <definedName name="_DAT16">#REF!</definedName>
    <definedName name="_DAT17" localSheetId="19">#REF!</definedName>
    <definedName name="_DAT17" localSheetId="10">#REF!</definedName>
    <definedName name="_DAT17" localSheetId="21">#REF!</definedName>
    <definedName name="_DAT17">#REF!</definedName>
    <definedName name="_DAT18" localSheetId="19">#REF!</definedName>
    <definedName name="_DAT18" localSheetId="10">#REF!</definedName>
    <definedName name="_DAT18" localSheetId="21">#REF!</definedName>
    <definedName name="_DAT18">#REF!</definedName>
    <definedName name="_DAT19" localSheetId="19">#REF!</definedName>
    <definedName name="_DAT19" localSheetId="10">#REF!</definedName>
    <definedName name="_DAT19" localSheetId="21">#REF!</definedName>
    <definedName name="_DAT19">#REF!</definedName>
    <definedName name="_DAT2" localSheetId="19">#REF!</definedName>
    <definedName name="_DAT2" localSheetId="10">#REF!</definedName>
    <definedName name="_DAT2" localSheetId="21">#REF!</definedName>
    <definedName name="_DAT2">#REF!</definedName>
    <definedName name="_DAT20" localSheetId="19">'[30]Frs ETR'!#REF!</definedName>
    <definedName name="_DAT20" localSheetId="10">'[30]Frs ETR'!#REF!</definedName>
    <definedName name="_DAT20" localSheetId="21">'[30]Frs ETR'!#REF!</definedName>
    <definedName name="_DAT20">'[30]Frs ETR'!#REF!</definedName>
    <definedName name="_DAT21" localSheetId="1">#REF!</definedName>
    <definedName name="_DAT21" localSheetId="19">#REF!</definedName>
    <definedName name="_DAT21" localSheetId="10">#REF!</definedName>
    <definedName name="_DAT21" localSheetId="21">#REF!</definedName>
    <definedName name="_DAT21">#REF!</definedName>
    <definedName name="_DAT22" localSheetId="1">#REF!</definedName>
    <definedName name="_DAT22" localSheetId="19">#REF!</definedName>
    <definedName name="_DAT22" localSheetId="10">#REF!</definedName>
    <definedName name="_DAT22" localSheetId="21">#REF!</definedName>
    <definedName name="_DAT22">#REF!</definedName>
    <definedName name="_DAT23" localSheetId="1">#REF!</definedName>
    <definedName name="_DAT23" localSheetId="19">#REF!</definedName>
    <definedName name="_DAT23" localSheetId="10">#REF!</definedName>
    <definedName name="_DAT23" localSheetId="21">#REF!</definedName>
    <definedName name="_DAT23">#REF!</definedName>
    <definedName name="_DAT24" localSheetId="19">#REF!</definedName>
    <definedName name="_DAT24" localSheetId="10">#REF!</definedName>
    <definedName name="_DAT24" localSheetId="21">#REF!</definedName>
    <definedName name="_DAT24">#REF!</definedName>
    <definedName name="_DAT25" localSheetId="19">#REF!</definedName>
    <definedName name="_DAT25" localSheetId="10">#REF!</definedName>
    <definedName name="_DAT25" localSheetId="21">#REF!</definedName>
    <definedName name="_DAT25">#REF!</definedName>
    <definedName name="_DAT26" localSheetId="19">#REF!</definedName>
    <definedName name="_DAT26" localSheetId="10">#REF!</definedName>
    <definedName name="_DAT26" localSheetId="21">#REF!</definedName>
    <definedName name="_DAT26">#REF!</definedName>
    <definedName name="_DAT27" localSheetId="19">#REF!</definedName>
    <definedName name="_DAT27" localSheetId="10">#REF!</definedName>
    <definedName name="_DAT27" localSheetId="21">#REF!</definedName>
    <definedName name="_DAT27">#REF!</definedName>
    <definedName name="_DAT3" localSheetId="19">#REF!</definedName>
    <definedName name="_DAT3" localSheetId="10">#REF!</definedName>
    <definedName name="_DAT3" localSheetId="21">#REF!</definedName>
    <definedName name="_DAT3">#REF!</definedName>
    <definedName name="_DAT4" localSheetId="19">#REF!</definedName>
    <definedName name="_DAT4" localSheetId="10">#REF!</definedName>
    <definedName name="_DAT4" localSheetId="21">#REF!</definedName>
    <definedName name="_DAT4">#REF!</definedName>
    <definedName name="_DAT5" localSheetId="19">#REF!</definedName>
    <definedName name="_DAT5" localSheetId="10">#REF!</definedName>
    <definedName name="_DAT5" localSheetId="21">#REF!</definedName>
    <definedName name="_DAT5">#REF!</definedName>
    <definedName name="_DAT6" localSheetId="19">#REF!</definedName>
    <definedName name="_DAT6" localSheetId="10">#REF!</definedName>
    <definedName name="_DAT6" localSheetId="21">#REF!</definedName>
    <definedName name="_DAT6">#REF!</definedName>
    <definedName name="_DAT7" localSheetId="19">#REF!</definedName>
    <definedName name="_DAT7" localSheetId="10">#REF!</definedName>
    <definedName name="_DAT7" localSheetId="21">#REF!</definedName>
    <definedName name="_DAT7">#REF!</definedName>
    <definedName name="_DAT8" localSheetId="19">#REF!</definedName>
    <definedName name="_DAT8" localSheetId="10">#REF!</definedName>
    <definedName name="_DAT8" localSheetId="21">#REF!</definedName>
    <definedName name="_DAT8">#REF!</definedName>
    <definedName name="_DAT9" localSheetId="19">#REF!</definedName>
    <definedName name="_DAT9" localSheetId="10">#REF!</definedName>
    <definedName name="_DAT9" localSheetId="21">#REF!</definedName>
    <definedName name="_DAT9">#REF!</definedName>
    <definedName name="_DCF1" localSheetId="1" hidden="1">{#N/A,#N/A,FALSE,"DCF Summary";#N/A,#N/A,FALSE,"Casema";#N/A,#N/A,FALSE,"Casema NoTel";#N/A,#N/A,FALSE,"UK";#N/A,#N/A,FALSE,"RCF";#N/A,#N/A,FALSE,"Intercable CZ";#N/A,#N/A,FALSE,"Interkabel P"}</definedName>
    <definedName name="_DCF1" localSheetId="19" hidden="1">{#N/A,#N/A,FALSE,"DCF Summary";#N/A,#N/A,FALSE,"Casema";#N/A,#N/A,FALSE,"Casema NoTel";#N/A,#N/A,FALSE,"UK";#N/A,#N/A,FALSE,"RCF";#N/A,#N/A,FALSE,"Intercable CZ";#N/A,#N/A,FALSE,"Interkabel P"}</definedName>
    <definedName name="_DCF1" localSheetId="21" hidden="1">{#N/A,#N/A,FALSE,"DCF Summary";#N/A,#N/A,FALSE,"Casema";#N/A,#N/A,FALSE,"Casema NoTel";#N/A,#N/A,FALSE,"UK";#N/A,#N/A,FALSE,"RCF";#N/A,#N/A,FALSE,"Intercable CZ";#N/A,#N/A,FALSE,"Interkabel P"}</definedName>
    <definedName name="_DCF1" localSheetId="30" hidden="1">{#N/A,#N/A,FALSE,"DCF Summary";#N/A,#N/A,FALSE,"Casema";#N/A,#N/A,FALSE,"Casema NoTel";#N/A,#N/A,FALSE,"UK";#N/A,#N/A,FALSE,"RCF";#N/A,#N/A,FALSE,"Intercable CZ";#N/A,#N/A,FALSE,"Interkabel P"}</definedName>
    <definedName name="_DCF1" localSheetId="7" hidden="1">{#N/A,#N/A,FALSE,"DCF Summary";#N/A,#N/A,FALSE,"Casema";#N/A,#N/A,FALSE,"Casema NoTel";#N/A,#N/A,FALSE,"UK";#N/A,#N/A,FALSE,"RCF";#N/A,#N/A,FALSE,"Intercable CZ";#N/A,#N/A,FALSE,"Interkabel P"}</definedName>
    <definedName name="_DCF1" localSheetId="29"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eng2">#N/A</definedName>
    <definedName name="_eng3" localSheetId="1">Cover!_eng3</definedName>
    <definedName name="_eng3" localSheetId="19">#N/A</definedName>
    <definedName name="_eng3" localSheetId="10">#N/A</definedName>
    <definedName name="_eng3" localSheetId="21">#N/A</definedName>
    <definedName name="_eng3" localSheetId="30">'NRI 2015'!_eng3</definedName>
    <definedName name="_eng3" localSheetId="7">'Parc Mobile'!_eng3</definedName>
    <definedName name="_eng3" localSheetId="29">'SHL et management fees'!_eng3</definedName>
    <definedName name="_eng3">'NRI 2015'!_eng3</definedName>
    <definedName name="_eng4">#N/A</definedName>
    <definedName name="_ess1" localSheetId="1">#REF!</definedName>
    <definedName name="_ess1" localSheetId="19">#REF!</definedName>
    <definedName name="_ess1" localSheetId="10">#REF!</definedName>
    <definedName name="_ess1" localSheetId="21">#REF!</definedName>
    <definedName name="_ess1" localSheetId="29">#REF!</definedName>
    <definedName name="_ess1">#REF!</definedName>
    <definedName name="_Fill" localSheetId="22" hidden="1">#REF!</definedName>
    <definedName name="_Fill" localSheetId="1" hidden="1">#REF!</definedName>
    <definedName name="_Fill" localSheetId="19" hidden="1">#REF!</definedName>
    <definedName name="_Fill" localSheetId="10" hidden="1">#REF!</definedName>
    <definedName name="_Fill" localSheetId="21" hidden="1">#REF!</definedName>
    <definedName name="_Fill" localSheetId="30" hidden="1">#REF!</definedName>
    <definedName name="_Fill" localSheetId="16" hidden="1">#REF!</definedName>
    <definedName name="_Fill" localSheetId="11" hidden="1">#REF!</definedName>
    <definedName name="_Fill" localSheetId="26" hidden="1">[31]A!$U$2:$AH$2</definedName>
    <definedName name="_Fill" localSheetId="17" hidden="1">#REF!</definedName>
    <definedName name="_Fill" hidden="1">#REF!</definedName>
    <definedName name="_FRF4" localSheetId="1">'[4]FX Rates'!$G$10</definedName>
    <definedName name="_FRF4">'[32]FX Rates'!$G$10</definedName>
    <definedName name="_FRU2003" localSheetId="1">#REF!</definedName>
    <definedName name="_FRU2003" localSheetId="19">#REF!</definedName>
    <definedName name="_FRU2003" localSheetId="10">#REF!</definedName>
    <definedName name="_FRU2003" localSheetId="21">#REF!</definedName>
    <definedName name="_FRU2003">#REF!</definedName>
    <definedName name="_GBP4" localSheetId="1">'[4]FX Rates'!$G$9</definedName>
    <definedName name="_GBP4">'[32]FX Rates'!$G$9</definedName>
    <definedName name="_GSRATES_1" hidden="1">"CT300001Latest          "</definedName>
    <definedName name="_GSRATES_COUNT" hidden="1">1</definedName>
    <definedName name="_Key1" localSheetId="22" hidden="1">#REF!</definedName>
    <definedName name="_Key1" localSheetId="1" hidden="1">#REF!</definedName>
    <definedName name="_Key1" localSheetId="19" hidden="1">#REF!</definedName>
    <definedName name="_Key1" localSheetId="10" hidden="1">#REF!</definedName>
    <definedName name="_Key1" localSheetId="21" hidden="1">#REF!</definedName>
    <definedName name="_Key1" localSheetId="30" hidden="1">#REF!</definedName>
    <definedName name="_Key1" localSheetId="16" hidden="1">#REF!</definedName>
    <definedName name="_Key1" localSheetId="11" hidden="1">#REF!</definedName>
    <definedName name="_Key1" localSheetId="26" hidden="1">#REF!</definedName>
    <definedName name="_Key1" localSheetId="17" hidden="1">#REF!</definedName>
    <definedName name="_Key1" hidden="1">#REF!</definedName>
    <definedName name="_Key2" localSheetId="22" hidden="1">#REF!</definedName>
    <definedName name="_Key2" localSheetId="1" hidden="1">#REF!</definedName>
    <definedName name="_Key2" localSheetId="19" hidden="1">#REF!</definedName>
    <definedName name="_Key2" localSheetId="10" hidden="1">#REF!</definedName>
    <definedName name="_Key2" localSheetId="21" hidden="1">#REF!</definedName>
    <definedName name="_Key2" localSheetId="30" hidden="1">#REF!</definedName>
    <definedName name="_Key2" localSheetId="16" hidden="1">#REF!</definedName>
    <definedName name="_Key2" localSheetId="11" hidden="1">#REF!</definedName>
    <definedName name="_Key2" localSheetId="26" hidden="1">#REF!</definedName>
    <definedName name="_Key2" localSheetId="17" hidden="1">#REF!</definedName>
    <definedName name="_Key2" hidden="1">#REF!</definedName>
    <definedName name="_mar1" localSheetId="19">[33]BATIMENT!#REF!</definedName>
    <definedName name="_mar1" localSheetId="10">[33]BATIMENT!#REF!</definedName>
    <definedName name="_mar1" localSheetId="21">[33]BATIMENT!#REF!</definedName>
    <definedName name="_mar1">[33]BATIMENT!#REF!</definedName>
    <definedName name="_mprb" localSheetId="19">'[19]by dept'!#REF!</definedName>
    <definedName name="_mprb" localSheetId="10">'[19]by dept'!#REF!</definedName>
    <definedName name="_mprb" localSheetId="21">'[19]by dept'!#REF!</definedName>
    <definedName name="_mprb">'[19]by dept'!#REF!</definedName>
    <definedName name="_ok1"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1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2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3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7"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localSheetId="2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 hidden="1">255</definedName>
    <definedName name="_Order2" hidden="1">255</definedName>
    <definedName name="_OUJ2" localSheetId="19">#REF!</definedName>
    <definedName name="_OUJ2" localSheetId="10">#REF!</definedName>
    <definedName name="_OUJ2" localSheetId="21">#REF!</definedName>
    <definedName name="_OUJ2">#REF!</definedName>
    <definedName name="_pg1" localSheetId="19">#REF!</definedName>
    <definedName name="_pg1" localSheetId="10">#REF!</definedName>
    <definedName name="_pg1" localSheetId="21">#REF!</definedName>
    <definedName name="_pg1">#REF!</definedName>
    <definedName name="_pg2" localSheetId="19">#REF!</definedName>
    <definedName name="_pg2" localSheetId="10">#REF!</definedName>
    <definedName name="_pg2" localSheetId="21">#REF!</definedName>
    <definedName name="_pg2">#REF!</definedName>
    <definedName name="_R" localSheetId="19">#REF!</definedName>
    <definedName name="_R" localSheetId="10">#REF!</definedName>
    <definedName name="_R" localSheetId="21">#REF!</definedName>
    <definedName name="_R">#REF!</definedName>
    <definedName name="_R2000ssta" localSheetId="19">#REF!</definedName>
    <definedName name="_R2000ssta" localSheetId="10">#REF!</definedName>
    <definedName name="_R2000ssta" localSheetId="21">#REF!</definedName>
    <definedName name="_R2000ssta">#REF!</definedName>
    <definedName name="_R2000ssta___0">[34]R2000ssta!$A$1:$IV$32000</definedName>
    <definedName name="_R2000ssta___12" localSheetId="1">#REF!</definedName>
    <definedName name="_R2000ssta___12" localSheetId="19">#REF!</definedName>
    <definedName name="_R2000ssta___12" localSheetId="10">#REF!</definedName>
    <definedName name="_R2000ssta___12" localSheetId="21">#REF!</definedName>
    <definedName name="_R2000ssta___12">#REF!</definedName>
    <definedName name="_R2000ssta___14">[35]R2000ssta!$A$1:$IV$32000</definedName>
    <definedName name="_R2000ssta___16">[35]R2000ssta!$A$1:$IV$32000</definedName>
    <definedName name="_R2000ssta___27">[34]R2000ssta!$A$1:$IV$32000</definedName>
    <definedName name="_R2000ssta___5">[34]R2000ssta!$A$1:$IV$32000</definedName>
    <definedName name="_RCV1" localSheetId="1">#REF!,#REF!</definedName>
    <definedName name="_RCV1" localSheetId="19">#REF!,#REF!</definedName>
    <definedName name="_RCV1" localSheetId="10">#REF!,#REF!</definedName>
    <definedName name="_RCV1" localSheetId="21">#REF!,#REF!</definedName>
    <definedName name="_RCV1">#REF!,#REF!</definedName>
    <definedName name="_Regression_Out" localSheetId="22" hidden="1">#REF!</definedName>
    <definedName name="_Regression_Out" localSheetId="1" hidden="1">#REF!</definedName>
    <definedName name="_Regression_Out" localSheetId="19" hidden="1">#REF!</definedName>
    <definedName name="_Regression_Out" localSheetId="10" hidden="1">#REF!</definedName>
    <definedName name="_Regression_Out" localSheetId="21" hidden="1">#REF!</definedName>
    <definedName name="_Regression_Out" localSheetId="30" hidden="1">#REF!</definedName>
    <definedName name="_Regression_Out" localSheetId="7" hidden="1">#REF!</definedName>
    <definedName name="_Regression_Out" localSheetId="17" hidden="1">#REF!</definedName>
    <definedName name="_Regression_Out" hidden="1">#REF!</definedName>
    <definedName name="_Regression_X" localSheetId="22" hidden="1">#REF!</definedName>
    <definedName name="_Regression_X" localSheetId="1" hidden="1">#REF!</definedName>
    <definedName name="_Regression_X" localSheetId="19" hidden="1">#REF!</definedName>
    <definedName name="_Regression_X" localSheetId="10" hidden="1">#REF!</definedName>
    <definedName name="_Regression_X" localSheetId="21" hidden="1">#REF!</definedName>
    <definedName name="_Regression_X" localSheetId="30" hidden="1">#REF!</definedName>
    <definedName name="_Regression_X" localSheetId="17" hidden="1">#REF!</definedName>
    <definedName name="_Regression_X" hidden="1">#REF!</definedName>
    <definedName name="_Regression_Y" localSheetId="22" hidden="1">#REF!</definedName>
    <definedName name="_Regression_Y" localSheetId="1" hidden="1">#REF!</definedName>
    <definedName name="_Regression_Y" localSheetId="19" hidden="1">#REF!</definedName>
    <definedName name="_Regression_Y" localSheetId="10" hidden="1">#REF!</definedName>
    <definedName name="_Regression_Y" localSheetId="21" hidden="1">#REF!</definedName>
    <definedName name="_Regression_Y" localSheetId="30" hidden="1">#REF!</definedName>
    <definedName name="_Regression_Y" localSheetId="17" hidden="1">#REF!</definedName>
    <definedName name="_Regression_Y" hidden="1">#REF!</definedName>
    <definedName name="_SC16" localSheetId="19">#REF!</definedName>
    <definedName name="_SC16" localSheetId="10">#REF!</definedName>
    <definedName name="_SC16" localSheetId="21">#REF!</definedName>
    <definedName name="_SC16">#REF!</definedName>
    <definedName name="_SET2" localSheetId="19">#REF!</definedName>
    <definedName name="_SET2" localSheetId="10">#REF!</definedName>
    <definedName name="_SET2" localSheetId="21">#REF!</definedName>
    <definedName name="_SET2">#REF!</definedName>
    <definedName name="_Sort" localSheetId="22" hidden="1">#REF!</definedName>
    <definedName name="_Sort" localSheetId="1" hidden="1">#REF!</definedName>
    <definedName name="_Sort" localSheetId="19" hidden="1">#REF!</definedName>
    <definedName name="_Sort" localSheetId="10" hidden="1">#REF!</definedName>
    <definedName name="_Sort" localSheetId="21" hidden="1">#REF!</definedName>
    <definedName name="_Sort" localSheetId="16" hidden="1">#REF!</definedName>
    <definedName name="_Sort" localSheetId="11" hidden="1">#REF!</definedName>
    <definedName name="_Sort" localSheetId="26" hidden="1">#REF!</definedName>
    <definedName name="_Sort" localSheetId="17" hidden="1">#REF!</definedName>
    <definedName name="_Sort" hidden="1">#REF!</definedName>
    <definedName name="_SYN1" localSheetId="19">#REF!</definedName>
    <definedName name="_SYN1" localSheetId="10">#REF!</definedName>
    <definedName name="_SYN1" localSheetId="21">#REF!</definedName>
    <definedName name="_SYN1">#REF!</definedName>
    <definedName name="_SYN2" localSheetId="19">#REF!</definedName>
    <definedName name="_SYN2" localSheetId="10">#REF!</definedName>
    <definedName name="_SYN2" localSheetId="21">#REF!</definedName>
    <definedName name="_SYN2">#REF!</definedName>
    <definedName name="_Table2_In1" localSheetId="22" hidden="1">#REF!</definedName>
    <definedName name="_Table2_In1" localSheetId="1" hidden="1">#REF!</definedName>
    <definedName name="_Table2_In1" localSheetId="19" hidden="1">#REF!</definedName>
    <definedName name="_Table2_In1" localSheetId="10" hidden="1">#REF!</definedName>
    <definedName name="_Table2_In1" localSheetId="21" hidden="1">#REF!</definedName>
    <definedName name="_Table2_In1" localSheetId="17" hidden="1">#REF!</definedName>
    <definedName name="_Table2_In1" hidden="1">#REF!</definedName>
    <definedName name="_Table2_In2" localSheetId="22" hidden="1">#REF!</definedName>
    <definedName name="_Table2_In2" localSheetId="1" hidden="1">#REF!</definedName>
    <definedName name="_Table2_In2" localSheetId="19" hidden="1">#REF!</definedName>
    <definedName name="_Table2_In2" localSheetId="10" hidden="1">#REF!</definedName>
    <definedName name="_Table2_In2" localSheetId="21" hidden="1">#REF!</definedName>
    <definedName name="_Table2_In2" localSheetId="17" hidden="1">#REF!</definedName>
    <definedName name="_Table2_In2" hidden="1">#REF!</definedName>
    <definedName name="_Table2_Out" localSheetId="22" hidden="1">#REF!</definedName>
    <definedName name="_Table2_Out" localSheetId="1" hidden="1">#REF!</definedName>
    <definedName name="_Table2_Out" localSheetId="19" hidden="1">#REF!</definedName>
    <definedName name="_Table2_Out" localSheetId="10" hidden="1">#REF!</definedName>
    <definedName name="_Table2_Out" localSheetId="21" hidden="1">#REF!</definedName>
    <definedName name="_Table2_Out" localSheetId="16" hidden="1">#REF!</definedName>
    <definedName name="_Table2_Out" localSheetId="11" hidden="1">#REF!</definedName>
    <definedName name="_Table2_Out" localSheetId="26" hidden="1">#REF!</definedName>
    <definedName name="_Table2_Out" localSheetId="17" hidden="1">#REF!</definedName>
    <definedName name="_Table2_Out" hidden="1">#REF!</definedName>
    <definedName name="_TAE2001" localSheetId="19">#REF!</definedName>
    <definedName name="_TAE2001" localSheetId="10">#REF!</definedName>
    <definedName name="_TAE2001" localSheetId="21">#REF!</definedName>
    <definedName name="_TAE2001">#REF!</definedName>
    <definedName name="_TAE2002" localSheetId="19">#REF!</definedName>
    <definedName name="_TAE2002" localSheetId="10">#REF!</definedName>
    <definedName name="_TAE2002" localSheetId="21">#REF!</definedName>
    <definedName name="_TAE2002">#REF!</definedName>
    <definedName name="_UNI1999" localSheetId="19">#REF!</definedName>
    <definedName name="_UNI1999" localSheetId="10">#REF!</definedName>
    <definedName name="_UNI1999" localSheetId="21">#REF!</definedName>
    <definedName name="_UNI1999">#REF!</definedName>
    <definedName name="_UNI2000" localSheetId="19">#REF!</definedName>
    <definedName name="_UNI2000" localSheetId="10">#REF!</definedName>
    <definedName name="_UNI2000" localSheetId="21">#REF!</definedName>
    <definedName name="_UNI2000">#REF!</definedName>
    <definedName name="_UNI2001" localSheetId="19">#REF!</definedName>
    <definedName name="_UNI2001" localSheetId="10">#REF!</definedName>
    <definedName name="_UNI2001" localSheetId="21">#REF!</definedName>
    <definedName name="_UNI2001">#REF!</definedName>
    <definedName name="_vb100" localSheetId="19">#REF!</definedName>
    <definedName name="_vb100" localSheetId="10">#REF!</definedName>
    <definedName name="_vb100" localSheetId="21">#REF!</definedName>
    <definedName name="_vb100">#REF!</definedName>
    <definedName name="_xf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YR1" localSheetId="30">[36]data!$C$2</definedName>
    <definedName name="_YR1">[37]data!$C$2</definedName>
    <definedName name="_YR2" localSheetId="30">[36]data!$C$3</definedName>
    <definedName name="_YR2">[37]data!$C$3</definedName>
    <definedName name="_YR3">[36]data!$C$4</definedName>
    <definedName name="_YR4" localSheetId="30">[36]data!$C$5</definedName>
    <definedName name="_YR4">[37]data!$C$5</definedName>
    <definedName name="A" localSheetId="1">#REF!</definedName>
    <definedName name="A" localSheetId="19">#REF!</definedName>
    <definedName name="A" localSheetId="10">#REF!</definedName>
    <definedName name="A" localSheetId="21">#REF!</definedName>
    <definedName name="A">#REF!</definedName>
    <definedName name="A___0">NA()</definedName>
    <definedName name="A___12" localSheetId="19">#REF!</definedName>
    <definedName name="A___12" localSheetId="10">#REF!</definedName>
    <definedName name="A___12" localSheetId="21">#REF!</definedName>
    <definedName name="A___12">#REF!</definedName>
    <definedName name="A___2" localSheetId="19">#REF!</definedName>
    <definedName name="A___2" localSheetId="10">#REF!</definedName>
    <definedName name="A___2" localSheetId="21">#REF!</definedName>
    <definedName name="A___2">#REF!</definedName>
    <definedName name="A___25" localSheetId="19">#REF!</definedName>
    <definedName name="A___25" localSheetId="10">#REF!</definedName>
    <definedName name="A___25" localSheetId="21">#REF!</definedName>
    <definedName name="A___25">#REF!</definedName>
    <definedName name="A___26" localSheetId="19">#REF!</definedName>
    <definedName name="A___26" localSheetId="10">#REF!</definedName>
    <definedName name="A___26" localSheetId="21">#REF!</definedName>
    <definedName name="A___26">#REF!</definedName>
    <definedName name="A___27">NA()</definedName>
    <definedName name="A___4" localSheetId="19">#REF!</definedName>
    <definedName name="A___4" localSheetId="10">#REF!</definedName>
    <definedName name="A___4" localSheetId="21">#REF!</definedName>
    <definedName name="A___4">#REF!</definedName>
    <definedName name="A___5">NA()</definedName>
    <definedName name="A___6" localSheetId="19">#REF!</definedName>
    <definedName name="A___6" localSheetId="10">#REF!</definedName>
    <definedName name="A___6" localSheetId="21">#REF!</definedName>
    <definedName name="A___6">#REF!</definedName>
    <definedName name="A___7" localSheetId="19">#REF!</definedName>
    <definedName name="A___7" localSheetId="10">#REF!</definedName>
    <definedName name="A___7" localSheetId="21">#REF!</definedName>
    <definedName name="A___7">#REF!</definedName>
    <definedName name="A_Tarifs_SFR" localSheetId="19">#REF!</definedName>
    <definedName name="A_Tarifs_SFR" localSheetId="10">#REF!</definedName>
    <definedName name="A_Tarifs_SFR" localSheetId="21">#REF!</definedName>
    <definedName name="A_Tarifs_SFR">#REF!</definedName>
    <definedName name="A_Tarifs_SFR___0" localSheetId="19">#REF!</definedName>
    <definedName name="A_Tarifs_SFR___0" localSheetId="10">#REF!</definedName>
    <definedName name="A_Tarifs_SFR___0" localSheetId="21">#REF!</definedName>
    <definedName name="A_Tarifs_SFR___0">#REF!</definedName>
    <definedName name="A_Tarifs_SFR___12" localSheetId="19">#REF!</definedName>
    <definedName name="A_Tarifs_SFR___12" localSheetId="10">#REF!</definedName>
    <definedName name="A_Tarifs_SFR___12" localSheetId="21">#REF!</definedName>
    <definedName name="A_Tarifs_SFR___12">#REF!</definedName>
    <definedName name="A_Tarifs_SFR___14" localSheetId="19">#REF!</definedName>
    <definedName name="A_Tarifs_SFR___14" localSheetId="10">#REF!</definedName>
    <definedName name="A_Tarifs_SFR___14" localSheetId="21">#REF!</definedName>
    <definedName name="A_Tarifs_SFR___14">#REF!</definedName>
    <definedName name="A_Tarifs_SFR___16" localSheetId="19">#REF!</definedName>
    <definedName name="A_Tarifs_SFR___16" localSheetId="10">#REF!</definedName>
    <definedName name="A_Tarifs_SFR___16" localSheetId="21">#REF!</definedName>
    <definedName name="A_Tarifs_SFR___16">#REF!</definedName>
    <definedName name="A_Tarifs_SFR___2" localSheetId="19">#REF!</definedName>
    <definedName name="A_Tarifs_SFR___2" localSheetId="10">#REF!</definedName>
    <definedName name="A_Tarifs_SFR___2" localSheetId="21">#REF!</definedName>
    <definedName name="A_Tarifs_SFR___2">#REF!</definedName>
    <definedName name="A_Tarifs_SFR___26" localSheetId="19">#REF!</definedName>
    <definedName name="A_Tarifs_SFR___26" localSheetId="10">#REF!</definedName>
    <definedName name="A_Tarifs_SFR___26" localSheetId="21">#REF!</definedName>
    <definedName name="A_Tarifs_SFR___26">#REF!</definedName>
    <definedName name="A_Tarifs_SFR___27" localSheetId="19">#REF!</definedName>
    <definedName name="A_Tarifs_SFR___27" localSheetId="10">#REF!</definedName>
    <definedName name="A_Tarifs_SFR___27" localSheetId="21">#REF!</definedName>
    <definedName name="A_Tarifs_SFR___27">#REF!</definedName>
    <definedName name="A_Tarifs_SFR___5" localSheetId="19">#REF!</definedName>
    <definedName name="A_Tarifs_SFR___5" localSheetId="10">#REF!</definedName>
    <definedName name="A_Tarifs_SFR___5" localSheetId="21">#REF!</definedName>
    <definedName name="A_Tarifs_SFR___5">#REF!</definedName>
    <definedName name="A_Tarifs_SFR___7" localSheetId="19">#REF!</definedName>
    <definedName name="A_Tarifs_SFR___7" localSheetId="10">#REF!</definedName>
    <definedName name="A_Tarifs_SFR___7" localSheetId="21">#REF!</definedName>
    <definedName name="A_Tarifs_SFR___7">#REF!</definedName>
    <definedName name="aa" localSheetId="19">#REF!</definedName>
    <definedName name="aa" localSheetId="10">#REF!</definedName>
    <definedName name="aa" localSheetId="21">#REF!</definedName>
    <definedName name="aa">#REF!</definedName>
    <definedName name="aaa">#N/A</definedName>
    <definedName name="aaa___0" localSheetId="1">VolFactor___5/#REF!</definedName>
    <definedName name="aaa___0" localSheetId="19">'Data Mobile '!VolFactor___5/#REF!</definedName>
    <definedName name="aaa___0" localSheetId="10">'Marge Mobile'!VolFactor___5/#REF!</definedName>
    <definedName name="aaa___0" localSheetId="21">'Mobile Money'!VolFactor___5/#REF!</definedName>
    <definedName name="aaa___0" localSheetId="29">VolFactor___5/#REF!</definedName>
    <definedName name="aaa___0">VolFactor___5/#REF!</definedName>
    <definedName name="aaa___12">NA()</definedName>
    <definedName name="aaa___14" localSheetId="1">VolFactor___16/#REF!</definedName>
    <definedName name="aaa___14" localSheetId="19">'Data Mobile '!VolFactor___16/#REF!</definedName>
    <definedName name="aaa___14" localSheetId="10">'Marge Mobile'!VolFactor___16/#REF!</definedName>
    <definedName name="aaa___14" localSheetId="21">'Mobile Money'!VolFactor___16/#REF!</definedName>
    <definedName name="aaa___14" localSheetId="29">VolFactor___16/#REF!</definedName>
    <definedName name="aaa___14">VolFactor___16/#REF!</definedName>
    <definedName name="aaa___16" localSheetId="1">VLastRowToPrint___7/#REF!</definedName>
    <definedName name="aaa___16" localSheetId="19">'Data Mobile '!VLastRowToPrint___7/#REF!</definedName>
    <definedName name="aaa___16" localSheetId="10">'Marge Mobile'!VLastRowToPrint___7/#REF!</definedName>
    <definedName name="aaa___16" localSheetId="21">'Mobile Money'!VLastRowToPrint___7/#REF!</definedName>
    <definedName name="aaa___16" localSheetId="29">VLastRowToPrint___7/#REF!</definedName>
    <definedName name="aaa___16">VLastRowToPrint___7/#REF!</definedName>
    <definedName name="aaa___2">NA()</definedName>
    <definedName name="aaa___23" localSheetId="1">VolFactor___5/#REF!</definedName>
    <definedName name="aaa___23" localSheetId="19">'Data Mobile '!VolFactor___5/#REF!</definedName>
    <definedName name="aaa___23" localSheetId="10">'Marge Mobile'!VolFactor___5/#REF!</definedName>
    <definedName name="aaa___23" localSheetId="21">'Mobile Money'!VolFactor___5/#REF!</definedName>
    <definedName name="aaa___23" localSheetId="29">VolFactor___5/#REF!</definedName>
    <definedName name="aaa___23">VolFactor___5/#REF!</definedName>
    <definedName name="aaa___25" localSheetId="19">[38]Trafic!VolFactor/#REF!</definedName>
    <definedName name="aaa___25" localSheetId="10">[38]Trafic!VolFactor/#REF!</definedName>
    <definedName name="aaa___25" localSheetId="21">[38]Trafic!VolFactor/#REF!</definedName>
    <definedName name="aaa___25">[38]Trafic!VolFactor/#REF!</definedName>
    <definedName name="aaa___26">NA()</definedName>
    <definedName name="aaa___27" localSheetId="1">VolFactor___14/#REF!</definedName>
    <definedName name="aaa___27" localSheetId="19">'Data Mobile '!VolFactor___14/#REF!</definedName>
    <definedName name="aaa___27" localSheetId="10">'Marge Mobile'!VolFactor___14/#REF!</definedName>
    <definedName name="aaa___27" localSheetId="21">'Mobile Money'!VolFactor___14/#REF!</definedName>
    <definedName name="aaa___27" localSheetId="29">VolFactor___14/#REF!</definedName>
    <definedName name="aaa___27">VolFactor___14/#REF!</definedName>
    <definedName name="aaa___3" localSheetId="1">VolFactor___5/#REF!</definedName>
    <definedName name="aaa___3" localSheetId="19">'Data Mobile '!VolFactor___5/#REF!</definedName>
    <definedName name="aaa___3" localSheetId="10">'Marge Mobile'!VolFactor___5/#REF!</definedName>
    <definedName name="aaa___3" localSheetId="21">'Mobile Money'!VolFactor___5/#REF!</definedName>
    <definedName name="aaa___3" localSheetId="29">VolFactor___5/#REF!</definedName>
    <definedName name="aaa___3">VolFactor___5/#REF!</definedName>
    <definedName name="aaa___4" localSheetId="1">VLastRowToPrint___0/#REF!</definedName>
    <definedName name="aaa___4" localSheetId="19">'Data Mobile '!VLastRowToPrint___0/#REF!</definedName>
    <definedName name="aaa___4" localSheetId="10">'Marge Mobile'!VLastRowToPrint___0/#REF!</definedName>
    <definedName name="aaa___4" localSheetId="21">'Mobile Money'!VLastRowToPrint___0/#REF!</definedName>
    <definedName name="aaa___4" localSheetId="29">VLastRowToPrint___0/#REF!</definedName>
    <definedName name="aaa___4">VLastRowToPrint___0/#REF!</definedName>
    <definedName name="aaa___5" localSheetId="1">VolFactor___2/#REF!</definedName>
    <definedName name="aaa___5" localSheetId="19">'Data Mobile '!VolFactor___2/#REF!</definedName>
    <definedName name="aaa___5" localSheetId="10">'Marge Mobile'!VolFactor___2/#REF!</definedName>
    <definedName name="aaa___5" localSheetId="21">'Mobile Money'!VolFactor___2/#REF!</definedName>
    <definedName name="aaa___5" localSheetId="29">VolFactor___2/#REF!</definedName>
    <definedName name="aaa___5">VolFactor___2/#REF!</definedName>
    <definedName name="aaa___6">NA()</definedName>
    <definedName name="aaa___7">NA()</definedName>
    <definedName name="aaa___9" localSheetId="1">VolFactor___5/#REF!</definedName>
    <definedName name="aaa___9" localSheetId="19">'Data Mobile '!VolFactor___5/#REF!</definedName>
    <definedName name="aaa___9" localSheetId="10">'Marge Mobile'!VolFactor___5/#REF!</definedName>
    <definedName name="aaa___9" localSheetId="21">'Mobile Money'!VolFactor___5/#REF!</definedName>
    <definedName name="aaa___9" localSheetId="29">VolFactor___5/#REF!</definedName>
    <definedName name="aaa___9">VolFactor___5/#REF!</definedName>
    <definedName name="AAA_DOCTOPS" hidden="1">"AAA_SET"</definedName>
    <definedName name="AAA_duser" hidden="1">"OFF"</definedName>
    <definedName name="aaa2___0" localSheetId="19">#REF!</definedName>
    <definedName name="aaa2___0" localSheetId="10">#REF!</definedName>
    <definedName name="aaa2___0" localSheetId="21">#REF!</definedName>
    <definedName name="aaa2___0">#REF!</definedName>
    <definedName name="aaa2___12" localSheetId="19">#REF!</definedName>
    <definedName name="aaa2___12" localSheetId="10">#REF!</definedName>
    <definedName name="aaa2___12" localSheetId="21">#REF!</definedName>
    <definedName name="aaa2___12">#REF!</definedName>
    <definedName name="aaa2___14" localSheetId="19">#REF!</definedName>
    <definedName name="aaa2___14" localSheetId="10">#REF!</definedName>
    <definedName name="aaa2___14" localSheetId="21">#REF!</definedName>
    <definedName name="aaa2___14">#REF!</definedName>
    <definedName name="aaa5___0" localSheetId="19">#REF!</definedName>
    <definedName name="aaa5___0" localSheetId="10">#REF!</definedName>
    <definedName name="aaa5___0" localSheetId="21">#REF!</definedName>
    <definedName name="aaa5___0">#REF!</definedName>
    <definedName name="aaa5___12" localSheetId="19">#REF!</definedName>
    <definedName name="aaa5___12" localSheetId="10">#REF!</definedName>
    <definedName name="aaa5___12" localSheetId="21">#REF!</definedName>
    <definedName name="aaa5___12">#REF!</definedName>
    <definedName name="aaa5___14" localSheetId="19">#REF!</definedName>
    <definedName name="aaa5___14" localSheetId="10">#REF!</definedName>
    <definedName name="aaa5___14" localSheetId="21">#REF!</definedName>
    <definedName name="aaa5___14">#REF!</definedName>
    <definedName name="aaaa" localSheetId="1">[0]!Tx_intérêt_par_an/#REF!</definedName>
    <definedName name="aaaa" localSheetId="19">'Data Mobile '!Tx_intérêt_par_an/#REF!</definedName>
    <definedName name="aaaa" localSheetId="10">'Marge Mobile'!Tx_intérêt_par_an/#REF!</definedName>
    <definedName name="aaaa" localSheetId="21">'Mobile Money'!Tx_intérêt_par_an/#REF!</definedName>
    <definedName name="aaaa" localSheetId="29">[0]!Tx_intérêt_par_an/#REF!</definedName>
    <definedName name="aaaa">[0]!Tx_intérêt_par_an/#REF!</definedName>
    <definedName name="aaaa___0" localSheetId="1">VolFactor___5/#REF!</definedName>
    <definedName name="aaaa___0" localSheetId="19">'Data Mobile '!VolFactor___5/#REF!</definedName>
    <definedName name="aaaa___0" localSheetId="10">'Marge Mobile'!VolFactor___5/#REF!</definedName>
    <definedName name="aaaa___0" localSheetId="21">'Mobile Money'!VolFactor___5/#REF!</definedName>
    <definedName name="aaaa___0" localSheetId="29">VolFactor___5/#REF!</definedName>
    <definedName name="aaaa___0">VolFactor___5/#REF!</definedName>
    <definedName name="aaaa___12" localSheetId="1">VolFactor___25/#REF!</definedName>
    <definedName name="aaaa___12" localSheetId="19">'Data Mobile '!VolFactor___25/#REF!</definedName>
    <definedName name="aaaa___12" localSheetId="10">'Marge Mobile'!VolFactor___25/#REF!</definedName>
    <definedName name="aaaa___12" localSheetId="21">'Mobile Money'!VolFactor___25/#REF!</definedName>
    <definedName name="aaaa___12" localSheetId="29">VolFactor___25/#REF!</definedName>
    <definedName name="aaaa___12">VolFactor___25/#REF!</definedName>
    <definedName name="aaaa___14" localSheetId="1">VolFactor___16/#REF!</definedName>
    <definedName name="aaaa___14" localSheetId="19">'Data Mobile '!VolFactor___16/#REF!</definedName>
    <definedName name="aaaa___14" localSheetId="10">'Marge Mobile'!VolFactor___16/#REF!</definedName>
    <definedName name="aaaa___14" localSheetId="21">'Mobile Money'!VolFactor___16/#REF!</definedName>
    <definedName name="aaaa___14" localSheetId="29">VolFactor___16/#REF!</definedName>
    <definedName name="aaaa___14">VolFactor___16/#REF!</definedName>
    <definedName name="aaaa___16" localSheetId="1">VLastRowToPrint___7/#REF!</definedName>
    <definedName name="aaaa___16" localSheetId="19">'Data Mobile '!VLastRowToPrint___7/#REF!</definedName>
    <definedName name="aaaa___16" localSheetId="10">'Marge Mobile'!VLastRowToPrint___7/#REF!</definedName>
    <definedName name="aaaa___16" localSheetId="21">'Mobile Money'!VLastRowToPrint___7/#REF!</definedName>
    <definedName name="aaaa___16" localSheetId="29">VLastRowToPrint___7/#REF!</definedName>
    <definedName name="aaaa___16">VLastRowToPrint___7/#REF!</definedName>
    <definedName name="aaaa___2" localSheetId="1">VolFactor___4/#REF!</definedName>
    <definedName name="aaaa___2" localSheetId="19">'Data Mobile '!VolFactor___4/#REF!</definedName>
    <definedName name="aaaa___2" localSheetId="10">'Marge Mobile'!VolFactor___4/#REF!</definedName>
    <definedName name="aaaa___2" localSheetId="21">'Mobile Money'!VolFactor___4/#REF!</definedName>
    <definedName name="aaaa___2" localSheetId="29">VolFactor___4/#REF!</definedName>
    <definedName name="aaaa___2">VolFactor___4/#REF!</definedName>
    <definedName name="aaaa___23" localSheetId="1">VolFactor___5/#REF!</definedName>
    <definedName name="aaaa___23" localSheetId="19">'Data Mobile '!VolFactor___5/#REF!</definedName>
    <definedName name="aaaa___23" localSheetId="10">'Marge Mobile'!VolFactor___5/#REF!</definedName>
    <definedName name="aaaa___23" localSheetId="21">'Mobile Money'!VolFactor___5/#REF!</definedName>
    <definedName name="aaaa___23" localSheetId="29">VolFactor___5/#REF!</definedName>
    <definedName name="aaaa___23">VolFactor___5/#REF!</definedName>
    <definedName name="aaaa___25" localSheetId="19">[38]Trafic!VolFactor/#REF!</definedName>
    <definedName name="aaaa___25" localSheetId="10">[38]Trafic!VolFactor/#REF!</definedName>
    <definedName name="aaaa___25" localSheetId="21">[38]Trafic!VolFactor/#REF!</definedName>
    <definedName name="aaaa___25">[38]Trafic!VolFactor/#REF!</definedName>
    <definedName name="aaaa___26" localSheetId="1">VolFactor___12/#REF!</definedName>
    <definedName name="aaaa___26" localSheetId="19">'Data Mobile '!VolFactor___12/#REF!</definedName>
    <definedName name="aaaa___26" localSheetId="10">'Marge Mobile'!VolFactor___12/#REF!</definedName>
    <definedName name="aaaa___26" localSheetId="21">'Mobile Money'!VolFactor___12/#REF!</definedName>
    <definedName name="aaaa___26" localSheetId="29">VolFactor___12/#REF!</definedName>
    <definedName name="aaaa___26">VolFactor___12/#REF!</definedName>
    <definedName name="aaaa___27" localSheetId="1">VolFactor___14/#REF!</definedName>
    <definedName name="aaaa___27" localSheetId="19">'Data Mobile '!VolFactor___14/#REF!</definedName>
    <definedName name="aaaa___27" localSheetId="10">'Marge Mobile'!VolFactor___14/#REF!</definedName>
    <definedName name="aaaa___27" localSheetId="21">'Mobile Money'!VolFactor___14/#REF!</definedName>
    <definedName name="aaaa___27" localSheetId="29">VolFactor___14/#REF!</definedName>
    <definedName name="aaaa___27">VolFactor___14/#REF!</definedName>
    <definedName name="aaaa___3" localSheetId="1">VolFactor___5/#REF!</definedName>
    <definedName name="aaaa___3" localSheetId="19">'Data Mobile '!VolFactor___5/#REF!</definedName>
    <definedName name="aaaa___3" localSheetId="10">'Marge Mobile'!VolFactor___5/#REF!</definedName>
    <definedName name="aaaa___3" localSheetId="21">'Mobile Money'!VolFactor___5/#REF!</definedName>
    <definedName name="aaaa___3" localSheetId="29">VolFactor___5/#REF!</definedName>
    <definedName name="aaaa___3">VolFactor___5/#REF!</definedName>
    <definedName name="aaaa___4" localSheetId="1">VLastRowToPrint___0/#REF!</definedName>
    <definedName name="aaaa___4" localSheetId="19">'Data Mobile '!VLastRowToPrint___0/#REF!</definedName>
    <definedName name="aaaa___4" localSheetId="10">'Marge Mobile'!VLastRowToPrint___0/#REF!</definedName>
    <definedName name="aaaa___4" localSheetId="21">'Mobile Money'!VLastRowToPrint___0/#REF!</definedName>
    <definedName name="aaaa___4" localSheetId="29">VLastRowToPrint___0/#REF!</definedName>
    <definedName name="aaaa___4">VLastRowToPrint___0/#REF!</definedName>
    <definedName name="aaaa___5" localSheetId="1">VolFactor___2/#REF!</definedName>
    <definedName name="aaaa___5" localSheetId="19">'Data Mobile '!VolFactor___2/#REF!</definedName>
    <definedName name="aaaa___5" localSheetId="10">'Marge Mobile'!VolFactor___2/#REF!</definedName>
    <definedName name="aaaa___5" localSheetId="21">'Mobile Money'!VolFactor___2/#REF!</definedName>
    <definedName name="aaaa___5" localSheetId="29">VolFactor___2/#REF!</definedName>
    <definedName name="aaaa___5">VolFactor___2/#REF!</definedName>
    <definedName name="aaaa___6" localSheetId="1">VLastRowToPrint___26/#REF!</definedName>
    <definedName name="aaaa___6" localSheetId="19">'Data Mobile '!VLastRowToPrint___26/#REF!</definedName>
    <definedName name="aaaa___6" localSheetId="10">'Marge Mobile'!VLastRowToPrint___26/#REF!</definedName>
    <definedName name="aaaa___6" localSheetId="21">'Mobile Money'!VLastRowToPrint___26/#REF!</definedName>
    <definedName name="aaaa___6" localSheetId="29">VLastRowToPrint___26/#REF!</definedName>
    <definedName name="aaaa___6">VLastRowToPrint___26/#REF!</definedName>
    <definedName name="aaaa___7" localSheetId="1">VolFactor___27/#REF!</definedName>
    <definedName name="aaaa___7" localSheetId="19">'Data Mobile '!VolFactor___27/#REF!</definedName>
    <definedName name="aaaa___7" localSheetId="10">'Marge Mobile'!VolFactor___27/#REF!</definedName>
    <definedName name="aaaa___7" localSheetId="21">'Mobile Money'!VolFactor___27/#REF!</definedName>
    <definedName name="aaaa___7" localSheetId="29">VolFactor___27/#REF!</definedName>
    <definedName name="aaaa___7">VolFactor___27/#REF!</definedName>
    <definedName name="aaaa___9" localSheetId="1">VolFactor___5/#REF!</definedName>
    <definedName name="aaaa___9" localSheetId="19">'Data Mobile '!VolFactor___5/#REF!</definedName>
    <definedName name="aaaa___9" localSheetId="10">'Marge Mobile'!VolFactor___5/#REF!</definedName>
    <definedName name="aaaa___9" localSheetId="21">'Mobile Money'!VolFactor___5/#REF!</definedName>
    <definedName name="aaaa___9" localSheetId="29">VolFactor___5/#REF!</definedName>
    <definedName name="aaaa___9">VolFactor___5/#REF!</definedName>
    <definedName name="aaaa1">#N/A</definedName>
    <definedName name="aaaaa" localSheetId="26" hidden="1">{"orixcsc",#N/A,FALSE,"ORIX CSC";"orixcsc2",#N/A,FALSE,"ORIX CSC"}</definedName>
    <definedName name="aaaaa">#N/A</definedName>
    <definedName name="aaaaaa" localSheetId="1" hidden="1">{"IS",#N/A,FALSE,"IS";"RPTIS",#N/A,FALSE,"RPTIS";"STATS",#N/A,FALSE,"STATS";"CELL",#N/A,FALSE,"CELL";"BS",#N/A,FALSE,"BS"}</definedName>
    <definedName name="aaaaaa" localSheetId="19" hidden="1">{"IS",#N/A,FALSE,"IS";"RPTIS",#N/A,FALSE,"RPTIS";"STATS",#N/A,FALSE,"STATS";"CELL",#N/A,FALSE,"CELL";"BS",#N/A,FALSE,"BS"}</definedName>
    <definedName name="aaaaaa" localSheetId="21" hidden="1">{"IS",#N/A,FALSE,"IS";"RPTIS",#N/A,FALSE,"RPTIS";"STATS",#N/A,FALSE,"STATS";"CELL",#N/A,FALSE,"CELL";"BS",#N/A,FALSE,"BS"}</definedName>
    <definedName name="aaaaaa" localSheetId="26" hidden="1">{"IS",#N/A,FALSE,"IS";"RPTIS",#N/A,FALSE,"RPTIS";"STATS",#N/A,FALSE,"STATS";"CELL",#N/A,FALSE,"CELL";"BS",#N/A,FALSE,"BS"}</definedName>
    <definedName name="aaaaaa" localSheetId="29" hidden="1">{"IS",#N/A,FALSE,"IS";"RPTIS",#N/A,FALSE,"RPTIS";"STATS",#N/A,FALSE,"STATS";"CELL",#N/A,FALSE,"CELL";"BS",#N/A,FALSE,"BS"}</definedName>
    <definedName name="aaaaaa" hidden="1">{"IS",#N/A,FALSE,"IS";"RPTIS",#N/A,FALSE,"RPTIS";"STATS",#N/A,FALSE,"STATS";"CELL",#N/A,FALSE,"CELL";"BS",#N/A,FALSE,"BS"}</definedName>
    <definedName name="aaaaaaa">#N/A</definedName>
    <definedName name="aaaaaaaa">#N/A</definedName>
    <definedName name="aaaaaaaaa" localSheetId="1" hidden="1">{"subs",#N/A,FALSE,"database ";"proportional",#N/A,FALSE,"database "}</definedName>
    <definedName name="aaaaaaaaa" localSheetId="19" hidden="1">{"subs",#N/A,FALSE,"database ";"proportional",#N/A,FALSE,"database "}</definedName>
    <definedName name="aaaaaaaaa" localSheetId="21" hidden="1">{"subs",#N/A,FALSE,"database ";"proportional",#N/A,FALSE,"database "}</definedName>
    <definedName name="aaaaaaaaa" localSheetId="26" hidden="1">{"subs",#N/A,FALSE,"database ";"proportional",#N/A,FALSE,"database "}</definedName>
    <definedName name="aaaaaaaaa" localSheetId="29" hidden="1">{"subs",#N/A,FALSE,"database ";"proportional",#N/A,FALSE,"database "}</definedName>
    <definedName name="aaaaaaaaa" hidden="1">{"subs",#N/A,FALSE,"database ";"proportional",#N/A,FALSE,"database "}</definedName>
    <definedName name="AAB_Addin5" hidden="1">"AAB_Description for addin 5,Description for addin 5,Description for addin 5,Description for addin 5,Description for addin 5,Description for addin 5"</definedName>
    <definedName name="aaba" localSheetId="1">Cover!aaba</definedName>
    <definedName name="aaba" localSheetId="19">#N/A</definedName>
    <definedName name="aaba" localSheetId="10">#N/A</definedName>
    <definedName name="aaba" localSheetId="21">#N/A</definedName>
    <definedName name="aaba" localSheetId="29">'SHL et management fees'!aaba</definedName>
    <definedName name="aaba">'SHL et management fees'!aaba</definedName>
    <definedName name="AAZ" localSheetId="1">#REF!</definedName>
    <definedName name="AAZ" localSheetId="19">#REF!</definedName>
    <definedName name="AAZ" localSheetId="10">#REF!</definedName>
    <definedName name="AAZ" localSheetId="21">#REF!</definedName>
    <definedName name="AAZ" localSheetId="29">#REF!</definedName>
    <definedName name="AAZ">#REF!</definedName>
    <definedName name="ab" localSheetId="19">#REF!</definedName>
    <definedName name="ab" localSheetId="10">#REF!</definedName>
    <definedName name="ab" localSheetId="21">#REF!</definedName>
    <definedName name="ab" localSheetId="29">#REF!</definedName>
    <definedName name="ab">#REF!</definedName>
    <definedName name="abas" localSheetId="19">#REF!</definedName>
    <definedName name="abas" localSheetId="10">#REF!</definedName>
    <definedName name="abas" localSheetId="21">#REF!</definedName>
    <definedName name="abas">#REF!</definedName>
    <definedName name="ABC">#N/A</definedName>
    <definedName name="ABRACADABRA" localSheetId="22" hidden="1">#REF!</definedName>
    <definedName name="ABRACADABRA" localSheetId="1" hidden="1">#REF!</definedName>
    <definedName name="ABRACADABRA" localSheetId="19" hidden="1">#REF!</definedName>
    <definedName name="ABRACADABRA" localSheetId="10" hidden="1">#REF!</definedName>
    <definedName name="ABRACADABRA" localSheetId="21" hidden="1">#REF!</definedName>
    <definedName name="ABRACADABRA" localSheetId="30" hidden="1">#REF!</definedName>
    <definedName name="ABRACADABRA" localSheetId="7" hidden="1">#REF!</definedName>
    <definedName name="ABRACADABRA" localSheetId="17" hidden="1">#REF!</definedName>
    <definedName name="ABRACADABRA" hidden="1">#REF!</definedName>
    <definedName name="ac" localSheetId="1" hidden="1">{#N/A,#N/A,TRUE,"Pro Forma";#N/A,#N/A,TRUE,"PF_Bal";#N/A,#N/A,TRUE,"PF_INC";#N/A,#N/A,TRUE,"CBE";#N/A,#N/A,TRUE,"SWK"}</definedName>
    <definedName name="ac" localSheetId="19" hidden="1">{#N/A,#N/A,TRUE,"Pro Forma";#N/A,#N/A,TRUE,"PF_Bal";#N/A,#N/A,TRUE,"PF_INC";#N/A,#N/A,TRUE,"CBE";#N/A,#N/A,TRUE,"SWK"}</definedName>
    <definedName name="ac" localSheetId="21" hidden="1">{#N/A,#N/A,TRUE,"Pro Forma";#N/A,#N/A,TRUE,"PF_Bal";#N/A,#N/A,TRUE,"PF_INC";#N/A,#N/A,TRUE,"CBE";#N/A,#N/A,TRUE,"SWK"}</definedName>
    <definedName name="ac" localSheetId="30" hidden="1">{#N/A,#N/A,TRUE,"Pro Forma";#N/A,#N/A,TRUE,"PF_Bal";#N/A,#N/A,TRUE,"PF_INC";#N/A,#N/A,TRUE,"CBE";#N/A,#N/A,TRUE,"SWK"}</definedName>
    <definedName name="ac" localSheetId="7" hidden="1">{#N/A,#N/A,TRUE,"Pro Forma";#N/A,#N/A,TRUE,"PF_Bal";#N/A,#N/A,TRUE,"PF_INC";#N/A,#N/A,TRUE,"CBE";#N/A,#N/A,TRUE,"SWK"}</definedName>
    <definedName name="ac" localSheetId="29" hidden="1">{#N/A,#N/A,TRUE,"Pro Forma";#N/A,#N/A,TRUE,"PF_Bal";#N/A,#N/A,TRUE,"PF_INC";#N/A,#N/A,TRUE,"CBE";#N/A,#N/A,TRUE,"SWK"}</definedName>
    <definedName name="ac" hidden="1">{#N/A,#N/A,TRUE,"Pro Forma";#N/A,#N/A,TRUE,"PF_Bal";#N/A,#N/A,TRUE,"PF_INC";#N/A,#N/A,TRUE,"CBE";#N/A,#N/A,TRUE,"SWK"}</definedName>
    <definedName name="AC_Actual_cost_to_date" localSheetId="19">#REF!</definedName>
    <definedName name="AC_Actual_cost_to_date" localSheetId="10">#REF!</definedName>
    <definedName name="AC_Actual_cost_to_date" localSheetId="21">#REF!</definedName>
    <definedName name="AC_Actual_cost_to_date">#REF!</definedName>
    <definedName name="Acc_RMD_CR" localSheetId="19">'[39]RMD Carré Rouge'!#REF!</definedName>
    <definedName name="Acc_RMD_CR" localSheetId="10">'[39]RMD Carré Rouge'!#REF!</definedName>
    <definedName name="Acc_RMD_CR" localSheetId="21">'[39]RMD Carré Rouge'!#REF!</definedName>
    <definedName name="Acc_RMD_CR">'[39]RMD Carré Rouge'!#REF!</definedName>
    <definedName name="Acc_RMD_pour_tous" localSheetId="19">'[39]RMD pour tous'!#REF!</definedName>
    <definedName name="Acc_RMD_pour_tous" localSheetId="10">'[39]RMD pour tous'!#REF!</definedName>
    <definedName name="Acc_RMD_pour_tous" localSheetId="21">'[39]RMD pour tous'!#REF!</definedName>
    <definedName name="Acc_RMD_pour_tous">'[39]RMD pour tous'!#REF!</definedName>
    <definedName name="Acc_RMD_VPC" localSheetId="19">[39]RMD!#REF!</definedName>
    <definedName name="Acc_RMD_VPC" localSheetId="10">[39]RMD!#REF!</definedName>
    <definedName name="Acc_RMD_VPC" localSheetId="21">[39]RMD!#REF!</definedName>
    <definedName name="Acc_RMD_VPC">[39]RMD!#REF!</definedName>
    <definedName name="AccessDatabase" hidden="1">"P:\auctions\auction.11\programs\11_flash.mdb"</definedName>
    <definedName name="Accord_en_ligne_12_mois" localSheetId="19">'[40]Daily Z10'!#REF!</definedName>
    <definedName name="Accord_en_ligne_12_mois" localSheetId="10">'[40]Daily Z10'!#REF!</definedName>
    <definedName name="Accord_en_ligne_12_mois" localSheetId="21">'[40]Daily Z10'!#REF!</definedName>
    <definedName name="Accord_en_ligne_12_mois">'[40]Daily Z10'!#REF!</definedName>
    <definedName name="Accord_en_ligne_18_mois" localSheetId="19">'[40]Daily Z10'!#REF!</definedName>
    <definedName name="Accord_en_ligne_18_mois" localSheetId="10">'[40]Daily Z10'!#REF!</definedName>
    <definedName name="Accord_en_ligne_18_mois" localSheetId="21">'[40]Daily Z10'!#REF!</definedName>
    <definedName name="Accord_en_ligne_18_mois">'[40]Daily Z10'!#REF!</definedName>
    <definedName name="ACTIF_OSIRIS">'[41]O-V ACTIF'!$A$3:$F$112</definedName>
    <definedName name="actu32000" localSheetId="1">#REF!</definedName>
    <definedName name="actu32000" localSheetId="19">#REF!</definedName>
    <definedName name="actu32000" localSheetId="10">#REF!</definedName>
    <definedName name="actu32000" localSheetId="21">#REF!</definedName>
    <definedName name="actu32000">#REF!</definedName>
    <definedName name="actu32000___0">[42]A300!$A$1:$IV$32000</definedName>
    <definedName name="actu32000___12" localSheetId="1">#REF!</definedName>
    <definedName name="actu32000___12" localSheetId="19">#REF!</definedName>
    <definedName name="actu32000___12" localSheetId="10">#REF!</definedName>
    <definedName name="actu32000___12" localSheetId="21">#REF!</definedName>
    <definedName name="actu32000___12">#REF!</definedName>
    <definedName name="actu32000___14" localSheetId="1">[43]A300!$A$1:$IV$32000</definedName>
    <definedName name="actu32000___14">[44]A300!$A$1:$IV$32000</definedName>
    <definedName name="actu32000___16" localSheetId="1">[43]A300!$A$1:$IV$32000</definedName>
    <definedName name="actu32000___16">[44]A300!$A$1:$IV$32000</definedName>
    <definedName name="actu32000___27">[42]A300!$A$1:$IV$32000</definedName>
    <definedName name="actu32000___5">[42]A300!$A$1:$IV$32000</definedName>
    <definedName name="actu3ssta" localSheetId="1">#REF!</definedName>
    <definedName name="actu3ssta" localSheetId="19">#REF!</definedName>
    <definedName name="actu3ssta" localSheetId="10">#REF!</definedName>
    <definedName name="actu3ssta" localSheetId="21">#REF!</definedName>
    <definedName name="actu3ssta">#REF!</definedName>
    <definedName name="actu3ssta___0">[34]A3ssta00!$A$1:$IV$32000</definedName>
    <definedName name="actu3ssta___12" localSheetId="1">#REF!</definedName>
    <definedName name="actu3ssta___12" localSheetId="19">#REF!</definedName>
    <definedName name="actu3ssta___12" localSheetId="10">#REF!</definedName>
    <definedName name="actu3ssta___12" localSheetId="21">#REF!</definedName>
    <definedName name="actu3ssta___12">#REF!</definedName>
    <definedName name="actu3ssta___14">[35]A3ssta00!$A$1:$IV$32000</definedName>
    <definedName name="actu3ssta___16">[35]A3ssta00!$A$1:$IV$32000</definedName>
    <definedName name="actu3ssta___27">[34]A3ssta00!$A$1:$IV$32000</definedName>
    <definedName name="actu3ssta___5">[34]A3ssta00!$A$1:$IV$32000</definedName>
    <definedName name="ACTUALS" localSheetId="1">#REF!</definedName>
    <definedName name="ACTUALS" localSheetId="19">#REF!</definedName>
    <definedName name="ACTUALS" localSheetId="10">#REF!</definedName>
    <definedName name="ACTUALS" localSheetId="21">#REF!</definedName>
    <definedName name="ACTUALS">#REF!</definedName>
    <definedName name="ACTUC">[45]ACTUC!$A$13:$G$4667</definedName>
    <definedName name="ACTUF">[45]AcTUF!$A$13:$S$4075</definedName>
    <definedName name="ACTUM">[45]ACTUM!$A$13:$S$3854</definedName>
    <definedName name="ad" localSheetId="1" hidden="1">{"IS",#N/A,FALSE,"IS";"RPTIS",#N/A,FALSE,"RPTIS";"STATS",#N/A,FALSE,"STATS";"CELL",#N/A,FALSE,"CELL";"BS",#N/A,FALSE,"BS"}</definedName>
    <definedName name="ad" localSheetId="19" hidden="1">{"IS",#N/A,FALSE,"IS";"RPTIS",#N/A,FALSE,"RPTIS";"STATS",#N/A,FALSE,"STATS";"CELL",#N/A,FALSE,"CELL";"BS",#N/A,FALSE,"BS"}</definedName>
    <definedName name="ad" localSheetId="21" hidden="1">{"IS",#N/A,FALSE,"IS";"RPTIS",#N/A,FALSE,"RPTIS";"STATS",#N/A,FALSE,"STATS";"CELL",#N/A,FALSE,"CELL";"BS",#N/A,FALSE,"BS"}</definedName>
    <definedName name="ad" localSheetId="26" hidden="1">{"IS",#N/A,FALSE,"IS";"RPTIS",#N/A,FALSE,"RPTIS";"STATS",#N/A,FALSE,"STATS";"CELL",#N/A,FALSE,"CELL";"BS",#N/A,FALSE,"BS"}</definedName>
    <definedName name="ad" localSheetId="29" hidden="1">{"IS",#N/A,FALSE,"IS";"RPTIS",#N/A,FALSE,"RPTIS";"STATS",#N/A,FALSE,"STATS";"CELL",#N/A,FALSE,"CELL";"BS",#N/A,FALSE,"BS"}</definedName>
    <definedName name="ad" hidden="1">{"IS",#N/A,FALSE,"IS";"RPTIS",#N/A,FALSE,"RPTIS";"STATS",#N/A,FALSE,"STATS";"CELL",#N/A,FALSE,"CELL";"BS",#N/A,FALSE,"BS"}</definedName>
    <definedName name="addg" localSheetId="1" hidden="1">{#N/A,#N/A,FALSE,"CBE";#N/A,#N/A,FALSE,"SWK"}</definedName>
    <definedName name="addg" localSheetId="19" hidden="1">{#N/A,#N/A,FALSE,"CBE";#N/A,#N/A,FALSE,"SWK"}</definedName>
    <definedName name="addg" localSheetId="21" hidden="1">{#N/A,#N/A,FALSE,"CBE";#N/A,#N/A,FALSE,"SWK"}</definedName>
    <definedName name="addg" localSheetId="30" hidden="1">{#N/A,#N/A,FALSE,"CBE";#N/A,#N/A,FALSE,"SWK"}</definedName>
    <definedName name="addg" localSheetId="7" hidden="1">{#N/A,#N/A,FALSE,"CBE";#N/A,#N/A,FALSE,"SWK"}</definedName>
    <definedName name="addg" localSheetId="29" hidden="1">{#N/A,#N/A,FALSE,"CBE";#N/A,#N/A,FALSE,"SWK"}</definedName>
    <definedName name="addg" hidden="1">{#N/A,#N/A,FALSE,"CBE";#N/A,#N/A,FALSE,"SWK"}</definedName>
    <definedName name="AdjustFactor" localSheetId="19">#REF!</definedName>
    <definedName name="AdjustFactor" localSheetId="10">#REF!</definedName>
    <definedName name="AdjustFactor" localSheetId="21">#REF!</definedName>
    <definedName name="AdjustFactor">#REF!</definedName>
    <definedName name="AdjustFactor___0" localSheetId="19">#REF!</definedName>
    <definedName name="AdjustFactor___0" localSheetId="10">#REF!</definedName>
    <definedName name="AdjustFactor___0" localSheetId="21">#REF!</definedName>
    <definedName name="AdjustFactor___0">#REF!</definedName>
    <definedName name="AdjustFactor___12" localSheetId="19">#REF!</definedName>
    <definedName name="AdjustFactor___12" localSheetId="10">#REF!</definedName>
    <definedName name="AdjustFactor___12" localSheetId="21">#REF!</definedName>
    <definedName name="AdjustFactor___12">#REF!</definedName>
    <definedName name="AdjustFactor___14" localSheetId="19">#REF!</definedName>
    <definedName name="AdjustFactor___14" localSheetId="10">#REF!</definedName>
    <definedName name="AdjustFactor___14" localSheetId="21">#REF!</definedName>
    <definedName name="AdjustFactor___14">#REF!</definedName>
    <definedName name="AdjustFactor___16" localSheetId="19">#REF!</definedName>
    <definedName name="AdjustFactor___16" localSheetId="10">#REF!</definedName>
    <definedName name="AdjustFactor___16" localSheetId="21">#REF!</definedName>
    <definedName name="AdjustFactor___16">#REF!</definedName>
    <definedName name="AdjustFactor___2" localSheetId="19">#REF!</definedName>
    <definedName name="AdjustFactor___2" localSheetId="10">#REF!</definedName>
    <definedName name="AdjustFactor___2" localSheetId="21">#REF!</definedName>
    <definedName name="AdjustFactor___2">#REF!</definedName>
    <definedName name="AdjustFactor___25" localSheetId="19">#REF!</definedName>
    <definedName name="AdjustFactor___25" localSheetId="10">#REF!</definedName>
    <definedName name="AdjustFactor___25" localSheetId="21">#REF!</definedName>
    <definedName name="AdjustFactor___25">#REF!</definedName>
    <definedName name="AdjustFactor___26" localSheetId="19">#REF!</definedName>
    <definedName name="AdjustFactor___26" localSheetId="10">#REF!</definedName>
    <definedName name="AdjustFactor___26" localSheetId="21">#REF!</definedName>
    <definedName name="AdjustFactor___26">#REF!</definedName>
    <definedName name="AdjustFactor___27" localSheetId="19">#REF!</definedName>
    <definedName name="AdjustFactor___27" localSheetId="10">#REF!</definedName>
    <definedName name="AdjustFactor___27" localSheetId="21">#REF!</definedName>
    <definedName name="AdjustFactor___27">#REF!</definedName>
    <definedName name="AdjustFactor___4" localSheetId="19">#REF!</definedName>
    <definedName name="AdjustFactor___4" localSheetId="10">#REF!</definedName>
    <definedName name="AdjustFactor___4" localSheetId="21">#REF!</definedName>
    <definedName name="AdjustFactor___4">#REF!</definedName>
    <definedName name="AdjustFactor___5" localSheetId="19">#REF!</definedName>
    <definedName name="AdjustFactor___5" localSheetId="10">#REF!</definedName>
    <definedName name="AdjustFactor___5" localSheetId="21">#REF!</definedName>
    <definedName name="AdjustFactor___5">#REF!</definedName>
    <definedName name="AdjustFactor___7" localSheetId="19">#REF!</definedName>
    <definedName name="AdjustFactor___7" localSheetId="10">#REF!</definedName>
    <definedName name="AdjustFactor___7" localSheetId="21">#REF!</definedName>
    <definedName name="AdjustFactor___7">#REF!</definedName>
    <definedName name="Adjustments" localSheetId="19">#REF!</definedName>
    <definedName name="Adjustments" localSheetId="10">#REF!</definedName>
    <definedName name="Adjustments" localSheetId="21">#REF!</definedName>
    <definedName name="Adjustments">#REF!</definedName>
    <definedName name="Adjustments___0" localSheetId="19">#REF!</definedName>
    <definedName name="Adjustments___0" localSheetId="10">#REF!</definedName>
    <definedName name="Adjustments___0" localSheetId="21">#REF!</definedName>
    <definedName name="Adjustments___0">#REF!</definedName>
    <definedName name="Adjustments___12" localSheetId="19">#REF!</definedName>
    <definedName name="Adjustments___12" localSheetId="10">#REF!</definedName>
    <definedName name="Adjustments___12" localSheetId="21">#REF!</definedName>
    <definedName name="Adjustments___12">#REF!</definedName>
    <definedName name="Adjustments___14" localSheetId="19">#REF!</definedName>
    <definedName name="Adjustments___14" localSheetId="10">#REF!</definedName>
    <definedName name="Adjustments___14" localSheetId="21">#REF!</definedName>
    <definedName name="Adjustments___14">#REF!</definedName>
    <definedName name="Adjustments___16" localSheetId="19">#REF!</definedName>
    <definedName name="Adjustments___16" localSheetId="10">#REF!</definedName>
    <definedName name="Adjustments___16" localSheetId="21">#REF!</definedName>
    <definedName name="Adjustments___16">#REF!</definedName>
    <definedName name="Adjustments___2" localSheetId="19">#REF!</definedName>
    <definedName name="Adjustments___2" localSheetId="10">#REF!</definedName>
    <definedName name="Adjustments___2" localSheetId="21">#REF!</definedName>
    <definedName name="Adjustments___2">#REF!</definedName>
    <definedName name="Adjustments___25" localSheetId="19">#REF!</definedName>
    <definedName name="Adjustments___25" localSheetId="10">#REF!</definedName>
    <definedName name="Adjustments___25" localSheetId="21">#REF!</definedName>
    <definedName name="Adjustments___25">#REF!</definedName>
    <definedName name="Adjustments___26" localSheetId="19">#REF!</definedName>
    <definedName name="Adjustments___26" localSheetId="10">#REF!</definedName>
    <definedName name="Adjustments___26" localSheetId="21">#REF!</definedName>
    <definedName name="Adjustments___26">#REF!</definedName>
    <definedName name="Adjustments___27" localSheetId="19">#REF!</definedName>
    <definedName name="Adjustments___27" localSheetId="10">#REF!</definedName>
    <definedName name="Adjustments___27" localSheetId="21">#REF!</definedName>
    <definedName name="Adjustments___27">#REF!</definedName>
    <definedName name="Adjustments___4" localSheetId="19">#REF!</definedName>
    <definedName name="Adjustments___4" localSheetId="10">#REF!</definedName>
    <definedName name="Adjustments___4" localSheetId="21">#REF!</definedName>
    <definedName name="Adjustments___4">#REF!</definedName>
    <definedName name="Adjustments___5" localSheetId="19">#REF!</definedName>
    <definedName name="Adjustments___5" localSheetId="10">#REF!</definedName>
    <definedName name="Adjustments___5" localSheetId="21">#REF!</definedName>
    <definedName name="Adjustments___5">#REF!</definedName>
    <definedName name="Adjustments___7" localSheetId="19">#REF!</definedName>
    <definedName name="Adjustments___7" localSheetId="10">#REF!</definedName>
    <definedName name="Adjustments___7" localSheetId="21">#REF!</definedName>
    <definedName name="Adjustments___7">#REF!</definedName>
    <definedName name="ae" localSheetId="19">#REF!</definedName>
    <definedName name="ae" localSheetId="10">#REF!</definedName>
    <definedName name="ae" localSheetId="21">#REF!</definedName>
    <definedName name="ae" localSheetId="26" hidden="1">{"coverall",#N/A,FALSE,"Definitions";"cover1",#N/A,FALSE,"Definitions";"cover2",#N/A,FALSE,"Definitions";"cover3",#N/A,FALSE,"Definitions";"cover4",#N/A,FALSE,"Definitions";"cover5",#N/A,FALSE,"Definitions";"blank",#N/A,FALSE,"Definitions"}</definedName>
    <definedName name="ae">#REF!</definedName>
    <definedName name="aeaze" localSheetId="1">Cover!aeaze</definedName>
    <definedName name="aeaze" localSheetId="19">#N/A</definedName>
    <definedName name="aeaze" localSheetId="10">#N/A</definedName>
    <definedName name="aeaze" localSheetId="21">#N/A</definedName>
    <definedName name="aeaze" localSheetId="30">'NRI 2015'!aeaze</definedName>
    <definedName name="aeaze" localSheetId="7">'Parc Mobile'!aeaze</definedName>
    <definedName name="aeaze" localSheetId="29">'SHL et management fees'!aeaze</definedName>
    <definedName name="aeaze">'NRI 2015'!aeaze</definedName>
    <definedName name="AECG" localSheetId="1">#REF!</definedName>
    <definedName name="AECG" localSheetId="19">#REF!</definedName>
    <definedName name="AECG" localSheetId="10">#REF!</definedName>
    <definedName name="AECG" localSheetId="21">#REF!</definedName>
    <definedName name="AECG" localSheetId="29">#REF!</definedName>
    <definedName name="AECG">#REF!</definedName>
    <definedName name="aesf">#N/A</definedName>
    <definedName name="a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G" localSheetId="19">#REF!</definedName>
    <definedName name="AG" localSheetId="10">#REF!</definedName>
    <definedName name="AG" localSheetId="21">#REF!</definedName>
    <definedName name="AG">#REF!</definedName>
    <definedName name="AG___0" localSheetId="19">#REF!</definedName>
    <definedName name="AG___0" localSheetId="10">#REF!</definedName>
    <definedName name="AG___0" localSheetId="21">#REF!</definedName>
    <definedName name="AG___0">#REF!</definedName>
    <definedName name="AG___12" localSheetId="19">#REF!</definedName>
    <definedName name="AG___12" localSheetId="10">#REF!</definedName>
    <definedName name="AG___12" localSheetId="21">#REF!</definedName>
    <definedName name="AG___12">#REF!</definedName>
    <definedName name="AG___14" localSheetId="19">#REF!</definedName>
    <definedName name="AG___14" localSheetId="10">#REF!</definedName>
    <definedName name="AG___14" localSheetId="21">#REF!</definedName>
    <definedName name="AG___14">#REF!</definedName>
    <definedName name="AG___16" localSheetId="19">#REF!</definedName>
    <definedName name="AG___16" localSheetId="10">#REF!</definedName>
    <definedName name="AG___16" localSheetId="21">#REF!</definedName>
    <definedName name="AG___16">#REF!</definedName>
    <definedName name="AG___2" localSheetId="19">#REF!</definedName>
    <definedName name="AG___2" localSheetId="10">#REF!</definedName>
    <definedName name="AG___2" localSheetId="21">#REF!</definedName>
    <definedName name="AG___2">#REF!</definedName>
    <definedName name="AG___25" localSheetId="19">#REF!</definedName>
    <definedName name="AG___25" localSheetId="10">#REF!</definedName>
    <definedName name="AG___25" localSheetId="21">#REF!</definedName>
    <definedName name="AG___25">#REF!</definedName>
    <definedName name="AG___26" localSheetId="19">#REF!</definedName>
    <definedName name="AG___26" localSheetId="10">#REF!</definedName>
    <definedName name="AG___26" localSheetId="21">#REF!</definedName>
    <definedName name="AG___26">#REF!</definedName>
    <definedName name="AG___27" localSheetId="19">#REF!</definedName>
    <definedName name="AG___27" localSheetId="10">#REF!</definedName>
    <definedName name="AG___27" localSheetId="21">#REF!</definedName>
    <definedName name="AG___27">#REF!</definedName>
    <definedName name="AG___4" localSheetId="19">#REF!</definedName>
    <definedName name="AG___4" localSheetId="10">#REF!</definedName>
    <definedName name="AG___4" localSheetId="21">#REF!</definedName>
    <definedName name="AG___4">#REF!</definedName>
    <definedName name="AG___5" localSheetId="19">#REF!</definedName>
    <definedName name="AG___5" localSheetId="10">#REF!</definedName>
    <definedName name="AG___5" localSheetId="21">#REF!</definedName>
    <definedName name="AG___5">#REF!</definedName>
    <definedName name="AG___7" localSheetId="19">#REF!</definedName>
    <definedName name="AG___7" localSheetId="10">#REF!</definedName>
    <definedName name="AG___7" localSheetId="21">#REF!</definedName>
    <definedName name="AG___7">#REF!</definedName>
    <definedName name="Agadir" localSheetId="19">#REF!</definedName>
    <definedName name="Agadir" localSheetId="10">#REF!</definedName>
    <definedName name="Agadir" localSheetId="21">#REF!</definedName>
    <definedName name="Agadir">#REF!</definedName>
    <definedName name="Aged_Backlog" localSheetId="19">'[46]CIG+OV'!#REF!</definedName>
    <definedName name="Aged_Backlog" localSheetId="10">'[46]CIG+OV'!#REF!</definedName>
    <definedName name="Aged_Backlog" localSheetId="21">'[46]CIG+OV'!#REF!</definedName>
    <definedName name="Aged_Backlog">'[46]CIG+OV'!#REF!</definedName>
    <definedName name="AGIA" localSheetId="19">'[47]A.I.A'!#REF!</definedName>
    <definedName name="AGIA" localSheetId="10">'[47]A.I.A'!#REF!</definedName>
    <definedName name="AGIA" localSheetId="21">'[47]A.I.A'!#REF!</definedName>
    <definedName name="AGIA">'[47]A.I.A'!#REF!</definedName>
    <definedName name="ah" localSheetId="1" hidden="1">{"test2",#N/A,TRUE,"Prices"}</definedName>
    <definedName name="ah" localSheetId="19" hidden="1">{"test2",#N/A,TRUE,"Prices"}</definedName>
    <definedName name="ah" localSheetId="21" hidden="1">{"test2",#N/A,TRUE,"Prices"}</definedName>
    <definedName name="ah" localSheetId="26" hidden="1">{"test2",#N/A,TRUE,"Prices"}</definedName>
    <definedName name="ah" localSheetId="29" hidden="1">{"test2",#N/A,TRUE,"Prices"}</definedName>
    <definedName name="ah" hidden="1">{"test2",#N/A,TRUE,"Prices"}</definedName>
    <definedName name="ai" localSheetId="1" hidden="1">{"subs",#N/A,FALSE,"database ";"proportional",#N/A,FALSE,"database "}</definedName>
    <definedName name="ai" localSheetId="19" hidden="1">{"subs",#N/A,FALSE,"database ";"proportional",#N/A,FALSE,"database "}</definedName>
    <definedName name="ai" localSheetId="21" hidden="1">{"subs",#N/A,FALSE,"database ";"proportional",#N/A,FALSE,"database "}</definedName>
    <definedName name="ai" localSheetId="26" hidden="1">{"subs",#N/A,FALSE,"database ";"proportional",#N/A,FALSE,"database "}</definedName>
    <definedName name="ai" localSheetId="29" hidden="1">{"subs",#N/A,FALSE,"database ";"proportional",#N/A,FALSE,"database "}</definedName>
    <definedName name="ai" hidden="1">{"subs",#N/A,FALSE,"database ";"proportional",#N/A,FALSE,"database "}</definedName>
    <definedName name="AIA" localSheetId="19">[47]BATIMENT!#REF!</definedName>
    <definedName name="AIA" localSheetId="10">[47]BATIMENT!#REF!</definedName>
    <definedName name="AIA" localSheetId="21">[47]BATIMENT!#REF!</definedName>
    <definedName name="AIA">[47]BATIMENT!#REF!</definedName>
    <definedName name="ait" localSheetId="1">#REF!</definedName>
    <definedName name="ait" localSheetId="19">#REF!</definedName>
    <definedName name="ait" localSheetId="10">#REF!</definedName>
    <definedName name="ait" localSheetId="21">#REF!</definedName>
    <definedName name="ait">#REF!</definedName>
    <definedName name="aity" localSheetId="1">#REF!</definedName>
    <definedName name="aity" localSheetId="19">#REF!</definedName>
    <definedName name="aity" localSheetId="10">#REF!</definedName>
    <definedName name="aity" localSheetId="21">#REF!</definedName>
    <definedName name="aity">#REF!</definedName>
    <definedName name="AITYAKOUB" localSheetId="1">'[29]FES  ATLAS'!#REF!</definedName>
    <definedName name="AITYAKOUB" localSheetId="19">'[29]FES  ATLAS'!#REF!</definedName>
    <definedName name="AITYAKOUB" localSheetId="10">'[29]FES  ATLAS'!#REF!</definedName>
    <definedName name="AITYAKOUB" localSheetId="21">'[29]FES  ATLAS'!#REF!</definedName>
    <definedName name="AITYAKOUB">'[29]FES  ATLAS'!#REF!</definedName>
    <definedName name="aj" localSheetId="1" hidden="1">{"IS",#N/A,FALSE,"IS";"RPTIS",#N/A,FALSE,"RPTIS";"STATS",#N/A,FALSE,"STATS";"BS",#N/A,FALSE,"BS"}</definedName>
    <definedName name="aj" localSheetId="19" hidden="1">{"IS",#N/A,FALSE,"IS";"RPTIS",#N/A,FALSE,"RPTIS";"STATS",#N/A,FALSE,"STATS";"BS",#N/A,FALSE,"BS"}</definedName>
    <definedName name="aj" localSheetId="21" hidden="1">{"IS",#N/A,FALSE,"IS";"RPTIS",#N/A,FALSE,"RPTIS";"STATS",#N/A,FALSE,"STATS";"BS",#N/A,FALSE,"BS"}</definedName>
    <definedName name="aj" localSheetId="26" hidden="1">{"IS",#N/A,FALSE,"IS";"RPTIS",#N/A,FALSE,"RPTIS";"STATS",#N/A,FALSE,"STATS";"BS",#N/A,FALSE,"BS"}</definedName>
    <definedName name="aj" localSheetId="29" hidden="1">{"IS",#N/A,FALSE,"IS";"RPTIS",#N/A,FALSE,"RPTIS";"STATS",#N/A,FALSE,"STATS";"BS",#N/A,FALSE,"BS"}</definedName>
    <definedName name="aj" hidden="1">{"IS",#N/A,FALSE,"IS";"RPTIS",#N/A,FALSE,"RPTIS";"STATS",#N/A,FALSE,"STATS";"BS",#N/A,FALSE,"BS"}</definedName>
    <definedName name="AjustAttritV2" localSheetId="19">#REF!</definedName>
    <definedName name="AjustAttritV2" localSheetId="10">#REF!</definedName>
    <definedName name="AjustAttritV2" localSheetId="21">#REF!</definedName>
    <definedName name="AjustAttritV2">#REF!</definedName>
    <definedName name="AjustAttritV2___0" localSheetId="19">#REF!</definedName>
    <definedName name="AjustAttritV2___0" localSheetId="10">#REF!</definedName>
    <definedName name="AjustAttritV2___0" localSheetId="21">#REF!</definedName>
    <definedName name="AjustAttritV2___0">#REF!</definedName>
    <definedName name="AjustAttritV2___12" localSheetId="19">#REF!</definedName>
    <definedName name="AjustAttritV2___12" localSheetId="10">#REF!</definedName>
    <definedName name="AjustAttritV2___12" localSheetId="21">#REF!</definedName>
    <definedName name="AjustAttritV2___12">#REF!</definedName>
    <definedName name="AjustAttritV2___2" localSheetId="19">#REF!</definedName>
    <definedName name="AjustAttritV2___2" localSheetId="10">#REF!</definedName>
    <definedName name="AjustAttritV2___2" localSheetId="21">#REF!</definedName>
    <definedName name="AjustAttritV2___2">#REF!</definedName>
    <definedName name="AjustAttritV2___27" localSheetId="19">#REF!</definedName>
    <definedName name="AjustAttritV2___27" localSheetId="10">#REF!</definedName>
    <definedName name="AjustAttritV2___27" localSheetId="21">#REF!</definedName>
    <definedName name="AjustAttritV2___27">#REF!</definedName>
    <definedName name="AjustAttritV2___5" localSheetId="19">#REF!</definedName>
    <definedName name="AjustAttritV2___5" localSheetId="10">#REF!</definedName>
    <definedName name="AjustAttritV2___5" localSheetId="21">#REF!</definedName>
    <definedName name="AjustAttritV2___5">#REF!</definedName>
    <definedName name="AjustPdMClassique" localSheetId="19">#REF!</definedName>
    <definedName name="AjustPdMClassique" localSheetId="10">#REF!</definedName>
    <definedName name="AjustPdMClassique" localSheetId="21">#REF!</definedName>
    <definedName name="AjustPdMClassique">#REF!</definedName>
    <definedName name="AjustPdMClassique___0" localSheetId="19">#REF!</definedName>
    <definedName name="AjustPdMClassique___0" localSheetId="10">#REF!</definedName>
    <definedName name="AjustPdMClassique___0" localSheetId="21">#REF!</definedName>
    <definedName name="AjustPdMClassique___0">#REF!</definedName>
    <definedName name="AjustPdMClassique___12" localSheetId="19">#REF!</definedName>
    <definedName name="AjustPdMClassique___12" localSheetId="10">#REF!</definedName>
    <definedName name="AjustPdMClassique___12" localSheetId="21">#REF!</definedName>
    <definedName name="AjustPdMClassique___12">#REF!</definedName>
    <definedName name="AjustPdMClassique___2" localSheetId="19">#REF!</definedName>
    <definedName name="AjustPdMClassique___2" localSheetId="10">#REF!</definedName>
    <definedName name="AjustPdMClassique___2" localSheetId="21">#REF!</definedName>
    <definedName name="AjustPdMClassique___2">#REF!</definedName>
    <definedName name="AjustPdMClassique___27" localSheetId="19">#REF!</definedName>
    <definedName name="AjustPdMClassique___27" localSheetId="10">#REF!</definedName>
    <definedName name="AjustPdMClassique___27" localSheetId="21">#REF!</definedName>
    <definedName name="AjustPdMClassique___27">#REF!</definedName>
    <definedName name="AjustPdMClassique___5" localSheetId="19">#REF!</definedName>
    <definedName name="AjustPdMClassique___5" localSheetId="10">#REF!</definedName>
    <definedName name="AjustPdMClassique___5" localSheetId="21">#REF!</definedName>
    <definedName name="AjustPdMClassique___5">#REF!</definedName>
    <definedName name="ALI_BANQUE" localSheetId="19">#REF!</definedName>
    <definedName name="ALI_BANQUE" localSheetId="10">#REF!</definedName>
    <definedName name="ALI_BANQUE" localSheetId="21">#REF!</definedName>
    <definedName name="ALI_BANQUE">#REF!</definedName>
    <definedName name="ALI_INT_BANQ" localSheetId="19">#REF!</definedName>
    <definedName name="ALI_INT_BANQ" localSheetId="10">#REF!</definedName>
    <definedName name="ALI_INT_BANQ" localSheetId="21">#REF!</definedName>
    <definedName name="ALI_INT_BANQ">#REF!</definedName>
    <definedName name="ALIM_BANQ_COURS" localSheetId="19">#REF!</definedName>
    <definedName name="ALIM_BANQ_COURS" localSheetId="10">#REF!</definedName>
    <definedName name="ALIM_BANQ_COURS" localSheetId="21">#REF!</definedName>
    <definedName name="ALIM_BANQ_COURS">#REF!</definedName>
    <definedName name="ALIM_BANQ_TG" localSheetId="19">#REF!</definedName>
    <definedName name="ALIM_BANQ_TG" localSheetId="10">#REF!</definedName>
    <definedName name="ALIM_BANQ_TG" localSheetId="21">#REF!</definedName>
    <definedName name="ALIM_BANQ_TG">#REF!</definedName>
    <definedName name="ALIM_DRT_CCP" localSheetId="19">#REF!</definedName>
    <definedName name="ALIM_DRT_CCP" localSheetId="10">#REF!</definedName>
    <definedName name="ALIM_DRT_CCP" localSheetId="21">#REF!</definedName>
    <definedName name="ALIM_DRT_CCP">#REF!</definedName>
    <definedName name="ALIM_TG_BANQUE" localSheetId="19">#REF!</definedName>
    <definedName name="ALIM_TG_BANQUE" localSheetId="10">#REF!</definedName>
    <definedName name="ALIM_TG_BANQUE" localSheetId="21">#REF!</definedName>
    <definedName name="ALIM_TG_BANQUE">#REF!</definedName>
    <definedName name="ALIM_TG_CCP" localSheetId="19">#REF!</definedName>
    <definedName name="ALIM_TG_CCP" localSheetId="10">#REF!</definedName>
    <definedName name="ALIM_TG_CCP" localSheetId="21">#REF!</definedName>
    <definedName name="ALIM_TG_CCP">#REF!</definedName>
    <definedName name="ALIM4215_TG" localSheetId="19">#REF!</definedName>
    <definedName name="ALIM4215_TG" localSheetId="10">#REF!</definedName>
    <definedName name="ALIM4215_TG" localSheetId="21">#REF!</definedName>
    <definedName name="ALIM4215_TG">#REF!</definedName>
    <definedName name="ALIM4215TG" localSheetId="21">[48]amort!$E$26</definedName>
    <definedName name="ALIM4215TG">[48]amort!$E$26</definedName>
    <definedName name="ALIMBANQTG" localSheetId="21">[48]amort!$E$24</definedName>
    <definedName name="ALIMBANQTG">[48]amort!$E$24</definedName>
    <definedName name="ALIMENT_TG" localSheetId="1">#REF!</definedName>
    <definedName name="ALIMENT_TG" localSheetId="19">#REF!</definedName>
    <definedName name="ALIMENT_TG" localSheetId="10">#REF!</definedName>
    <definedName name="ALIMENT_TG" localSheetId="21">#REF!</definedName>
    <definedName name="ALIMENT_TG">#REF!</definedName>
    <definedName name="ALIMTG" localSheetId="21">[48]amort!$E$17</definedName>
    <definedName name="ALIMTG">[48]amort!$E$17</definedName>
    <definedName name="alloue" localSheetId="21">[49]CUMUL!$C$2:$M$1457</definedName>
    <definedName name="alloue">[49]CUMUL!$C$2:$M$1457</definedName>
    <definedName name="AM" localSheetId="1">#REF!</definedName>
    <definedName name="AM" localSheetId="19">#REF!</definedName>
    <definedName name="AM" localSheetId="10">#REF!</definedName>
    <definedName name="AM" localSheetId="21">#REF!</definedName>
    <definedName name="AM">#REF!</definedName>
    <definedName name="AMRT" localSheetId="1">#REF!</definedName>
    <definedName name="AMRT" localSheetId="19">#REF!</definedName>
    <definedName name="AMRT" localSheetId="10">#REF!</definedName>
    <definedName name="AMRT" localSheetId="21">#REF!</definedName>
    <definedName name="AMRT">#REF!</definedName>
    <definedName name="anly" localSheetId="1">'[50]Revenus hors intercomp.'!#REF!</definedName>
    <definedName name="anly" localSheetId="19">'[50]Revenus hors intercomp.'!#REF!</definedName>
    <definedName name="anly" localSheetId="10">'[50]Revenus hors intercomp.'!#REF!</definedName>
    <definedName name="anly" localSheetId="21">'[50]Revenus hors intercomp.'!#REF!</definedName>
    <definedName name="anly">'[50]Revenus hors intercomp.'!#REF!</definedName>
    <definedName name="anly___0" localSheetId="1">'[51]Revenus hors intercomp_'!#REF!</definedName>
    <definedName name="anly___0" localSheetId="19">'[51]Revenus hors intercomp_'!#REF!</definedName>
    <definedName name="anly___0" localSheetId="10">'[51]Revenus hors intercomp_'!#REF!</definedName>
    <definedName name="anly___0" localSheetId="21">'[51]Revenus hors intercomp_'!#REF!</definedName>
    <definedName name="anly___0">'[51]Revenus hors intercomp_'!#REF!</definedName>
    <definedName name="anly___12" localSheetId="1">'[52]Revenus hors intercomp_'!#REF!</definedName>
    <definedName name="anly___12" localSheetId="19">'[52]Revenus hors intercomp_'!#REF!</definedName>
    <definedName name="anly___12" localSheetId="10">'[52]Revenus hors intercomp_'!#REF!</definedName>
    <definedName name="anly___12" localSheetId="21">'[52]Revenus hors intercomp_'!#REF!</definedName>
    <definedName name="anly___12">'[52]Revenus hors intercomp_'!#REF!</definedName>
    <definedName name="anly___14" localSheetId="1">'[53]Revenus hors intercomp_'!#REF!</definedName>
    <definedName name="anly___14" localSheetId="19">'[53]Revenus hors intercomp_'!#REF!</definedName>
    <definedName name="anly___14" localSheetId="10">'[53]Revenus hors intercomp_'!#REF!</definedName>
    <definedName name="anly___14" localSheetId="21">'[53]Revenus hors intercomp_'!#REF!</definedName>
    <definedName name="anly___14">'[53]Revenus hors intercomp_'!#REF!</definedName>
    <definedName name="anly___16" localSheetId="19">'[53]Revenus hors intercomp_'!#REF!</definedName>
    <definedName name="anly___16" localSheetId="10">'[53]Revenus hors intercomp_'!#REF!</definedName>
    <definedName name="anly___16" localSheetId="21">'[53]Revenus hors intercomp_'!#REF!</definedName>
    <definedName name="anly___16">'[53]Revenus hors intercomp_'!#REF!</definedName>
    <definedName name="anly___2" localSheetId="19">'[54]Revenus hors intercomp_'!#REF!</definedName>
    <definedName name="anly___2" localSheetId="10">'[54]Revenus hors intercomp_'!#REF!</definedName>
    <definedName name="anly___2" localSheetId="21">'[54]Revenus hors intercomp_'!#REF!</definedName>
    <definedName name="anly___2">'[54]Revenus hors intercomp_'!#REF!</definedName>
    <definedName name="anly___25" localSheetId="19">'[53]Revenus hors intercomp_'!#REF!</definedName>
    <definedName name="anly___25" localSheetId="10">'[53]Revenus hors intercomp_'!#REF!</definedName>
    <definedName name="anly___25" localSheetId="21">'[53]Revenus hors intercomp_'!#REF!</definedName>
    <definedName name="anly___25">'[53]Revenus hors intercomp_'!#REF!</definedName>
    <definedName name="anly___26" localSheetId="19">'[52]Revenus hors intercomp_'!#REF!</definedName>
    <definedName name="anly___26" localSheetId="10">'[52]Revenus hors intercomp_'!#REF!</definedName>
    <definedName name="anly___26" localSheetId="21">'[52]Revenus hors intercomp_'!#REF!</definedName>
    <definedName name="anly___26">'[52]Revenus hors intercomp_'!#REF!</definedName>
    <definedName name="anly___27" localSheetId="19">'[51]Revenus hors intercomp_'!#REF!</definedName>
    <definedName name="anly___27" localSheetId="10">'[51]Revenus hors intercomp_'!#REF!</definedName>
    <definedName name="anly___27" localSheetId="21">'[51]Revenus hors intercomp_'!#REF!</definedName>
    <definedName name="anly___27">'[51]Revenus hors intercomp_'!#REF!</definedName>
    <definedName name="anly___4" localSheetId="19">'[53]Revenus hors intercomp_'!#REF!</definedName>
    <definedName name="anly___4" localSheetId="10">'[53]Revenus hors intercomp_'!#REF!</definedName>
    <definedName name="anly___4" localSheetId="21">'[53]Revenus hors intercomp_'!#REF!</definedName>
    <definedName name="anly___4">'[53]Revenus hors intercomp_'!#REF!</definedName>
    <definedName name="anly___5" localSheetId="19">'[51]Revenus hors intercomp_'!#REF!</definedName>
    <definedName name="anly___5" localSheetId="10">'[51]Revenus hors intercomp_'!#REF!</definedName>
    <definedName name="anly___5" localSheetId="21">'[51]Revenus hors intercomp_'!#REF!</definedName>
    <definedName name="anly___5">'[51]Revenus hors intercomp_'!#REF!</definedName>
    <definedName name="anly___6" localSheetId="19">'[54]Revenus hors intercomp_'!#REF!</definedName>
    <definedName name="anly___6" localSheetId="10">'[54]Revenus hors intercomp_'!#REF!</definedName>
    <definedName name="anly___6" localSheetId="21">'[54]Revenus hors intercomp_'!#REF!</definedName>
    <definedName name="anly___6">'[54]Revenus hors intercomp_'!#REF!</definedName>
    <definedName name="anly___7" localSheetId="19">'[52]Revenus hors intercomp_'!#REF!</definedName>
    <definedName name="anly___7" localSheetId="10">'[52]Revenus hors intercomp_'!#REF!</definedName>
    <definedName name="anly___7" localSheetId="21">'[52]Revenus hors intercomp_'!#REF!</definedName>
    <definedName name="anly___7">'[52]Revenus hors intercomp_'!#REF!</definedName>
    <definedName name="Annuité" localSheetId="1">[0]!Tx_intérêt_par_an/#REF!</definedName>
    <definedName name="Annuité" localSheetId="19">'Data Mobile '!Tx_intérêt_par_an/#REF!</definedName>
    <definedName name="Annuité" localSheetId="10">'Marge Mobile'!Tx_intérêt_par_an/#REF!</definedName>
    <definedName name="Annuité" localSheetId="21">'Mobile Money'!Tx_intérêt_par_an/#REF!</definedName>
    <definedName name="Annuité" localSheetId="29">[0]!Tx_intérêt_par_an/#REF!</definedName>
    <definedName name="Annuité">[0]!Tx_intérêt_par_an/#REF!</definedName>
    <definedName name="Annuité___0" localSheetId="1">VolFactor___5/#REF!</definedName>
    <definedName name="Annuité___0" localSheetId="19">'Data Mobile '!VolFactor___5/#REF!</definedName>
    <definedName name="Annuité___0" localSheetId="10">'Marge Mobile'!VolFactor___5/#REF!</definedName>
    <definedName name="Annuité___0" localSheetId="21">'Mobile Money'!VolFactor___5/#REF!</definedName>
    <definedName name="Annuité___0" localSheetId="29">VolFactor___5/#REF!</definedName>
    <definedName name="Annuité___0">VolFactor___5/#REF!</definedName>
    <definedName name="Annuité___12" localSheetId="1">VolFactor___25/#REF!</definedName>
    <definedName name="Annuité___12" localSheetId="19">'Data Mobile '!VolFactor___25/#REF!</definedName>
    <definedName name="Annuité___12" localSheetId="10">'Marge Mobile'!VolFactor___25/#REF!</definedName>
    <definedName name="Annuité___12" localSheetId="21">'Mobile Money'!VolFactor___25/#REF!</definedName>
    <definedName name="Annuité___12" localSheetId="29">VolFactor___25/#REF!</definedName>
    <definedName name="Annuité___12">VolFactor___25/#REF!</definedName>
    <definedName name="Annuité___14" localSheetId="1">VolFactor___16/#REF!</definedName>
    <definedName name="Annuité___14" localSheetId="19">'Data Mobile '!VolFactor___16/#REF!</definedName>
    <definedName name="Annuité___14" localSheetId="10">'Marge Mobile'!VolFactor___16/#REF!</definedName>
    <definedName name="Annuité___14" localSheetId="21">'Mobile Money'!VolFactor___16/#REF!</definedName>
    <definedName name="Annuité___14" localSheetId="29">VolFactor___16/#REF!</definedName>
    <definedName name="Annuité___14">VolFactor___16/#REF!</definedName>
    <definedName name="Annuité___16" localSheetId="1">VLastRowToPrint___7/#REF!</definedName>
    <definedName name="Annuité___16" localSheetId="19">'Data Mobile '!VLastRowToPrint___7/#REF!</definedName>
    <definedName name="Annuité___16" localSheetId="10">'Marge Mobile'!VLastRowToPrint___7/#REF!</definedName>
    <definedName name="Annuité___16" localSheetId="21">'Mobile Money'!VLastRowToPrint___7/#REF!</definedName>
    <definedName name="Annuité___16" localSheetId="29">VLastRowToPrint___7/#REF!</definedName>
    <definedName name="Annuité___16">VLastRowToPrint___7/#REF!</definedName>
    <definedName name="Annuité___2" localSheetId="1">VolFactor___4/#REF!</definedName>
    <definedName name="Annuité___2" localSheetId="19">'Data Mobile '!VolFactor___4/#REF!</definedName>
    <definedName name="Annuité___2" localSheetId="10">'Marge Mobile'!VolFactor___4/#REF!</definedName>
    <definedName name="Annuité___2" localSheetId="21">'Mobile Money'!VolFactor___4/#REF!</definedName>
    <definedName name="Annuité___2" localSheetId="29">VolFactor___4/#REF!</definedName>
    <definedName name="Annuité___2">VolFactor___4/#REF!</definedName>
    <definedName name="Annuité___23" localSheetId="1">VolFactor___5/#REF!</definedName>
    <definedName name="Annuité___23" localSheetId="19">'Data Mobile '!VolFactor___5/#REF!</definedName>
    <definedName name="Annuité___23" localSheetId="10">'Marge Mobile'!VolFactor___5/#REF!</definedName>
    <definedName name="Annuité___23" localSheetId="21">'Mobile Money'!VolFactor___5/#REF!</definedName>
    <definedName name="Annuité___23" localSheetId="29">VolFactor___5/#REF!</definedName>
    <definedName name="Annuité___23">VolFactor___5/#REF!</definedName>
    <definedName name="Annuité___25" localSheetId="19">[38]Trafic!VolFactor/#REF!</definedName>
    <definedName name="Annuité___25" localSheetId="10">[38]Trafic!VolFactor/#REF!</definedName>
    <definedName name="Annuité___25" localSheetId="21">[38]Trafic!VolFactor/#REF!</definedName>
    <definedName name="Annuité___25">[38]Trafic!VolFactor/#REF!</definedName>
    <definedName name="Annuité___26" localSheetId="1">VolFactor___12/#REF!</definedName>
    <definedName name="Annuité___26" localSheetId="19">'Data Mobile '!VolFactor___12/#REF!</definedName>
    <definedName name="Annuité___26" localSheetId="10">'Marge Mobile'!VolFactor___12/#REF!</definedName>
    <definedName name="Annuité___26" localSheetId="21">'Mobile Money'!VolFactor___12/#REF!</definedName>
    <definedName name="Annuité___26" localSheetId="29">VolFactor___12/#REF!</definedName>
    <definedName name="Annuité___26">VolFactor___12/#REF!</definedName>
    <definedName name="Annuité___27" localSheetId="1">VolFactor___14/#REF!</definedName>
    <definedName name="Annuité___27" localSheetId="19">'Data Mobile '!VolFactor___14/#REF!</definedName>
    <definedName name="Annuité___27" localSheetId="10">'Marge Mobile'!VolFactor___14/#REF!</definedName>
    <definedName name="Annuité___27" localSheetId="21">'Mobile Money'!VolFactor___14/#REF!</definedName>
    <definedName name="Annuité___27" localSheetId="29">VolFactor___14/#REF!</definedName>
    <definedName name="Annuité___27">VolFactor___14/#REF!</definedName>
    <definedName name="Annuité___3" localSheetId="1">VolFactor___5/#REF!</definedName>
    <definedName name="Annuité___3" localSheetId="19">'Data Mobile '!VolFactor___5/#REF!</definedName>
    <definedName name="Annuité___3" localSheetId="10">'Marge Mobile'!VolFactor___5/#REF!</definedName>
    <definedName name="Annuité___3" localSheetId="21">'Mobile Money'!VolFactor___5/#REF!</definedName>
    <definedName name="Annuité___3" localSheetId="29">VolFactor___5/#REF!</definedName>
    <definedName name="Annuité___3">VolFactor___5/#REF!</definedName>
    <definedName name="Annuité___4" localSheetId="1">VLastRowToPrint___0/#REF!</definedName>
    <definedName name="Annuité___4" localSheetId="19">'Data Mobile '!VLastRowToPrint___0/#REF!</definedName>
    <definedName name="Annuité___4" localSheetId="10">'Marge Mobile'!VLastRowToPrint___0/#REF!</definedName>
    <definedName name="Annuité___4" localSheetId="21">'Mobile Money'!VLastRowToPrint___0/#REF!</definedName>
    <definedName name="Annuité___4" localSheetId="29">VLastRowToPrint___0/#REF!</definedName>
    <definedName name="Annuité___4">VLastRowToPrint___0/#REF!</definedName>
    <definedName name="Annuité___5" localSheetId="1">VolFactor___2/#REF!</definedName>
    <definedName name="Annuité___5" localSheetId="19">'Data Mobile '!VolFactor___2/#REF!</definedName>
    <definedName name="Annuité___5" localSheetId="10">'Marge Mobile'!VolFactor___2/#REF!</definedName>
    <definedName name="Annuité___5" localSheetId="21">'Mobile Money'!VolFactor___2/#REF!</definedName>
    <definedName name="Annuité___5" localSheetId="29">VolFactor___2/#REF!</definedName>
    <definedName name="Annuité___5">VolFactor___2/#REF!</definedName>
    <definedName name="Annuité___6" localSheetId="1">VLastRowToPrint___26/#REF!</definedName>
    <definedName name="Annuité___6" localSheetId="19">'Data Mobile '!VLastRowToPrint___26/#REF!</definedName>
    <definedName name="Annuité___6" localSheetId="10">'Marge Mobile'!VLastRowToPrint___26/#REF!</definedName>
    <definedName name="Annuité___6" localSheetId="21">'Mobile Money'!VLastRowToPrint___26/#REF!</definedName>
    <definedName name="Annuité___6" localSheetId="29">VLastRowToPrint___26/#REF!</definedName>
    <definedName name="Annuité___6">VLastRowToPrint___26/#REF!</definedName>
    <definedName name="Annuité___7" localSheetId="1">VolFactor___27/#REF!</definedName>
    <definedName name="Annuité___7" localSheetId="19">'Data Mobile '!VolFactor___27/#REF!</definedName>
    <definedName name="Annuité___7" localSheetId="10">'Marge Mobile'!VolFactor___27/#REF!</definedName>
    <definedName name="Annuité___7" localSheetId="21">'Mobile Money'!VolFactor___27/#REF!</definedName>
    <definedName name="Annuité___7" localSheetId="29">VolFactor___27/#REF!</definedName>
    <definedName name="Annuité___7">VolFactor___27/#REF!</definedName>
    <definedName name="Annuité___9" localSheetId="1">VolFactor___5/#REF!</definedName>
    <definedName name="Annuité___9" localSheetId="19">'Data Mobile '!VolFactor___5/#REF!</definedName>
    <definedName name="Annuité___9" localSheetId="10">'Marge Mobile'!VolFactor___5/#REF!</definedName>
    <definedName name="Annuité___9" localSheetId="21">'Mobile Money'!VolFactor___5/#REF!</definedName>
    <definedName name="Annuité___9" localSheetId="29">VolFactor___5/#REF!</definedName>
    <definedName name="Annuité___9">VolFactor___5/#REF!</definedName>
    <definedName name="anscount" hidden="1">1</definedName>
    <definedName name="ANUITE">#N/A</definedName>
    <definedName name="ao"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o"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ap"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APC_List" localSheetId="19">#REF!</definedName>
    <definedName name="APC_List" localSheetId="10">#REF!</definedName>
    <definedName name="APC_List" localSheetId="21">#REF!</definedName>
    <definedName name="APC_List">#REF!</definedName>
    <definedName name="appendix4" localSheetId="1" hidden="1">{#N/A,#N/A,TRUE,"Cover sheet";#N/A,#N/A,TRUE,"Summary";#N/A,#N/A,TRUE,"Key Assumptions";#N/A,#N/A,TRUE,"Profit &amp; Loss";#N/A,#N/A,TRUE,"Balance Sheet";#N/A,#N/A,TRUE,"Cashflow";#N/A,#N/A,TRUE,"IRR";#N/A,#N/A,TRUE,"Ratios";#N/A,#N/A,TRUE,"Debt analysis"}</definedName>
    <definedName name="appendix4" localSheetId="19" hidden="1">{#N/A,#N/A,TRUE,"Cover sheet";#N/A,#N/A,TRUE,"Summary";#N/A,#N/A,TRUE,"Key Assumptions";#N/A,#N/A,TRUE,"Profit &amp; Loss";#N/A,#N/A,TRUE,"Balance Sheet";#N/A,#N/A,TRUE,"Cashflow";#N/A,#N/A,TRUE,"IRR";#N/A,#N/A,TRUE,"Ratios";#N/A,#N/A,TRUE,"Debt analysis"}</definedName>
    <definedName name="appendix4" localSheetId="21" hidden="1">{#N/A,#N/A,TRUE,"Cover sheet";#N/A,#N/A,TRUE,"Summary";#N/A,#N/A,TRUE,"Key Assumptions";#N/A,#N/A,TRUE,"Profit &amp; Loss";#N/A,#N/A,TRUE,"Balance Sheet";#N/A,#N/A,TRUE,"Cashflow";#N/A,#N/A,TRUE,"IRR";#N/A,#N/A,TRUE,"Ratios";#N/A,#N/A,TRUE,"Debt analysis"}</definedName>
    <definedName name="appendix4" localSheetId="30" hidden="1">{#N/A,#N/A,TRUE,"Cover sheet";#N/A,#N/A,TRUE,"Summary";#N/A,#N/A,TRUE,"Key Assumptions";#N/A,#N/A,TRUE,"Profit &amp; Loss";#N/A,#N/A,TRUE,"Balance Sheet";#N/A,#N/A,TRUE,"Cashflow";#N/A,#N/A,TRUE,"IRR";#N/A,#N/A,TRUE,"Ratios";#N/A,#N/A,TRUE,"Debt analysis"}</definedName>
    <definedName name="appendix4" localSheetId="7" hidden="1">{#N/A,#N/A,TRUE,"Cover sheet";#N/A,#N/A,TRUE,"Summary";#N/A,#N/A,TRUE,"Key Assumptions";#N/A,#N/A,TRUE,"Profit &amp; Loss";#N/A,#N/A,TRUE,"Balance Sheet";#N/A,#N/A,TRUE,"Cashflow";#N/A,#N/A,TRUE,"IRR";#N/A,#N/A,TRUE,"Ratios";#N/A,#N/A,TRUE,"Debt analysis"}</definedName>
    <definedName name="appendix4" localSheetId="29"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RES1">[24]SV161!$G$19:$R$24</definedName>
    <definedName name="APRES2">[24]SV161!$G$30:$R$32</definedName>
    <definedName name="April" localSheetId="1">#REF!</definedName>
    <definedName name="April" localSheetId="19">#REF!</definedName>
    <definedName name="April" localSheetId="10">#REF!</definedName>
    <definedName name="April" localSheetId="21">#REF!</definedName>
    <definedName name="April">#REF!</definedName>
    <definedName name="AprRtgMFR" localSheetId="1" hidden="1">{#N/A,#N/A,FALSE,"1999 Fiscal Current Week";#N/A,#N/A,FALSE,"1999 Fiscal Variance"}</definedName>
    <definedName name="AprRtgMFR" localSheetId="19" hidden="1">{#N/A,#N/A,FALSE,"1999 Fiscal Current Week";#N/A,#N/A,FALSE,"1999 Fiscal Variance"}</definedName>
    <definedName name="AprRtgMFR" localSheetId="21" hidden="1">{#N/A,#N/A,FALSE,"1999 Fiscal Current Week";#N/A,#N/A,FALSE,"1999 Fiscal Variance"}</definedName>
    <definedName name="AprRtgMFR" localSheetId="30" hidden="1">{#N/A,#N/A,FALSE,"1999 Fiscal Current Week";#N/A,#N/A,FALSE,"1999 Fiscal Variance"}</definedName>
    <definedName name="AprRtgMFR" localSheetId="7" hidden="1">{#N/A,#N/A,FALSE,"1999 Fiscal Current Week";#N/A,#N/A,FALSE,"1999 Fiscal Variance"}</definedName>
    <definedName name="AprRtgMFR" localSheetId="26" hidden="1">{#N/A,#N/A,FALSE,"1999 Fiscal Current Week";#N/A,#N/A,FALSE,"1999 Fiscal Variance"}</definedName>
    <definedName name="AprRtgMFR" localSheetId="29" hidden="1">{#N/A,#N/A,FALSE,"1999 Fiscal Current Week";#N/A,#N/A,FALSE,"1999 Fiscal Variance"}</definedName>
    <definedName name="AprRtgMFR" hidden="1">{#N/A,#N/A,FALSE,"1999 Fiscal Current Week";#N/A,#N/A,FALSE,"1999 Fiscal Variance"}</definedName>
    <definedName name="aq" localSheetId="1" hidden="1">{"IS",#N/A,FALSE,"IS";"RPTIS",#N/A,FALSE,"RPTIS";"STATS",#N/A,FALSE,"STATS";"CELL",#N/A,FALSE,"CELL";"BS",#N/A,FALSE,"BS"}</definedName>
    <definedName name="aq" localSheetId="19" hidden="1">{"IS",#N/A,FALSE,"IS";"RPTIS",#N/A,FALSE,"RPTIS";"STATS",#N/A,FALSE,"STATS";"CELL",#N/A,FALSE,"CELL";"BS",#N/A,FALSE,"BS"}</definedName>
    <definedName name="aq" localSheetId="21" hidden="1">{"IS",#N/A,FALSE,"IS";"RPTIS",#N/A,FALSE,"RPTIS";"STATS",#N/A,FALSE,"STATS";"CELL",#N/A,FALSE,"CELL";"BS",#N/A,FALSE,"BS"}</definedName>
    <definedName name="aq" localSheetId="26" hidden="1">{"IS",#N/A,FALSE,"IS";"RPTIS",#N/A,FALSE,"RPTIS";"STATS",#N/A,FALSE,"STATS";"CELL",#N/A,FALSE,"CELL";"BS",#N/A,FALSE,"BS"}</definedName>
    <definedName name="aq" localSheetId="29" hidden="1">{"IS",#N/A,FALSE,"IS";"RPTIS",#N/A,FALSE,"RPTIS";"STATS",#N/A,FALSE,"STATS";"CELL",#N/A,FALSE,"CELL";"BS",#N/A,FALSE,"BS"}</definedName>
    <definedName name="aq" hidden="1">{"IS",#N/A,FALSE,"IS";"RPTIS",#N/A,FALSE,"RPTIS";"STATS",#N/A,FALSE,"STATS";"CELL",#N/A,FALSE,"CELL";"BS",#N/A,FALSE,"BS"}</definedName>
    <definedName name="art" localSheetId="1" hidden="1">{"First Page",#N/A,FALSE,"Surfactants LBO";"Second Page",#N/A,FALSE,"Surfactants LBO"}</definedName>
    <definedName name="art" localSheetId="19" hidden="1">{"First Page",#N/A,FALSE,"Surfactants LBO";"Second Page",#N/A,FALSE,"Surfactants LBO"}</definedName>
    <definedName name="art" localSheetId="21" hidden="1">{"First Page",#N/A,FALSE,"Surfactants LBO";"Second Page",#N/A,FALSE,"Surfactants LBO"}</definedName>
    <definedName name="art" localSheetId="30" hidden="1">{"First Page",#N/A,FALSE,"Surfactants LBO";"Second Page",#N/A,FALSE,"Surfactants LBO"}</definedName>
    <definedName name="art" localSheetId="7" hidden="1">{"First Page",#N/A,FALSE,"Surfactants LBO";"Second Page",#N/A,FALSE,"Surfactants LBO"}</definedName>
    <definedName name="art" localSheetId="29" hidden="1">{"First Page",#N/A,FALSE,"Surfactants LBO";"Second Page",#N/A,FALSE,"Surfactants LBO"}</definedName>
    <definedName name="art" hidden="1">{"First Page",#N/A,FALSE,"Surfactants LBO";"Second Page",#N/A,FALSE,"Surfactants LBO"}</definedName>
    <definedName name="Artems" localSheetId="1" hidden="1">{"First Page",#N/A,FALSE,"Surfactants LBO";"Second Page",#N/A,FALSE,"Surfactants LBO"}</definedName>
    <definedName name="Artems" localSheetId="19" hidden="1">{"First Page",#N/A,FALSE,"Surfactants LBO";"Second Page",#N/A,FALSE,"Surfactants LBO"}</definedName>
    <definedName name="Artems" localSheetId="21" hidden="1">{"First Page",#N/A,FALSE,"Surfactants LBO";"Second Page",#N/A,FALSE,"Surfactants LBO"}</definedName>
    <definedName name="Artems" localSheetId="30" hidden="1">{"First Page",#N/A,FALSE,"Surfactants LBO";"Second Page",#N/A,FALSE,"Surfactants LBO"}</definedName>
    <definedName name="Artems" localSheetId="7" hidden="1">{"First Page",#N/A,FALSE,"Surfactants LBO";"Second Page",#N/A,FALSE,"Surfactants LBO"}</definedName>
    <definedName name="Artems" localSheetId="29" hidden="1">{"First Page",#N/A,FALSE,"Surfactants LBO";"Second Page",#N/A,FALSE,"Surfactants LBO"}</definedName>
    <definedName name="Artems" hidden="1">{"First Page",#N/A,FALSE,"Surfactants LBO";"Second Page",#N/A,FALSE,"Surfactants LBO"}</definedName>
    <definedName name="Artic" localSheetId="1" hidden="1">{"First Page",#N/A,FALSE,"Surfactants LBO";"Second Page",#N/A,FALSE,"Surfactants LBO"}</definedName>
    <definedName name="Artic" localSheetId="19" hidden="1">{"First Page",#N/A,FALSE,"Surfactants LBO";"Second Page",#N/A,FALSE,"Surfactants LBO"}</definedName>
    <definedName name="Artic" localSheetId="21" hidden="1">{"First Page",#N/A,FALSE,"Surfactants LBO";"Second Page",#N/A,FALSE,"Surfactants LBO"}</definedName>
    <definedName name="Artic" localSheetId="30" hidden="1">{"First Page",#N/A,FALSE,"Surfactants LBO";"Second Page",#N/A,FALSE,"Surfactants LBO"}</definedName>
    <definedName name="Artic" localSheetId="7" hidden="1">{"First Page",#N/A,FALSE,"Surfactants LBO";"Second Page",#N/A,FALSE,"Surfactants LBO"}</definedName>
    <definedName name="Artic" localSheetId="29" hidden="1">{"First Page",#N/A,FALSE,"Surfactants LBO";"Second Page",#N/A,FALSE,"Surfactants LBO"}</definedName>
    <definedName name="Artic" hidden="1">{"First Page",#N/A,FALSE,"Surfactants LBO";"Second Page",#N/A,FALSE,"Surfactants LBO"}</definedName>
    <definedName name="as" localSheetId="1" hidden="1">{"comp1",#N/A,FALSE,"COMPS";"footnotes",#N/A,FALSE,"COMPS"}</definedName>
    <definedName name="as" localSheetId="19" hidden="1">{"comp1",#N/A,FALSE,"COMPS";"footnotes",#N/A,FALSE,"COMPS"}</definedName>
    <definedName name="as" localSheetId="21" hidden="1">{"comp1",#N/A,FALSE,"COMPS";"footnotes",#N/A,FALSE,"COMPS"}</definedName>
    <definedName name="as" localSheetId="30" hidden="1">{"comp1",#N/A,FALSE,"COMPS";"footnotes",#N/A,FALSE,"COMPS"}</definedName>
    <definedName name="as" localSheetId="7" hidden="1">{"comp1",#N/A,FALSE,"COMPS";"footnotes",#N/A,FALSE,"COMPS"}</definedName>
    <definedName name="as" localSheetId="26" hidden="1">{"sweden",#N/A,FALSE,"Sweden";"germany",#N/A,FALSE,"Germany";"portugal",#N/A,FALSE,"Portugal";"belgium",#N/A,FALSE,"Belgium";"japan",#N/A,FALSE,"Japan ";"italy",#N/A,FALSE,"Italy";"spain",#N/A,FALSE,"Spain";"korea",#N/A,FALSE,"Korea"}</definedName>
    <definedName name="as" localSheetId="29" hidden="1">{"comp1",#N/A,FALSE,"COMPS";"footnotes",#N/A,FALSE,"COMPS"}</definedName>
    <definedName name="as" hidden="1">{"comp1",#N/A,FALSE,"COMPS";"footnotes",#N/A,FALSE,"COMPS"}</definedName>
    <definedName name="AS2DocOpenMode" hidden="1">"AS2DocumentEdit"</definedName>
    <definedName name="AS2HasNoAutoHeaderFooter" hidden="1">" "</definedName>
    <definedName name="AS2LinkLS" localSheetId="30" hidden="1">[55]Links!A1</definedName>
    <definedName name="AS2LinkLS" hidden="1">[54]Links!A1</definedName>
    <definedName name="AS2ReportLS" hidden="1">1</definedName>
    <definedName name="AS2StaticLS" localSheetId="30" hidden="1">'[56]Stocks lead'!A1</definedName>
    <definedName name="AS2StaticLS" hidden="1">'[55]Stocks lead'!A1</definedName>
    <definedName name="AS2SyncStepLS" hidden="1">0</definedName>
    <definedName name="AS2TickmarkLS" localSheetId="22" hidden="1">#REF!</definedName>
    <definedName name="AS2TickmarkLS" localSheetId="19" hidden="1">#REF!</definedName>
    <definedName name="AS2TickmarkLS" localSheetId="10" hidden="1">#REF!</definedName>
    <definedName name="AS2TickmarkLS" localSheetId="21" hidden="1">#REF!</definedName>
    <definedName name="AS2TickmarkLS" localSheetId="17" hidden="1">#REF!</definedName>
    <definedName name="AS2TickmarkLS" hidden="1">#REF!</definedName>
    <definedName name="AS2VersionLS" hidden="1">300</definedName>
    <definedName name="asd" localSheetId="1" hidden="1">{#N/A,#N/A,FALSE,"DCF Summary";#N/A,#N/A,FALSE,"Casema";#N/A,#N/A,FALSE,"Casema NoTel";#N/A,#N/A,FALSE,"UK";#N/A,#N/A,FALSE,"RCF";#N/A,#N/A,FALSE,"Intercable CZ";#N/A,#N/A,FALSE,"Interkabel P"}</definedName>
    <definedName name="asd" localSheetId="19" hidden="1">{#N/A,#N/A,FALSE,"DCF Summary";#N/A,#N/A,FALSE,"Casema";#N/A,#N/A,FALSE,"Casema NoTel";#N/A,#N/A,FALSE,"UK";#N/A,#N/A,FALSE,"RCF";#N/A,#N/A,FALSE,"Intercable CZ";#N/A,#N/A,FALSE,"Interkabel P"}</definedName>
    <definedName name="asd" localSheetId="21" hidden="1">{#N/A,#N/A,FALSE,"DCF Summary";#N/A,#N/A,FALSE,"Casema";#N/A,#N/A,FALSE,"Casema NoTel";#N/A,#N/A,FALSE,"UK";#N/A,#N/A,FALSE,"RCF";#N/A,#N/A,FALSE,"Intercable CZ";#N/A,#N/A,FALSE,"Interkabel P"}</definedName>
    <definedName name="asd" localSheetId="30" hidden="1">{#N/A,#N/A,FALSE,"DCF Summary";#N/A,#N/A,FALSE,"Casema";#N/A,#N/A,FALSE,"Casema NoTel";#N/A,#N/A,FALSE,"UK";#N/A,#N/A,FALSE,"RCF";#N/A,#N/A,FALSE,"Intercable CZ";#N/A,#N/A,FALSE,"Interkabel P"}</definedName>
    <definedName name="asd" localSheetId="7" hidden="1">{#N/A,#N/A,FALSE,"DCF Summary";#N/A,#N/A,FALSE,"Casema";#N/A,#N/A,FALSE,"Casema NoTel";#N/A,#N/A,FALSE,"UK";#N/A,#N/A,FALSE,"RCF";#N/A,#N/A,FALSE,"Intercable CZ";#N/A,#N/A,FALSE,"Interkabel P"}</definedName>
    <definedName name="asd" localSheetId="29" hidden="1">{#N/A,#N/A,FALSE,"DCF Summary";#N/A,#N/A,FALSE,"Casema";#N/A,#N/A,FALSE,"Casema NoTel";#N/A,#N/A,FALSE,"UK";#N/A,#N/A,FALSE,"RCF";#N/A,#N/A,FALSE,"Intercable CZ";#N/A,#N/A,FALSE,"Interkabel P"}</definedName>
    <definedName name="asd" hidden="1">{#N/A,#N/A,FALSE,"DCF Summary";#N/A,#N/A,FALSE,"Casema";#N/A,#N/A,FALSE,"Casema NoTel";#N/A,#N/A,FALSE,"UK";#N/A,#N/A,FALSE,"RCF";#N/A,#N/A,FALSE,"Intercable CZ";#N/A,#N/A,FALSE,"Interkabel P"}</definedName>
    <definedName name="asdf" localSheetId="1" hidden="1">{#N/A,#N/A,FALSE,"Calc";#N/A,#N/A,FALSE,"Sensitivity";#N/A,#N/A,FALSE,"LT Earn.Dil.";#N/A,#N/A,FALSE,"Dil. AVP"}</definedName>
    <definedName name="asdf" localSheetId="19" hidden="1">{#N/A,#N/A,FALSE,"Calc";#N/A,#N/A,FALSE,"Sensitivity";#N/A,#N/A,FALSE,"LT Earn.Dil.";#N/A,#N/A,FALSE,"Dil. AVP"}</definedName>
    <definedName name="asdf" localSheetId="21" hidden="1">{#N/A,#N/A,FALSE,"Calc";#N/A,#N/A,FALSE,"Sensitivity";#N/A,#N/A,FALSE,"LT Earn.Dil.";#N/A,#N/A,FALSE,"Dil. AVP"}</definedName>
    <definedName name="asdf" localSheetId="30" hidden="1">{#N/A,#N/A,FALSE,"Calc";#N/A,#N/A,FALSE,"Sensitivity";#N/A,#N/A,FALSE,"LT Earn.Dil.";#N/A,#N/A,FALSE,"Dil. AVP"}</definedName>
    <definedName name="asdf" localSheetId="7" hidden="1">{#N/A,#N/A,FALSE,"Calc";#N/A,#N/A,FALSE,"Sensitivity";#N/A,#N/A,FALSE,"LT Earn.Dil.";#N/A,#N/A,FALSE,"Dil. AVP"}</definedName>
    <definedName name="asdf" localSheetId="29" hidden="1">{#N/A,#N/A,FALSE,"Calc";#N/A,#N/A,FALSE,"Sensitivity";#N/A,#N/A,FALSE,"LT Earn.Dil.";#N/A,#N/A,FALSE,"Dil. AVP"}</definedName>
    <definedName name="asdf" hidden="1">{#N/A,#N/A,FALSE,"Calc";#N/A,#N/A,FALSE,"Sensitivity";#N/A,#N/A,FALSE,"LT Earn.Dil.";#N/A,#N/A,FALSE,"Dil. AVP"}</definedName>
    <definedName name="asss">#N/A</definedName>
    <definedName name="at" localSheetId="1" hidden="1">{"IS",#N/A,FALSE,"IS";"RPTIS",#N/A,FALSE,"RPTIS";"STATS",#N/A,FALSE,"STATS";"CELL",#N/A,FALSE,"CELL";"BS",#N/A,FALSE,"BS"}</definedName>
    <definedName name="at" localSheetId="19" hidden="1">{"IS",#N/A,FALSE,"IS";"RPTIS",#N/A,FALSE,"RPTIS";"STATS",#N/A,FALSE,"STATS";"CELL",#N/A,FALSE,"CELL";"BS",#N/A,FALSE,"BS"}</definedName>
    <definedName name="at" localSheetId="21" hidden="1">{"IS",#N/A,FALSE,"IS";"RPTIS",#N/A,FALSE,"RPTIS";"STATS",#N/A,FALSE,"STATS";"CELL",#N/A,FALSE,"CELL";"BS",#N/A,FALSE,"BS"}</definedName>
    <definedName name="at" localSheetId="26" hidden="1">{"IS",#N/A,FALSE,"IS";"RPTIS",#N/A,FALSE,"RPTIS";"STATS",#N/A,FALSE,"STATS";"CELL",#N/A,FALSE,"CELL";"BS",#N/A,FALSE,"BS"}</definedName>
    <definedName name="at" localSheetId="29" hidden="1">{"IS",#N/A,FALSE,"IS";"RPTIS",#N/A,FALSE,"RPTIS";"STATS",#N/A,FALSE,"STATS";"CELL",#N/A,FALSE,"CELL";"BS",#N/A,FALSE,"BS"}</definedName>
    <definedName name="at" hidden="1">{"IS",#N/A,FALSE,"IS";"RPTIS",#N/A,FALSE,"RPTIS";"STATS",#N/A,FALSE,"STATS";"CELL",#N/A,FALSE,"CELL";"BS",#N/A,FALSE,"BS"}</definedName>
    <definedName name="ATDebtCost" localSheetId="19">#REF!</definedName>
    <definedName name="ATDebtCost" localSheetId="10">#REF!</definedName>
    <definedName name="ATDebtCost" localSheetId="21">#REF!</definedName>
    <definedName name="ATDebtCost">#REF!</definedName>
    <definedName name="ATDebtCost___0" localSheetId="19">#REF!</definedName>
    <definedName name="ATDebtCost___0" localSheetId="10">#REF!</definedName>
    <definedName name="ATDebtCost___0" localSheetId="21">#REF!</definedName>
    <definedName name="ATDebtCost___0">#REF!</definedName>
    <definedName name="ATDebtCost___12" localSheetId="19">#REF!</definedName>
    <definedName name="ATDebtCost___12" localSheetId="10">#REF!</definedName>
    <definedName name="ATDebtCost___12" localSheetId="21">#REF!</definedName>
    <definedName name="ATDebtCost___12">#REF!</definedName>
    <definedName name="ATDebtCost___14" localSheetId="19">#REF!</definedName>
    <definedName name="ATDebtCost___14" localSheetId="10">#REF!</definedName>
    <definedName name="ATDebtCost___14" localSheetId="21">#REF!</definedName>
    <definedName name="ATDebtCost___14">#REF!</definedName>
    <definedName name="ATDebtCost___16" localSheetId="19">#REF!</definedName>
    <definedName name="ATDebtCost___16" localSheetId="10">#REF!</definedName>
    <definedName name="ATDebtCost___16" localSheetId="21">#REF!</definedName>
    <definedName name="ATDebtCost___16">#REF!</definedName>
    <definedName name="ATDebtCost___2" localSheetId="19">#REF!</definedName>
    <definedName name="ATDebtCost___2" localSheetId="10">#REF!</definedName>
    <definedName name="ATDebtCost___2" localSheetId="21">#REF!</definedName>
    <definedName name="ATDebtCost___2">#REF!</definedName>
    <definedName name="ATDebtCost___25" localSheetId="19">#REF!</definedName>
    <definedName name="ATDebtCost___25" localSheetId="10">#REF!</definedName>
    <definedName name="ATDebtCost___25" localSheetId="21">#REF!</definedName>
    <definedName name="ATDebtCost___25">#REF!</definedName>
    <definedName name="ATDebtCost___26" localSheetId="19">#REF!</definedName>
    <definedName name="ATDebtCost___26" localSheetId="10">#REF!</definedName>
    <definedName name="ATDebtCost___26" localSheetId="21">#REF!</definedName>
    <definedName name="ATDebtCost___26">#REF!</definedName>
    <definedName name="ATDebtCost___27" localSheetId="19">#REF!</definedName>
    <definedName name="ATDebtCost___27" localSheetId="10">#REF!</definedName>
    <definedName name="ATDebtCost___27" localSheetId="21">#REF!</definedName>
    <definedName name="ATDebtCost___27">#REF!</definedName>
    <definedName name="ATDebtCost___4" localSheetId="19">#REF!</definedName>
    <definedName name="ATDebtCost___4" localSheetId="10">#REF!</definedName>
    <definedName name="ATDebtCost___4" localSheetId="21">#REF!</definedName>
    <definedName name="ATDebtCost___4">#REF!</definedName>
    <definedName name="ATDebtCost___5" localSheetId="19">#REF!</definedName>
    <definedName name="ATDebtCost___5" localSheetId="10">#REF!</definedName>
    <definedName name="ATDebtCost___5" localSheetId="21">#REF!</definedName>
    <definedName name="ATDebtCost___5">#REF!</definedName>
    <definedName name="ATDebtCost___7" localSheetId="19">#REF!</definedName>
    <definedName name="ATDebtCost___7" localSheetId="10">#REF!</definedName>
    <definedName name="ATDebtCost___7" localSheetId="21">#REF!</definedName>
    <definedName name="ATDebtCost___7">#REF!</definedName>
    <definedName name="ati" localSheetId="19">'[57]FES  ATLAS'!#REF!</definedName>
    <definedName name="ati" localSheetId="10">'[57]FES  ATLAS'!#REF!</definedName>
    <definedName name="ati" localSheetId="21">'[57]FES  ATLAS'!#REF!</definedName>
    <definedName name="ati">'[57]FES  ATLAS'!#REF!</definedName>
    <definedName name="au" localSheetId="1" hidden="1">{#N/A,#N/A,FALSE,"ORIX CSC"}</definedName>
    <definedName name="au" localSheetId="19" hidden="1">{#N/A,#N/A,FALSE,"ORIX CSC"}</definedName>
    <definedName name="au" localSheetId="21" hidden="1">{#N/A,#N/A,FALSE,"ORIX CSC"}</definedName>
    <definedName name="au" localSheetId="26" hidden="1">{#N/A,#N/A,FALSE,"ORIX CSC"}</definedName>
    <definedName name="au" localSheetId="29" hidden="1">{#N/A,#N/A,FALSE,"ORIX CSC"}</definedName>
    <definedName name="au" hidden="1">{#N/A,#N/A,FALSE,"ORIX CSC"}</definedName>
    <definedName name="Auditor" localSheetId="22" hidden="1">#N/A</definedName>
    <definedName name="Auditor" localSheetId="1" hidden="1">#N/A</definedName>
    <definedName name="Auditor" localSheetId="19" hidden="1">OFFSET('Data Mobile '!CompRange3Main,9,0,COUNTA('Data Mobile '!CompRange3Main)-COUNTA(#REF!),1)</definedName>
    <definedName name="Auditor" localSheetId="18" hidden="1">OFFSET([0]!CompRange3Main,9,0,COUNTA([0]!CompRange3Main)-COUNTA(#REF!),1)</definedName>
    <definedName name="Auditor" localSheetId="9" hidden="1">OFFSET([0]!CompRange3Main,9,0,COUNTA([0]!CompRange3Main)-COUNTA(#REF!),1)</definedName>
    <definedName name="Auditor" localSheetId="10" hidden="1">OFFSET('Marge Mobile'!CompRange3Main,9,0,COUNTA('Marge Mobile'!CompRange3Main)-COUNTA(#REF!),1)</definedName>
    <definedName name="Auditor" localSheetId="21" hidden="1">OFFSET('Mobile Money'!CompRange3Main,9,0,COUNTA('Mobile Money'!CompRange3Main)-COUNTA(#REF!),1)</definedName>
    <definedName name="Auditor" localSheetId="30" hidden="1">OFFSET('NRI 2015'!CompRange3Main,9,0,COUNTA('NRI 2015'!CompRange3Main)-COUNTA(#REF!),1)</definedName>
    <definedName name="Auditor" localSheetId="13" hidden="1">OFFSET([0]!CompRange3Main,9,0,COUNTA([0]!CompRange3Main)-COUNTA(#REF!),1)</definedName>
    <definedName name="Auditor" localSheetId="7" hidden="1">OFFSET('Parc Mobile'!CompRange3Main,9,0,COUNTA('Parc Mobile'!CompRange3Main)-COUNTA(#REF!),1)</definedName>
    <definedName name="Auditor" localSheetId="29" hidden="1">OFFSET([0]!CompRange3Main,9,0,COUNTA([0]!CompRange3Main)-COUNTA(#REF!),1)</definedName>
    <definedName name="Auditor" localSheetId="17" hidden="1">#N/A</definedName>
    <definedName name="Auditor" hidden="1">OFFSET([0]!CompRange3Main,9,0,COUNTA([0]!CompRange3Main)-COUNTA(#REF!),1)</definedName>
    <definedName name="August" localSheetId="1">#REF!</definedName>
    <definedName name="August" localSheetId="19">#REF!</definedName>
    <definedName name="August" localSheetId="10">#REF!</definedName>
    <definedName name="August" localSheetId="21">#REF!</definedName>
    <definedName name="August">#REF!</definedName>
    <definedName name="AUT_REC_CCP" localSheetId="19">#REF!</definedName>
    <definedName name="AUT_REC_CCP" localSheetId="10">#REF!</definedName>
    <definedName name="AUT_REC_CCP" localSheetId="21">#REF!</definedName>
    <definedName name="AUT_REC_CCP">#REF!</definedName>
    <definedName name="AUT_REC_TG" localSheetId="19">#REF!</definedName>
    <definedName name="AUT_REC_TG" localSheetId="10">#REF!</definedName>
    <definedName name="AUT_REC_TG" localSheetId="21">#REF!</definedName>
    <definedName name="AUT_REC_TG">#REF!</definedName>
    <definedName name="AUTRECCCP" localSheetId="21">[48]amort!$B$19</definedName>
    <definedName name="AUTRECCCP">[48]amort!$B$19</definedName>
    <definedName name="AUTRECTG" localSheetId="21">[48]amort!$B$19</definedName>
    <definedName name="AUTRECTG">[48]amort!$B$19</definedName>
    <definedName name="AVANT1">[24]SV161!$H$19:$S$24</definedName>
    <definedName name="AVANT2">[24]SV161!$H$30:$S$32</definedName>
    <definedName name="axe_doc" localSheetId="1">#REF!</definedName>
    <definedName name="axe_doc" localSheetId="19">#REF!</definedName>
    <definedName name="axe_doc" localSheetId="10">#REF!</definedName>
    <definedName name="axe_doc" localSheetId="21">#REF!</definedName>
    <definedName name="axe_doc">#REF!</definedName>
    <definedName name="axe_doc1" localSheetId="1">#REF!</definedName>
    <definedName name="axe_doc1" localSheetId="19">#REF!</definedName>
    <definedName name="axe_doc1" localSheetId="10">#REF!</definedName>
    <definedName name="axe_doc1" localSheetId="21">#REF!</definedName>
    <definedName name="axe_doc1">#REF!</definedName>
    <definedName name="axe_doc10" localSheetId="1">#REF!</definedName>
    <definedName name="axe_doc10" localSheetId="19">#REF!</definedName>
    <definedName name="axe_doc10" localSheetId="10">#REF!</definedName>
    <definedName name="axe_doc10" localSheetId="21">#REF!</definedName>
    <definedName name="axe_doc10">#REF!</definedName>
    <definedName name="axe_doc11" localSheetId="19">#REF!</definedName>
    <definedName name="axe_doc11" localSheetId="10">#REF!</definedName>
    <definedName name="axe_doc11" localSheetId="21">#REF!</definedName>
    <definedName name="axe_doc11">#REF!</definedName>
    <definedName name="axe_doc12" localSheetId="19">#REF!</definedName>
    <definedName name="axe_doc12" localSheetId="10">#REF!</definedName>
    <definedName name="axe_doc12" localSheetId="21">#REF!</definedName>
    <definedName name="axe_doc12">#REF!</definedName>
    <definedName name="axe_doc13" localSheetId="19">#REF!</definedName>
    <definedName name="axe_doc13" localSheetId="10">#REF!</definedName>
    <definedName name="axe_doc13" localSheetId="21">#REF!</definedName>
    <definedName name="axe_doc13">#REF!</definedName>
    <definedName name="axe_doc2" localSheetId="19">#REF!</definedName>
    <definedName name="axe_doc2" localSheetId="10">#REF!</definedName>
    <definedName name="axe_doc2" localSheetId="21">#REF!</definedName>
    <definedName name="axe_doc2">#REF!</definedName>
    <definedName name="axe_doc3" localSheetId="19">#REF!</definedName>
    <definedName name="axe_doc3" localSheetId="10">#REF!</definedName>
    <definedName name="axe_doc3" localSheetId="21">#REF!</definedName>
    <definedName name="axe_doc3">#REF!</definedName>
    <definedName name="axe_doc4" localSheetId="19">#REF!</definedName>
    <definedName name="axe_doc4" localSheetId="10">#REF!</definedName>
    <definedName name="axe_doc4" localSheetId="21">#REF!</definedName>
    <definedName name="axe_doc4">#REF!</definedName>
    <definedName name="axe_doc5" localSheetId="19">#REF!</definedName>
    <definedName name="axe_doc5" localSheetId="10">#REF!</definedName>
    <definedName name="axe_doc5" localSheetId="21">#REF!</definedName>
    <definedName name="axe_doc5">#REF!</definedName>
    <definedName name="axe_doc6" localSheetId="19">#REF!</definedName>
    <definedName name="axe_doc6" localSheetId="10">#REF!</definedName>
    <definedName name="axe_doc6" localSheetId="21">#REF!</definedName>
    <definedName name="axe_doc6">#REF!</definedName>
    <definedName name="axe_doc7" localSheetId="19">#REF!</definedName>
    <definedName name="axe_doc7" localSheetId="10">#REF!</definedName>
    <definedName name="axe_doc7" localSheetId="21">#REF!</definedName>
    <definedName name="axe_doc7">#REF!</definedName>
    <definedName name="axe_doc8" localSheetId="19">#REF!</definedName>
    <definedName name="axe_doc8" localSheetId="10">#REF!</definedName>
    <definedName name="axe_doc8" localSheetId="21">#REF!</definedName>
    <definedName name="axe_doc8">#REF!</definedName>
    <definedName name="axe_doc9" localSheetId="19">#REF!</definedName>
    <definedName name="axe_doc9" localSheetId="10">#REF!</definedName>
    <definedName name="axe_doc9" localSheetId="21">#REF!</definedName>
    <definedName name="axe_doc9">#REF!</definedName>
    <definedName name="axedoc_9" localSheetId="19">#REF!</definedName>
    <definedName name="axedoc_9" localSheetId="10">#REF!</definedName>
    <definedName name="axedoc_9" localSheetId="21">#REF!</definedName>
    <definedName name="axedoc_9">#REF!</definedName>
    <definedName name="ay" localSheetId="1" hidden="1">{"print 1",#N/A,FALSE,"PrimeCo PCS";"print 2",#N/A,FALSE,"PrimeCo PCS";"valuation",#N/A,FALSE,"PrimeCo PCS"}</definedName>
    <definedName name="ay" localSheetId="19" hidden="1">{"print 1",#N/A,FALSE,"PrimeCo PCS";"print 2",#N/A,FALSE,"PrimeCo PCS";"valuation",#N/A,FALSE,"PrimeCo PCS"}</definedName>
    <definedName name="ay" localSheetId="21" hidden="1">{"print 1",#N/A,FALSE,"PrimeCo PCS";"print 2",#N/A,FALSE,"PrimeCo PCS";"valuation",#N/A,FALSE,"PrimeCo PCS"}</definedName>
    <definedName name="ay" localSheetId="26" hidden="1">{"print 1",#N/A,FALSE,"PrimeCo PCS";"print 2",#N/A,FALSE,"PrimeCo PCS";"valuation",#N/A,FALSE,"PrimeCo PCS"}</definedName>
    <definedName name="ay" localSheetId="29" hidden="1">{"print 1",#N/A,FALSE,"PrimeCo PCS";"print 2",#N/A,FALSE,"PrimeCo PCS";"valuation",#N/A,FALSE,"PrimeCo PCS"}</definedName>
    <definedName name="ay" hidden="1">{"print 1",#N/A,FALSE,"PrimeCo PCS";"print 2",#N/A,FALSE,"PrimeCo PCS";"valuation",#N/A,FALSE,"PrimeCo PCS"}</definedName>
    <definedName name="AZ">#N/A</definedName>
    <definedName name="azazaz"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localSheetId="2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azaz"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ze" localSheetId="1">Cover!Nb_de_paiements_par_an*#REF!</definedName>
    <definedName name="aze" localSheetId="19">'Data Mobile '!Nb_de_paiements_par_an*#REF!</definedName>
    <definedName name="aze" localSheetId="10">'Marge Mobile'!Nb_de_paiements_par_an*#REF!</definedName>
    <definedName name="aze" localSheetId="21">'Mobile Money'!Nb_de_paiements_par_an*#REF!</definedName>
    <definedName name="aze" localSheetId="29">[0]!Nb_de_paiements_par_an*#REF!</definedName>
    <definedName name="aze">[0]!Nb_de_paiements_par_an*#REF!</definedName>
    <definedName name="azeazedazedazeed" localSheetId="1">Cover!Nb_de_paiements_par_an*#REF!</definedName>
    <definedName name="azeazedazedazeed" localSheetId="19">'Data Mobile '!Nb_de_paiements_par_an*#REF!</definedName>
    <definedName name="azeazedazedazeed" localSheetId="10">'Marge Mobile'!Nb_de_paiements_par_an*#REF!</definedName>
    <definedName name="azeazedazedazeed" localSheetId="21">'Mobile Money'!Nb_de_paiements_par_an*#REF!</definedName>
    <definedName name="azeazedazedazeed" localSheetId="29">[0]!Nb_de_paiements_par_an*#REF!</definedName>
    <definedName name="azeazedazedazeed">[0]!Nb_de_paiements_par_an*#REF!</definedName>
    <definedName name="azerty" localSheetId="1">[0]!Tx_intérêt_par_an/#REF!</definedName>
    <definedName name="azerty" localSheetId="19">'Data Mobile '!Tx_intérêt_par_an/#REF!</definedName>
    <definedName name="azerty" localSheetId="10">'Marge Mobile'!Tx_intérêt_par_an/#REF!</definedName>
    <definedName name="azerty" localSheetId="21">'Mobile Money'!Tx_intérêt_par_an/#REF!</definedName>
    <definedName name="azerty" localSheetId="29">[0]!Tx_intérêt_par_an/#REF!</definedName>
    <definedName name="azerty">[0]!Tx_intérêt_par_an/#REF!</definedName>
    <definedName name="azerty___0" localSheetId="1">VolFactor___5/#REF!</definedName>
    <definedName name="azerty___0" localSheetId="19">'Data Mobile '!VolFactor___5/#REF!</definedName>
    <definedName name="azerty___0" localSheetId="10">'Marge Mobile'!VolFactor___5/#REF!</definedName>
    <definedName name="azerty___0" localSheetId="21">'Mobile Money'!VolFactor___5/#REF!</definedName>
    <definedName name="azerty___0" localSheetId="29">VolFactor___5/#REF!</definedName>
    <definedName name="azerty___0">VolFactor___5/#REF!</definedName>
    <definedName name="azerty___12" localSheetId="1">VolFactor___25/#REF!</definedName>
    <definedName name="azerty___12" localSheetId="19">'Data Mobile '!VolFactor___25/#REF!</definedName>
    <definedName name="azerty___12" localSheetId="10">'Marge Mobile'!VolFactor___25/#REF!</definedName>
    <definedName name="azerty___12" localSheetId="21">'Mobile Money'!VolFactor___25/#REF!</definedName>
    <definedName name="azerty___12" localSheetId="29">VolFactor___25/#REF!</definedName>
    <definedName name="azerty___12">VolFactor___25/#REF!</definedName>
    <definedName name="azerty___14" localSheetId="1">VolFactor___16/#REF!</definedName>
    <definedName name="azerty___14" localSheetId="19">'Data Mobile '!VolFactor___16/#REF!</definedName>
    <definedName name="azerty___14" localSheetId="10">'Marge Mobile'!VolFactor___16/#REF!</definedName>
    <definedName name="azerty___14" localSheetId="21">'Mobile Money'!VolFactor___16/#REF!</definedName>
    <definedName name="azerty___14" localSheetId="29">VolFactor___16/#REF!</definedName>
    <definedName name="azerty___14">VolFactor___16/#REF!</definedName>
    <definedName name="azerty___16" localSheetId="1">VLastRowToPrint___7/#REF!</definedName>
    <definedName name="azerty___16" localSheetId="19">'Data Mobile '!VLastRowToPrint___7/#REF!</definedName>
    <definedName name="azerty___16" localSheetId="10">'Marge Mobile'!VLastRowToPrint___7/#REF!</definedName>
    <definedName name="azerty___16" localSheetId="21">'Mobile Money'!VLastRowToPrint___7/#REF!</definedName>
    <definedName name="azerty___16" localSheetId="29">VLastRowToPrint___7/#REF!</definedName>
    <definedName name="azerty___16">VLastRowToPrint___7/#REF!</definedName>
    <definedName name="azerty___2" localSheetId="1">VolFactor___4/#REF!</definedName>
    <definedName name="azerty___2" localSheetId="19">'Data Mobile '!VolFactor___4/#REF!</definedName>
    <definedName name="azerty___2" localSheetId="10">'Marge Mobile'!VolFactor___4/#REF!</definedName>
    <definedName name="azerty___2" localSheetId="21">'Mobile Money'!VolFactor___4/#REF!</definedName>
    <definedName name="azerty___2" localSheetId="29">VolFactor___4/#REF!</definedName>
    <definedName name="azerty___2">VolFactor___4/#REF!</definedName>
    <definedName name="azerty___23" localSheetId="1">VolFactor___5/#REF!</definedName>
    <definedName name="azerty___23" localSheetId="19">'Data Mobile '!VolFactor___5/#REF!</definedName>
    <definedName name="azerty___23" localSheetId="10">'Marge Mobile'!VolFactor___5/#REF!</definedName>
    <definedName name="azerty___23" localSheetId="21">'Mobile Money'!VolFactor___5/#REF!</definedName>
    <definedName name="azerty___23" localSheetId="29">VolFactor___5/#REF!</definedName>
    <definedName name="azerty___23">VolFactor___5/#REF!</definedName>
    <definedName name="azerty___25" localSheetId="19">[38]Trafic!VolFactor/#REF!</definedName>
    <definedName name="azerty___25" localSheetId="10">[38]Trafic!VolFactor/#REF!</definedName>
    <definedName name="azerty___25" localSheetId="21">[38]Trafic!VolFactor/#REF!</definedName>
    <definedName name="azerty___25">[38]Trafic!VolFactor/#REF!</definedName>
    <definedName name="azerty___26" localSheetId="1">VolFactor___12/#REF!</definedName>
    <definedName name="azerty___26" localSheetId="19">'Data Mobile '!VolFactor___12/#REF!</definedName>
    <definedName name="azerty___26" localSheetId="10">'Marge Mobile'!VolFactor___12/#REF!</definedName>
    <definedName name="azerty___26" localSheetId="21">'Mobile Money'!VolFactor___12/#REF!</definedName>
    <definedName name="azerty___26" localSheetId="29">VolFactor___12/#REF!</definedName>
    <definedName name="azerty___26">VolFactor___12/#REF!</definedName>
    <definedName name="azerty___27" localSheetId="1">VolFactor___14/#REF!</definedName>
    <definedName name="azerty___27" localSheetId="19">'Data Mobile '!VolFactor___14/#REF!</definedName>
    <definedName name="azerty___27" localSheetId="10">'Marge Mobile'!VolFactor___14/#REF!</definedName>
    <definedName name="azerty___27" localSheetId="21">'Mobile Money'!VolFactor___14/#REF!</definedName>
    <definedName name="azerty___27" localSheetId="29">VolFactor___14/#REF!</definedName>
    <definedName name="azerty___27">VolFactor___14/#REF!</definedName>
    <definedName name="azerty___3" localSheetId="1">VolFactor___5/#REF!</definedName>
    <definedName name="azerty___3" localSheetId="19">'Data Mobile '!VolFactor___5/#REF!</definedName>
    <definedName name="azerty___3" localSheetId="10">'Marge Mobile'!VolFactor___5/#REF!</definedName>
    <definedName name="azerty___3" localSheetId="21">'Mobile Money'!VolFactor___5/#REF!</definedName>
    <definedName name="azerty___3" localSheetId="29">VolFactor___5/#REF!</definedName>
    <definedName name="azerty___3">VolFactor___5/#REF!</definedName>
    <definedName name="azerty___4" localSheetId="1">VLastRowToPrint___0/#REF!</definedName>
    <definedName name="azerty___4" localSheetId="19">'Data Mobile '!VLastRowToPrint___0/#REF!</definedName>
    <definedName name="azerty___4" localSheetId="10">'Marge Mobile'!VLastRowToPrint___0/#REF!</definedName>
    <definedName name="azerty___4" localSheetId="21">'Mobile Money'!VLastRowToPrint___0/#REF!</definedName>
    <definedName name="azerty___4" localSheetId="29">VLastRowToPrint___0/#REF!</definedName>
    <definedName name="azerty___4">VLastRowToPrint___0/#REF!</definedName>
    <definedName name="azerty___5" localSheetId="1">VolFactor___2/#REF!</definedName>
    <definedName name="azerty___5" localSheetId="19">'Data Mobile '!VolFactor___2/#REF!</definedName>
    <definedName name="azerty___5" localSheetId="10">'Marge Mobile'!VolFactor___2/#REF!</definedName>
    <definedName name="azerty___5" localSheetId="21">'Mobile Money'!VolFactor___2/#REF!</definedName>
    <definedName name="azerty___5" localSheetId="29">VolFactor___2/#REF!</definedName>
    <definedName name="azerty___5">VolFactor___2/#REF!</definedName>
    <definedName name="azerty___6" localSheetId="1">VLastRowToPrint___26/#REF!</definedName>
    <definedName name="azerty___6" localSheetId="19">'Data Mobile '!VLastRowToPrint___26/#REF!</definedName>
    <definedName name="azerty___6" localSheetId="10">'Marge Mobile'!VLastRowToPrint___26/#REF!</definedName>
    <definedName name="azerty___6" localSheetId="21">'Mobile Money'!VLastRowToPrint___26/#REF!</definedName>
    <definedName name="azerty___6" localSheetId="29">VLastRowToPrint___26/#REF!</definedName>
    <definedName name="azerty___6">VLastRowToPrint___26/#REF!</definedName>
    <definedName name="azerty___7" localSheetId="1">VolFactor___27/#REF!</definedName>
    <definedName name="azerty___7" localSheetId="19">'Data Mobile '!VolFactor___27/#REF!</definedName>
    <definedName name="azerty___7" localSheetId="10">'Marge Mobile'!VolFactor___27/#REF!</definedName>
    <definedName name="azerty___7" localSheetId="21">'Mobile Money'!VolFactor___27/#REF!</definedName>
    <definedName name="azerty___7" localSheetId="29">VolFactor___27/#REF!</definedName>
    <definedName name="azerty___7">VolFactor___27/#REF!</definedName>
    <definedName name="azerty___9" localSheetId="1">VolFactor___5/#REF!</definedName>
    <definedName name="azerty___9" localSheetId="19">'Data Mobile '!VolFactor___5/#REF!</definedName>
    <definedName name="azerty___9" localSheetId="10">'Marge Mobile'!VolFactor___5/#REF!</definedName>
    <definedName name="azerty___9" localSheetId="21">'Mobile Money'!VolFactor___5/#REF!</definedName>
    <definedName name="azerty___9" localSheetId="29">VolFactor___5/#REF!</definedName>
    <definedName name="azerty___9">VolFactor___5/#REF!</definedName>
    <definedName name="azertyu" localSheetId="1">Cover!azertyu</definedName>
    <definedName name="azertyu" localSheetId="19">#N/A</definedName>
    <definedName name="azertyu" localSheetId="10">#N/A</definedName>
    <definedName name="azertyu" localSheetId="21">#N/A</definedName>
    <definedName name="azertyu" localSheetId="30">'NRI 2015'!azertyu</definedName>
    <definedName name="azertyu" localSheetId="7">'Parc Mobile'!azertyu</definedName>
    <definedName name="azertyu" localSheetId="29">'SHL et management fees'!azertyu</definedName>
    <definedName name="azertyu">'NRI 2015'!azertyu</definedName>
    <definedName name="azertyu___0" localSheetId="1">Cover!bbb___3</definedName>
    <definedName name="azertyu___0" localSheetId="19">'Data Mobile '!bbb___3</definedName>
    <definedName name="azertyu___0" localSheetId="10">'Marge Mobile'!bbb___3</definedName>
    <definedName name="azertyu___0" localSheetId="21">'Mobile Money'!bbb___3</definedName>
    <definedName name="azertyu___0" localSheetId="29">'SHL et management fees'!bbb___3</definedName>
    <definedName name="azertyu___0">bbb___3</definedName>
    <definedName name="azertyu___12" localSheetId="1">Cover!bbb___23</definedName>
    <definedName name="azertyu___12" localSheetId="19">'Data Mobile '!bbb___23</definedName>
    <definedName name="azertyu___12" localSheetId="10">'Marge Mobile'!bbb___23</definedName>
    <definedName name="azertyu___12" localSheetId="21">'Mobile Money'!bbb___23</definedName>
    <definedName name="azertyu___12" localSheetId="29">'SHL et management fees'!bbb___23</definedName>
    <definedName name="azertyu___12">bbb___23</definedName>
    <definedName name="azertyu___14" localSheetId="10">[58]Trafic!bbb</definedName>
    <definedName name="azertyu___14">[58]Trafic!bbb</definedName>
    <definedName name="azertyu___16" localSheetId="1">Cover!Excel_BuiltIn_Database_0</definedName>
    <definedName name="azertyu___16" localSheetId="19">'Data Mobile '!Excel_BuiltIn_Database_0</definedName>
    <definedName name="azertyu___16" localSheetId="10">'Marge Mobile'!Excel_BuiltIn_Database_0</definedName>
    <definedName name="azertyu___16" localSheetId="21">'Mobile Money'!Excel_BuiltIn_Database_0</definedName>
    <definedName name="azertyu___16" localSheetId="29">'SHL et management fees'!Excel_BuiltIn_Database_0</definedName>
    <definedName name="azertyu___16">Excel_BuiltIn_Database_0</definedName>
    <definedName name="azertyu___2" localSheetId="1">bbb___6</definedName>
    <definedName name="azertyu___2" localSheetId="19">bbb___6</definedName>
    <definedName name="azertyu___2" localSheetId="21">bbb___6</definedName>
    <definedName name="azertyu___2" localSheetId="29">bbb___6</definedName>
    <definedName name="azertyu___2">bbb___6</definedName>
    <definedName name="azertyu___23" localSheetId="10">[58]Trafic!BANQUE</definedName>
    <definedName name="azertyu___23">[58]Trafic!BANQUE</definedName>
    <definedName name="azertyu___25" localSheetId="1">Cover!BAZ___6</definedName>
    <definedName name="azertyu___25" localSheetId="19">'Data Mobile '!BAZ___6</definedName>
    <definedName name="azertyu___25" localSheetId="10">'Marge Mobile'!BAZ___6</definedName>
    <definedName name="azertyu___25" localSheetId="21">'Mobile Money'!BAZ___6</definedName>
    <definedName name="azertyu___25" localSheetId="29">BAZ___6</definedName>
    <definedName name="azertyu___25">BAZ___6</definedName>
    <definedName name="azertyu___26" localSheetId="1">#N/A</definedName>
    <definedName name="azertyu___26" localSheetId="19">'Data Mobile '!bbb___25</definedName>
    <definedName name="azertyu___26" localSheetId="10">'Marge Mobile'!bbb___25</definedName>
    <definedName name="azertyu___26" localSheetId="21">'Mobile Money'!bbb___25</definedName>
    <definedName name="azertyu___26" localSheetId="29">bbb___25</definedName>
    <definedName name="azertyu___26">bbb___25</definedName>
    <definedName name="azertyu___27" localSheetId="1">Cover!bbb___16</definedName>
    <definedName name="azertyu___27" localSheetId="19">'Data Mobile '!bbb___16</definedName>
    <definedName name="azertyu___27" localSheetId="10">'Marge Mobile'!bbb___16</definedName>
    <definedName name="azertyu___27" localSheetId="21">'Mobile Money'!bbb___16</definedName>
    <definedName name="azertyu___27" localSheetId="29">'SHL et management fees'!bbb___16</definedName>
    <definedName name="azertyu___27">bbb___16</definedName>
    <definedName name="azertyu___3" localSheetId="1">#N/A</definedName>
    <definedName name="azertyu___3" localSheetId="19">BAZ___0</definedName>
    <definedName name="azertyu___3" localSheetId="21">BAZ___0</definedName>
    <definedName name="azertyu___3" localSheetId="29">BAZ___0</definedName>
    <definedName name="azertyu___3">BAZ___0</definedName>
    <definedName name="azertyu___4" localSheetId="10">[58]Trafic!BAZ</definedName>
    <definedName name="azertyu___4">[58]Trafic!BAZ</definedName>
    <definedName name="azertyu___5" localSheetId="1">Cover!bbb___4</definedName>
    <definedName name="azertyu___5" localSheetId="19">'Data Mobile '!bbb___4</definedName>
    <definedName name="azertyu___5" localSheetId="10">'Marge Mobile'!bbb___4</definedName>
    <definedName name="azertyu___5" localSheetId="21">'Mobile Money'!bbb___4</definedName>
    <definedName name="azertyu___5" localSheetId="29">'SHL et management fees'!bbb___4</definedName>
    <definedName name="azertyu___5">bbb___4</definedName>
    <definedName name="azertyu___6" localSheetId="1">B2000ssta___0</definedName>
    <definedName name="azertyu___6" localSheetId="19">'Data Mobile '!B2000ssta___0</definedName>
    <definedName name="azertyu___6" localSheetId="10">'Marge Mobile'!B2000ssta___0</definedName>
    <definedName name="azertyu___6" localSheetId="21">'Mobile Money'!B2000ssta___0</definedName>
    <definedName name="azertyu___6" localSheetId="29">B2000ssta___0</definedName>
    <definedName name="azertyu___6">B2000ssta___0</definedName>
    <definedName name="azertyu___7" localSheetId="1">Cover!bbb___9</definedName>
    <definedName name="azertyu___7" localSheetId="19">'Data Mobile '!bbb___9</definedName>
    <definedName name="azertyu___7" localSheetId="10">'Marge Mobile'!bbb___9</definedName>
    <definedName name="azertyu___7" localSheetId="21">'Mobile Money'!bbb___9</definedName>
    <definedName name="azertyu___7" localSheetId="29">'SHL et management fees'!bbb___9</definedName>
    <definedName name="azertyu___7">bbb___9</definedName>
    <definedName name="azertyu___9" localSheetId="1">Cover!BAZ___12</definedName>
    <definedName name="azertyu___9" localSheetId="19">'Data Mobile '!BAZ___12</definedName>
    <definedName name="azertyu___9" localSheetId="10">'Marge Mobile'!BAZ___12</definedName>
    <definedName name="azertyu___9" localSheetId="21">'Mobile Money'!BAZ___12</definedName>
    <definedName name="azertyu___9" localSheetId="29">BAZ___12</definedName>
    <definedName name="azertyu___9">BAZ___12</definedName>
    <definedName name="azraze" localSheetId="1" hidden="1">{"orixcsc",#N/A,FALSE,"ORIX CSC";"orixcsc2",#N/A,FALSE,"ORIX CSC"}</definedName>
    <definedName name="azraze" localSheetId="19" hidden="1">{"orixcsc",#N/A,FALSE,"ORIX CSC";"orixcsc2",#N/A,FALSE,"ORIX CSC"}</definedName>
    <definedName name="azraze" localSheetId="21" hidden="1">{"orixcsc",#N/A,FALSE,"ORIX CSC";"orixcsc2",#N/A,FALSE,"ORIX CSC"}</definedName>
    <definedName name="azraze" localSheetId="30" hidden="1">{"orixcsc",#N/A,FALSE,"ORIX CSC";"orixcsc2",#N/A,FALSE,"ORIX CSC"}</definedName>
    <definedName name="azraze" localSheetId="7" hidden="1">{"orixcsc",#N/A,FALSE,"ORIX CSC";"orixcsc2",#N/A,FALSE,"ORIX CSC"}</definedName>
    <definedName name="azraze" localSheetId="26" hidden="1">{"orixcsc",#N/A,FALSE,"ORIX CSC";"orixcsc2",#N/A,FALSE,"ORIX CSC"}</definedName>
    <definedName name="azraze" localSheetId="29" hidden="1">{"orixcsc",#N/A,FALSE,"ORIX CSC";"orixcsc2",#N/A,FALSE,"ORIX CSC"}</definedName>
    <definedName name="azraze" hidden="1">{"orixcsc",#N/A,FALSE,"ORIX CSC";"orixcsc2",#N/A,FALSE,"ORIX CSC"}</definedName>
    <definedName name="B">#N/A</definedName>
    <definedName name="B.C.M" localSheetId="19">#REF!</definedName>
    <definedName name="B.C.M" localSheetId="10">#REF!</definedName>
    <definedName name="B.C.M" localSheetId="21">#REF!</definedName>
    <definedName name="B.C.M">#REF!</definedName>
    <definedName name="B.C.M." localSheetId="19">#REF!</definedName>
    <definedName name="B.C.M." localSheetId="10">#REF!</definedName>
    <definedName name="B.C.M." localSheetId="21">#REF!</definedName>
    <definedName name="B.C.M.">#REF!</definedName>
    <definedName name="B.M.C.E_PRINCIP" localSheetId="19">#REF!</definedName>
    <definedName name="B.M.C.E_PRINCIP" localSheetId="10">#REF!</definedName>
    <definedName name="B.M.C.E_PRINCIP" localSheetId="21">#REF!</definedName>
    <definedName name="B.M.C.E_PRINCIP">#REF!</definedName>
    <definedName name="B.M.C.I" localSheetId="19">#REF!</definedName>
    <definedName name="B.M.C.I" localSheetId="10">#REF!</definedName>
    <definedName name="B.M.C.I" localSheetId="21">#REF!</definedName>
    <definedName name="B.M.C.I">#REF!</definedName>
    <definedName name="B.M.C.I." localSheetId="19">#REF!</definedName>
    <definedName name="B.M.C.I." localSheetId="10">#REF!</definedName>
    <definedName name="B.M.C.I." localSheetId="21">#REF!</definedName>
    <definedName name="B.M.C.I.">#REF!</definedName>
    <definedName name="B.P" localSheetId="19">#REF!</definedName>
    <definedName name="B.P" localSheetId="10">#REF!</definedName>
    <definedName name="B.P" localSheetId="21">#REF!</definedName>
    <definedName name="B.P">#REF!</definedName>
    <definedName name="B.P." localSheetId="19">#REF!</definedName>
    <definedName name="B.P." localSheetId="10">#REF!</definedName>
    <definedName name="B.P." localSheetId="21">#REF!</definedName>
    <definedName name="B.P.">#REF!</definedName>
    <definedName name="B_Tarifs_Le7" localSheetId="19">#REF!</definedName>
    <definedName name="B_Tarifs_Le7" localSheetId="10">#REF!</definedName>
    <definedName name="B_Tarifs_Le7" localSheetId="21">#REF!</definedName>
    <definedName name="B_Tarifs_Le7">#REF!</definedName>
    <definedName name="B_Tarifs_Le7___0" localSheetId="19">#REF!</definedName>
    <definedName name="B_Tarifs_Le7___0" localSheetId="10">#REF!</definedName>
    <definedName name="B_Tarifs_Le7___0" localSheetId="21">#REF!</definedName>
    <definedName name="B_Tarifs_Le7___0">#REF!</definedName>
    <definedName name="B_Tarifs_Le7___12" localSheetId="19">#REF!</definedName>
    <definedName name="B_Tarifs_Le7___12" localSheetId="10">#REF!</definedName>
    <definedName name="B_Tarifs_Le7___12" localSheetId="21">#REF!</definedName>
    <definedName name="B_Tarifs_Le7___12">#REF!</definedName>
    <definedName name="B_Tarifs_Le7___14" localSheetId="19">#REF!</definedName>
    <definedName name="B_Tarifs_Le7___14" localSheetId="10">#REF!</definedName>
    <definedName name="B_Tarifs_Le7___14" localSheetId="21">#REF!</definedName>
    <definedName name="B_Tarifs_Le7___14">#REF!</definedName>
    <definedName name="B_Tarifs_Le7___16" localSheetId="19">#REF!</definedName>
    <definedName name="B_Tarifs_Le7___16" localSheetId="10">#REF!</definedName>
    <definedName name="B_Tarifs_Le7___16" localSheetId="21">#REF!</definedName>
    <definedName name="B_Tarifs_Le7___16">#REF!</definedName>
    <definedName name="B_Tarifs_Le7___2" localSheetId="19">#REF!</definedName>
    <definedName name="B_Tarifs_Le7___2" localSheetId="10">#REF!</definedName>
    <definedName name="B_Tarifs_Le7___2" localSheetId="21">#REF!</definedName>
    <definedName name="B_Tarifs_Le7___2">#REF!</definedName>
    <definedName name="B_Tarifs_Le7___26" localSheetId="19">#REF!</definedName>
    <definedName name="B_Tarifs_Le7___26" localSheetId="10">#REF!</definedName>
    <definedName name="B_Tarifs_Le7___26" localSheetId="21">#REF!</definedName>
    <definedName name="B_Tarifs_Le7___26">#REF!</definedName>
    <definedName name="B_Tarifs_Le7___27" localSheetId="19">#REF!</definedName>
    <definedName name="B_Tarifs_Le7___27" localSheetId="10">#REF!</definedName>
    <definedName name="B_Tarifs_Le7___27" localSheetId="21">#REF!</definedName>
    <definedName name="B_Tarifs_Le7___27">#REF!</definedName>
    <definedName name="B_Tarifs_Le7___5" localSheetId="19">#REF!</definedName>
    <definedName name="B_Tarifs_Le7___5" localSheetId="10">#REF!</definedName>
    <definedName name="B_Tarifs_Le7___5" localSheetId="21">#REF!</definedName>
    <definedName name="B_Tarifs_Le7___5">#REF!</definedName>
    <definedName name="B_Tarifs_Le7___7" localSheetId="19">#REF!</definedName>
    <definedName name="B_Tarifs_Le7___7" localSheetId="10">#REF!</definedName>
    <definedName name="B_Tarifs_Le7___7" localSheetId="21">#REF!</definedName>
    <definedName name="B_Tarifs_Le7___7">#REF!</definedName>
    <definedName name="B2000ssta" localSheetId="19">#REF!</definedName>
    <definedName name="B2000ssta" localSheetId="10">#REF!</definedName>
    <definedName name="B2000ssta" localSheetId="21">#REF!</definedName>
    <definedName name="B2000ssta">#REF!</definedName>
    <definedName name="B2000ssta___0" localSheetId="19">#REF!</definedName>
    <definedName name="B2000ssta___0" localSheetId="10">#REF!</definedName>
    <definedName name="B2000ssta___0" localSheetId="21">#REF!</definedName>
    <definedName name="B2000ssta___0">#REF!</definedName>
    <definedName name="B2000ssta___12" localSheetId="19">#REF!</definedName>
    <definedName name="B2000ssta___12" localSheetId="10">#REF!</definedName>
    <definedName name="B2000ssta___12" localSheetId="21">#REF!</definedName>
    <definedName name="B2000ssta___12">#REF!</definedName>
    <definedName name="B2000ssta___14" localSheetId="19">#REF!</definedName>
    <definedName name="B2000ssta___14" localSheetId="10">#REF!</definedName>
    <definedName name="B2000ssta___14" localSheetId="21">#REF!</definedName>
    <definedName name="B2000ssta___14">#REF!</definedName>
    <definedName name="B2000ssta___16" localSheetId="19">#REF!</definedName>
    <definedName name="B2000ssta___16" localSheetId="10">#REF!</definedName>
    <definedName name="B2000ssta___16" localSheetId="21">#REF!</definedName>
    <definedName name="B2000ssta___16">#REF!</definedName>
    <definedName name="B2000ssta___27" localSheetId="19">#REF!</definedName>
    <definedName name="B2000ssta___27" localSheetId="10">#REF!</definedName>
    <definedName name="B2000ssta___27" localSheetId="21">#REF!</definedName>
    <definedName name="B2000ssta___27">#REF!</definedName>
    <definedName name="B2000ssta___5" localSheetId="19">#REF!</definedName>
    <definedName name="B2000ssta___5" localSheetId="10">#REF!</definedName>
    <definedName name="B2000ssta___5" localSheetId="21">#REF!</definedName>
    <definedName name="B2000ssta___5">#REF!</definedName>
    <definedName name="BAC" localSheetId="19">#REF!</definedName>
    <definedName name="BAC" localSheetId="10">#REF!</definedName>
    <definedName name="BAC" localSheetId="21">#REF!</definedName>
    <definedName name="BAC">#REF!</definedName>
    <definedName name="BAC_Budget_at_Completion" localSheetId="19">#REF!</definedName>
    <definedName name="BAC_Budget_at_Completion" localSheetId="10">#REF!</definedName>
    <definedName name="BAC_Budget_at_Completion" localSheetId="21">#REF!</definedName>
    <definedName name="BAC_Budget_at_Completion">#REF!</definedName>
    <definedName name="bank1">[59]decis14a3_bk!$A$2:$G$40</definedName>
    <definedName name="bank2">[59]decis14a3_bk!$A$42:$G$82</definedName>
    <definedName name="bank3">[59]decis14a3_bk!$A$84:$G$157</definedName>
    <definedName name="bank4">[59]decis14a3_bk!$A$159:$G$265</definedName>
    <definedName name="BANQUE" localSheetId="1">#REF!</definedName>
    <definedName name="BANQUE" localSheetId="19">#REF!</definedName>
    <definedName name="BANQUE" localSheetId="10">#REF!</definedName>
    <definedName name="BANQUE" localSheetId="21">#REF!</definedName>
    <definedName name="BANQUE">#REF!</definedName>
    <definedName name="BARIM" localSheetId="19">'[29]FES  ATLAS'!#REF!</definedName>
    <definedName name="BARIM" localSheetId="10">'[29]FES  ATLAS'!#REF!</definedName>
    <definedName name="BARIM" localSheetId="21">'[29]FES  ATLAS'!#REF!</definedName>
    <definedName name="BARIM">'[29]FES  ATLAS'!#REF!</definedName>
    <definedName name="BASE_COSTES" localSheetId="1">#REF!</definedName>
    <definedName name="BASE_COSTES" localSheetId="19">#REF!</definedName>
    <definedName name="BASE_COSTES" localSheetId="10">#REF!</definedName>
    <definedName name="BASE_COSTES" localSheetId="21">#REF!</definedName>
    <definedName name="BASE_COSTES">#REF!</definedName>
    <definedName name="Base2" localSheetId="1">#REF!</definedName>
    <definedName name="Base2" localSheetId="19">#REF!</definedName>
    <definedName name="Base2" localSheetId="10">#REF!</definedName>
    <definedName name="Base2" localSheetId="21">#REF!</definedName>
    <definedName name="Base2">#REF!</definedName>
    <definedName name="BASE99">[60]ULTIMATES!$A$1:$BV$40</definedName>
    <definedName name="Bat" localSheetId="19">[47]BATIMENT!#REF!</definedName>
    <definedName name="Bat" localSheetId="10">[47]BATIMENT!#REF!</definedName>
    <definedName name="Bat" localSheetId="21">[47]BATIMENT!#REF!</definedName>
    <definedName name="Bat">[47]BATIMENT!#REF!</definedName>
    <definedName name="BAZ" localSheetId="1">#REF!</definedName>
    <definedName name="BAZ" localSheetId="19">#REF!</definedName>
    <definedName name="BAZ" localSheetId="10">#REF!</definedName>
    <definedName name="BAZ" localSheetId="21">#REF!</definedName>
    <definedName name="BAZ">#REF!</definedName>
    <definedName name="BAZ___0">[61]Vir94!AF1048576</definedName>
    <definedName name="BAZ___12" localSheetId="1">#REF!</definedName>
    <definedName name="BAZ___12" localSheetId="19">#REF!</definedName>
    <definedName name="BAZ___12" localSheetId="10">#REF!</definedName>
    <definedName name="BAZ___12" localSheetId="21">#REF!</definedName>
    <definedName name="BAZ___12">#REF!</definedName>
    <definedName name="BAZ___6" localSheetId="1">#REF!</definedName>
    <definedName name="BAZ___6" localSheetId="19">#REF!</definedName>
    <definedName name="BAZ___6" localSheetId="10">#REF!</definedName>
    <definedName name="BAZ___6" localSheetId="21">#REF!</definedName>
    <definedName name="BAZ___6">#REF!</definedName>
    <definedName name="bb" localSheetId="1">#REF!</definedName>
    <definedName name="bb" localSheetId="19">#REF!</definedName>
    <definedName name="bb" localSheetId="10">#REF!</definedName>
    <definedName name="bb" localSheetId="21">#REF!</definedName>
    <definedName name="bb">#REF!</definedName>
    <definedName name="bbb">#N/A</definedName>
    <definedName name="bbb___0" localSheetId="1">VolFactor___5/#REF!</definedName>
    <definedName name="bbb___0" localSheetId="19">'Data Mobile '!VolFactor___5/#REF!</definedName>
    <definedName name="bbb___0" localSheetId="10">'Marge Mobile'!VolFactor___5/#REF!</definedName>
    <definedName name="bbb___0" localSheetId="21">'Mobile Money'!VolFactor___5/#REF!</definedName>
    <definedName name="bbb___0" localSheetId="29">VolFactor___5/#REF!</definedName>
    <definedName name="bbb___0">VolFactor___5/#REF!</definedName>
    <definedName name="bbb___12">NA()</definedName>
    <definedName name="bbb___14" localSheetId="1">VolFactor___16/#REF!</definedName>
    <definedName name="bbb___14" localSheetId="19">'Data Mobile '!VolFactor___16/#REF!</definedName>
    <definedName name="bbb___14" localSheetId="10">'Marge Mobile'!VolFactor___16/#REF!</definedName>
    <definedName name="bbb___14" localSheetId="21">'Mobile Money'!VolFactor___16/#REF!</definedName>
    <definedName name="bbb___14" localSheetId="29">VolFactor___16/#REF!</definedName>
    <definedName name="bbb___14">VolFactor___16/#REF!</definedName>
    <definedName name="bbb___16" localSheetId="1">VLastRowToPrint___7/#REF!</definedName>
    <definedName name="bbb___16" localSheetId="19">'Data Mobile '!VLastRowToPrint___7/#REF!</definedName>
    <definedName name="bbb___16" localSheetId="10">'Marge Mobile'!VLastRowToPrint___7/#REF!</definedName>
    <definedName name="bbb___16" localSheetId="21">'Mobile Money'!VLastRowToPrint___7/#REF!</definedName>
    <definedName name="bbb___16" localSheetId="29">VLastRowToPrint___7/#REF!</definedName>
    <definedName name="bbb___16">VLastRowToPrint___7/#REF!</definedName>
    <definedName name="bbb___2">NA()</definedName>
    <definedName name="bbb___23" localSheetId="1">VolFactor___5/#REF!</definedName>
    <definedName name="bbb___23" localSheetId="19">'Data Mobile '!VolFactor___5/#REF!</definedName>
    <definedName name="bbb___23" localSheetId="10">'Marge Mobile'!VolFactor___5/#REF!</definedName>
    <definedName name="bbb___23" localSheetId="21">'Mobile Money'!VolFactor___5/#REF!</definedName>
    <definedName name="bbb___23" localSheetId="29">VolFactor___5/#REF!</definedName>
    <definedName name="bbb___23">VolFactor___5/#REF!</definedName>
    <definedName name="bbb___25" localSheetId="19">[38]Trafic!VolFactor/#REF!</definedName>
    <definedName name="bbb___25" localSheetId="10">[38]Trafic!VolFactor/#REF!</definedName>
    <definedName name="bbb___25" localSheetId="21">[38]Trafic!VolFactor/#REF!</definedName>
    <definedName name="bbb___25">[38]Trafic!VolFactor/#REF!</definedName>
    <definedName name="bbb___26">NA()</definedName>
    <definedName name="bbb___27" localSheetId="1">VolFactor___14/#REF!</definedName>
    <definedName name="bbb___27" localSheetId="19">'Data Mobile '!VolFactor___14/#REF!</definedName>
    <definedName name="bbb___27" localSheetId="10">'Marge Mobile'!VolFactor___14/#REF!</definedName>
    <definedName name="bbb___27" localSheetId="21">'Mobile Money'!VolFactor___14/#REF!</definedName>
    <definedName name="bbb___27" localSheetId="29">VolFactor___14/#REF!</definedName>
    <definedName name="bbb___27">VolFactor___14/#REF!</definedName>
    <definedName name="bbb___3" localSheetId="1">VolFactor___5/#REF!</definedName>
    <definedName name="bbb___3" localSheetId="19">'Data Mobile '!VolFactor___5/#REF!</definedName>
    <definedName name="bbb___3" localSheetId="10">'Marge Mobile'!VolFactor___5/#REF!</definedName>
    <definedName name="bbb___3" localSheetId="21">'Mobile Money'!VolFactor___5/#REF!</definedName>
    <definedName name="bbb___3" localSheetId="29">VolFactor___5/#REF!</definedName>
    <definedName name="bbb___3">VolFactor___5/#REF!</definedName>
    <definedName name="bbb___4" localSheetId="1">VLastRowToPrint___0/#REF!</definedName>
    <definedName name="bbb___4" localSheetId="19">'Data Mobile '!VLastRowToPrint___0/#REF!</definedName>
    <definedName name="bbb___4" localSheetId="10">'Marge Mobile'!VLastRowToPrint___0/#REF!</definedName>
    <definedName name="bbb___4" localSheetId="21">'Mobile Money'!VLastRowToPrint___0/#REF!</definedName>
    <definedName name="bbb___4" localSheetId="29">VLastRowToPrint___0/#REF!</definedName>
    <definedName name="bbb___4">VLastRowToPrint___0/#REF!</definedName>
    <definedName name="bbb___5" localSheetId="1">VolFactor___2/#REF!</definedName>
    <definedName name="bbb___5" localSheetId="19">'Data Mobile '!VolFactor___2/#REF!</definedName>
    <definedName name="bbb___5" localSheetId="10">'Marge Mobile'!VolFactor___2/#REF!</definedName>
    <definedName name="bbb___5" localSheetId="21">'Mobile Money'!VolFactor___2/#REF!</definedName>
    <definedName name="bbb___5" localSheetId="29">VolFactor___2/#REF!</definedName>
    <definedName name="bbb___5">VolFactor___2/#REF!</definedName>
    <definedName name="bbb___6">NA()</definedName>
    <definedName name="bbb___7">NA()</definedName>
    <definedName name="bbb___9" localSheetId="1">VolFactor___5/#REF!</definedName>
    <definedName name="bbb___9" localSheetId="19">'Data Mobile '!VolFactor___5/#REF!</definedName>
    <definedName name="bbb___9" localSheetId="10">'Marge Mobile'!VolFactor___5/#REF!</definedName>
    <definedName name="bbb___9" localSheetId="21">'Mobile Money'!VolFactor___5/#REF!</definedName>
    <definedName name="bbb___9" localSheetId="29">VolFactor___5/#REF!</definedName>
    <definedName name="bbb___9">VolFactor___5/#REF!</definedName>
    <definedName name="bbb__0">#N/A</definedName>
    <definedName name="bbbb" localSheetId="1">[0]!Tx_intérêt_par_an/#REF!</definedName>
    <definedName name="bbbb" localSheetId="19">'Data Mobile '!Tx_intérêt_par_an/#REF!</definedName>
    <definedName name="bbbb" localSheetId="10">'Marge Mobile'!Tx_intérêt_par_an/#REF!</definedName>
    <definedName name="bbbb" localSheetId="21">'Mobile Money'!Tx_intérêt_par_an/#REF!</definedName>
    <definedName name="bbbb" localSheetId="29">[0]!Tx_intérêt_par_an/#REF!</definedName>
    <definedName name="bbbb">[0]!Tx_intérêt_par_an/#REF!</definedName>
    <definedName name="bbbb___0" localSheetId="1">VolFactor___5/#REF!</definedName>
    <definedName name="bbbb___0" localSheetId="19">'Data Mobile '!VolFactor___5/#REF!</definedName>
    <definedName name="bbbb___0" localSheetId="10">'Marge Mobile'!VolFactor___5/#REF!</definedName>
    <definedName name="bbbb___0" localSheetId="21">'Mobile Money'!VolFactor___5/#REF!</definedName>
    <definedName name="bbbb___0" localSheetId="29">VolFactor___5/#REF!</definedName>
    <definedName name="bbbb___0">VolFactor___5/#REF!</definedName>
    <definedName name="bbbb___12" localSheetId="1">VolFactor___25/#REF!</definedName>
    <definedName name="bbbb___12" localSheetId="19">'Data Mobile '!VolFactor___25/#REF!</definedName>
    <definedName name="bbbb___12" localSheetId="10">'Marge Mobile'!VolFactor___25/#REF!</definedName>
    <definedName name="bbbb___12" localSheetId="21">'Mobile Money'!VolFactor___25/#REF!</definedName>
    <definedName name="bbbb___12" localSheetId="29">VolFactor___25/#REF!</definedName>
    <definedName name="bbbb___12">VolFactor___25/#REF!</definedName>
    <definedName name="bbbb___14" localSheetId="1">VolFactor___16/#REF!</definedName>
    <definedName name="bbbb___14" localSheetId="19">'Data Mobile '!VolFactor___16/#REF!</definedName>
    <definedName name="bbbb___14" localSheetId="10">'Marge Mobile'!VolFactor___16/#REF!</definedName>
    <definedName name="bbbb___14" localSheetId="21">'Mobile Money'!VolFactor___16/#REF!</definedName>
    <definedName name="bbbb___14" localSheetId="29">VolFactor___16/#REF!</definedName>
    <definedName name="bbbb___14">VolFactor___16/#REF!</definedName>
    <definedName name="bbbb___16" localSheetId="1">VLastRowToPrint___7/#REF!</definedName>
    <definedName name="bbbb___16" localSheetId="19">'Data Mobile '!VLastRowToPrint___7/#REF!</definedName>
    <definedName name="bbbb___16" localSheetId="10">'Marge Mobile'!VLastRowToPrint___7/#REF!</definedName>
    <definedName name="bbbb___16" localSheetId="21">'Mobile Money'!VLastRowToPrint___7/#REF!</definedName>
    <definedName name="bbbb___16" localSheetId="29">VLastRowToPrint___7/#REF!</definedName>
    <definedName name="bbbb___16">VLastRowToPrint___7/#REF!</definedName>
    <definedName name="bbbb___2" localSheetId="1">VolFactor___4/#REF!</definedName>
    <definedName name="bbbb___2" localSheetId="19">'Data Mobile '!VolFactor___4/#REF!</definedName>
    <definedName name="bbbb___2" localSheetId="10">'Marge Mobile'!VolFactor___4/#REF!</definedName>
    <definedName name="bbbb___2" localSheetId="21">'Mobile Money'!VolFactor___4/#REF!</definedName>
    <definedName name="bbbb___2" localSheetId="29">VolFactor___4/#REF!</definedName>
    <definedName name="bbbb___2">VolFactor___4/#REF!</definedName>
    <definedName name="bbbb___23" localSheetId="1">VolFactor___5/#REF!</definedName>
    <definedName name="bbbb___23" localSheetId="19">'Data Mobile '!VolFactor___5/#REF!</definedName>
    <definedName name="bbbb___23" localSheetId="10">'Marge Mobile'!VolFactor___5/#REF!</definedName>
    <definedName name="bbbb___23" localSheetId="21">'Mobile Money'!VolFactor___5/#REF!</definedName>
    <definedName name="bbbb___23" localSheetId="29">VolFactor___5/#REF!</definedName>
    <definedName name="bbbb___23">VolFactor___5/#REF!</definedName>
    <definedName name="bbbb___25" localSheetId="19">[38]Trafic!VolFactor/#REF!</definedName>
    <definedName name="bbbb___25" localSheetId="10">[38]Trafic!VolFactor/#REF!</definedName>
    <definedName name="bbbb___25" localSheetId="21">[38]Trafic!VolFactor/#REF!</definedName>
    <definedName name="bbbb___25">[38]Trafic!VolFactor/#REF!</definedName>
    <definedName name="bbbb___26" localSheetId="1">VolFactor___12/#REF!</definedName>
    <definedName name="bbbb___26" localSheetId="19">'Data Mobile '!VolFactor___12/#REF!</definedName>
    <definedName name="bbbb___26" localSheetId="10">'Marge Mobile'!VolFactor___12/#REF!</definedName>
    <definedName name="bbbb___26" localSheetId="21">'Mobile Money'!VolFactor___12/#REF!</definedName>
    <definedName name="bbbb___26" localSheetId="29">VolFactor___12/#REF!</definedName>
    <definedName name="bbbb___26">VolFactor___12/#REF!</definedName>
    <definedName name="bbbb___27" localSheetId="1">VolFactor___14/#REF!</definedName>
    <definedName name="bbbb___27" localSheetId="19">'Data Mobile '!VolFactor___14/#REF!</definedName>
    <definedName name="bbbb___27" localSheetId="10">'Marge Mobile'!VolFactor___14/#REF!</definedName>
    <definedName name="bbbb___27" localSheetId="21">'Mobile Money'!VolFactor___14/#REF!</definedName>
    <definedName name="bbbb___27" localSheetId="29">VolFactor___14/#REF!</definedName>
    <definedName name="bbbb___27">VolFactor___14/#REF!</definedName>
    <definedName name="bbbb___3" localSheetId="1">VolFactor___5/#REF!</definedName>
    <definedName name="bbbb___3" localSheetId="19">'Data Mobile '!VolFactor___5/#REF!</definedName>
    <definedName name="bbbb___3" localSheetId="10">'Marge Mobile'!VolFactor___5/#REF!</definedName>
    <definedName name="bbbb___3" localSheetId="21">'Mobile Money'!VolFactor___5/#REF!</definedName>
    <definedName name="bbbb___3" localSheetId="29">VolFactor___5/#REF!</definedName>
    <definedName name="bbbb___3">VolFactor___5/#REF!</definedName>
    <definedName name="bbbb___4" localSheetId="1">VLastRowToPrint___0/#REF!</definedName>
    <definedName name="bbbb___4" localSheetId="19">'Data Mobile '!VLastRowToPrint___0/#REF!</definedName>
    <definedName name="bbbb___4" localSheetId="10">'Marge Mobile'!VLastRowToPrint___0/#REF!</definedName>
    <definedName name="bbbb___4" localSheetId="21">'Mobile Money'!VLastRowToPrint___0/#REF!</definedName>
    <definedName name="bbbb___4" localSheetId="29">VLastRowToPrint___0/#REF!</definedName>
    <definedName name="bbbb___4">VLastRowToPrint___0/#REF!</definedName>
    <definedName name="bbbb___5" localSheetId="1">VolFactor___2/#REF!</definedName>
    <definedName name="bbbb___5" localSheetId="19">'Data Mobile '!VolFactor___2/#REF!</definedName>
    <definedName name="bbbb___5" localSheetId="10">'Marge Mobile'!VolFactor___2/#REF!</definedName>
    <definedName name="bbbb___5" localSheetId="21">'Mobile Money'!VolFactor___2/#REF!</definedName>
    <definedName name="bbbb___5" localSheetId="29">VolFactor___2/#REF!</definedName>
    <definedName name="bbbb___5">VolFactor___2/#REF!</definedName>
    <definedName name="bbbb___6" localSheetId="1">VLastRowToPrint___26/#REF!</definedName>
    <definedName name="bbbb___6" localSheetId="19">'Data Mobile '!VLastRowToPrint___26/#REF!</definedName>
    <definedName name="bbbb___6" localSheetId="10">'Marge Mobile'!VLastRowToPrint___26/#REF!</definedName>
    <definedName name="bbbb___6" localSheetId="21">'Mobile Money'!VLastRowToPrint___26/#REF!</definedName>
    <definedName name="bbbb___6" localSheetId="29">VLastRowToPrint___26/#REF!</definedName>
    <definedName name="bbbb___6">VLastRowToPrint___26/#REF!</definedName>
    <definedName name="bbbb___7" localSheetId="1">VolFactor___27/#REF!</definedName>
    <definedName name="bbbb___7" localSheetId="19">'Data Mobile '!VolFactor___27/#REF!</definedName>
    <definedName name="bbbb___7" localSheetId="10">'Marge Mobile'!VolFactor___27/#REF!</definedName>
    <definedName name="bbbb___7" localSheetId="21">'Mobile Money'!VolFactor___27/#REF!</definedName>
    <definedName name="bbbb___7" localSheetId="29">VolFactor___27/#REF!</definedName>
    <definedName name="bbbb___7">VolFactor___27/#REF!</definedName>
    <definedName name="bbbb___9" localSheetId="1">VolFactor___5/#REF!</definedName>
    <definedName name="bbbb___9" localSheetId="19">'Data Mobile '!VolFactor___5/#REF!</definedName>
    <definedName name="bbbb___9" localSheetId="10">'Marge Mobile'!VolFactor___5/#REF!</definedName>
    <definedName name="bbbb___9" localSheetId="21">'Mobile Money'!VolFactor___5/#REF!</definedName>
    <definedName name="bbbb___9" localSheetId="29">VolFactor___5/#REF!</definedName>
    <definedName name="bbbb___9">VolFactor___5/#REF!</definedName>
    <definedName name="BBBBBBBB" localSheetId="1">Cover!BBBBBBBB</definedName>
    <definedName name="BBBBBBBB" localSheetId="19">#N/A</definedName>
    <definedName name="BBBBBBBB" localSheetId="10">#N/A</definedName>
    <definedName name="BBBBBBBB" localSheetId="21">#N/A</definedName>
    <definedName name="BBBBBBBB" localSheetId="29">'SHL et management fees'!BBBBBBBB</definedName>
    <definedName name="BBBBBBBB">'SHL et management fees'!BBBBBBBB</definedName>
    <definedName name="bc" localSheetId="1" hidden="1">{"IS",#N/A,FALSE,"IS";"RPTIS",#N/A,FALSE,"RPTIS";"STATS",#N/A,FALSE,"STATS";"CELL",#N/A,FALSE,"CELL";"BS",#N/A,FALSE,"BS"}</definedName>
    <definedName name="bc" localSheetId="19" hidden="1">{"IS",#N/A,FALSE,"IS";"RPTIS",#N/A,FALSE,"RPTIS";"STATS",#N/A,FALSE,"STATS";"CELL",#N/A,FALSE,"CELL";"BS",#N/A,FALSE,"BS"}</definedName>
    <definedName name="bc" localSheetId="21" hidden="1">{"IS",#N/A,FALSE,"IS";"RPTIS",#N/A,FALSE,"RPTIS";"STATS",#N/A,FALSE,"STATS";"CELL",#N/A,FALSE,"CELL";"BS",#N/A,FALSE,"BS"}</definedName>
    <definedName name="bc" localSheetId="26" hidden="1">{"IS",#N/A,FALSE,"IS";"RPTIS",#N/A,FALSE,"RPTIS";"STATS",#N/A,FALSE,"STATS";"CELL",#N/A,FALSE,"CELL";"BS",#N/A,FALSE,"BS"}</definedName>
    <definedName name="bc" localSheetId="29" hidden="1">{"IS",#N/A,FALSE,"IS";"RPTIS",#N/A,FALSE,"RPTIS";"STATS",#N/A,FALSE,"STATS";"CELL",#N/A,FALSE,"CELL";"BS",#N/A,FALSE,"BS"}</definedName>
    <definedName name="bc" hidden="1">{"IS",#N/A,FALSE,"IS";"RPTIS",#N/A,FALSE,"RPTIS";"STATS",#N/A,FALSE,"STATS";"CELL",#N/A,FALSE,"CELL";"BS",#N/A,FALSE,"BS"}</definedName>
    <definedName name="BCM" localSheetId="21">[48]amort!$B$55</definedName>
    <definedName name="BCM">[48]amort!$B$55</definedName>
    <definedName name="bcvgdhjdfhhjfev" localSheetId="1">Cover!bcvgdhjdfhhjfev</definedName>
    <definedName name="bcvgdhjdfhhjfev" localSheetId="19">#N/A</definedName>
    <definedName name="bcvgdhjdfhhjfev" localSheetId="10">#N/A</definedName>
    <definedName name="bcvgdhjdfhhjfev" localSheetId="21">#N/A</definedName>
    <definedName name="bcvgdhjdfhhjfev" localSheetId="30">'NRI 2015'!bcvgdhjdfhhjfev</definedName>
    <definedName name="bcvgdhjdfhhjfev" localSheetId="7">'Parc Mobile'!bcvgdhjdfhhjfev</definedName>
    <definedName name="bcvgdhjdfhhjfev" localSheetId="29">'SHL et management fees'!bcvgdhjdfhhjfev</definedName>
    <definedName name="bcvgdhjdfhhjfev">'NRI 2015'!bcvgdhjdfhhjfev</definedName>
    <definedName name="BEGINNING" localSheetId="1">#REF!</definedName>
    <definedName name="BEGINNING" localSheetId="19">#REF!</definedName>
    <definedName name="BEGINNING" localSheetId="10">#REF!</definedName>
    <definedName name="BEGINNING" localSheetId="21">#REF!</definedName>
    <definedName name="BEGINNING" localSheetId="29">#REF!</definedName>
    <definedName name="BEGINNING">#REF!</definedName>
    <definedName name="belnew" localSheetId="1" hidden="1">{"IS",#N/A,FALSE,"IS";"RPTIS",#N/A,FALSE,"RPTIS";"STATS",#N/A,FALSE,"STATS";"CELL",#N/A,FALSE,"CELL";"BS",#N/A,FALSE,"BS"}</definedName>
    <definedName name="belnew" localSheetId="19" hidden="1">{"IS",#N/A,FALSE,"IS";"RPTIS",#N/A,FALSE,"RPTIS";"STATS",#N/A,FALSE,"STATS";"CELL",#N/A,FALSE,"CELL";"BS",#N/A,FALSE,"BS"}</definedName>
    <definedName name="belnew" localSheetId="21" hidden="1">{"IS",#N/A,FALSE,"IS";"RPTIS",#N/A,FALSE,"RPTIS";"STATS",#N/A,FALSE,"STATS";"CELL",#N/A,FALSE,"CELL";"BS",#N/A,FALSE,"BS"}</definedName>
    <definedName name="belnew" localSheetId="30" hidden="1">{"IS",#N/A,FALSE,"IS";"RPTIS",#N/A,FALSE,"RPTIS";"STATS",#N/A,FALSE,"STATS";"CELL",#N/A,FALSE,"CELL";"BS",#N/A,FALSE,"BS"}</definedName>
    <definedName name="belnew" localSheetId="7" hidden="1">{"IS",#N/A,FALSE,"IS";"RPTIS",#N/A,FALSE,"RPTIS";"STATS",#N/A,FALSE,"STATS";"CELL",#N/A,FALSE,"CELL";"BS",#N/A,FALSE,"BS"}</definedName>
    <definedName name="belnew" localSheetId="26" hidden="1">{"IS",#N/A,FALSE,"IS";"RPTIS",#N/A,FALSE,"RPTIS";"STATS",#N/A,FALSE,"STATS";"CELL",#N/A,FALSE,"CELL";"BS",#N/A,FALSE,"BS"}</definedName>
    <definedName name="belnew" localSheetId="29" hidden="1">{"IS",#N/A,FALSE,"IS";"RPTIS",#N/A,FALSE,"RPTIS";"STATS",#N/A,FALSE,"STATS";"CELL",#N/A,FALSE,"CELL";"BS",#N/A,FALSE,"BS"}</definedName>
    <definedName name="belnew" hidden="1">{"IS",#N/A,FALSE,"IS";"RPTIS",#N/A,FALSE,"RPTIS";"STATS",#N/A,FALSE,"STATS";"CELL",#N/A,FALSE,"CELL";"BS",#N/A,FALSE,"BS"}</definedName>
    <definedName name="belnew1" localSheetId="1" hidden="1">{"IS",#N/A,FALSE,"IS";"RPTIS",#N/A,FALSE,"RPTIS";"STATS",#N/A,FALSE,"STATS";"CELL",#N/A,FALSE,"CELL";"BS",#N/A,FALSE,"BS"}</definedName>
    <definedName name="belnew1" localSheetId="19" hidden="1">{"IS",#N/A,FALSE,"IS";"RPTIS",#N/A,FALSE,"RPTIS";"STATS",#N/A,FALSE,"STATS";"CELL",#N/A,FALSE,"CELL";"BS",#N/A,FALSE,"BS"}</definedName>
    <definedName name="belnew1" localSheetId="21" hidden="1">{"IS",#N/A,FALSE,"IS";"RPTIS",#N/A,FALSE,"RPTIS";"STATS",#N/A,FALSE,"STATS";"CELL",#N/A,FALSE,"CELL";"BS",#N/A,FALSE,"BS"}</definedName>
    <definedName name="belnew1" localSheetId="30" hidden="1">{"IS",#N/A,FALSE,"IS";"RPTIS",#N/A,FALSE,"RPTIS";"STATS",#N/A,FALSE,"STATS";"CELL",#N/A,FALSE,"CELL";"BS",#N/A,FALSE,"BS"}</definedName>
    <definedName name="belnew1" localSheetId="7" hidden="1">{"IS",#N/A,FALSE,"IS";"RPTIS",#N/A,FALSE,"RPTIS";"STATS",#N/A,FALSE,"STATS";"CELL",#N/A,FALSE,"CELL";"BS",#N/A,FALSE,"BS"}</definedName>
    <definedName name="belnew1" localSheetId="26" hidden="1">{"IS",#N/A,FALSE,"IS";"RPTIS",#N/A,FALSE,"RPTIS";"STATS",#N/A,FALSE,"STATS";"CELL",#N/A,FALSE,"CELL";"BS",#N/A,FALSE,"BS"}</definedName>
    <definedName name="belnew1" localSheetId="29" hidden="1">{"IS",#N/A,FALSE,"IS";"RPTIS",#N/A,FALSE,"RPTIS";"STATS",#N/A,FALSE,"STATS";"CELL",#N/A,FALSE,"CELL";"BS",#N/A,FALSE,"BS"}</definedName>
    <definedName name="belnew1" hidden="1">{"IS",#N/A,FALSE,"IS";"RPTIS",#N/A,FALSE,"RPTIS";"STATS",#N/A,FALSE,"STATS";"CELL",#N/A,FALSE,"CELL";"BS",#N/A,FALSE,"BS"}</definedName>
    <definedName name="belnew10" localSheetId="1" hidden="1">{"IS",#N/A,FALSE,"IS";"RPTIS",#N/A,FALSE,"RPTIS";"STATS",#N/A,FALSE,"STATS";"CELL",#N/A,FALSE,"CELL";"BS",#N/A,FALSE,"BS"}</definedName>
    <definedName name="belnew10" localSheetId="19" hidden="1">{"IS",#N/A,FALSE,"IS";"RPTIS",#N/A,FALSE,"RPTIS";"STATS",#N/A,FALSE,"STATS";"CELL",#N/A,FALSE,"CELL";"BS",#N/A,FALSE,"BS"}</definedName>
    <definedName name="belnew10" localSheetId="21" hidden="1">{"IS",#N/A,FALSE,"IS";"RPTIS",#N/A,FALSE,"RPTIS";"STATS",#N/A,FALSE,"STATS";"CELL",#N/A,FALSE,"CELL";"BS",#N/A,FALSE,"BS"}</definedName>
    <definedName name="belnew10" localSheetId="30" hidden="1">{"IS",#N/A,FALSE,"IS";"RPTIS",#N/A,FALSE,"RPTIS";"STATS",#N/A,FALSE,"STATS";"CELL",#N/A,FALSE,"CELL";"BS",#N/A,FALSE,"BS"}</definedName>
    <definedName name="belnew10" localSheetId="7" hidden="1">{"IS",#N/A,FALSE,"IS";"RPTIS",#N/A,FALSE,"RPTIS";"STATS",#N/A,FALSE,"STATS";"CELL",#N/A,FALSE,"CELL";"BS",#N/A,FALSE,"BS"}</definedName>
    <definedName name="belnew10" localSheetId="26" hidden="1">{"IS",#N/A,FALSE,"IS";"RPTIS",#N/A,FALSE,"RPTIS";"STATS",#N/A,FALSE,"STATS";"CELL",#N/A,FALSE,"CELL";"BS",#N/A,FALSE,"BS"}</definedName>
    <definedName name="belnew10" localSheetId="29" hidden="1">{"IS",#N/A,FALSE,"IS";"RPTIS",#N/A,FALSE,"RPTIS";"STATS",#N/A,FALSE,"STATS";"CELL",#N/A,FALSE,"CELL";"BS",#N/A,FALSE,"BS"}</definedName>
    <definedName name="belnew10" hidden="1">{"IS",#N/A,FALSE,"IS";"RPTIS",#N/A,FALSE,"RPTIS";"STATS",#N/A,FALSE,"STATS";"CELL",#N/A,FALSE,"CELL";"BS",#N/A,FALSE,"BS"}</definedName>
    <definedName name="BG" localSheetId="1" hidden="1">{#N/A,#N/A,TRUE,"Cover sheet";#N/A,#N/A,TRUE,"DCF analysis";#N/A,#N/A,TRUE,"WACC calculation"}</definedName>
    <definedName name="BG" localSheetId="19" hidden="1">{#N/A,#N/A,TRUE,"Cover sheet";#N/A,#N/A,TRUE,"DCF analysis";#N/A,#N/A,TRUE,"WACC calculation"}</definedName>
    <definedName name="BG" localSheetId="21" hidden="1">{#N/A,#N/A,TRUE,"Cover sheet";#N/A,#N/A,TRUE,"DCF analysis";#N/A,#N/A,TRUE,"WACC calculation"}</definedName>
    <definedName name="BG" localSheetId="30" hidden="1">{#N/A,#N/A,TRUE,"Cover sheet";#N/A,#N/A,TRUE,"DCF analysis";#N/A,#N/A,TRUE,"WACC calculation"}</definedName>
    <definedName name="BG" localSheetId="7" hidden="1">{#N/A,#N/A,TRUE,"Cover sheet";#N/A,#N/A,TRUE,"DCF analysis";#N/A,#N/A,TRUE,"WACC calculation"}</definedName>
    <definedName name="BG" localSheetId="29" hidden="1">{#N/A,#N/A,TRUE,"Cover sheet";#N/A,#N/A,TRUE,"DCF analysis";#N/A,#N/A,TRUE,"WACC calculation"}</definedName>
    <definedName name="BG" hidden="1">{#N/A,#N/A,TRUE,"Cover sheet";#N/A,#N/A,TRUE,"DCF analysis";#N/A,#N/A,TRUE,"WACC calculation"}</definedName>
    <definedName name="BG_Del" hidden="1">15</definedName>
    <definedName name="BG_Ins" hidden="1">4</definedName>
    <definedName name="BG_Mod" hidden="1">6</definedName>
    <definedName name="BGFJ">#N/A</definedName>
    <definedName name="BHDF">#N/A</definedName>
    <definedName name="bhjilouiop"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1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2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3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7"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localSheetId="2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hjilouiop"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bildouv" localSheetId="19">[62]BATIMENT!#REF!</definedName>
    <definedName name="bildouv" localSheetId="10">[62]BATIMENT!#REF!</definedName>
    <definedName name="bildouv" localSheetId="21">[62]BATIMENT!#REF!</definedName>
    <definedName name="bildouv">[62]BATIMENT!#REF!</definedName>
    <definedName name="blabla"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nk3" localSheetId="22" hidden="1">#REF!</definedName>
    <definedName name="Blank3" localSheetId="1" hidden="1">#REF!</definedName>
    <definedName name="Blank3" localSheetId="19" hidden="1">#REF!</definedName>
    <definedName name="Blank3" localSheetId="10" hidden="1">#REF!</definedName>
    <definedName name="Blank3" localSheetId="21" hidden="1">#REF!</definedName>
    <definedName name="Blank3" localSheetId="30" hidden="1">#REF!</definedName>
    <definedName name="Blank3" localSheetId="7" hidden="1">#REF!</definedName>
    <definedName name="Blank3" localSheetId="17" hidden="1">#REF!</definedName>
    <definedName name="Blank3" hidden="1">#REF!</definedName>
    <definedName name="Blank4" localSheetId="22" hidden="1">#REF!</definedName>
    <definedName name="Blank4" localSheetId="1" hidden="1">#REF!</definedName>
    <definedName name="Blank4" localSheetId="19" hidden="1">#REF!</definedName>
    <definedName name="Blank4" localSheetId="10" hidden="1">#REF!</definedName>
    <definedName name="Blank4" localSheetId="21" hidden="1">#REF!</definedName>
    <definedName name="Blank4" localSheetId="30" hidden="1">#REF!</definedName>
    <definedName name="Blank4" localSheetId="17" hidden="1">#REF!</definedName>
    <definedName name="Blank4" hidden="1">#REF!</definedName>
    <definedName name="Blank5" localSheetId="22" hidden="1">#REF!</definedName>
    <definedName name="Blank5" localSheetId="1" hidden="1">#REF!</definedName>
    <definedName name="Blank5" localSheetId="19" hidden="1">#REF!</definedName>
    <definedName name="Blank5" localSheetId="10" hidden="1">#REF!</definedName>
    <definedName name="Blank5" localSheetId="21" hidden="1">#REF!</definedName>
    <definedName name="Blank5" localSheetId="30" hidden="1">#REF!</definedName>
    <definedName name="Blank5" localSheetId="17" hidden="1">#REF!</definedName>
    <definedName name="Blank5" hidden="1">#REF!</definedName>
    <definedName name="Blank6" localSheetId="22" hidden="1">#REF!</definedName>
    <definedName name="Blank6" localSheetId="1" hidden="1">#REF!</definedName>
    <definedName name="Blank6" localSheetId="19" hidden="1">#REF!</definedName>
    <definedName name="Blank6" localSheetId="10" hidden="1">#REF!</definedName>
    <definedName name="Blank6" localSheetId="21" hidden="1">#REF!</definedName>
    <definedName name="Blank6" localSheetId="17" hidden="1">#REF!</definedName>
    <definedName name="Blank6" hidden="1">#REF!</definedName>
    <definedName name="Blank7" localSheetId="22" hidden="1">#REF!</definedName>
    <definedName name="Blank7" localSheetId="1" hidden="1">#REF!</definedName>
    <definedName name="Blank7" localSheetId="19" hidden="1">#REF!</definedName>
    <definedName name="Blank7" localSheetId="10" hidden="1">#REF!</definedName>
    <definedName name="Blank7" localSheetId="21" hidden="1">#REF!</definedName>
    <definedName name="Blank7" localSheetId="17" hidden="1">#REF!</definedName>
    <definedName name="Blank7" hidden="1">#REF!</definedName>
    <definedName name="Blank8" localSheetId="22" hidden="1">#REF!</definedName>
    <definedName name="Blank8" localSheetId="1" hidden="1">#REF!</definedName>
    <definedName name="Blank8" localSheetId="19" hidden="1">#REF!</definedName>
    <definedName name="Blank8" localSheetId="10" hidden="1">#REF!</definedName>
    <definedName name="Blank8" localSheetId="21" hidden="1">#REF!</definedName>
    <definedName name="Blank8" localSheetId="17" hidden="1">#REF!</definedName>
    <definedName name="Blank8" hidden="1">#REF!</definedName>
    <definedName name="BLPH7" localSheetId="22" hidden="1">[62]Sheet1!#REF!</definedName>
    <definedName name="BLPH7" localSheetId="1" hidden="1">[62]Sheet1!#REF!</definedName>
    <definedName name="BLPH7" localSheetId="19" hidden="1">[62]Sheet1!#REF!</definedName>
    <definedName name="BLPH7" localSheetId="10" hidden="1">[62]Sheet1!#REF!</definedName>
    <definedName name="BLPH7" localSheetId="21" hidden="1">[62]Sheet1!#REF!</definedName>
    <definedName name="BLPH7" localSheetId="30" hidden="1">[63]Sheet1!#REF!</definedName>
    <definedName name="BLPH7" localSheetId="17" hidden="1">[62]Sheet1!#REF!</definedName>
    <definedName name="BLPH7" hidden="1">[62]Sheet1!#REF!</definedName>
    <definedName name="BMC.E" localSheetId="21">[48]amort!$H$41</definedName>
    <definedName name="BMC.E">[48]amort!$H$41</definedName>
    <definedName name="BMCE" localSheetId="1">#REF!</definedName>
    <definedName name="BMCE" localSheetId="19">#REF!</definedName>
    <definedName name="BMCE" localSheetId="10">#REF!</definedName>
    <definedName name="BMCE" localSheetId="21">#REF!</definedName>
    <definedName name="BMCE">#REF!</definedName>
    <definedName name="BMCE.P" localSheetId="1">#REF!</definedName>
    <definedName name="BMCE.P" localSheetId="19">#REF!</definedName>
    <definedName name="BMCE.P" localSheetId="10">#REF!</definedName>
    <definedName name="BMCE.P" localSheetId="21">#REF!</definedName>
    <definedName name="BMCE.P">#REF!</definedName>
    <definedName name="BMCEP" localSheetId="21">[48]amort!$B$49</definedName>
    <definedName name="BMCEP">[48]amort!$B$49</definedName>
    <definedName name="BMCI" localSheetId="21">[48]amort!$B$54</definedName>
    <definedName name="BMCI">[48]amort!$B$54</definedName>
    <definedName name="bnbbb" localSheetId="1">Cover!bnbbb</definedName>
    <definedName name="bnbbb" localSheetId="19">#N/A</definedName>
    <definedName name="bnbbb" localSheetId="10">#N/A</definedName>
    <definedName name="bnbbb" localSheetId="21">#N/A</definedName>
    <definedName name="bnbbb" localSheetId="29">'SHL et management fees'!bnbbb</definedName>
    <definedName name="bnbbb">'SHL et management fees'!bnbbb</definedName>
    <definedName name="BNFG">#N/A</definedName>
    <definedName name="bnkj" localSheetId="1" hidden="1">{#N/A,#N/A,FALSE,"output";#N/A,#N/A,FALSE,"contrib";#N/A,#N/A,FALSE,"profile";#N/A,#N/A,FALSE,"comps"}</definedName>
    <definedName name="bnkj" localSheetId="19" hidden="1">{#N/A,#N/A,FALSE,"output";#N/A,#N/A,FALSE,"contrib";#N/A,#N/A,FALSE,"profile";#N/A,#N/A,FALSE,"comps"}</definedName>
    <definedName name="bnkj" localSheetId="21" hidden="1">{#N/A,#N/A,FALSE,"output";#N/A,#N/A,FALSE,"contrib";#N/A,#N/A,FALSE,"profile";#N/A,#N/A,FALSE,"comps"}</definedName>
    <definedName name="bnkj" localSheetId="30" hidden="1">{#N/A,#N/A,FALSE,"output";#N/A,#N/A,FALSE,"contrib";#N/A,#N/A,FALSE,"profile";#N/A,#N/A,FALSE,"comps"}</definedName>
    <definedName name="bnkj" localSheetId="7" hidden="1">{#N/A,#N/A,FALSE,"output";#N/A,#N/A,FALSE,"contrib";#N/A,#N/A,FALSE,"profile";#N/A,#N/A,FALSE,"comps"}</definedName>
    <definedName name="bnkj" localSheetId="29" hidden="1">{#N/A,#N/A,FALSE,"output";#N/A,#N/A,FALSE,"contrib";#N/A,#N/A,FALSE,"profile";#N/A,#N/A,FALSE,"comps"}</definedName>
    <definedName name="bnkj" hidden="1">{#N/A,#N/A,FALSE,"output";#N/A,#N/A,FALSE,"contrib";#N/A,#N/A,FALSE,"profile";#N/A,#N/A,FALSE,"comps"}</definedName>
    <definedName name="BO_OPEX4R" localSheetId="19">#REF!</definedName>
    <definedName name="BO_OPEX4R" localSheetId="10">#REF!</definedName>
    <definedName name="BO_OPEX4R" localSheetId="21">#REF!</definedName>
    <definedName name="BO_OPEX4R">#REF!</definedName>
    <definedName name="bouhali" localSheetId="19">#REF!</definedName>
    <definedName name="bouhali" localSheetId="10">#REF!</definedName>
    <definedName name="bouhali" localSheetId="21">#REF!</definedName>
    <definedName name="bouhali">#REF!</definedName>
    <definedName name="BOUNDARY">#N/A</definedName>
    <definedName name="BOXOFFICE">'[64]BOX OFFICE'!$A$8:$AN$846</definedName>
    <definedName name="BP" localSheetId="21">[48]amort!$B$56</definedName>
    <definedName name="BP">[48]amort!$B$56</definedName>
    <definedName name="BQ" localSheetId="21">[48]amort!$H$30</definedName>
    <definedName name="BQ">[48]amort!$H$30</definedName>
    <definedName name="BSCVolt" localSheetId="1">#REF!</definedName>
    <definedName name="BSCVolt" localSheetId="19">#REF!</definedName>
    <definedName name="BSCVolt" localSheetId="10">#REF!</definedName>
    <definedName name="BSCVolt" localSheetId="21">#REF!</definedName>
    <definedName name="BSCVolt">#REF!</definedName>
    <definedName name="BTSVolt" localSheetId="1">#REF!</definedName>
    <definedName name="BTSVolt" localSheetId="19">#REF!</definedName>
    <definedName name="BTSVolt" localSheetId="10">#REF!</definedName>
    <definedName name="BTSVolt" localSheetId="21">#REF!</definedName>
    <definedName name="BTSVolt">#REF!</definedName>
    <definedName name="BUD_MENSUAL">'[65]DRH capex'!$G$155:$W$189</definedName>
    <definedName name="budconso7dr" localSheetId="19">[66]Aga!#REF!</definedName>
    <definedName name="budconso7dr" localSheetId="10">[66]Aga!#REF!</definedName>
    <definedName name="budconso7dr" localSheetId="21">[66]Aga!#REF!</definedName>
    <definedName name="budconso7dr">[66]Aga!#REF!</definedName>
    <definedName name="budfev" localSheetId="1" hidden="1">[67]A!$U$2:$AH$2</definedName>
    <definedName name="budfev" localSheetId="21" hidden="1">[68]A!$U$2:$AH$2</definedName>
    <definedName name="budfev" localSheetId="30" hidden="1">[69]A!$U$2:$AH$2</definedName>
    <definedName name="budfev" localSheetId="26" hidden="1">[31]A!$U$2:$AH$2</definedName>
    <definedName name="budfev" hidden="1">[68]A!$U$2:$AH$2</definedName>
    <definedName name="Budget_2003_Conso" localSheetId="1">#REF!</definedName>
    <definedName name="Budget_2003_Conso" localSheetId="19">#REF!</definedName>
    <definedName name="Budget_2003_Conso" localSheetId="10">#REF!</definedName>
    <definedName name="Budget_2003_Conso" localSheetId="21">#REF!</definedName>
    <definedName name="Budget_2003_Conso">#REF!</definedName>
    <definedName name="Budget_2003_Conso___0" localSheetId="1">#REF!</definedName>
    <definedName name="Budget_2003_Conso___0" localSheetId="19">#REF!</definedName>
    <definedName name="Budget_2003_Conso___0" localSheetId="10">#REF!</definedName>
    <definedName name="Budget_2003_Conso___0" localSheetId="21">#REF!</definedName>
    <definedName name="Budget_2003_Conso___0">#REF!</definedName>
    <definedName name="Budget_2003_Conso___12" localSheetId="1">#REF!</definedName>
    <definedName name="Budget_2003_Conso___12" localSheetId="19">#REF!</definedName>
    <definedName name="Budget_2003_Conso___12" localSheetId="10">#REF!</definedName>
    <definedName name="Budget_2003_Conso___12" localSheetId="21">#REF!</definedName>
    <definedName name="Budget_2003_Conso___12">#REF!</definedName>
    <definedName name="Budget_2003_Conso___14" localSheetId="19">#REF!</definedName>
    <definedName name="Budget_2003_Conso___14" localSheetId="10">#REF!</definedName>
    <definedName name="Budget_2003_Conso___14" localSheetId="21">#REF!</definedName>
    <definedName name="Budget_2003_Conso___14">#REF!</definedName>
    <definedName name="Budget_2003_Conso___16" localSheetId="19">#REF!</definedName>
    <definedName name="Budget_2003_Conso___16" localSheetId="10">#REF!</definedName>
    <definedName name="Budget_2003_Conso___16" localSheetId="21">#REF!</definedName>
    <definedName name="Budget_2003_Conso___16">#REF!</definedName>
    <definedName name="Budget_2003_Conso___27" localSheetId="19">#REF!</definedName>
    <definedName name="Budget_2003_Conso___27" localSheetId="10">#REF!</definedName>
    <definedName name="Budget_2003_Conso___27" localSheetId="21">#REF!</definedName>
    <definedName name="Budget_2003_Conso___27">#REF!</definedName>
    <definedName name="Budget_2003_Conso___5" localSheetId="19">#REF!</definedName>
    <definedName name="Budget_2003_Conso___5" localSheetId="10">#REF!</definedName>
    <definedName name="Budget_2003_Conso___5" localSheetId="21">#REF!</definedName>
    <definedName name="Budget_2003_Conso___5">#REF!</definedName>
    <definedName name="Budget_DR_Rabat06" localSheetId="19">#REF!</definedName>
    <definedName name="Budget_DR_Rabat06" localSheetId="10">#REF!</definedName>
    <definedName name="Budget_DR_Rabat06" localSheetId="21">#REF!</definedName>
    <definedName name="Budget_DR_Rabat06">#REF!</definedName>
    <definedName name="BUDGET_REVISE" localSheetId="21">'[70]BUDGET REVISE'!$A$1:$C$217</definedName>
    <definedName name="BUDGET_REVISE">'[70]BUDGET REVISE'!$A$1:$C$217</definedName>
    <definedName name="Budget02" localSheetId="1">'[71]R.Entreprises'!$A$5:$N$25</definedName>
    <definedName name="Budget02" localSheetId="21">'[72]R.Entreprises'!$A$5:$N$25</definedName>
    <definedName name="Budget02" localSheetId="30">'[73]R.Entreprises'!$A$5:$N$25</definedName>
    <definedName name="Budget02" localSheetId="29">'[71]R.Entreprises'!$A$5:$N$25</definedName>
    <definedName name="Budget02">'[72]R.Entreprises'!$A$5:$N$25</definedName>
    <definedName name="budget2000" localSheetId="1">#REF!</definedName>
    <definedName name="budget2000" localSheetId="19">#REF!</definedName>
    <definedName name="budget2000" localSheetId="10">#REF!</definedName>
    <definedName name="budget2000" localSheetId="21">#REF!</definedName>
    <definedName name="budget2000">#REF!</definedName>
    <definedName name="budget2000___0" localSheetId="1">#REF!</definedName>
    <definedName name="budget2000___0" localSheetId="19">#REF!</definedName>
    <definedName name="budget2000___0" localSheetId="10">#REF!</definedName>
    <definedName name="budget2000___0" localSheetId="21">#REF!</definedName>
    <definedName name="budget2000___0">#REF!</definedName>
    <definedName name="budget2000___12" localSheetId="1">#REF!</definedName>
    <definedName name="budget2000___12" localSheetId="19">#REF!</definedName>
    <definedName name="budget2000___12" localSheetId="10">#REF!</definedName>
    <definedName name="budget2000___12" localSheetId="21">#REF!</definedName>
    <definedName name="budget2000___12">#REF!</definedName>
    <definedName name="budget2000___14" localSheetId="19">#REF!</definedName>
    <definedName name="budget2000___14" localSheetId="10">#REF!</definedName>
    <definedName name="budget2000___14" localSheetId="21">#REF!</definedName>
    <definedName name="budget2000___14">#REF!</definedName>
    <definedName name="budget2000___16" localSheetId="19">#REF!</definedName>
    <definedName name="budget2000___16" localSheetId="10">#REF!</definedName>
    <definedName name="budget2000___16" localSheetId="21">#REF!</definedName>
    <definedName name="budget2000___16">#REF!</definedName>
    <definedName name="budget2000___27" localSheetId="19">#REF!</definedName>
    <definedName name="budget2000___27" localSheetId="10">#REF!</definedName>
    <definedName name="budget2000___27" localSheetId="21">#REF!</definedName>
    <definedName name="budget2000___27">#REF!</definedName>
    <definedName name="budget2000___5" localSheetId="19">#REF!</definedName>
    <definedName name="budget2000___5" localSheetId="10">#REF!</definedName>
    <definedName name="budget2000___5" localSheetId="21">#REF!</definedName>
    <definedName name="budget2000___5">#REF!</definedName>
    <definedName name="budmens7dr" localSheetId="19">[66]Aga!#REF!</definedName>
    <definedName name="budmens7dr" localSheetId="10">[66]Aga!#REF!</definedName>
    <definedName name="budmens7dr" localSheetId="21">[66]Aga!#REF!</definedName>
    <definedName name="budmens7dr">[66]Aga!#REF!</definedName>
    <definedName name="bvb">[74]Feuil1!$A$1:$M$44</definedName>
    <definedName name="C.D.M" localSheetId="1">#REF!</definedName>
    <definedName name="C.D.M" localSheetId="19">#REF!</definedName>
    <definedName name="C.D.M" localSheetId="10">#REF!</definedName>
    <definedName name="C.D.M" localSheetId="21">#REF!</definedName>
    <definedName name="C.D.M">#REF!</definedName>
    <definedName name="C_" localSheetId="1">#REF!</definedName>
    <definedName name="C_" localSheetId="19">#REF!</definedName>
    <definedName name="C_" localSheetId="10">#REF!</definedName>
    <definedName name="C_" localSheetId="21">#REF!</definedName>
    <definedName name="C_">#REF!</definedName>
    <definedName name="C____0" localSheetId="1">[17]CH95!#REF!</definedName>
    <definedName name="C____0" localSheetId="19">[17]CH95!#REF!</definedName>
    <definedName name="C____0" localSheetId="10">[17]CH95!#REF!</definedName>
    <definedName name="C____0" localSheetId="21">[17]CH95!#REF!</definedName>
    <definedName name="C____0">[17]CH95!#REF!</definedName>
    <definedName name="C____12" localSheetId="1">#REF!</definedName>
    <definedName name="C____12" localSheetId="19">#REF!</definedName>
    <definedName name="C____12" localSheetId="10">#REF!</definedName>
    <definedName name="C____12" localSheetId="21">#REF!</definedName>
    <definedName name="C____12">#REF!</definedName>
    <definedName name="C____2" localSheetId="1">#REF!</definedName>
    <definedName name="C____2" localSheetId="19">#REF!</definedName>
    <definedName name="C____2" localSheetId="10">#REF!</definedName>
    <definedName name="C____2" localSheetId="21">#REF!</definedName>
    <definedName name="C____2">#REF!</definedName>
    <definedName name="C____25" localSheetId="1">#REF!</definedName>
    <definedName name="C____25" localSheetId="19">#REF!</definedName>
    <definedName name="C____25" localSheetId="10">#REF!</definedName>
    <definedName name="C____25" localSheetId="21">#REF!</definedName>
    <definedName name="C____25">#REF!</definedName>
    <definedName name="C____26" localSheetId="19">#REF!</definedName>
    <definedName name="C____26" localSheetId="10">#REF!</definedName>
    <definedName name="C____26" localSheetId="21">#REF!</definedName>
    <definedName name="C____26">#REF!</definedName>
    <definedName name="C____27" localSheetId="19">[17]CH95!#REF!</definedName>
    <definedName name="C____27" localSheetId="10">[17]CH95!#REF!</definedName>
    <definedName name="C____27" localSheetId="21">[17]CH95!#REF!</definedName>
    <definedName name="C____27">[17]CH95!#REF!</definedName>
    <definedName name="C____4" localSheetId="1">#REF!</definedName>
    <definedName name="C____4" localSheetId="19">#REF!</definedName>
    <definedName name="C____4" localSheetId="10">#REF!</definedName>
    <definedName name="C____4" localSheetId="21">#REF!</definedName>
    <definedName name="C____4">#REF!</definedName>
    <definedName name="C____5" localSheetId="19">[17]CH95!#REF!</definedName>
    <definedName name="C____5" localSheetId="10">[17]CH95!#REF!</definedName>
    <definedName name="C____5" localSheetId="21">[17]CH95!#REF!</definedName>
    <definedName name="C____5">[17]CH95!#REF!</definedName>
    <definedName name="C____6" localSheetId="1">#REF!</definedName>
    <definedName name="C____6" localSheetId="19">#REF!</definedName>
    <definedName name="C____6" localSheetId="10">#REF!</definedName>
    <definedName name="C____6" localSheetId="21">#REF!</definedName>
    <definedName name="C____6">#REF!</definedName>
    <definedName name="C____7" localSheetId="1">#REF!</definedName>
    <definedName name="C____7" localSheetId="19">#REF!</definedName>
    <definedName name="C____7" localSheetId="10">#REF!</definedName>
    <definedName name="C____7" localSheetId="21">#REF!</definedName>
    <definedName name="C____7">#REF!</definedName>
    <definedName name="C_Prépaiement" localSheetId="1">#REF!</definedName>
    <definedName name="C_Prépaiement" localSheetId="19">#REF!</definedName>
    <definedName name="C_Prépaiement" localSheetId="10">#REF!</definedName>
    <definedName name="C_Prépaiement" localSheetId="21">#REF!</definedName>
    <definedName name="C_Prépaiement">#REF!</definedName>
    <definedName name="C_Prépaiement___0" localSheetId="19">#REF!</definedName>
    <definedName name="C_Prépaiement___0" localSheetId="10">#REF!</definedName>
    <definedName name="C_Prépaiement___0" localSheetId="21">#REF!</definedName>
    <definedName name="C_Prépaiement___0">#REF!</definedName>
    <definedName name="C_Prépaiement___12" localSheetId="19">#REF!</definedName>
    <definedName name="C_Prépaiement___12" localSheetId="10">#REF!</definedName>
    <definedName name="C_Prépaiement___12" localSheetId="21">#REF!</definedName>
    <definedName name="C_Prépaiement___12">#REF!</definedName>
    <definedName name="C_Prépaiement___14" localSheetId="19">#REF!</definedName>
    <definedName name="C_Prépaiement___14" localSheetId="10">#REF!</definedName>
    <definedName name="C_Prépaiement___14" localSheetId="21">#REF!</definedName>
    <definedName name="C_Prépaiement___14">#REF!</definedName>
    <definedName name="C_Prépaiement___16" localSheetId="19">#REF!</definedName>
    <definedName name="C_Prépaiement___16" localSheetId="10">#REF!</definedName>
    <definedName name="C_Prépaiement___16" localSheetId="21">#REF!</definedName>
    <definedName name="C_Prépaiement___16">#REF!</definedName>
    <definedName name="C_Prépaiement___2" localSheetId="19">#REF!</definedName>
    <definedName name="C_Prépaiement___2" localSheetId="10">#REF!</definedName>
    <definedName name="C_Prépaiement___2" localSheetId="21">#REF!</definedName>
    <definedName name="C_Prépaiement___2">#REF!</definedName>
    <definedName name="C_Prépaiement___26" localSheetId="19">#REF!</definedName>
    <definedName name="C_Prépaiement___26" localSheetId="10">#REF!</definedName>
    <definedName name="C_Prépaiement___26" localSheetId="21">#REF!</definedName>
    <definedName name="C_Prépaiement___26">#REF!</definedName>
    <definedName name="C_Prépaiement___27" localSheetId="19">#REF!</definedName>
    <definedName name="C_Prépaiement___27" localSheetId="10">#REF!</definedName>
    <definedName name="C_Prépaiement___27" localSheetId="21">#REF!</definedName>
    <definedName name="C_Prépaiement___27">#REF!</definedName>
    <definedName name="C_Prépaiement___5" localSheetId="19">#REF!</definedName>
    <definedName name="C_Prépaiement___5" localSheetId="10">#REF!</definedName>
    <definedName name="C_Prépaiement___5" localSheetId="21">#REF!</definedName>
    <definedName name="C_Prépaiement___5">#REF!</definedName>
    <definedName name="C_Prépaiement___7" localSheetId="19">#REF!</definedName>
    <definedName name="C_Prépaiement___7" localSheetId="10">#REF!</definedName>
    <definedName name="C_Prépaiement___7" localSheetId="21">#REF!</definedName>
    <definedName name="C_Prépaiement___7">#REF!</definedName>
    <definedName name="CA" localSheetId="19">#REF!</definedName>
    <definedName name="CA" localSheetId="10">#REF!</definedName>
    <definedName name="CA" localSheetId="21">#REF!</definedName>
    <definedName name="CA">#REF!</definedName>
    <definedName name="CA___0" localSheetId="19">#REF!</definedName>
    <definedName name="CA___0" localSheetId="10">#REF!</definedName>
    <definedName name="CA___0" localSheetId="21">#REF!</definedName>
    <definedName name="CA___0">#REF!</definedName>
    <definedName name="CA___12" localSheetId="19">#REF!</definedName>
    <definedName name="CA___12" localSheetId="10">#REF!</definedName>
    <definedName name="CA___12" localSheetId="21">#REF!</definedName>
    <definedName name="CA___12">#REF!</definedName>
    <definedName name="CA___14" localSheetId="19">#REF!</definedName>
    <definedName name="CA___14" localSheetId="10">#REF!</definedName>
    <definedName name="CA___14" localSheetId="21">#REF!</definedName>
    <definedName name="CA___14">#REF!</definedName>
    <definedName name="CA___16" localSheetId="19">#REF!</definedName>
    <definedName name="CA___16" localSheetId="10">#REF!</definedName>
    <definedName name="CA___16" localSheetId="21">#REF!</definedName>
    <definedName name="CA___16">#REF!</definedName>
    <definedName name="CA___2" localSheetId="19">#REF!</definedName>
    <definedName name="CA___2" localSheetId="10">#REF!</definedName>
    <definedName name="CA___2" localSheetId="21">#REF!</definedName>
    <definedName name="CA___2">#REF!</definedName>
    <definedName name="CA___25" localSheetId="19">#REF!</definedName>
    <definedName name="CA___25" localSheetId="10">#REF!</definedName>
    <definedName name="CA___25" localSheetId="21">#REF!</definedName>
    <definedName name="CA___25">#REF!</definedName>
    <definedName name="CA___26" localSheetId="19">#REF!</definedName>
    <definedName name="CA___26" localSheetId="10">#REF!</definedName>
    <definedName name="CA___26" localSheetId="21">#REF!</definedName>
    <definedName name="CA___26">#REF!</definedName>
    <definedName name="CA___27" localSheetId="19">#REF!</definedName>
    <definedName name="CA___27" localSheetId="10">#REF!</definedName>
    <definedName name="CA___27" localSheetId="21">#REF!</definedName>
    <definedName name="CA___27">#REF!</definedName>
    <definedName name="CA___4" localSheetId="19">#REF!</definedName>
    <definedName name="CA___4" localSheetId="10">#REF!</definedName>
    <definedName name="CA___4" localSheetId="21">#REF!</definedName>
    <definedName name="CA___4">#REF!</definedName>
    <definedName name="CA___5" localSheetId="19">#REF!</definedName>
    <definedName name="CA___5" localSheetId="10">#REF!</definedName>
    <definedName name="CA___5" localSheetId="21">#REF!</definedName>
    <definedName name="CA___5">#REF!</definedName>
    <definedName name="CA___7" localSheetId="19">#REF!</definedName>
    <definedName name="CA___7" localSheetId="10">#REF!</definedName>
    <definedName name="CA___7" localSheetId="21">#REF!</definedName>
    <definedName name="CA___7">#REF!</definedName>
    <definedName name="ca_pm_dest" localSheetId="19">#REF!</definedName>
    <definedName name="ca_pm_dest" localSheetId="10">#REF!</definedName>
    <definedName name="ca_pm_dest" localSheetId="21">#REF!</definedName>
    <definedName name="ca_pm_dest">#REF!</definedName>
    <definedName name="Cable" localSheetId="1" hidden="1">{#N/A,#N/A,FALSE,"Operations";#N/A,#N/A,FALSE,"Financials"}</definedName>
    <definedName name="Cable" localSheetId="19" hidden="1">{#N/A,#N/A,FALSE,"Operations";#N/A,#N/A,FALSE,"Financials"}</definedName>
    <definedName name="Cable" localSheetId="21" hidden="1">{#N/A,#N/A,FALSE,"Operations";#N/A,#N/A,FALSE,"Financials"}</definedName>
    <definedName name="Cable" localSheetId="30" hidden="1">{#N/A,#N/A,FALSE,"Operations";#N/A,#N/A,FALSE,"Financials"}</definedName>
    <definedName name="Cable" localSheetId="7" hidden="1">{#N/A,#N/A,FALSE,"Operations";#N/A,#N/A,FALSE,"Financials"}</definedName>
    <definedName name="Cable" localSheetId="29" hidden="1">{#N/A,#N/A,FALSE,"Operations";#N/A,#N/A,FALSE,"Financials"}</definedName>
    <definedName name="Cable" hidden="1">{#N/A,#N/A,FALSE,"Operations";#N/A,#N/A,FALSE,"Financials"}</definedName>
    <definedName name="Cable2" localSheetId="1" hidden="1">{#N/A,#N/A,FALSE,"Operations";#N/A,#N/A,FALSE,"Financials"}</definedName>
    <definedName name="Cable2" localSheetId="19" hidden="1">{#N/A,#N/A,FALSE,"Operations";#N/A,#N/A,FALSE,"Financials"}</definedName>
    <definedName name="Cable2" localSheetId="21" hidden="1">{#N/A,#N/A,FALSE,"Operations";#N/A,#N/A,FALSE,"Financials"}</definedName>
    <definedName name="Cable2" localSheetId="30" hidden="1">{#N/A,#N/A,FALSE,"Operations";#N/A,#N/A,FALSE,"Financials"}</definedName>
    <definedName name="Cable2" localSheetId="7" hidden="1">{#N/A,#N/A,FALSE,"Operations";#N/A,#N/A,FALSE,"Financials"}</definedName>
    <definedName name="Cable2" localSheetId="29" hidden="1">{#N/A,#N/A,FALSE,"Operations";#N/A,#N/A,FALSE,"Financials"}</definedName>
    <definedName name="Cable2" hidden="1">{#N/A,#N/A,FALSE,"Operations";#N/A,#N/A,FALSE,"Financials"}</definedName>
    <definedName name="Cabs" localSheetId="19">#REF!</definedName>
    <definedName name="Cabs" localSheetId="10">#REF!</definedName>
    <definedName name="Cabs" localSheetId="21">#REF!</definedName>
    <definedName name="Cabs">#REF!</definedName>
    <definedName name="cad" localSheetId="1">[0]!Tx_intérêt_par_an/#REF!</definedName>
    <definedName name="cad" localSheetId="19">'Data Mobile '!Tx_intérêt_par_an/#REF!</definedName>
    <definedName name="cad" localSheetId="10">'Marge Mobile'!Tx_intérêt_par_an/#REF!</definedName>
    <definedName name="cad" localSheetId="21">'Mobile Money'!Tx_intérêt_par_an/#REF!</definedName>
    <definedName name="cad" localSheetId="29">[0]!Tx_intérêt_par_an/#REF!</definedName>
    <definedName name="cad">[0]!Tx_intérêt_par_an/#REF!</definedName>
    <definedName name="cad___0" localSheetId="1">VolFactor___5/#REF!</definedName>
    <definedName name="cad___0" localSheetId="19">'Data Mobile '!VolFactor___5/#REF!</definedName>
    <definedName name="cad___0" localSheetId="10">'Marge Mobile'!VolFactor___5/#REF!</definedName>
    <definedName name="cad___0" localSheetId="21">'Mobile Money'!VolFactor___5/#REF!</definedName>
    <definedName name="cad___0" localSheetId="29">VolFactor___5/#REF!</definedName>
    <definedName name="cad___0">VolFactor___5/#REF!</definedName>
    <definedName name="cad___12" localSheetId="1">VolFactor___25/#REF!</definedName>
    <definedName name="cad___12" localSheetId="19">'Data Mobile '!VolFactor___25/#REF!</definedName>
    <definedName name="cad___12" localSheetId="10">'Marge Mobile'!VolFactor___25/#REF!</definedName>
    <definedName name="cad___12" localSheetId="21">'Mobile Money'!VolFactor___25/#REF!</definedName>
    <definedName name="cad___12" localSheetId="29">VolFactor___25/#REF!</definedName>
    <definedName name="cad___12">VolFactor___25/#REF!</definedName>
    <definedName name="cad___14" localSheetId="1">VolFactor___16/#REF!</definedName>
    <definedName name="cad___14" localSheetId="19">'Data Mobile '!VolFactor___16/#REF!</definedName>
    <definedName name="cad___14" localSheetId="10">'Marge Mobile'!VolFactor___16/#REF!</definedName>
    <definedName name="cad___14" localSheetId="21">'Mobile Money'!VolFactor___16/#REF!</definedName>
    <definedName name="cad___14" localSheetId="29">VolFactor___16/#REF!</definedName>
    <definedName name="cad___14">VolFactor___16/#REF!</definedName>
    <definedName name="cad___16" localSheetId="1">VLastRowToPrint___7/#REF!</definedName>
    <definedName name="cad___16" localSheetId="19">'Data Mobile '!VLastRowToPrint___7/#REF!</definedName>
    <definedName name="cad___16" localSheetId="10">'Marge Mobile'!VLastRowToPrint___7/#REF!</definedName>
    <definedName name="cad___16" localSheetId="21">'Mobile Money'!VLastRowToPrint___7/#REF!</definedName>
    <definedName name="cad___16" localSheetId="29">VLastRowToPrint___7/#REF!</definedName>
    <definedName name="cad___16">VLastRowToPrint___7/#REF!</definedName>
    <definedName name="cad___2" localSheetId="1">VolFactor___5/#REF!</definedName>
    <definedName name="cad___2" localSheetId="19">'Data Mobile '!VolFactor___5/#REF!</definedName>
    <definedName name="cad___2" localSheetId="10">'Marge Mobile'!VolFactor___5/#REF!</definedName>
    <definedName name="cad___2" localSheetId="21">'Mobile Money'!VolFactor___5/#REF!</definedName>
    <definedName name="cad___2" localSheetId="29">VolFactor___5/#REF!</definedName>
    <definedName name="cad___2">VolFactor___5/#REF!</definedName>
    <definedName name="cad___23" localSheetId="1">VolFactor___5/#REF!</definedName>
    <definedName name="cad___23" localSheetId="19">'Data Mobile '!VolFactor___5/#REF!</definedName>
    <definedName name="cad___23" localSheetId="10">'Marge Mobile'!VolFactor___5/#REF!</definedName>
    <definedName name="cad___23" localSheetId="21">'Mobile Money'!VolFactor___5/#REF!</definedName>
    <definedName name="cad___23" localSheetId="29">VolFactor___5/#REF!</definedName>
    <definedName name="cad___23">VolFactor___5/#REF!</definedName>
    <definedName name="cad___25" localSheetId="1">VolFactor___5/#REF!</definedName>
    <definedName name="cad___25" localSheetId="19">'Data Mobile '!VolFactor___5/#REF!</definedName>
    <definedName name="cad___25" localSheetId="10">'Marge Mobile'!VolFactor___5/#REF!</definedName>
    <definedName name="cad___25" localSheetId="21">'Mobile Money'!VolFactor___5/#REF!</definedName>
    <definedName name="cad___25" localSheetId="29">VolFactor___5/#REF!</definedName>
    <definedName name="cad___25">VolFactor___5/#REF!</definedName>
    <definedName name="cad___26" localSheetId="1">VolFactor___5/#REF!</definedName>
    <definedName name="cad___26" localSheetId="19">'Data Mobile '!VolFactor___5/#REF!</definedName>
    <definedName name="cad___26" localSheetId="10">'Marge Mobile'!VolFactor___5/#REF!</definedName>
    <definedName name="cad___26" localSheetId="21">'Mobile Money'!VolFactor___5/#REF!</definedName>
    <definedName name="cad___26" localSheetId="29">VolFactor___5/#REF!</definedName>
    <definedName name="cad___26">VolFactor___5/#REF!</definedName>
    <definedName name="cad___27" localSheetId="1">VolFactor___14/#REF!</definedName>
    <definedName name="cad___27" localSheetId="19">'Data Mobile '!VolFactor___14/#REF!</definedName>
    <definedName name="cad___27" localSheetId="10">'Marge Mobile'!VolFactor___14/#REF!</definedName>
    <definedName name="cad___27" localSheetId="21">'Mobile Money'!VolFactor___14/#REF!</definedName>
    <definedName name="cad___27" localSheetId="29">VolFactor___14/#REF!</definedName>
    <definedName name="cad___27">VolFactor___14/#REF!</definedName>
    <definedName name="cad___3" localSheetId="1">VolFactor___5/#REF!</definedName>
    <definedName name="cad___3" localSheetId="19">'Data Mobile '!VolFactor___5/#REF!</definedName>
    <definedName name="cad___3" localSheetId="10">'Marge Mobile'!VolFactor___5/#REF!</definedName>
    <definedName name="cad___3" localSheetId="21">'Mobile Money'!VolFactor___5/#REF!</definedName>
    <definedName name="cad___3" localSheetId="29">VolFactor___5/#REF!</definedName>
    <definedName name="cad___3">VolFactor___5/#REF!</definedName>
    <definedName name="cad___4" localSheetId="1">VolFactor___5/#REF!</definedName>
    <definedName name="cad___4" localSheetId="19">'Data Mobile '!VolFactor___5/#REF!</definedName>
    <definedName name="cad___4" localSheetId="10">'Marge Mobile'!VolFactor___5/#REF!</definedName>
    <definedName name="cad___4" localSheetId="21">'Mobile Money'!VolFactor___5/#REF!</definedName>
    <definedName name="cad___4" localSheetId="29">VolFactor___5/#REF!</definedName>
    <definedName name="cad___4">VolFactor___5/#REF!</definedName>
    <definedName name="cad___5" localSheetId="1">VolFactor___2/#REF!</definedName>
    <definedName name="cad___5" localSheetId="19">'Data Mobile '!VolFactor___2/#REF!</definedName>
    <definedName name="cad___5" localSheetId="10">'Marge Mobile'!VolFactor___2/#REF!</definedName>
    <definedName name="cad___5" localSheetId="21">'Mobile Money'!VolFactor___2/#REF!</definedName>
    <definedName name="cad___5" localSheetId="29">VolFactor___2/#REF!</definedName>
    <definedName name="cad___5">VolFactor___2/#REF!</definedName>
    <definedName name="cad___6" localSheetId="1">VLastRowToPrint___26/#REF!</definedName>
    <definedName name="cad___6" localSheetId="19">'Data Mobile '!VLastRowToPrint___26/#REF!</definedName>
    <definedName name="cad___6" localSheetId="10">'Marge Mobile'!VLastRowToPrint___26/#REF!</definedName>
    <definedName name="cad___6" localSheetId="21">'Mobile Money'!VLastRowToPrint___26/#REF!</definedName>
    <definedName name="cad___6" localSheetId="29">VLastRowToPrint___26/#REF!</definedName>
    <definedName name="cad___6">VLastRowToPrint___26/#REF!</definedName>
    <definedName name="cad___7" localSheetId="1">VolFactor___5/#REF!</definedName>
    <definedName name="cad___7" localSheetId="19">'Data Mobile '!VolFactor___5/#REF!</definedName>
    <definedName name="cad___7" localSheetId="10">'Marge Mobile'!VolFactor___5/#REF!</definedName>
    <definedName name="cad___7" localSheetId="21">'Mobile Money'!VolFactor___5/#REF!</definedName>
    <definedName name="cad___7" localSheetId="29">VolFactor___5/#REF!</definedName>
    <definedName name="cad___7">VolFactor___5/#REF!</definedName>
    <definedName name="cad___9" localSheetId="1">VolFactor___5/#REF!</definedName>
    <definedName name="cad___9" localSheetId="19">'Data Mobile '!VolFactor___5/#REF!</definedName>
    <definedName name="cad___9" localSheetId="10">'Marge Mobile'!VolFactor___5/#REF!</definedName>
    <definedName name="cad___9" localSheetId="21">'Mobile Money'!VolFactor___5/#REF!</definedName>
    <definedName name="cad___9" localSheetId="29">VolFactor___5/#REF!</definedName>
    <definedName name="cad___9">VolFactor___5/#REF!</definedName>
    <definedName name="Calibration" localSheetId="1">Cover!Calibration</definedName>
    <definedName name="Calibration" localSheetId="19">#N/A</definedName>
    <definedName name="Calibration" localSheetId="10">#N/A</definedName>
    <definedName name="Calibration" localSheetId="21">#N/A</definedName>
    <definedName name="Calibration" localSheetId="30">'NRI 2015'!Calibration</definedName>
    <definedName name="Calibration" localSheetId="7">'Parc Mobile'!Calibration</definedName>
    <definedName name="Calibration" localSheetId="29">'SHL et management fees'!Calibration</definedName>
    <definedName name="Calibration">'NRI 2015'!Calibration</definedName>
    <definedName name="camel" localSheetId="1" hidden="1">{#N/A,#N/A,TRUE,"Forecast &amp; Analysis";#N/A,#N/A,TRUE,"Market Values";#N/A,#N/A,TRUE,"Ratios";#N/A,#N/A,TRUE,"Regressions";#N/A,#N/A,TRUE,"Market Values";#N/A,#N/A,TRUE,"Parameters &amp; Results"}</definedName>
    <definedName name="camel" localSheetId="19" hidden="1">{#N/A,#N/A,TRUE,"Forecast &amp; Analysis";#N/A,#N/A,TRUE,"Market Values";#N/A,#N/A,TRUE,"Ratios";#N/A,#N/A,TRUE,"Regressions";#N/A,#N/A,TRUE,"Market Values";#N/A,#N/A,TRUE,"Parameters &amp; Results"}</definedName>
    <definedName name="camel" localSheetId="21" hidden="1">{#N/A,#N/A,TRUE,"Forecast &amp; Analysis";#N/A,#N/A,TRUE,"Market Values";#N/A,#N/A,TRUE,"Ratios";#N/A,#N/A,TRUE,"Regressions";#N/A,#N/A,TRUE,"Market Values";#N/A,#N/A,TRUE,"Parameters &amp; Results"}</definedName>
    <definedName name="camel" localSheetId="30" hidden="1">{#N/A,#N/A,TRUE,"Forecast &amp; Analysis";#N/A,#N/A,TRUE,"Market Values";#N/A,#N/A,TRUE,"Ratios";#N/A,#N/A,TRUE,"Regressions";#N/A,#N/A,TRUE,"Market Values";#N/A,#N/A,TRUE,"Parameters &amp; Results"}</definedName>
    <definedName name="camel" localSheetId="7" hidden="1">{#N/A,#N/A,TRUE,"Forecast &amp; Analysis";#N/A,#N/A,TRUE,"Market Values";#N/A,#N/A,TRUE,"Ratios";#N/A,#N/A,TRUE,"Regressions";#N/A,#N/A,TRUE,"Market Values";#N/A,#N/A,TRUE,"Parameters &amp; Results"}</definedName>
    <definedName name="camel" localSheetId="29" hidden="1">{#N/A,#N/A,TRUE,"Forecast &amp; Analysis";#N/A,#N/A,TRUE,"Market Values";#N/A,#N/A,TRUE,"Ratios";#N/A,#N/A,TRUE,"Regressions";#N/A,#N/A,TRUE,"Market Values";#N/A,#N/A,TRUE,"Parameters &amp; Results"}</definedName>
    <definedName name="camel" hidden="1">{#N/A,#N/A,TRUE,"Forecast &amp; Analysis";#N/A,#N/A,TRUE,"Market Values";#N/A,#N/A,TRUE,"Ratios";#N/A,#N/A,TRUE,"Regressions";#N/A,#N/A,TRUE,"Market Values";#N/A,#N/A,TRUE,"Parameters &amp; Results"}</definedName>
    <definedName name="CAMON" localSheetId="19">'[75]Key Indicators'!#REF!</definedName>
    <definedName name="CAMON" localSheetId="10">'[75]Key Indicators'!#REF!</definedName>
    <definedName name="CAMON" localSheetId="21">'[75]Key Indicators'!#REF!</definedName>
    <definedName name="CAMON">'[75]Key Indicators'!#REF!</definedName>
    <definedName name="CAP_ACT1" localSheetId="19">[76]CàP_Mois!#REF!</definedName>
    <definedName name="CAP_ACT1" localSheetId="10">[76]CàP_Mois!#REF!</definedName>
    <definedName name="CAP_ACT1" localSheetId="21">[76]CàP_Mois!#REF!</definedName>
    <definedName name="CAP_ACT1">[76]CàP_Mois!#REF!</definedName>
    <definedName name="CAP_ACTU1" localSheetId="19">[76]CàP_Mois!#REF!</definedName>
    <definedName name="CAP_ACTU1" localSheetId="10">[76]CàP_Mois!#REF!</definedName>
    <definedName name="CAP_ACTU1" localSheetId="21">[76]CàP_Mois!#REF!</definedName>
    <definedName name="CAP_ACTU1">[76]CàP_Mois!#REF!</definedName>
    <definedName name="CAP_Mois">[77]CàP_Mois!$B$1:$D$31</definedName>
    <definedName name="CAP2003àComptabiliser" localSheetId="1">#REF!</definedName>
    <definedName name="CAP2003àComptabiliser" localSheetId="19">#REF!</definedName>
    <definedName name="CAP2003àComptabiliser" localSheetId="10">#REF!</definedName>
    <definedName name="CAP2003àComptabiliser" localSheetId="21">#REF!</definedName>
    <definedName name="CAP2003àComptabiliser">#REF!</definedName>
    <definedName name="CAPBUD">#N/A</definedName>
    <definedName name="CAPEX">#N/A</definedName>
    <definedName name="CAPEX_ACTU_DETAIL_DIV" localSheetId="1">#REF!</definedName>
    <definedName name="CAPEX_ACTU_DETAIL_DIV" localSheetId="19">#REF!</definedName>
    <definedName name="CAPEX_ACTU_DETAIL_DIV" localSheetId="10">#REF!</definedName>
    <definedName name="CAPEX_ACTU_DETAIL_DIV" localSheetId="21">#REF!</definedName>
    <definedName name="CAPEX_ACTU_DETAIL_DIV">#REF!</definedName>
    <definedName name="CAPEX_ACTU2_PREVISION" localSheetId="1">#REF!</definedName>
    <definedName name="CAPEX_ACTU2_PREVISION" localSheetId="19">#REF!</definedName>
    <definedName name="CAPEX_ACTU2_PREVISION" localSheetId="10">#REF!</definedName>
    <definedName name="CAPEX_ACTU2_PREVISION" localSheetId="21">#REF!</definedName>
    <definedName name="CAPEX_ACTU2_PREVISION">#REF!</definedName>
    <definedName name="CAPEX_PREVISIONS" localSheetId="19">#REF!</definedName>
    <definedName name="CAPEX_PREVISIONS" localSheetId="10">#REF!</definedName>
    <definedName name="CAPEX_PREVISIONS" localSheetId="21">#REF!</definedName>
    <definedName name="CAPEX_PREVISIONS">#REF!</definedName>
    <definedName name="CAPEX_PREVISIONS_DG" localSheetId="19">#REF!</definedName>
    <definedName name="CAPEX_PREVISIONS_DG" localSheetId="10">#REF!</definedName>
    <definedName name="CAPEX_PREVISIONS_DG" localSheetId="21">#REF!</definedName>
    <definedName name="CAPEX_PREVISIONS_DG">#REF!</definedName>
    <definedName name="CAPEX_PREVISIONS_DG___0" localSheetId="19">#REF!</definedName>
    <definedName name="CAPEX_PREVISIONS_DG___0" localSheetId="10">#REF!</definedName>
    <definedName name="CAPEX_PREVISIONS_DG___0" localSheetId="21">#REF!</definedName>
    <definedName name="CAPEX_PREVISIONS_DG___0">#REF!</definedName>
    <definedName name="CAPEX_PREVISIONS_DG___12" localSheetId="19">#REF!</definedName>
    <definedName name="CAPEX_PREVISIONS_DG___12" localSheetId="10">#REF!</definedName>
    <definedName name="CAPEX_PREVISIONS_DG___12" localSheetId="21">#REF!</definedName>
    <definedName name="CAPEX_PREVISIONS_DG___12">#REF!</definedName>
    <definedName name="CAPEX_PREVISIONS_DG___14" localSheetId="19">#REF!</definedName>
    <definedName name="CAPEX_PREVISIONS_DG___14" localSheetId="10">#REF!</definedName>
    <definedName name="CAPEX_PREVISIONS_DG___14" localSheetId="21">#REF!</definedName>
    <definedName name="CAPEX_PREVISIONS_DG___14">#REF!</definedName>
    <definedName name="CAPEX_PREVISIONS_DG___16" localSheetId="19">#REF!</definedName>
    <definedName name="CAPEX_PREVISIONS_DG___16" localSheetId="10">#REF!</definedName>
    <definedName name="CAPEX_PREVISIONS_DG___16" localSheetId="21">#REF!</definedName>
    <definedName name="CAPEX_PREVISIONS_DG___16">#REF!</definedName>
    <definedName name="CAPEX_PREVISIONS_DG___2" localSheetId="19">#REF!</definedName>
    <definedName name="CAPEX_PREVISIONS_DG___2" localSheetId="10">#REF!</definedName>
    <definedName name="CAPEX_PREVISIONS_DG___2" localSheetId="21">#REF!</definedName>
    <definedName name="CAPEX_PREVISIONS_DG___2">#REF!</definedName>
    <definedName name="CAPEX_PREVISIONS_DG___25" localSheetId="19">#REF!</definedName>
    <definedName name="CAPEX_PREVISIONS_DG___25" localSheetId="10">#REF!</definedName>
    <definedName name="CAPEX_PREVISIONS_DG___25" localSheetId="21">#REF!</definedName>
    <definedName name="CAPEX_PREVISIONS_DG___25">#REF!</definedName>
    <definedName name="CAPEX_PREVISIONS_DG___26" localSheetId="19">#REF!</definedName>
    <definedName name="CAPEX_PREVISIONS_DG___26" localSheetId="10">#REF!</definedName>
    <definedName name="CAPEX_PREVISIONS_DG___26" localSheetId="21">#REF!</definedName>
    <definedName name="CAPEX_PREVISIONS_DG___26">#REF!</definedName>
    <definedName name="CAPEX_PREVISIONS_DG___27" localSheetId="19">#REF!</definedName>
    <definedName name="CAPEX_PREVISIONS_DG___27" localSheetId="10">#REF!</definedName>
    <definedName name="CAPEX_PREVISIONS_DG___27" localSheetId="21">#REF!</definedName>
    <definedName name="CAPEX_PREVISIONS_DG___27">#REF!</definedName>
    <definedName name="CAPEX_PREVISIONS_DG___4" localSheetId="19">#REF!</definedName>
    <definedName name="CAPEX_PREVISIONS_DG___4" localSheetId="10">#REF!</definedName>
    <definedName name="CAPEX_PREVISIONS_DG___4" localSheetId="21">#REF!</definedName>
    <definedName name="CAPEX_PREVISIONS_DG___4">#REF!</definedName>
    <definedName name="CAPEX_PREVISIONS_DG___5" localSheetId="19">#REF!</definedName>
    <definedName name="CAPEX_PREVISIONS_DG___5" localSheetId="10">#REF!</definedName>
    <definedName name="CAPEX_PREVISIONS_DG___5" localSheetId="21">#REF!</definedName>
    <definedName name="CAPEX_PREVISIONS_DG___5">#REF!</definedName>
    <definedName name="CAPEX_PREVISIONS_DG___7" localSheetId="19">#REF!</definedName>
    <definedName name="CAPEX_PREVISIONS_DG___7" localSheetId="10">#REF!</definedName>
    <definedName name="CAPEX_PREVISIONS_DG___7" localSheetId="21">#REF!</definedName>
    <definedName name="CAPEX_PREVISIONS_DG___7">#REF!</definedName>
    <definedName name="CAPEX_PROVISION_2003" localSheetId="19">#REF!</definedName>
    <definedName name="CAPEX_PROVISION_2003" localSheetId="10">#REF!</definedName>
    <definedName name="CAPEX_PROVISION_2003" localSheetId="21">#REF!</definedName>
    <definedName name="CAPEX_PROVISION_2003">#REF!</definedName>
    <definedName name="CAPEX4RQ" localSheetId="19">#REF!</definedName>
    <definedName name="CAPEX4RQ" localSheetId="10">#REF!</definedName>
    <definedName name="CAPEX4RQ" localSheetId="21">#REF!</definedName>
    <definedName name="CAPEX4RQ">#REF!</definedName>
    <definedName name="CAPEX4RQDG" localSheetId="19">#REF!</definedName>
    <definedName name="CAPEX4RQDG" localSheetId="10">#REF!</definedName>
    <definedName name="CAPEX4RQDG" localSheetId="21">#REF!</definedName>
    <definedName name="CAPEX4RQDG">#REF!</definedName>
    <definedName name="CAPEX4RQPROJET" localSheetId="19">#REF!</definedName>
    <definedName name="CAPEX4RQPROJET" localSheetId="10">#REF!</definedName>
    <definedName name="CAPEX4RQPROJET" localSheetId="21">#REF!</definedName>
    <definedName name="CAPEX4RQPROJET">#REF!</definedName>
    <definedName name="CAPEX4SYNTHESE" localSheetId="19">#REF!</definedName>
    <definedName name="CAPEX4SYNTHESE" localSheetId="10">#REF!</definedName>
    <definedName name="CAPEX4SYNTHESE" localSheetId="21">#REF!</definedName>
    <definedName name="CAPEX4SYNTHESE">#REF!</definedName>
    <definedName name="carte" localSheetId="1">Cover!carte</definedName>
    <definedName name="carte" localSheetId="19">#N/A</definedName>
    <definedName name="carte" localSheetId="10">#N/A</definedName>
    <definedName name="carte" localSheetId="21">#N/A</definedName>
    <definedName name="carte" localSheetId="30">'NRI 2015'!carte</definedName>
    <definedName name="carte" localSheetId="7">'Parc Mobile'!carte</definedName>
    <definedName name="carte" localSheetId="29">'SHL et management fees'!carte</definedName>
    <definedName name="carte">'NRI 2015'!carte</definedName>
    <definedName name="Casa2" localSheetId="1">#REF!</definedName>
    <definedName name="Casa2" localSheetId="19">#REF!</definedName>
    <definedName name="Casa2" localSheetId="10">#REF!</definedName>
    <definedName name="Casa2" localSheetId="21">#REF!</definedName>
    <definedName name="Casa2" localSheetId="29">#REF!</definedName>
    <definedName name="Casa2">#REF!</definedName>
    <definedName name="Casa3" localSheetId="19">#REF!</definedName>
    <definedName name="Casa3" localSheetId="10">#REF!</definedName>
    <definedName name="Casa3" localSheetId="21">#REF!</definedName>
    <definedName name="Casa3" localSheetId="29">#REF!</definedName>
    <definedName name="Casa3">#REF!</definedName>
    <definedName name="cash" localSheetId="19">#REF!</definedName>
    <definedName name="cash" localSheetId="10">#REF!</definedName>
    <definedName name="cash" localSheetId="21">#REF!</definedName>
    <definedName name="cash">#REF!</definedName>
    <definedName name="CataRécSynt" localSheetId="19">#REF!</definedName>
    <definedName name="CataRécSynt" localSheetId="10">#REF!</definedName>
    <definedName name="CataRécSynt" localSheetId="21">#REF!</definedName>
    <definedName name="CataRécSynt">#REF!</definedName>
    <definedName name="Catégorie">'[78]Catégories&amp; motifs_réclamations'!$H$2:$H$3</definedName>
    <definedName name="CatRMDRéc">'[40]Daily Z10'!$E$1:$E$500</definedName>
    <definedName name="cc" localSheetId="1" hidden="1">{#N/A,#N/A,FALSE,"CBE";#N/A,#N/A,FALSE,"SWK"}</definedName>
    <definedName name="cc" localSheetId="19" hidden="1">{#N/A,#N/A,FALSE,"CBE";#N/A,#N/A,FALSE,"SWK"}</definedName>
    <definedName name="cc" localSheetId="21" hidden="1">{#N/A,#N/A,FALSE,"CBE";#N/A,#N/A,FALSE,"SWK"}</definedName>
    <definedName name="CC" localSheetId="30">#REF!</definedName>
    <definedName name="cc" localSheetId="7" hidden="1">{#N/A,#N/A,FALSE,"CBE";#N/A,#N/A,FALSE,"SWK"}</definedName>
    <definedName name="cc" localSheetId="29" hidden="1">{#N/A,#N/A,FALSE,"CBE";#N/A,#N/A,FALSE,"SWK"}</definedName>
    <definedName name="cc" hidden="1">{#N/A,#N/A,FALSE,"CBE";#N/A,#N/A,FALSE,"SWK"}</definedName>
    <definedName name="ccc" localSheetId="1">[0]!Tx_intérêt_par_an/#REF!</definedName>
    <definedName name="ccc" localSheetId="19">'Data Mobile '!Tx_intérêt_par_an/#REF!</definedName>
    <definedName name="ccc" localSheetId="10">'Marge Mobile'!Tx_intérêt_par_an/#REF!</definedName>
    <definedName name="ccc" localSheetId="21">'Mobile Money'!Tx_intérêt_par_an/#REF!</definedName>
    <definedName name="ccc" localSheetId="29">[0]!Tx_intérêt_par_an/#REF!</definedName>
    <definedName name="ccc">[0]!Tx_intérêt_par_an/#REF!</definedName>
    <definedName name="cccc" localSheetId="1">[0]!Tx_intérêt_par_an/#REF!</definedName>
    <definedName name="cccc" localSheetId="19">'Data Mobile '!Tx_intérêt_par_an/#REF!</definedName>
    <definedName name="cccc" localSheetId="10">'Marge Mobile'!Tx_intérêt_par_an/#REF!</definedName>
    <definedName name="cccc" localSheetId="21">'Mobile Money'!Tx_intérêt_par_an/#REF!</definedName>
    <definedName name="cccc" localSheetId="29">[0]!Tx_intérêt_par_an/#REF!</definedName>
    <definedName name="cccc">[0]!Tx_intérêt_par_an/#REF!</definedName>
    <definedName name="cccc___0" localSheetId="1">VolFactor___5/#REF!</definedName>
    <definedName name="cccc___0" localSheetId="19">'Data Mobile '!VolFactor___5/#REF!</definedName>
    <definedName name="cccc___0" localSheetId="10">'Marge Mobile'!VolFactor___5/#REF!</definedName>
    <definedName name="cccc___0" localSheetId="21">'Mobile Money'!VolFactor___5/#REF!</definedName>
    <definedName name="cccc___0" localSheetId="29">VolFactor___5/#REF!</definedName>
    <definedName name="cccc___0">VolFactor___5/#REF!</definedName>
    <definedName name="cccc___12" localSheetId="1">VolFactor___25/#REF!</definedName>
    <definedName name="cccc___12" localSheetId="19">'Data Mobile '!VolFactor___25/#REF!</definedName>
    <definedName name="cccc___12" localSheetId="10">'Marge Mobile'!VolFactor___25/#REF!</definedName>
    <definedName name="cccc___12" localSheetId="21">'Mobile Money'!VolFactor___25/#REF!</definedName>
    <definedName name="cccc___12" localSheetId="29">VolFactor___25/#REF!</definedName>
    <definedName name="cccc___12">VolFactor___25/#REF!</definedName>
    <definedName name="cccc___14" localSheetId="1">VolFactor___16/#REF!</definedName>
    <definedName name="cccc___14" localSheetId="19">'Data Mobile '!VolFactor___16/#REF!</definedName>
    <definedName name="cccc___14" localSheetId="10">'Marge Mobile'!VolFactor___16/#REF!</definedName>
    <definedName name="cccc___14" localSheetId="21">'Mobile Money'!VolFactor___16/#REF!</definedName>
    <definedName name="cccc___14" localSheetId="29">VolFactor___16/#REF!</definedName>
    <definedName name="cccc___14">VolFactor___16/#REF!</definedName>
    <definedName name="cccc___16" localSheetId="1">VLastRowToPrint___7/#REF!</definedName>
    <definedName name="cccc___16" localSheetId="19">'Data Mobile '!VLastRowToPrint___7/#REF!</definedName>
    <definedName name="cccc___16" localSheetId="10">'Marge Mobile'!VLastRowToPrint___7/#REF!</definedName>
    <definedName name="cccc___16" localSheetId="21">'Mobile Money'!VLastRowToPrint___7/#REF!</definedName>
    <definedName name="cccc___16" localSheetId="29">VLastRowToPrint___7/#REF!</definedName>
    <definedName name="cccc___16">VLastRowToPrint___7/#REF!</definedName>
    <definedName name="cccc___2" localSheetId="1">VolFactor___5/#REF!</definedName>
    <definedName name="cccc___2" localSheetId="19">'Data Mobile '!VolFactor___5/#REF!</definedName>
    <definedName name="cccc___2" localSheetId="10">'Marge Mobile'!VolFactor___5/#REF!</definedName>
    <definedName name="cccc___2" localSheetId="21">'Mobile Money'!VolFactor___5/#REF!</definedName>
    <definedName name="cccc___2" localSheetId="29">VolFactor___5/#REF!</definedName>
    <definedName name="cccc___2">VolFactor___5/#REF!</definedName>
    <definedName name="cccc___23" localSheetId="1">VolFactor___5/#REF!</definedName>
    <definedName name="cccc___23" localSheetId="19">'Data Mobile '!VolFactor___5/#REF!</definedName>
    <definedName name="cccc___23" localSheetId="10">'Marge Mobile'!VolFactor___5/#REF!</definedName>
    <definedName name="cccc___23" localSheetId="21">'Mobile Money'!VolFactor___5/#REF!</definedName>
    <definedName name="cccc___23" localSheetId="29">VolFactor___5/#REF!</definedName>
    <definedName name="cccc___23">VolFactor___5/#REF!</definedName>
    <definedName name="cccc___25" localSheetId="1">VolFactor___5/#REF!</definedName>
    <definedName name="cccc___25" localSheetId="19">'Data Mobile '!VolFactor___5/#REF!</definedName>
    <definedName name="cccc___25" localSheetId="10">'Marge Mobile'!VolFactor___5/#REF!</definedName>
    <definedName name="cccc___25" localSheetId="21">'Mobile Money'!VolFactor___5/#REF!</definedName>
    <definedName name="cccc___25" localSheetId="29">VolFactor___5/#REF!</definedName>
    <definedName name="cccc___25">VolFactor___5/#REF!</definedName>
    <definedName name="cccc___26" localSheetId="1">VolFactor___5/#REF!</definedName>
    <definedName name="cccc___26" localSheetId="19">'Data Mobile '!VolFactor___5/#REF!</definedName>
    <definedName name="cccc___26" localSheetId="10">'Marge Mobile'!VolFactor___5/#REF!</definedName>
    <definedName name="cccc___26" localSheetId="21">'Mobile Money'!VolFactor___5/#REF!</definedName>
    <definedName name="cccc___26" localSheetId="29">VolFactor___5/#REF!</definedName>
    <definedName name="cccc___26">VolFactor___5/#REF!</definedName>
    <definedName name="cccc___27" localSheetId="1">VolFactor___14/#REF!</definedName>
    <definedName name="cccc___27" localSheetId="19">'Data Mobile '!VolFactor___14/#REF!</definedName>
    <definedName name="cccc___27" localSheetId="10">'Marge Mobile'!VolFactor___14/#REF!</definedName>
    <definedName name="cccc___27" localSheetId="21">'Mobile Money'!VolFactor___14/#REF!</definedName>
    <definedName name="cccc___27" localSheetId="29">VolFactor___14/#REF!</definedName>
    <definedName name="cccc___27">VolFactor___14/#REF!</definedName>
    <definedName name="cccc___3" localSheetId="1">VolFactor___5/#REF!</definedName>
    <definedName name="cccc___3" localSheetId="19">'Data Mobile '!VolFactor___5/#REF!</definedName>
    <definedName name="cccc___3" localSheetId="10">'Marge Mobile'!VolFactor___5/#REF!</definedName>
    <definedName name="cccc___3" localSheetId="21">'Mobile Money'!VolFactor___5/#REF!</definedName>
    <definedName name="cccc___3" localSheetId="29">VolFactor___5/#REF!</definedName>
    <definedName name="cccc___3">VolFactor___5/#REF!</definedName>
    <definedName name="cccc___4" localSheetId="1">VolFactor___5/#REF!</definedName>
    <definedName name="cccc___4" localSheetId="19">'Data Mobile '!VolFactor___5/#REF!</definedName>
    <definedName name="cccc___4" localSheetId="10">'Marge Mobile'!VolFactor___5/#REF!</definedName>
    <definedName name="cccc___4" localSheetId="21">'Mobile Money'!VolFactor___5/#REF!</definedName>
    <definedName name="cccc___4" localSheetId="29">VolFactor___5/#REF!</definedName>
    <definedName name="cccc___4">VolFactor___5/#REF!</definedName>
    <definedName name="cccc___5" localSheetId="1">VolFactor___2/#REF!</definedName>
    <definedName name="cccc___5" localSheetId="19">'Data Mobile '!VolFactor___2/#REF!</definedName>
    <definedName name="cccc___5" localSheetId="10">'Marge Mobile'!VolFactor___2/#REF!</definedName>
    <definedName name="cccc___5" localSheetId="21">'Mobile Money'!VolFactor___2/#REF!</definedName>
    <definedName name="cccc___5" localSheetId="29">VolFactor___2/#REF!</definedName>
    <definedName name="cccc___5">VolFactor___2/#REF!</definedName>
    <definedName name="cccc___6" localSheetId="1">VLastRowToPrint___26/#REF!</definedName>
    <definedName name="cccc___6" localSheetId="19">'Data Mobile '!VLastRowToPrint___26/#REF!</definedName>
    <definedName name="cccc___6" localSheetId="10">'Marge Mobile'!VLastRowToPrint___26/#REF!</definedName>
    <definedName name="cccc___6" localSheetId="21">'Mobile Money'!VLastRowToPrint___26/#REF!</definedName>
    <definedName name="cccc___6" localSheetId="29">VLastRowToPrint___26/#REF!</definedName>
    <definedName name="cccc___6">VLastRowToPrint___26/#REF!</definedName>
    <definedName name="cccc___7" localSheetId="1">VolFactor___5/#REF!</definedName>
    <definedName name="cccc___7" localSheetId="19">'Data Mobile '!VolFactor___5/#REF!</definedName>
    <definedName name="cccc___7" localSheetId="10">'Marge Mobile'!VolFactor___5/#REF!</definedName>
    <definedName name="cccc___7" localSheetId="21">'Mobile Money'!VolFactor___5/#REF!</definedName>
    <definedName name="cccc___7" localSheetId="29">VolFactor___5/#REF!</definedName>
    <definedName name="cccc___7">VolFactor___5/#REF!</definedName>
    <definedName name="cccc___9" localSheetId="1">VolFactor___5/#REF!</definedName>
    <definedName name="cccc___9" localSheetId="19">'Data Mobile '!VolFactor___5/#REF!</definedName>
    <definedName name="cccc___9" localSheetId="10">'Marge Mobile'!VolFactor___5/#REF!</definedName>
    <definedName name="cccc___9" localSheetId="21">'Mobile Money'!VolFactor___5/#REF!</definedName>
    <definedName name="cccc___9" localSheetId="29">VolFactor___5/#REF!</definedName>
    <definedName name="cccc___9">VolFactor___5/#REF!</definedName>
    <definedName name="CCP_AGADIR" localSheetId="1">#REF!</definedName>
    <definedName name="CCP_AGADIR" localSheetId="19">#REF!</definedName>
    <definedName name="CCP_AGADIR" localSheetId="10">#REF!</definedName>
    <definedName name="CCP_AGADIR" localSheetId="21">#REF!</definedName>
    <definedName name="CCP_AGADIR" localSheetId="29">#REF!</definedName>
    <definedName name="CCP_AGADIR">#REF!</definedName>
    <definedName name="CCP_CASABLANCA" localSheetId="19">#REF!</definedName>
    <definedName name="CCP_CASABLANCA" localSheetId="10">#REF!</definedName>
    <definedName name="CCP_CASABLANCA" localSheetId="21">#REF!</definedName>
    <definedName name="CCP_CASABLANCA" localSheetId="29">#REF!</definedName>
    <definedName name="CCP_CASABLANCA">#REF!</definedName>
    <definedName name="CCP_FES" localSheetId="19">#REF!</definedName>
    <definedName name="CCP_FES" localSheetId="10">#REF!</definedName>
    <definedName name="CCP_FES" localSheetId="21">#REF!</definedName>
    <definedName name="CCP_FES" localSheetId="29">#REF!</definedName>
    <definedName name="CCP_FES">#REF!</definedName>
    <definedName name="CCP_iam" localSheetId="19">#REF!</definedName>
    <definedName name="CCP_iam" localSheetId="10">#REF!</definedName>
    <definedName name="CCP_iam" localSheetId="21">#REF!</definedName>
    <definedName name="CCP_iam">#REF!</definedName>
    <definedName name="CCP_iam___0" localSheetId="19">#REF!</definedName>
    <definedName name="CCP_iam___0" localSheetId="10">#REF!</definedName>
    <definedName name="CCP_iam___0" localSheetId="21">#REF!</definedName>
    <definedName name="CCP_iam___0">#REF!</definedName>
    <definedName name="CCP_iam___12" localSheetId="19">#REF!</definedName>
    <definedName name="CCP_iam___12" localSheetId="10">#REF!</definedName>
    <definedName name="CCP_iam___12" localSheetId="21">#REF!</definedName>
    <definedName name="CCP_iam___12">#REF!</definedName>
    <definedName name="CCP_iam___14" localSheetId="1">'[79]IAM '!$B$33</definedName>
    <definedName name="CCP_iam___14">'[80]IAM '!$B$33</definedName>
    <definedName name="CCP_MARRAKECH" localSheetId="1">#REF!</definedName>
    <definedName name="CCP_MARRAKECH" localSheetId="19">#REF!</definedName>
    <definedName name="CCP_MARRAKECH" localSheetId="10">#REF!</definedName>
    <definedName name="CCP_MARRAKECH" localSheetId="21">#REF!</definedName>
    <definedName name="CCP_MARRAKECH">#REF!</definedName>
    <definedName name="CCP_ONPT" localSheetId="1">#REF!</definedName>
    <definedName name="CCP_ONPT" localSheetId="19">#REF!</definedName>
    <definedName name="CCP_ONPT" localSheetId="10">#REF!</definedName>
    <definedName name="CCP_ONPT" localSheetId="21">#REF!</definedName>
    <definedName name="CCP_ONPT">#REF!</definedName>
    <definedName name="CCP_OUJDA" localSheetId="1">#REF!</definedName>
    <definedName name="CCP_OUJDA" localSheetId="19">#REF!</definedName>
    <definedName name="CCP_OUJDA" localSheetId="10">#REF!</definedName>
    <definedName name="CCP_OUJDA" localSheetId="21">#REF!</definedName>
    <definedName name="CCP_OUJDA">#REF!</definedName>
    <definedName name="CCP_RABAT" localSheetId="19">#REF!</definedName>
    <definedName name="CCP_RABAT" localSheetId="10">#REF!</definedName>
    <definedName name="CCP_RABAT" localSheetId="21">#REF!</definedName>
    <definedName name="CCP_RABAT">#REF!</definedName>
    <definedName name="CCP_SETTAT" localSheetId="19">#REF!</definedName>
    <definedName name="CCP_SETTAT" localSheetId="10">#REF!</definedName>
    <definedName name="CCP_SETTAT" localSheetId="21">#REF!</definedName>
    <definedName name="CCP_SETTAT">#REF!</definedName>
    <definedName name="CCPAG" localSheetId="21">[48]amort!$E$55</definedName>
    <definedName name="CCPAG">[48]amort!$E$55</definedName>
    <definedName name="CCPCAS" localSheetId="21">[48]amort!$E$50</definedName>
    <definedName name="CCPCAS">[48]amort!$E$50</definedName>
    <definedName name="CCPFES" localSheetId="21">[48]amort!$E$51</definedName>
    <definedName name="CCPFES">[48]amort!$E$51</definedName>
    <definedName name="CCPMAR" localSheetId="21">[48]amort!$E$52</definedName>
    <definedName name="CCPMAR">[48]amort!$E$52</definedName>
    <definedName name="CCPONPT" localSheetId="21">[48]amort!$B$30</definedName>
    <definedName name="CCPONPT">[48]amort!$B$30</definedName>
    <definedName name="CCPOUJ" localSheetId="21">[48]amort!$E$54</definedName>
    <definedName name="CCPOUJ">[48]amort!$E$54</definedName>
    <definedName name="CCPRAB" localSheetId="21">[48]amort!$E$49</definedName>
    <definedName name="CCPRAB">[48]amort!$E$49</definedName>
    <definedName name="CCPSET" localSheetId="21">[48]amort!$E$53</definedName>
    <definedName name="CCPSET">[48]amort!$E$53</definedName>
    <definedName name="cdc">[74]Feuil1!$A$1:$M$44</definedName>
    <definedName name="CdesPortefeuille" localSheetId="1">#REF!</definedName>
    <definedName name="CdesPortefeuille" localSheetId="19">#REF!</definedName>
    <definedName name="CdesPortefeuille" localSheetId="10">#REF!</definedName>
    <definedName name="CdesPortefeuille" localSheetId="21">#REF!</definedName>
    <definedName name="CdesPortefeuille">#REF!</definedName>
    <definedName name="CDM" localSheetId="21">[48]amort!$B$51</definedName>
    <definedName name="CDM">[48]amort!$B$51</definedName>
    <definedName name="CDMA" localSheetId="1">#REF!</definedName>
    <definedName name="CDMA" localSheetId="19">#REF!</definedName>
    <definedName name="CDMA" localSheetId="10">#REF!</definedName>
    <definedName name="CDMA" localSheetId="21">#REF!</definedName>
    <definedName name="CDMA">#REF!</definedName>
    <definedName name="CFCheck" localSheetId="1">#REF!</definedName>
    <definedName name="CFCheck" localSheetId="19">#REF!</definedName>
    <definedName name="CFCheck" localSheetId="10">#REF!</definedName>
    <definedName name="CFCheck" localSheetId="21">#REF!</definedName>
    <definedName name="CFCheck">#REF!</definedName>
    <definedName name="CFCheck___0" localSheetId="1">#REF!</definedName>
    <definedName name="CFCheck___0" localSheetId="19">#REF!</definedName>
    <definedName name="CFCheck___0" localSheetId="10">#REF!</definedName>
    <definedName name="CFCheck___0" localSheetId="21">#REF!</definedName>
    <definedName name="CFCheck___0">#REF!</definedName>
    <definedName name="CFCheck___12" localSheetId="19">#REF!</definedName>
    <definedName name="CFCheck___12" localSheetId="10">#REF!</definedName>
    <definedName name="CFCheck___12" localSheetId="21">#REF!</definedName>
    <definedName name="CFCheck___12">#REF!</definedName>
    <definedName name="CFCheck___14" localSheetId="19">#REF!</definedName>
    <definedName name="CFCheck___14" localSheetId="10">#REF!</definedName>
    <definedName name="CFCheck___14" localSheetId="21">#REF!</definedName>
    <definedName name="CFCheck___14">#REF!</definedName>
    <definedName name="CFCheck___16" localSheetId="19">#REF!</definedName>
    <definedName name="CFCheck___16" localSheetId="10">#REF!</definedName>
    <definedName name="CFCheck___16" localSheetId="21">#REF!</definedName>
    <definedName name="CFCheck___16">#REF!</definedName>
    <definedName name="CFCheck___2" localSheetId="19">#REF!</definedName>
    <definedName name="CFCheck___2" localSheetId="10">#REF!</definedName>
    <definedName name="CFCheck___2" localSheetId="21">#REF!</definedName>
    <definedName name="CFCheck___2">#REF!</definedName>
    <definedName name="CFCheck___25" localSheetId="19">#REF!</definedName>
    <definedName name="CFCheck___25" localSheetId="10">#REF!</definedName>
    <definedName name="CFCheck___25" localSheetId="21">#REF!</definedName>
    <definedName name="CFCheck___25">#REF!</definedName>
    <definedName name="CFCheck___26" localSheetId="19">#REF!</definedName>
    <definedName name="CFCheck___26" localSheetId="10">#REF!</definedName>
    <definedName name="CFCheck___26" localSheetId="21">#REF!</definedName>
    <definedName name="CFCheck___26">#REF!</definedName>
    <definedName name="CFCheck___27" localSheetId="19">#REF!</definedName>
    <definedName name="CFCheck___27" localSheetId="10">#REF!</definedName>
    <definedName name="CFCheck___27" localSheetId="21">#REF!</definedName>
    <definedName name="CFCheck___27">#REF!</definedName>
    <definedName name="CFCheck___4" localSheetId="19">#REF!</definedName>
    <definedName name="CFCheck___4" localSheetId="10">#REF!</definedName>
    <definedName name="CFCheck___4" localSheetId="21">#REF!</definedName>
    <definedName name="CFCheck___4">#REF!</definedName>
    <definedName name="CFCheck___5" localSheetId="19">#REF!</definedName>
    <definedName name="CFCheck___5" localSheetId="10">#REF!</definedName>
    <definedName name="CFCheck___5" localSheetId="21">#REF!</definedName>
    <definedName name="CFCheck___5">#REF!</definedName>
    <definedName name="CFCheck___7" localSheetId="19">#REF!</definedName>
    <definedName name="CFCheck___7" localSheetId="10">#REF!</definedName>
    <definedName name="CFCheck___7" localSheetId="21">#REF!</definedName>
    <definedName name="CFCheck___7">#REF!</definedName>
    <definedName name="CHANGEMENT">[24]SV161!$C$36</definedName>
    <definedName name="CHANGEPREVU">[24]SV161!$D$36</definedName>
    <definedName name="chargaddit" localSheetId="1">#REF!</definedName>
    <definedName name="chargaddit" localSheetId="19">#REF!</definedName>
    <definedName name="chargaddit" localSheetId="10">#REF!</definedName>
    <definedName name="chargaddit" localSheetId="21">#REF!</definedName>
    <definedName name="chargaddit">#REF!</definedName>
    <definedName name="CHEQUES_BANQUE" localSheetId="1">#REF!</definedName>
    <definedName name="CHEQUES_BANQUE" localSheetId="19">#REF!</definedName>
    <definedName name="CHEQUES_BANQUE" localSheetId="10">#REF!</definedName>
    <definedName name="CHEQUES_BANQUE" localSheetId="21">#REF!</definedName>
    <definedName name="CHEQUES_BANQUE">#REF!</definedName>
    <definedName name="CHEQUES_CCP" localSheetId="1">#REF!</definedName>
    <definedName name="CHEQUES_CCP" localSheetId="19">#REF!</definedName>
    <definedName name="CHEQUES_CCP" localSheetId="10">#REF!</definedName>
    <definedName name="CHEQUES_CCP" localSheetId="21">#REF!</definedName>
    <definedName name="CHEQUES_CCP">#REF!</definedName>
    <definedName name="CHEQUES_TG" localSheetId="19">#REF!</definedName>
    <definedName name="CHEQUES_TG" localSheetId="10">#REF!</definedName>
    <definedName name="CHEQUES_TG" localSheetId="21">#REF!</definedName>
    <definedName name="CHEQUES_TG">#REF!</definedName>
    <definedName name="chf" localSheetId="19">#REF!</definedName>
    <definedName name="chf" localSheetId="10">#REF!</definedName>
    <definedName name="chf" localSheetId="21">#REF!</definedName>
    <definedName name="chf">#REF!</definedName>
    <definedName name="CHQ.BQ" localSheetId="19">#REF!</definedName>
    <definedName name="CHQ.BQ" localSheetId="10">#REF!</definedName>
    <definedName name="CHQ.BQ" localSheetId="21">#REF!</definedName>
    <definedName name="CHQ.BQ">#REF!</definedName>
    <definedName name="CHQTG" localSheetId="21">[48]amort!$E$25</definedName>
    <definedName name="CHQTG">[48]amort!$E$25</definedName>
    <definedName name="Cible6" localSheetId="1">#REF!</definedName>
    <definedName name="Cible6" localSheetId="19">#REF!</definedName>
    <definedName name="Cible6" localSheetId="10">#REF!</definedName>
    <definedName name="Cible6" localSheetId="21">#REF!</definedName>
    <definedName name="Cible6">#REF!</definedName>
    <definedName name="Cible6___0" localSheetId="1">#REF!</definedName>
    <definedName name="Cible6___0" localSheetId="19">#REF!</definedName>
    <definedName name="Cible6___0" localSheetId="10">#REF!</definedName>
    <definedName name="Cible6___0" localSheetId="21">#REF!</definedName>
    <definedName name="Cible6___0">#REF!</definedName>
    <definedName name="Cible6___12" localSheetId="1">#REF!</definedName>
    <definedName name="Cible6___12" localSheetId="19">#REF!</definedName>
    <definedName name="Cible6___12" localSheetId="10">#REF!</definedName>
    <definedName name="Cible6___12" localSheetId="21">#REF!</definedName>
    <definedName name="Cible6___12">#REF!</definedName>
    <definedName name="Cible6___14" localSheetId="19">#REF!</definedName>
    <definedName name="Cible6___14" localSheetId="10">#REF!</definedName>
    <definedName name="Cible6___14" localSheetId="21">#REF!</definedName>
    <definedName name="Cible6___14">#REF!</definedName>
    <definedName name="Cible6___16" localSheetId="19">#REF!</definedName>
    <definedName name="Cible6___16" localSheetId="10">#REF!</definedName>
    <definedName name="Cible6___16" localSheetId="21">#REF!</definedName>
    <definedName name="Cible6___16">#REF!</definedName>
    <definedName name="Cible6___2" localSheetId="19">#REF!</definedName>
    <definedName name="Cible6___2" localSheetId="10">#REF!</definedName>
    <definedName name="Cible6___2" localSheetId="21">#REF!</definedName>
    <definedName name="Cible6___2">#REF!</definedName>
    <definedName name="Cible6___27" localSheetId="19">#REF!</definedName>
    <definedName name="Cible6___27" localSheetId="10">#REF!</definedName>
    <definedName name="Cible6___27" localSheetId="21">#REF!</definedName>
    <definedName name="Cible6___27">#REF!</definedName>
    <definedName name="Cible6___5" localSheetId="19">#REF!</definedName>
    <definedName name="Cible6___5" localSheetId="10">#REF!</definedName>
    <definedName name="Cible6___5" localSheetId="21">#REF!</definedName>
    <definedName name="Cible6___5">#REF!</definedName>
    <definedName name="CibleV2_1" localSheetId="19">#REF!</definedName>
    <definedName name="CibleV2_1" localSheetId="10">#REF!</definedName>
    <definedName name="CibleV2_1" localSheetId="21">#REF!</definedName>
    <definedName name="CibleV2_1">#REF!</definedName>
    <definedName name="CibleV2_1___0" localSheetId="19">#REF!</definedName>
    <definedName name="CibleV2_1___0" localSheetId="10">#REF!</definedName>
    <definedName name="CibleV2_1___0" localSheetId="21">#REF!</definedName>
    <definedName name="CibleV2_1___0">#REF!</definedName>
    <definedName name="CibleV2_1___12" localSheetId="19">#REF!</definedName>
    <definedName name="CibleV2_1___12" localSheetId="10">#REF!</definedName>
    <definedName name="CibleV2_1___12" localSheetId="21">#REF!</definedName>
    <definedName name="CibleV2_1___12">#REF!</definedName>
    <definedName name="CibleV2_1___14" localSheetId="19">#REF!</definedName>
    <definedName name="CibleV2_1___14" localSheetId="10">#REF!</definedName>
    <definedName name="CibleV2_1___14" localSheetId="21">#REF!</definedName>
    <definedName name="CibleV2_1___14">#REF!</definedName>
    <definedName name="CibleV2_1___16" localSheetId="19">#REF!</definedName>
    <definedName name="CibleV2_1___16" localSheetId="10">#REF!</definedName>
    <definedName name="CibleV2_1___16" localSheetId="21">#REF!</definedName>
    <definedName name="CibleV2_1___16">#REF!</definedName>
    <definedName name="CibleV2_1___2" localSheetId="19">#REF!</definedName>
    <definedName name="CibleV2_1___2" localSheetId="10">#REF!</definedName>
    <definedName name="CibleV2_1___2" localSheetId="21">#REF!</definedName>
    <definedName name="CibleV2_1___2">#REF!</definedName>
    <definedName name="CibleV2_1___27" localSheetId="19">#REF!</definedName>
    <definedName name="CibleV2_1___27" localSheetId="10">#REF!</definedName>
    <definedName name="CibleV2_1___27" localSheetId="21">#REF!</definedName>
    <definedName name="CibleV2_1___27">#REF!</definedName>
    <definedName name="CibleV2_1___5" localSheetId="19">#REF!</definedName>
    <definedName name="CibleV2_1___5" localSheetId="10">#REF!</definedName>
    <definedName name="CibleV2_1___5" localSheetId="21">#REF!</definedName>
    <definedName name="CibleV2_1___5">#REF!</definedName>
    <definedName name="CibleV2_2" localSheetId="19">#REF!</definedName>
    <definedName name="CibleV2_2" localSheetId="10">#REF!</definedName>
    <definedName name="CibleV2_2" localSheetId="21">#REF!</definedName>
    <definedName name="CibleV2_2">#REF!</definedName>
    <definedName name="CibleV2_2___0" localSheetId="19">#REF!</definedName>
    <definedName name="CibleV2_2___0" localSheetId="10">#REF!</definedName>
    <definedName name="CibleV2_2___0" localSheetId="21">#REF!</definedName>
    <definedName name="CibleV2_2___0">#REF!</definedName>
    <definedName name="CibleV2_2___12" localSheetId="19">#REF!</definedName>
    <definedName name="CibleV2_2___12" localSheetId="10">#REF!</definedName>
    <definedName name="CibleV2_2___12" localSheetId="21">#REF!</definedName>
    <definedName name="CibleV2_2___12">#REF!</definedName>
    <definedName name="CibleV2_2___14" localSheetId="19">#REF!</definedName>
    <definedName name="CibleV2_2___14" localSheetId="10">#REF!</definedName>
    <definedName name="CibleV2_2___14" localSheetId="21">#REF!</definedName>
    <definedName name="CibleV2_2___14">#REF!</definedName>
    <definedName name="CibleV2_2___16" localSheetId="19">#REF!</definedName>
    <definedName name="CibleV2_2___16" localSheetId="10">#REF!</definedName>
    <definedName name="CibleV2_2___16" localSheetId="21">#REF!</definedName>
    <definedName name="CibleV2_2___16">#REF!</definedName>
    <definedName name="CibleV2_2___2" localSheetId="19">#REF!</definedName>
    <definedName name="CibleV2_2___2" localSheetId="10">#REF!</definedName>
    <definedName name="CibleV2_2___2" localSheetId="21">#REF!</definedName>
    <definedName name="CibleV2_2___2">#REF!</definedName>
    <definedName name="CibleV2_2___27" localSheetId="19">#REF!</definedName>
    <definedName name="CibleV2_2___27" localSheetId="10">#REF!</definedName>
    <definedName name="CibleV2_2___27" localSheetId="21">#REF!</definedName>
    <definedName name="CibleV2_2___27">#REF!</definedName>
    <definedName name="CibleV2_2___5" localSheetId="19">#REF!</definedName>
    <definedName name="CibleV2_2___5" localSheetId="10">#REF!</definedName>
    <definedName name="CibleV2_2___5" localSheetId="21">#REF!</definedName>
    <definedName name="CibleV2_2___5">#REF!</definedName>
    <definedName name="CibleV2_3" localSheetId="19">#REF!</definedName>
    <definedName name="CibleV2_3" localSheetId="10">#REF!</definedName>
    <definedName name="CibleV2_3" localSheetId="21">#REF!</definedName>
    <definedName name="CibleV2_3">#REF!</definedName>
    <definedName name="CibleV2_3___0" localSheetId="19">#REF!</definedName>
    <definedName name="CibleV2_3___0" localSheetId="10">#REF!</definedName>
    <definedName name="CibleV2_3___0" localSheetId="21">#REF!</definedName>
    <definedName name="CibleV2_3___0">#REF!</definedName>
    <definedName name="CibleV2_3___12" localSheetId="19">#REF!</definedName>
    <definedName name="CibleV2_3___12" localSheetId="10">#REF!</definedName>
    <definedName name="CibleV2_3___12" localSheetId="21">#REF!</definedName>
    <definedName name="CibleV2_3___12">#REF!</definedName>
    <definedName name="CibleV2_3___14" localSheetId="19">#REF!</definedName>
    <definedName name="CibleV2_3___14" localSheetId="10">#REF!</definedName>
    <definedName name="CibleV2_3___14" localSheetId="21">#REF!</definedName>
    <definedName name="CibleV2_3___14">#REF!</definedName>
    <definedName name="CibleV2_3___16" localSheetId="19">#REF!</definedName>
    <definedName name="CibleV2_3___16" localSheetId="10">#REF!</definedName>
    <definedName name="CibleV2_3___16" localSheetId="21">#REF!</definedName>
    <definedName name="CibleV2_3___16">#REF!</definedName>
    <definedName name="CibleV2_3___2" localSheetId="19">#REF!</definedName>
    <definedName name="CibleV2_3___2" localSheetId="10">#REF!</definedName>
    <definedName name="CibleV2_3___2" localSheetId="21">#REF!</definedName>
    <definedName name="CibleV2_3___2">#REF!</definedName>
    <definedName name="CibleV2_3___27" localSheetId="19">#REF!</definedName>
    <definedName name="CibleV2_3___27" localSheetId="10">#REF!</definedName>
    <definedName name="CibleV2_3___27" localSheetId="21">#REF!</definedName>
    <definedName name="CibleV2_3___27">#REF!</definedName>
    <definedName name="CibleV2_3___5" localSheetId="19">#REF!</definedName>
    <definedName name="CibleV2_3___5" localSheetId="10">#REF!</definedName>
    <definedName name="CibleV2_3___5" localSheetId="21">#REF!</definedName>
    <definedName name="CibleV2_3___5">#REF!</definedName>
    <definedName name="CibleV2_4" localSheetId="19">#REF!</definedName>
    <definedName name="CibleV2_4" localSheetId="10">#REF!</definedName>
    <definedName name="CibleV2_4" localSheetId="21">#REF!</definedName>
    <definedName name="CibleV2_4">#REF!</definedName>
    <definedName name="CibleV2_4___0" localSheetId="19">#REF!</definedName>
    <definedName name="CibleV2_4___0" localSheetId="10">#REF!</definedName>
    <definedName name="CibleV2_4___0" localSheetId="21">#REF!</definedName>
    <definedName name="CibleV2_4___0">#REF!</definedName>
    <definedName name="CibleV2_4___12" localSheetId="19">#REF!</definedName>
    <definedName name="CibleV2_4___12" localSheetId="10">#REF!</definedName>
    <definedName name="CibleV2_4___12" localSheetId="21">#REF!</definedName>
    <definedName name="CibleV2_4___12">#REF!</definedName>
    <definedName name="CibleV2_4___14" localSheetId="19">#REF!</definedName>
    <definedName name="CibleV2_4___14" localSheetId="10">#REF!</definedName>
    <definedName name="CibleV2_4___14" localSheetId="21">#REF!</definedName>
    <definedName name="CibleV2_4___14">#REF!</definedName>
    <definedName name="CibleV2_4___16" localSheetId="19">#REF!</definedName>
    <definedName name="CibleV2_4___16" localSheetId="10">#REF!</definedName>
    <definedName name="CibleV2_4___16" localSheetId="21">#REF!</definedName>
    <definedName name="CibleV2_4___16">#REF!</definedName>
    <definedName name="CibleV2_4___2" localSheetId="19">#REF!</definedName>
    <definedName name="CibleV2_4___2" localSheetId="10">#REF!</definedName>
    <definedName name="CibleV2_4___2" localSheetId="21">#REF!</definedName>
    <definedName name="CibleV2_4___2">#REF!</definedName>
    <definedName name="CibleV2_4___27" localSheetId="19">#REF!</definedName>
    <definedName name="CibleV2_4___27" localSheetId="10">#REF!</definedName>
    <definedName name="CibleV2_4___27" localSheetId="21">#REF!</definedName>
    <definedName name="CibleV2_4___27">#REF!</definedName>
    <definedName name="CibleV2_4___5" localSheetId="19">#REF!</definedName>
    <definedName name="CibleV2_4___5" localSheetId="10">#REF!</definedName>
    <definedName name="CibleV2_4___5" localSheetId="21">#REF!</definedName>
    <definedName name="CibleV2_4___5">#REF!</definedName>
    <definedName name="CIS">#N/A</definedName>
    <definedName name="CLEAN">[36]data!$B$180:$GG$341</definedName>
    <definedName name="CLEAR">#N/A</definedName>
    <definedName name="code" localSheetId="19">#REF!</definedName>
    <definedName name="code" localSheetId="10">#REF!</definedName>
    <definedName name="code" localSheetId="21">#REF!</definedName>
    <definedName name="code">#REF!</definedName>
    <definedName name="code_RSF" localSheetId="19">#REF!</definedName>
    <definedName name="code_RSF" localSheetId="10">#REF!</definedName>
    <definedName name="code_RSF" localSheetId="21">#REF!</definedName>
    <definedName name="code_RSF">#REF!</definedName>
    <definedName name="code_RSM" localSheetId="19">#REF!</definedName>
    <definedName name="code_RSM" localSheetId="10">#REF!</definedName>
    <definedName name="code_RSM" localSheetId="21">#REF!</definedName>
    <definedName name="code_RSM">#REF!</definedName>
    <definedName name="Coef" localSheetId="19">#REF!</definedName>
    <definedName name="Coef" localSheetId="10">#REF!</definedName>
    <definedName name="Coef" localSheetId="21">#REF!</definedName>
    <definedName name="Coef">#REF!</definedName>
    <definedName name="COLS">#N/A</definedName>
    <definedName name="Combining" localSheetId="1">#REF!,#REF!,#REF!,#REF!,#REF!,#REF!,#REF!,#REF!,#REF!</definedName>
    <definedName name="Combining" localSheetId="19">#REF!,#REF!,#REF!,#REF!,#REF!,#REF!,#REF!,#REF!,#REF!</definedName>
    <definedName name="Combining" localSheetId="10">#REF!,#REF!,#REF!,#REF!,#REF!,#REF!,#REF!,#REF!,#REF!</definedName>
    <definedName name="Combining" localSheetId="21">#REF!,#REF!,#REF!,#REF!,#REF!,#REF!,#REF!,#REF!,#REF!</definedName>
    <definedName name="Combining">#REF!,#REF!,#REF!,#REF!,#REF!,#REF!,#REF!,#REF!,#REF!</definedName>
    <definedName name="Commandes" localSheetId="1">#REF!</definedName>
    <definedName name="Commandes" localSheetId="19">#REF!</definedName>
    <definedName name="Commandes" localSheetId="10">#REF!</definedName>
    <definedName name="Commandes" localSheetId="21">#REF!</definedName>
    <definedName name="Commandes">#REF!</definedName>
    <definedName name="CommandesMois" localSheetId="19">#REF!</definedName>
    <definedName name="CommandesMois" localSheetId="10">#REF!</definedName>
    <definedName name="CommandesMois" localSheetId="21">#REF!</definedName>
    <definedName name="CommandesMois">#REF!</definedName>
    <definedName name="COMMENTAIRES">[81]MODELE!$B$48:$S$59</definedName>
    <definedName name="CommonBTS" localSheetId="1">#REF!</definedName>
    <definedName name="CommonBTS" localSheetId="19">#REF!</definedName>
    <definedName name="CommonBTS" localSheetId="10">#REF!</definedName>
    <definedName name="CommonBTS" localSheetId="21">#REF!</definedName>
    <definedName name="CommonBTS">#REF!</definedName>
    <definedName name="COMMUNES" localSheetId="1">#REF!</definedName>
    <definedName name="COMMUNES" localSheetId="19">#REF!</definedName>
    <definedName name="COMMUNES" localSheetId="10">#REF!</definedName>
    <definedName name="COMMUNES" localSheetId="21">#REF!</definedName>
    <definedName name="COMMUNES">#REF!</definedName>
    <definedName name="commut2001" localSheetId="1">[82]MS!#REF!</definedName>
    <definedName name="commut2001" localSheetId="19">[82]MS!#REF!</definedName>
    <definedName name="commut2001" localSheetId="10">[82]MS!#REF!</definedName>
    <definedName name="commut2001" localSheetId="21">[82]MS!#REF!</definedName>
    <definedName name="commut2001">[82]MS!#REF!</definedName>
    <definedName name="Comp" localSheetId="1" hidden="1">{"First Page",#N/A,FALSE,"Surfactants LBO";"Second Page",#N/A,FALSE,"Surfactants LBO"}</definedName>
    <definedName name="Comp" localSheetId="19" hidden="1">{"First Page",#N/A,FALSE,"Surfactants LBO";"Second Page",#N/A,FALSE,"Surfactants LBO"}</definedName>
    <definedName name="Comp" localSheetId="21" hidden="1">{"First Page",#N/A,FALSE,"Surfactants LBO";"Second Page",#N/A,FALSE,"Surfactants LBO"}</definedName>
    <definedName name="Comp" localSheetId="30" hidden="1">{"First Page",#N/A,FALSE,"Surfactants LBO";"Second Page",#N/A,FALSE,"Surfactants LBO"}</definedName>
    <definedName name="Comp" localSheetId="7" hidden="1">{"First Page",#N/A,FALSE,"Surfactants LBO";"Second Page",#N/A,FALSE,"Surfactants LBO"}</definedName>
    <definedName name="Comp" localSheetId="29" hidden="1">{"First Page",#N/A,FALSE,"Surfactants LBO";"Second Page",#N/A,FALSE,"Surfactants LBO"}</definedName>
    <definedName name="Comp" hidden="1">{"First Page",#N/A,FALSE,"Surfactants LBO";"Second Page",#N/A,FALSE,"Surfactants LBO"}</definedName>
    <definedName name="CompanyName1" localSheetId="22" hidden="1">#REF!</definedName>
    <definedName name="CompanyName1" localSheetId="1" hidden="1">#REF!</definedName>
    <definedName name="CompanyName1" localSheetId="19" hidden="1">#REF!</definedName>
    <definedName name="CompanyName1" localSheetId="10" hidden="1">#REF!</definedName>
    <definedName name="CompanyName1" localSheetId="21" hidden="1">#REF!</definedName>
    <definedName name="CompanyName1" localSheetId="30" hidden="1">#REF!</definedName>
    <definedName name="CompanyName1" localSheetId="7" hidden="1">#REF!</definedName>
    <definedName name="CompanyName1" localSheetId="17" hidden="1">#REF!</definedName>
    <definedName name="CompanyName1" hidden="1">#REF!</definedName>
    <definedName name="CompanyName2" localSheetId="22" hidden="1">#REF!</definedName>
    <definedName name="CompanyName2" localSheetId="1" hidden="1">#REF!</definedName>
    <definedName name="CompanyName2" localSheetId="19" hidden="1">#REF!</definedName>
    <definedName name="CompanyName2" localSheetId="10" hidden="1">#REF!</definedName>
    <definedName name="CompanyName2" localSheetId="21" hidden="1">#REF!</definedName>
    <definedName name="CompanyName2" localSheetId="30" hidden="1">#REF!</definedName>
    <definedName name="CompanyName2" localSheetId="17" hidden="1">#REF!</definedName>
    <definedName name="CompanyName2" hidden="1">#REF!</definedName>
    <definedName name="CompanyName3" localSheetId="22" hidden="1">#REF!</definedName>
    <definedName name="CompanyName3" localSheetId="1" hidden="1">#REF!</definedName>
    <definedName name="CompanyName3" localSheetId="19" hidden="1">#REF!</definedName>
    <definedName name="CompanyName3" localSheetId="10" hidden="1">#REF!</definedName>
    <definedName name="CompanyName3" localSheetId="21" hidden="1">#REF!</definedName>
    <definedName name="CompanyName3" localSheetId="30" hidden="1">#REF!</definedName>
    <definedName name="CompanyName3" localSheetId="17" hidden="1">#REF!</definedName>
    <definedName name="CompanyName3" hidden="1">#REF!</definedName>
    <definedName name="Comparable" localSheetId="1" hidden="1">{"First Page",#N/A,FALSE,"Surfactants LBO";"Second Page",#N/A,FALSE,"Surfactants LBO"}</definedName>
    <definedName name="Comparable" localSheetId="19" hidden="1">{"First Page",#N/A,FALSE,"Surfactants LBO";"Second Page",#N/A,FALSE,"Surfactants LBO"}</definedName>
    <definedName name="Comparable" localSheetId="21" hidden="1">{"First Page",#N/A,FALSE,"Surfactants LBO";"Second Page",#N/A,FALSE,"Surfactants LBO"}</definedName>
    <definedName name="Comparable" localSheetId="30" hidden="1">{"First Page",#N/A,FALSE,"Surfactants LBO";"Second Page",#N/A,FALSE,"Surfactants LBO"}</definedName>
    <definedName name="Comparable" localSheetId="7" hidden="1">{"First Page",#N/A,FALSE,"Surfactants LBO";"Second Page",#N/A,FALSE,"Surfactants LBO"}</definedName>
    <definedName name="Comparable" localSheetId="29" hidden="1">{"First Page",#N/A,FALSE,"Surfactants LBO";"Second Page",#N/A,FALSE,"Surfactants LBO"}</definedName>
    <definedName name="Comparable" hidden="1">{"First Page",#N/A,FALSE,"Surfactants LBO";"Second Page",#N/A,FALSE,"Surfactants LBO"}</definedName>
    <definedName name="CompRange1" localSheetId="22" hidden="1">#N/A</definedName>
    <definedName name="CompRange1" localSheetId="1" hidden="1">#N/A</definedName>
    <definedName name="CompRange1" localSheetId="19" hidden="1">OFFSET('Data Mobile '!CompRange1Main,9,0,COUNTA('Data Mobile '!CompRange1Main)-COUNTA(#REF!),1)</definedName>
    <definedName name="CompRange1" localSheetId="18" hidden="1">OFFSET([0]!CompRange1Main,9,0,COUNTA([0]!CompRange1Main)-COUNTA(#REF!),1)</definedName>
    <definedName name="CompRange1" localSheetId="9" hidden="1">OFFSET([0]!CompRange1Main,9,0,COUNTA([0]!CompRange1Main)-COUNTA(#REF!),1)</definedName>
    <definedName name="CompRange1" localSheetId="10" hidden="1">OFFSET('Marge Mobile'!CompRange1Main,9,0,COUNTA('Marge Mobile'!CompRange1Main)-COUNTA(#REF!),1)</definedName>
    <definedName name="CompRange1" localSheetId="21" hidden="1">OFFSET('Mobile Money'!CompRange1Main,9,0,COUNTA('Mobile Money'!CompRange1Main)-COUNTA(#REF!),1)</definedName>
    <definedName name="CompRange1" localSheetId="30" hidden="1">OFFSET('NRI 2015'!CompRange1Main,9,0,COUNTA('NRI 2015'!CompRange1Main)-COUNTA(#REF!),1)</definedName>
    <definedName name="CompRange1" localSheetId="13" hidden="1">OFFSET([0]!CompRange1Main,9,0,COUNTA([0]!CompRange1Main)-COUNTA(#REF!),1)</definedName>
    <definedName name="CompRange1" localSheetId="7" hidden="1">OFFSET('Parc Mobile'!CompRange1Main,9,0,COUNTA('Parc Mobile'!CompRange1Main)-COUNTA(#REF!),1)</definedName>
    <definedName name="CompRange1" localSheetId="29" hidden="1">OFFSET([0]!CompRange1Main,9,0,COUNTA([0]!CompRange1Main)-COUNTA(#REF!),1)</definedName>
    <definedName name="CompRange1" localSheetId="17" hidden="1">#N/A</definedName>
    <definedName name="CompRange1" hidden="1">OFFSET([0]!CompRange1Main,9,0,COUNTA([0]!CompRange1Main)-COUNTA(#REF!),1)</definedName>
    <definedName name="CompRange1Main" localSheetId="22" hidden="1">#REF!</definedName>
    <definedName name="CompRange1Main" localSheetId="1" hidden="1">#REF!</definedName>
    <definedName name="CompRange1Main" localSheetId="19" hidden="1">#REF!</definedName>
    <definedName name="CompRange1Main" localSheetId="10" hidden="1">#REF!</definedName>
    <definedName name="CompRange1Main" localSheetId="21" hidden="1">#REF!</definedName>
    <definedName name="CompRange1Main" localSheetId="30" hidden="1">#REF!</definedName>
    <definedName name="CompRange1Main" localSheetId="7" hidden="1">#REF!</definedName>
    <definedName name="CompRange1Main" localSheetId="17" hidden="1">#REF!</definedName>
    <definedName name="CompRange1Main" hidden="1">#REF!</definedName>
    <definedName name="CompRange2" localSheetId="22" hidden="1">#N/A</definedName>
    <definedName name="CompRange2" localSheetId="1" hidden="1">#N/A</definedName>
    <definedName name="CompRange2" localSheetId="19" hidden="1">OFFSET('Data Mobile '!CompRange2Main,9,0,COUNTA('Data Mobile '!CompRange2Main)-COUNTA(#REF!),1)</definedName>
    <definedName name="CompRange2" localSheetId="18" hidden="1">OFFSET([0]!CompRange2Main,9,0,COUNTA([0]!CompRange2Main)-COUNTA(#REF!),1)</definedName>
    <definedName name="CompRange2" localSheetId="9" hidden="1">OFFSET([0]!CompRange2Main,9,0,COUNTA([0]!CompRange2Main)-COUNTA(#REF!),1)</definedName>
    <definedName name="CompRange2" localSheetId="10" hidden="1">OFFSET('Marge Mobile'!CompRange2Main,9,0,COUNTA('Marge Mobile'!CompRange2Main)-COUNTA(#REF!),1)</definedName>
    <definedName name="CompRange2" localSheetId="21" hidden="1">OFFSET('Mobile Money'!CompRange2Main,9,0,COUNTA('Mobile Money'!CompRange2Main)-COUNTA(#REF!),1)</definedName>
    <definedName name="CompRange2" localSheetId="30" hidden="1">OFFSET('NRI 2015'!CompRange2Main,9,0,COUNTA('NRI 2015'!CompRange2Main)-COUNTA(#REF!),1)</definedName>
    <definedName name="CompRange2" localSheetId="13" hidden="1">OFFSET([0]!CompRange2Main,9,0,COUNTA([0]!CompRange2Main)-COUNTA(#REF!),1)</definedName>
    <definedName name="CompRange2" localSheetId="7" hidden="1">OFFSET('Parc Mobile'!CompRange2Main,9,0,COUNTA('Parc Mobile'!CompRange2Main)-COUNTA(#REF!),1)</definedName>
    <definedName name="CompRange2" localSheetId="29" hidden="1">OFFSET([0]!CompRange2Main,9,0,COUNTA([0]!CompRange2Main)-COUNTA(#REF!),1)</definedName>
    <definedName name="CompRange2" localSheetId="17" hidden="1">#N/A</definedName>
    <definedName name="CompRange2" hidden="1">OFFSET([0]!CompRange2Main,9,0,COUNTA([0]!CompRange2Main)-COUNTA(#REF!),1)</definedName>
    <definedName name="CompRange2Main" localSheetId="22" hidden="1">#REF!</definedName>
    <definedName name="CompRange2Main" localSheetId="1" hidden="1">#REF!</definedName>
    <definedName name="CompRange2Main" localSheetId="19" hidden="1">#REF!</definedName>
    <definedName name="CompRange2Main" localSheetId="10" hidden="1">#REF!</definedName>
    <definedName name="CompRange2Main" localSheetId="21" hidden="1">#REF!</definedName>
    <definedName name="CompRange2Main" localSheetId="30" hidden="1">#REF!</definedName>
    <definedName name="CompRange2Main" localSheetId="7" hidden="1">#REF!</definedName>
    <definedName name="CompRange2Main" localSheetId="17" hidden="1">#REF!</definedName>
    <definedName name="CompRange2Main" hidden="1">#REF!</definedName>
    <definedName name="CompRange3" localSheetId="22" hidden="1">#N/A</definedName>
    <definedName name="CompRange3" localSheetId="1" hidden="1">#N/A</definedName>
    <definedName name="CompRange3" localSheetId="19" hidden="1">OFFSET('Data Mobile '!CompRange3Main,9,0,COUNTA('Data Mobile '!CompRange3Main)-COUNTA(#REF!),1)</definedName>
    <definedName name="CompRange3" localSheetId="18" hidden="1">OFFSET([0]!CompRange3Main,9,0,COUNTA([0]!CompRange3Main)-COUNTA(#REF!),1)</definedName>
    <definedName name="CompRange3" localSheetId="9" hidden="1">OFFSET([0]!CompRange3Main,9,0,COUNTA([0]!CompRange3Main)-COUNTA(#REF!),1)</definedName>
    <definedName name="CompRange3" localSheetId="10" hidden="1">OFFSET('Marge Mobile'!CompRange3Main,9,0,COUNTA('Marge Mobile'!CompRange3Main)-COUNTA(#REF!),1)</definedName>
    <definedName name="CompRange3" localSheetId="21" hidden="1">OFFSET('Mobile Money'!CompRange3Main,9,0,COUNTA('Mobile Money'!CompRange3Main)-COUNTA(#REF!),1)</definedName>
    <definedName name="CompRange3" localSheetId="30" hidden="1">OFFSET('NRI 2015'!CompRange3Main,9,0,COUNTA('NRI 2015'!CompRange3Main)-COUNTA(#REF!),1)</definedName>
    <definedName name="CompRange3" localSheetId="13" hidden="1">OFFSET([0]!CompRange3Main,9,0,COUNTA([0]!CompRange3Main)-COUNTA(#REF!),1)</definedName>
    <definedName name="CompRange3" localSheetId="7" hidden="1">OFFSET('Parc Mobile'!CompRange3Main,9,0,COUNTA('Parc Mobile'!CompRange3Main)-COUNTA(#REF!),1)</definedName>
    <definedName name="CompRange3" localSheetId="29" hidden="1">OFFSET([0]!CompRange3Main,9,0,COUNTA([0]!CompRange3Main)-COUNTA(#REF!),1)</definedName>
    <definedName name="CompRange3" localSheetId="17" hidden="1">#N/A</definedName>
    <definedName name="CompRange3" hidden="1">OFFSET([0]!CompRange3Main,9,0,COUNTA([0]!CompRange3Main)-COUNTA(#REF!),1)</definedName>
    <definedName name="CompRange3Main" localSheetId="22" hidden="1">#REF!</definedName>
    <definedName name="CompRange3Main" localSheetId="1" hidden="1">#REF!</definedName>
    <definedName name="CompRange3Main" localSheetId="19" hidden="1">#REF!</definedName>
    <definedName name="CompRange3Main" localSheetId="10" hidden="1">#REF!</definedName>
    <definedName name="CompRange3Main" localSheetId="21" hidden="1">#REF!</definedName>
    <definedName name="CompRange3Main" localSheetId="30" hidden="1">#REF!</definedName>
    <definedName name="CompRange3Main" localSheetId="7" hidden="1">#REF!</definedName>
    <definedName name="CompRange3Main" localSheetId="17" hidden="1">#REF!</definedName>
    <definedName name="CompRange3Main" hidden="1">#REF!</definedName>
    <definedName name="compta" localSheetId="19">#REF!</definedName>
    <definedName name="compta" localSheetId="10">#REF!</definedName>
    <definedName name="compta" localSheetId="21">#REF!</definedName>
    <definedName name="compta">#REF!</definedName>
    <definedName name="conso" localSheetId="19">#REF!</definedName>
    <definedName name="conso" localSheetId="10">#REF!</definedName>
    <definedName name="conso" localSheetId="21">#REF!</definedName>
    <definedName name="conso">#REF!</definedName>
    <definedName name="CONSOLID" localSheetId="19">#REF!</definedName>
    <definedName name="CONSOLID" localSheetId="10">#REF!</definedName>
    <definedName name="CONSOLID" localSheetId="21">#REF!</definedName>
    <definedName name="CONSOLID">#REF!</definedName>
    <definedName name="CONTRATS_INSTANCE" localSheetId="19">#REF!</definedName>
    <definedName name="CONTRATS_INSTANCE" localSheetId="10">#REF!</definedName>
    <definedName name="CONTRATS_INSTANCE" localSheetId="21">#REF!</definedName>
    <definedName name="CONTRATS_INSTANCE">#REF!</definedName>
    <definedName name="cooper2" localSheetId="1" hidden="1">{#N/A,#N/A,TRUE,"Pro Forma";#N/A,#N/A,TRUE,"PF_Bal";#N/A,#N/A,TRUE,"PF_INC";#N/A,#N/A,TRUE,"CBE";#N/A,#N/A,TRUE,"SWK"}</definedName>
    <definedName name="cooper2" localSheetId="19" hidden="1">{#N/A,#N/A,TRUE,"Pro Forma";#N/A,#N/A,TRUE,"PF_Bal";#N/A,#N/A,TRUE,"PF_INC";#N/A,#N/A,TRUE,"CBE";#N/A,#N/A,TRUE,"SWK"}</definedName>
    <definedName name="cooper2" localSheetId="21" hidden="1">{#N/A,#N/A,TRUE,"Pro Forma";#N/A,#N/A,TRUE,"PF_Bal";#N/A,#N/A,TRUE,"PF_INC";#N/A,#N/A,TRUE,"CBE";#N/A,#N/A,TRUE,"SWK"}</definedName>
    <definedName name="cooper2" localSheetId="30" hidden="1">{#N/A,#N/A,TRUE,"Pro Forma";#N/A,#N/A,TRUE,"PF_Bal";#N/A,#N/A,TRUE,"PF_INC";#N/A,#N/A,TRUE,"CBE";#N/A,#N/A,TRUE,"SWK"}</definedName>
    <definedName name="cooper2" localSheetId="7" hidden="1">{#N/A,#N/A,TRUE,"Pro Forma";#N/A,#N/A,TRUE,"PF_Bal";#N/A,#N/A,TRUE,"PF_INC";#N/A,#N/A,TRUE,"CBE";#N/A,#N/A,TRUE,"SWK"}</definedName>
    <definedName name="cooper2" localSheetId="29" hidden="1">{#N/A,#N/A,TRUE,"Pro Forma";#N/A,#N/A,TRUE,"PF_Bal";#N/A,#N/A,TRUE,"PF_INC";#N/A,#N/A,TRUE,"CBE";#N/A,#N/A,TRUE,"SWK"}</definedName>
    <definedName name="cooper2" hidden="1">{#N/A,#N/A,TRUE,"Pro Forma";#N/A,#N/A,TRUE,"PF_Bal";#N/A,#N/A,TRUE,"PF_INC";#N/A,#N/A,TRUE,"CBE";#N/A,#N/A,TRUE,"SWK"}</definedName>
    <definedName name="COP">#N/A</definedName>
    <definedName name="COP_03_dc">#N/A</definedName>
    <definedName name="cop_h1" localSheetId="19">#REF!</definedName>
    <definedName name="cop_h1" localSheetId="10">#REF!</definedName>
    <definedName name="cop_h1" localSheetId="21">#REF!</definedName>
    <definedName name="cop_h1">#REF!</definedName>
    <definedName name="CORP" localSheetId="19">#REF!</definedName>
    <definedName name="CORP" localSheetId="10">#REF!</definedName>
    <definedName name="CORP" localSheetId="21">#REF!</definedName>
    <definedName name="CORP">#REF!</definedName>
    <definedName name="CORPORATE">#N/A</definedName>
    <definedName name="CorrectSaisonEnt" localSheetId="19">#REF!</definedName>
    <definedName name="CorrectSaisonEnt" localSheetId="10">#REF!</definedName>
    <definedName name="CorrectSaisonEnt" localSheetId="21">#REF!</definedName>
    <definedName name="CorrectSaisonEnt">#REF!</definedName>
    <definedName name="CorrectSaisonEnt___0" localSheetId="19">#REF!</definedName>
    <definedName name="CorrectSaisonEnt___0" localSheetId="10">#REF!</definedName>
    <definedName name="CorrectSaisonEnt___0" localSheetId="21">#REF!</definedName>
    <definedName name="CorrectSaisonEnt___0">#REF!</definedName>
    <definedName name="CorrectSaisonEnt___12" localSheetId="19">#REF!</definedName>
    <definedName name="CorrectSaisonEnt___12" localSheetId="10">#REF!</definedName>
    <definedName name="CorrectSaisonEnt___12" localSheetId="21">#REF!</definedName>
    <definedName name="CorrectSaisonEnt___12">#REF!</definedName>
    <definedName name="CorrectSaisonEnt___2" localSheetId="19">#REF!</definedName>
    <definedName name="CorrectSaisonEnt___2" localSheetId="10">#REF!</definedName>
    <definedName name="CorrectSaisonEnt___2" localSheetId="21">#REF!</definedName>
    <definedName name="CorrectSaisonEnt___2">#REF!</definedName>
    <definedName name="CorrectSaisonEnt___27" localSheetId="19">#REF!</definedName>
    <definedName name="CorrectSaisonEnt___27" localSheetId="10">#REF!</definedName>
    <definedName name="CorrectSaisonEnt___27" localSheetId="21">#REF!</definedName>
    <definedName name="CorrectSaisonEnt___27">#REF!</definedName>
    <definedName name="CorrectSaisonEnt___5" localSheetId="19">#REF!</definedName>
    <definedName name="CorrectSaisonEnt___5" localSheetId="10">#REF!</definedName>
    <definedName name="CorrectSaisonEnt___5" localSheetId="21">#REF!</definedName>
    <definedName name="CorrectSaisonEnt___5">#REF!</definedName>
    <definedName name="CorrectSaisonPGP" localSheetId="19">#REF!</definedName>
    <definedName name="CorrectSaisonPGP" localSheetId="10">#REF!</definedName>
    <definedName name="CorrectSaisonPGP" localSheetId="21">#REF!</definedName>
    <definedName name="CorrectSaisonPGP">#REF!</definedName>
    <definedName name="CorrectSaisonPGP___0" localSheetId="19">#REF!</definedName>
    <definedName name="CorrectSaisonPGP___0" localSheetId="10">#REF!</definedName>
    <definedName name="CorrectSaisonPGP___0" localSheetId="21">#REF!</definedName>
    <definedName name="CorrectSaisonPGP___0">#REF!</definedName>
    <definedName name="CorrectSaisonPGP___12" localSheetId="19">#REF!</definedName>
    <definedName name="CorrectSaisonPGP___12" localSheetId="10">#REF!</definedName>
    <definedName name="CorrectSaisonPGP___12" localSheetId="21">#REF!</definedName>
    <definedName name="CorrectSaisonPGP___12">#REF!</definedName>
    <definedName name="CorrectSaisonPGP___2" localSheetId="19">#REF!</definedName>
    <definedName name="CorrectSaisonPGP___2" localSheetId="10">#REF!</definedName>
    <definedName name="CorrectSaisonPGP___2" localSheetId="21">#REF!</definedName>
    <definedName name="CorrectSaisonPGP___2">#REF!</definedName>
    <definedName name="CorrectSaisonPGP___27" localSheetId="19">#REF!</definedName>
    <definedName name="CorrectSaisonPGP___27" localSheetId="10">#REF!</definedName>
    <definedName name="CorrectSaisonPGP___27" localSheetId="21">#REF!</definedName>
    <definedName name="CorrectSaisonPGP___27">#REF!</definedName>
    <definedName name="CorrectSaisonPGP___5" localSheetId="19">#REF!</definedName>
    <definedName name="CorrectSaisonPGP___5" localSheetId="10">#REF!</definedName>
    <definedName name="CorrectSaisonPGP___5" localSheetId="21">#REF!</definedName>
    <definedName name="CorrectSaisonPGP___5">#REF!</definedName>
    <definedName name="cose" localSheetId="19">#REF!</definedName>
    <definedName name="cose" localSheetId="10">#REF!</definedName>
    <definedName name="cose" localSheetId="21">#REF!</definedName>
    <definedName name="cose">#REF!</definedName>
    <definedName name="coucou" localSheetId="1" hidden="1">{#N/A,#N/A,TRUE,"Cover sheet";#N/A,#N/A,TRUE,"INPUTS";#N/A,#N/A,TRUE,"OUTPUTS";#N/A,#N/A,TRUE,"VALUATION"}</definedName>
    <definedName name="coucou" localSheetId="19" hidden="1">{#N/A,#N/A,TRUE,"Cover sheet";#N/A,#N/A,TRUE,"INPUTS";#N/A,#N/A,TRUE,"OUTPUTS";#N/A,#N/A,TRUE,"VALUATION"}</definedName>
    <definedName name="coucou" localSheetId="21" hidden="1">{#N/A,#N/A,TRUE,"Cover sheet";#N/A,#N/A,TRUE,"INPUTS";#N/A,#N/A,TRUE,"OUTPUTS";#N/A,#N/A,TRUE,"VALUATION"}</definedName>
    <definedName name="coucou" localSheetId="30" hidden="1">{#N/A,#N/A,TRUE,"Cover sheet";#N/A,#N/A,TRUE,"INPUTS";#N/A,#N/A,TRUE,"OUTPUTS";#N/A,#N/A,TRUE,"VALUATION"}</definedName>
    <definedName name="coucou" localSheetId="7" hidden="1">{#N/A,#N/A,TRUE,"Cover sheet";#N/A,#N/A,TRUE,"INPUTS";#N/A,#N/A,TRUE,"OUTPUTS";#N/A,#N/A,TRUE,"VALUATION"}</definedName>
    <definedName name="coucou" localSheetId="29" hidden="1">{#N/A,#N/A,TRUE,"Cover sheet";#N/A,#N/A,TRUE,"INPUTS";#N/A,#N/A,TRUE,"OUTPUTS";#N/A,#N/A,TRUE,"VALUATION"}</definedName>
    <definedName name="coucou" hidden="1">{#N/A,#N/A,TRUE,"Cover sheet";#N/A,#N/A,TRUE,"INPUTS";#N/A,#N/A,TRUE,"OUTPUTS";#N/A,#N/A,TRUE,"VALUATION"}</definedName>
    <definedName name="CountryRiskPremium" localSheetId="19">#REF!</definedName>
    <definedName name="CountryRiskPremium" localSheetId="10">#REF!</definedName>
    <definedName name="CountryRiskPremium" localSheetId="21">#REF!</definedName>
    <definedName name="CountryRiskPremium">#REF!</definedName>
    <definedName name="CountryRiskPremium___0" localSheetId="19">#REF!</definedName>
    <definedName name="CountryRiskPremium___0" localSheetId="10">#REF!</definedName>
    <definedName name="CountryRiskPremium___0" localSheetId="21">#REF!</definedName>
    <definedName name="CountryRiskPremium___0">#REF!</definedName>
    <definedName name="CountryRiskPremium___12" localSheetId="19">#REF!</definedName>
    <definedName name="CountryRiskPremium___12" localSheetId="10">#REF!</definedName>
    <definedName name="CountryRiskPremium___12" localSheetId="21">#REF!</definedName>
    <definedName name="CountryRiskPremium___12">#REF!</definedName>
    <definedName name="CountryRiskPremium___14" localSheetId="19">#REF!</definedName>
    <definedName name="CountryRiskPremium___14" localSheetId="10">#REF!</definedName>
    <definedName name="CountryRiskPremium___14" localSheetId="21">#REF!</definedName>
    <definedName name="CountryRiskPremium___14">#REF!</definedName>
    <definedName name="CountryRiskPremium___16" localSheetId="19">#REF!</definedName>
    <definedName name="CountryRiskPremium___16" localSheetId="10">#REF!</definedName>
    <definedName name="CountryRiskPremium___16" localSheetId="21">#REF!</definedName>
    <definedName name="CountryRiskPremium___16">#REF!</definedName>
    <definedName name="CountryRiskPremium___2" localSheetId="19">#REF!</definedName>
    <definedName name="CountryRiskPremium___2" localSheetId="10">#REF!</definedName>
    <definedName name="CountryRiskPremium___2" localSheetId="21">#REF!</definedName>
    <definedName name="CountryRiskPremium___2">#REF!</definedName>
    <definedName name="CountryRiskPremium___25" localSheetId="19">#REF!</definedName>
    <definedName name="CountryRiskPremium___25" localSheetId="10">#REF!</definedName>
    <definedName name="CountryRiskPremium___25" localSheetId="21">#REF!</definedName>
    <definedName name="CountryRiskPremium___25">#REF!</definedName>
    <definedName name="CountryRiskPremium___26" localSheetId="19">#REF!</definedName>
    <definedName name="CountryRiskPremium___26" localSheetId="10">#REF!</definedName>
    <definedName name="CountryRiskPremium___26" localSheetId="21">#REF!</definedName>
    <definedName name="CountryRiskPremium___26">#REF!</definedName>
    <definedName name="CountryRiskPremium___27" localSheetId="19">#REF!</definedName>
    <definedName name="CountryRiskPremium___27" localSheetId="10">#REF!</definedName>
    <definedName name="CountryRiskPremium___27" localSheetId="21">#REF!</definedName>
    <definedName name="CountryRiskPremium___27">#REF!</definedName>
    <definedName name="CountryRiskPremium___4" localSheetId="19">#REF!</definedName>
    <definedName name="CountryRiskPremium___4" localSheetId="10">#REF!</definedName>
    <definedName name="CountryRiskPremium___4" localSheetId="21">#REF!</definedName>
    <definedName name="CountryRiskPremium___4">#REF!</definedName>
    <definedName name="CountryRiskPremium___5" localSheetId="19">#REF!</definedName>
    <definedName name="CountryRiskPremium___5" localSheetId="10">#REF!</definedName>
    <definedName name="CountryRiskPremium___5" localSheetId="21">#REF!</definedName>
    <definedName name="CountryRiskPremium___5">#REF!</definedName>
    <definedName name="CountryRiskPremium___7" localSheetId="19">#REF!</definedName>
    <definedName name="CountryRiskPremium___7" localSheetId="10">#REF!</definedName>
    <definedName name="CountryRiskPremium___7" localSheetId="21">#REF!</definedName>
    <definedName name="CountryRiskPremium___7">#REF!</definedName>
    <definedName name="cours" localSheetId="19">#REF!</definedName>
    <definedName name="cours" localSheetId="10">#REF!</definedName>
    <definedName name="cours" localSheetId="21">#REF!</definedName>
    <definedName name="cours">#REF!</definedName>
    <definedName name="cours___0" localSheetId="19">#REF!</definedName>
    <definedName name="cours___0" localSheetId="10">#REF!</definedName>
    <definedName name="cours___0" localSheetId="21">#REF!</definedName>
    <definedName name="cours___0">#REF!</definedName>
    <definedName name="cours___12" localSheetId="19">#REF!</definedName>
    <definedName name="cours___12" localSheetId="10">#REF!</definedName>
    <definedName name="cours___12" localSheetId="21">#REF!</definedName>
    <definedName name="cours___12">#REF!</definedName>
    <definedName name="CPI_Cost_Perf_Index" localSheetId="19">#REF!</definedName>
    <definedName name="CPI_Cost_Perf_Index" localSheetId="10">#REF!</definedName>
    <definedName name="CPI_Cost_Perf_Index" localSheetId="21">#REF!</definedName>
    <definedName name="CPI_Cost_Perf_Index">#REF!</definedName>
    <definedName name="CREATION">#N/A</definedName>
    <definedName name="CREDBO" localSheetId="21">[48]amort!$H$24</definedName>
    <definedName name="CREDBO">[48]amort!$H$24</definedName>
    <definedName name="CREDIT_DU_MAROC" localSheetId="1">#REF!</definedName>
    <definedName name="CREDIT_DU_MAROC" localSheetId="19">#REF!</definedName>
    <definedName name="CREDIT_DU_MAROC" localSheetId="10">#REF!</definedName>
    <definedName name="CREDIT_DU_MAROC" localSheetId="21">#REF!</definedName>
    <definedName name="CREDIT_DU_MAROC">#REF!</definedName>
    <definedName name="CREDOC_BO" localSheetId="1">#REF!</definedName>
    <definedName name="CREDOC_BO" localSheetId="19">#REF!</definedName>
    <definedName name="CREDOC_BO" localSheetId="10">#REF!</definedName>
    <definedName name="CREDOC_BO" localSheetId="21">#REF!</definedName>
    <definedName name="CREDOC_BO">#REF!</definedName>
    <definedName name="_xlnm.Criteria" localSheetId="1">[82]MS!#REF!</definedName>
    <definedName name="_xlnm.Criteria" localSheetId="19">[82]MS!#REF!</definedName>
    <definedName name="_xlnm.Criteria" localSheetId="10">[82]MS!#REF!</definedName>
    <definedName name="_xlnm.Criteria" localSheetId="21">[82]MS!#REF!</definedName>
    <definedName name="_xlnm.Criteria">[82]MS!#REF!</definedName>
    <definedName name="CSDCDS" localSheetId="30" hidden="1">[83]AW!$E$11:$E$24</definedName>
    <definedName name="CSDCDS" hidden="1">[84]AW!$E$11:$E$24</definedName>
    <definedName name="csDE_CAPEX_Dim01">"="</definedName>
    <definedName name="csDE_CAPEX_Dim03">"="</definedName>
    <definedName name="csDE_CAPEX_SGAW_Dim01">"="</definedName>
    <definedName name="csDE_CAPEX_SGAW_Dim03">"="</definedName>
    <definedName name="csDE_DNA_SGAW_Dim01">"="</definedName>
    <definedName name="csDE_DNA_SGAW_Dim03">"="</definedName>
    <definedName name="csDE_OPEX_PAYROLL_Dim01">"="</definedName>
    <definedName name="csDE_OPEX_PAYROLL_Dim03">"="</definedName>
    <definedName name="csDE_OPEX_SGAW_Dim01">"="</definedName>
    <definedName name="csDE_OPEX_SGAW_Dim03">"="</definedName>
    <definedName name="csDE_PAYROLL_SGAW_Dim01">"="</definedName>
    <definedName name="csDE_PAYROLL_SGAW_Dim03">"="</definedName>
    <definedName name="csDesignMode">1</definedName>
    <definedName name="csLDE_CAPEX_SGAW_Dim01">"="</definedName>
    <definedName name="csLDE_CAPEX_SGAW_Dim03">"="</definedName>
    <definedName name="csLDE_DNA_SGAW_Dim01">"="</definedName>
    <definedName name="csLDE_DNA_SGAW_Dim03">"="</definedName>
    <definedName name="csLDE_OPEX_SGAW_Dim01">"="</definedName>
    <definedName name="csLDE_OPEX_SGAW_Dim03">"="</definedName>
    <definedName name="csLDE_PAYROLL_SGAW_Dim01">"="</definedName>
    <definedName name="csLDE_PAYROLL_SGAW_Dim03">"="</definedName>
    <definedName name="csRPT_EXPENSE_BY_CC_Dim01">"="</definedName>
    <definedName name="csRPT_EXPENSE_BY_CC_Dim03">"="</definedName>
    <definedName name="csRPT_Opex_CC_Dim01">"="</definedName>
    <definedName name="csRPT_Opex_CC_Dim03">"="</definedName>
    <definedName name="csRPT_Opex_CC_Dim05">"="</definedName>
    <definedName name="csRPT_OPEX_PAYROLL_Dim01">"="</definedName>
    <definedName name="csRPT_OPEX_PAYROLL_Dim03">"="</definedName>
    <definedName name="CumBasePeriod" localSheetId="1">#REF!</definedName>
    <definedName name="CumBasePeriod" localSheetId="19">#REF!</definedName>
    <definedName name="CumBasePeriod" localSheetId="10">#REF!</definedName>
    <definedName name="CumBasePeriod" localSheetId="21">#REF!</definedName>
    <definedName name="CumBasePeriod">#REF!</definedName>
    <definedName name="CumBasePeriod___0" localSheetId="1">#REF!</definedName>
    <definedName name="CumBasePeriod___0" localSheetId="19">#REF!</definedName>
    <definedName name="CumBasePeriod___0" localSheetId="10">#REF!</definedName>
    <definedName name="CumBasePeriod___0" localSheetId="21">#REF!</definedName>
    <definedName name="CumBasePeriod___0">#REF!</definedName>
    <definedName name="CumBasePeriod___12" localSheetId="1">#REF!</definedName>
    <definedName name="CumBasePeriod___12" localSheetId="19">#REF!</definedName>
    <definedName name="CumBasePeriod___12" localSheetId="10">#REF!</definedName>
    <definedName name="CumBasePeriod___12" localSheetId="21">#REF!</definedName>
    <definedName name="CumBasePeriod___12">#REF!</definedName>
    <definedName name="CumBasePeriod___14" localSheetId="19">#REF!</definedName>
    <definedName name="CumBasePeriod___14" localSheetId="10">#REF!</definedName>
    <definedName name="CumBasePeriod___14" localSheetId="21">#REF!</definedName>
    <definedName name="CumBasePeriod___14">#REF!</definedName>
    <definedName name="CumBasePeriod___16" localSheetId="19">#REF!</definedName>
    <definedName name="CumBasePeriod___16" localSheetId="10">#REF!</definedName>
    <definedName name="CumBasePeriod___16" localSheetId="21">#REF!</definedName>
    <definedName name="CumBasePeriod___16">#REF!</definedName>
    <definedName name="CumBasePeriod___2" localSheetId="19">#REF!</definedName>
    <definedName name="CumBasePeriod___2" localSheetId="10">#REF!</definedName>
    <definedName name="CumBasePeriod___2" localSheetId="21">#REF!</definedName>
    <definedName name="CumBasePeriod___2">#REF!</definedName>
    <definedName name="CumBasePeriod___25" localSheetId="19">#REF!</definedName>
    <definedName name="CumBasePeriod___25" localSheetId="10">#REF!</definedName>
    <definedName name="CumBasePeriod___25" localSheetId="21">#REF!</definedName>
    <definedName name="CumBasePeriod___25">#REF!</definedName>
    <definedName name="CumBasePeriod___26" localSheetId="19">#REF!</definedName>
    <definedName name="CumBasePeriod___26" localSheetId="10">#REF!</definedName>
    <definedName name="CumBasePeriod___26" localSheetId="21">#REF!</definedName>
    <definedName name="CumBasePeriod___26">#REF!</definedName>
    <definedName name="CumBasePeriod___27" localSheetId="19">#REF!</definedName>
    <definedName name="CumBasePeriod___27" localSheetId="10">#REF!</definedName>
    <definedName name="CumBasePeriod___27" localSheetId="21">#REF!</definedName>
    <definedName name="CumBasePeriod___27">#REF!</definedName>
    <definedName name="CumBasePeriod___4" localSheetId="19">#REF!</definedName>
    <definedName name="CumBasePeriod___4" localSheetId="10">#REF!</definedName>
    <definedName name="CumBasePeriod___4" localSheetId="21">#REF!</definedName>
    <definedName name="CumBasePeriod___4">#REF!</definedName>
    <definedName name="CumBasePeriod___5" localSheetId="19">#REF!</definedName>
    <definedName name="CumBasePeriod___5" localSheetId="10">#REF!</definedName>
    <definedName name="CumBasePeriod___5" localSheetId="21">#REF!</definedName>
    <definedName name="CumBasePeriod___5">#REF!</definedName>
    <definedName name="CumBasePeriod___7" localSheetId="19">#REF!</definedName>
    <definedName name="CumBasePeriod___7" localSheetId="10">#REF!</definedName>
    <definedName name="CumBasePeriod___7" localSheetId="21">#REF!</definedName>
    <definedName name="CumBasePeriod___7">#REF!</definedName>
    <definedName name="CumDate" localSheetId="19">#REF!</definedName>
    <definedName name="CumDate" localSheetId="10">#REF!</definedName>
    <definedName name="CumDate" localSheetId="21">#REF!</definedName>
    <definedName name="CumDate">#REF!</definedName>
    <definedName name="CumDate___0" localSheetId="19">#REF!</definedName>
    <definedName name="CumDate___0" localSheetId="10">#REF!</definedName>
    <definedName name="CumDate___0" localSheetId="21">#REF!</definedName>
    <definedName name="CumDate___0">#REF!</definedName>
    <definedName name="CumDate___12" localSheetId="19">#REF!</definedName>
    <definedName name="CumDate___12" localSheetId="10">#REF!</definedName>
    <definedName name="CumDate___12" localSheetId="21">#REF!</definedName>
    <definedName name="CumDate___12">#REF!</definedName>
    <definedName name="CumDate___14" localSheetId="19">#REF!</definedName>
    <definedName name="CumDate___14" localSheetId="10">#REF!</definedName>
    <definedName name="CumDate___14" localSheetId="21">#REF!</definedName>
    <definedName name="CumDate___14">#REF!</definedName>
    <definedName name="CumDate___16" localSheetId="19">#REF!</definedName>
    <definedName name="CumDate___16" localSheetId="10">#REF!</definedName>
    <definedName name="CumDate___16" localSheetId="21">#REF!</definedName>
    <definedName name="CumDate___16">#REF!</definedName>
    <definedName name="CumDate___2" localSheetId="19">#REF!</definedName>
    <definedName name="CumDate___2" localSheetId="10">#REF!</definedName>
    <definedName name="CumDate___2" localSheetId="21">#REF!</definedName>
    <definedName name="CumDate___2">#REF!</definedName>
    <definedName name="CumDate___25" localSheetId="19">#REF!</definedName>
    <definedName name="CumDate___25" localSheetId="10">#REF!</definedName>
    <definedName name="CumDate___25" localSheetId="21">#REF!</definedName>
    <definedName name="CumDate___25">#REF!</definedName>
    <definedName name="CumDate___26" localSheetId="19">#REF!</definedName>
    <definedName name="CumDate___26" localSheetId="10">#REF!</definedName>
    <definedName name="CumDate___26" localSheetId="21">#REF!</definedName>
    <definedName name="CumDate___26">#REF!</definedName>
    <definedName name="CumDate___27" localSheetId="19">#REF!</definedName>
    <definedName name="CumDate___27" localSheetId="10">#REF!</definedName>
    <definedName name="CumDate___27" localSheetId="21">#REF!</definedName>
    <definedName name="CumDate___27">#REF!</definedName>
    <definedName name="CumDate___4" localSheetId="19">#REF!</definedName>
    <definedName name="CumDate___4" localSheetId="10">#REF!</definedName>
    <definedName name="CumDate___4" localSheetId="21">#REF!</definedName>
    <definedName name="CumDate___4">#REF!</definedName>
    <definedName name="CumDate___5" localSheetId="19">#REF!</definedName>
    <definedName name="CumDate___5" localSheetId="10">#REF!</definedName>
    <definedName name="CumDate___5" localSheetId="21">#REF!</definedName>
    <definedName name="CumDate___5">#REF!</definedName>
    <definedName name="CumDate___7" localSheetId="19">#REF!</definedName>
    <definedName name="CumDate___7" localSheetId="10">#REF!</definedName>
    <definedName name="CumDate___7" localSheetId="21">#REF!</definedName>
    <definedName name="CumDate___7">#REF!</definedName>
    <definedName name="CUMUL">[45]CUMUL!$A$13:$H$5000</definedName>
    <definedName name="CUMULC">[45]CUMULC!$A$13:$H$1311</definedName>
    <definedName name="CUMULF">[45]CUMULF!$A$13:$H$689</definedName>
    <definedName name="CURRENT_MONTH_ADDS" localSheetId="1">#REF!</definedName>
    <definedName name="CURRENT_MONTH_ADDS" localSheetId="19">#REF!</definedName>
    <definedName name="CURRENT_MONTH_ADDS" localSheetId="10">#REF!</definedName>
    <definedName name="CURRENT_MONTH_ADDS" localSheetId="21">#REF!</definedName>
    <definedName name="CURRENT_MONTH_ADDS">#REF!</definedName>
    <definedName name="Customer" localSheetId="1">#REF!</definedName>
    <definedName name="Customer" localSheetId="19">#REF!</definedName>
    <definedName name="Customer" localSheetId="10">#REF!</definedName>
    <definedName name="Customer" localSheetId="21">#REF!</definedName>
    <definedName name="Customer">#REF!</definedName>
    <definedName name="CV_Cost_Var" localSheetId="1">#REF!</definedName>
    <definedName name="CV_Cost_Var" localSheetId="19">#REF!</definedName>
    <definedName name="CV_Cost_Var" localSheetId="10">#REF!</definedName>
    <definedName name="CV_Cost_Var" localSheetId="21">#REF!</definedName>
    <definedName name="CV_Cost_Var">#REF!</definedName>
    <definedName name="cvxxc" localSheetId="22" hidden="1">#REF!</definedName>
    <definedName name="cvxxc" localSheetId="1" hidden="1">#REF!</definedName>
    <definedName name="cvxxc" localSheetId="19" hidden="1">#REF!</definedName>
    <definedName name="cvxxc" localSheetId="10" hidden="1">#REF!</definedName>
    <definedName name="cvxxc" localSheetId="21" hidden="1">#REF!</definedName>
    <definedName name="cvxxc" localSheetId="7" hidden="1">#REF!</definedName>
    <definedName name="cvxxc" localSheetId="17" hidden="1">#REF!</definedName>
    <definedName name="cvxxc" hidden="1">#REF!</definedName>
    <definedName name="cx" localSheetId="21">'[85]Frs Loc'!$A$5:$A$3190</definedName>
    <definedName name="cx">'[85]Frs Loc'!$A$5:$A$3190</definedName>
    <definedName name="cxvbvcxb" localSheetId="22" hidden="1">[84]RSG!#REF!</definedName>
    <definedName name="cxvbvcxb" localSheetId="1" hidden="1">[84]RSG!#REF!</definedName>
    <definedName name="cxvbvcxb" localSheetId="19" hidden="1">[84]RSG!#REF!</definedName>
    <definedName name="cxvbvcxb" localSheetId="10" hidden="1">[84]RSG!#REF!</definedName>
    <definedName name="cxvbvcxb" localSheetId="21" hidden="1">[84]RSG!#REF!</definedName>
    <definedName name="cxvbvcxb" localSheetId="30" hidden="1">[83]RSG!#REF!</definedName>
    <definedName name="cxvbvcxb" localSheetId="7" hidden="1">[84]RSG!#REF!</definedName>
    <definedName name="cxvbvcxb" localSheetId="17" hidden="1">[84]RSG!#REF!</definedName>
    <definedName name="cxvbvcxb" hidden="1">[84]RSG!#REF!</definedName>
    <definedName name="D" localSheetId="1">#REF!</definedName>
    <definedName name="D" localSheetId="19">#REF!</definedName>
    <definedName name="D" localSheetId="10">#REF!</definedName>
    <definedName name="D" localSheetId="21">#REF!</definedName>
    <definedName name="D">#REF!</definedName>
    <definedName name="D___0" localSheetId="1">[17]CH95!#REF!</definedName>
    <definedName name="D___0" localSheetId="19">[17]CH95!#REF!</definedName>
    <definedName name="D___0" localSheetId="10">[17]CH95!#REF!</definedName>
    <definedName name="D___0" localSheetId="21">[17]CH95!#REF!</definedName>
    <definedName name="D___0">[17]CH95!#REF!</definedName>
    <definedName name="D___12" localSheetId="1">#REF!</definedName>
    <definedName name="D___12" localSheetId="19">#REF!</definedName>
    <definedName name="D___12" localSheetId="10">#REF!</definedName>
    <definedName name="D___12" localSheetId="21">#REF!</definedName>
    <definedName name="D___12">#REF!</definedName>
    <definedName name="D_Gestion_Perso" localSheetId="1">#REF!</definedName>
    <definedName name="D_Gestion_Perso" localSheetId="19">#REF!</definedName>
    <definedName name="D_Gestion_Perso" localSheetId="10">#REF!</definedName>
    <definedName name="D_Gestion_Perso" localSheetId="21">#REF!</definedName>
    <definedName name="D_Gestion_Perso">#REF!</definedName>
    <definedName name="D_Gestion_Perso___0" localSheetId="1">#REF!</definedName>
    <definedName name="D_Gestion_Perso___0" localSheetId="19">#REF!</definedName>
    <definedName name="D_Gestion_Perso___0" localSheetId="10">#REF!</definedName>
    <definedName name="D_Gestion_Perso___0" localSheetId="21">#REF!</definedName>
    <definedName name="D_Gestion_Perso___0">#REF!</definedName>
    <definedName name="D_Gestion_Perso___12" localSheetId="19">#REF!</definedName>
    <definedName name="D_Gestion_Perso___12" localSheetId="10">#REF!</definedName>
    <definedName name="D_Gestion_Perso___12" localSheetId="21">#REF!</definedName>
    <definedName name="D_Gestion_Perso___12">#REF!</definedName>
    <definedName name="D_Gestion_Perso___14" localSheetId="19">#REF!</definedName>
    <definedName name="D_Gestion_Perso___14" localSheetId="10">#REF!</definedName>
    <definedName name="D_Gestion_Perso___14" localSheetId="21">#REF!</definedName>
    <definedName name="D_Gestion_Perso___14">#REF!</definedName>
    <definedName name="D_Gestion_Perso___16" localSheetId="19">#REF!</definedName>
    <definedName name="D_Gestion_Perso___16" localSheetId="10">#REF!</definedName>
    <definedName name="D_Gestion_Perso___16" localSheetId="21">#REF!</definedName>
    <definedName name="D_Gestion_Perso___16">#REF!</definedName>
    <definedName name="D_Gestion_Perso___2" localSheetId="19">#REF!</definedName>
    <definedName name="D_Gestion_Perso___2" localSheetId="10">#REF!</definedName>
    <definedName name="D_Gestion_Perso___2" localSheetId="21">#REF!</definedName>
    <definedName name="D_Gestion_Perso___2">#REF!</definedName>
    <definedName name="D_Gestion_Perso___26" localSheetId="19">#REF!</definedName>
    <definedName name="D_Gestion_Perso___26" localSheetId="10">#REF!</definedName>
    <definedName name="D_Gestion_Perso___26" localSheetId="21">#REF!</definedName>
    <definedName name="D_Gestion_Perso___26">#REF!</definedName>
    <definedName name="D_Gestion_Perso___27" localSheetId="19">#REF!</definedName>
    <definedName name="D_Gestion_Perso___27" localSheetId="10">#REF!</definedName>
    <definedName name="D_Gestion_Perso___27" localSheetId="21">#REF!</definedName>
    <definedName name="D_Gestion_Perso___27">#REF!</definedName>
    <definedName name="D_Gestion_Perso___5" localSheetId="19">#REF!</definedName>
    <definedName name="D_Gestion_Perso___5" localSheetId="10">#REF!</definedName>
    <definedName name="D_Gestion_Perso___5" localSheetId="21">#REF!</definedName>
    <definedName name="D_Gestion_Perso___5">#REF!</definedName>
    <definedName name="D_Gestion_Perso___7" localSheetId="19">#REF!</definedName>
    <definedName name="D_Gestion_Perso___7" localSheetId="10">#REF!</definedName>
    <definedName name="D_Gestion_Perso___7" localSheetId="21">#REF!</definedName>
    <definedName name="D_Gestion_Perso___7">#REF!</definedName>
    <definedName name="da" localSheetId="19">#REF!</definedName>
    <definedName name="da" localSheetId="10">#REF!</definedName>
    <definedName name="da" localSheetId="21">#REF!</definedName>
    <definedName name="da" localSheetId="26" hidden="1">{"print 1",#N/A,FALSE,"PrimeCo PCS";"print 2",#N/A,FALSE,"PrimeCo PCS";"valuation",#N/A,FALSE,"PrimeCo PCS"}</definedName>
    <definedName name="da">#REF!</definedName>
    <definedName name="das" localSheetId="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1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1"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30"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7"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localSheetId="29"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ta_Sheet_Summary" localSheetId="19">'[46]CIG+OV'!#REF!</definedName>
    <definedName name="Data_Sheet_Summary" localSheetId="10">'[46]CIG+OV'!#REF!</definedName>
    <definedName name="Data_Sheet_Summary" localSheetId="21">'[46]CIG+OV'!#REF!</definedName>
    <definedName name="Data_Sheet_Summary">'[46]CIG+OV'!#REF!</definedName>
    <definedName name="_xlnm.Database" localSheetId="1">#REF!</definedName>
    <definedName name="_xlnm.Database" localSheetId="19">#REF!</definedName>
    <definedName name="_xlnm.Database" localSheetId="10">#REF!</definedName>
    <definedName name="_xlnm.Database" localSheetId="21">#REF!</definedName>
    <definedName name="_xlnm.Database">#REF!</definedName>
    <definedName name="DATE" localSheetId="1">#REF!</definedName>
    <definedName name="DATE" localSheetId="19">#REF!</definedName>
    <definedName name="DATE" localSheetId="10">#REF!</definedName>
    <definedName name="DATE" localSheetId="21">#REF!</definedName>
    <definedName name="DATE">#REF!</definedName>
    <definedName name="DATE22" localSheetId="1">'[29]FES  ATLAS'!#REF!</definedName>
    <definedName name="DATE22" localSheetId="19">'[29]FES  ATLAS'!#REF!</definedName>
    <definedName name="DATE22" localSheetId="10">'[29]FES  ATLAS'!#REF!</definedName>
    <definedName name="DATE22" localSheetId="21">'[29]FES  ATLAS'!#REF!</definedName>
    <definedName name="DATE22">'[29]FES  ATLAS'!#REF!</definedName>
    <definedName name="DateRangeComp" localSheetId="22" hidden="1">#N/A</definedName>
    <definedName name="DateRangeComp" localSheetId="1" hidden="1">#N/A</definedName>
    <definedName name="DateRangeComp" localSheetId="19" hidden="1">OFFSET('Data Mobile '!DateRangeCompMain,9,0,COUNTA('Data Mobile '!DateRangeCompMain)-COUNTA(#REF!),1)</definedName>
    <definedName name="DateRangeComp" localSheetId="18" hidden="1">OFFSET([0]!DateRangeCompMain,9,0,COUNTA([0]!DateRangeCompMain)-COUNTA(#REF!),1)</definedName>
    <definedName name="DateRangeComp" localSheetId="9" hidden="1">OFFSET([0]!DateRangeCompMain,9,0,COUNTA([0]!DateRangeCompMain)-COUNTA(#REF!),1)</definedName>
    <definedName name="DateRangeComp" localSheetId="10" hidden="1">OFFSET('Marge Mobile'!DateRangeCompMain,9,0,COUNTA('Marge Mobile'!DateRangeCompMain)-COUNTA(#REF!),1)</definedName>
    <definedName name="DateRangeComp" localSheetId="21" hidden="1">OFFSET('Mobile Money'!DateRangeCompMain,9,0,COUNTA('Mobile Money'!DateRangeCompMain)-COUNTA(#REF!),1)</definedName>
    <definedName name="DateRangeComp" localSheetId="30" hidden="1">OFFSET('NRI 2015'!DateRangeCompMain,9,0,COUNTA('NRI 2015'!DateRangeCompMain)-COUNTA(#REF!),1)</definedName>
    <definedName name="DateRangeComp" localSheetId="13" hidden="1">OFFSET([0]!DateRangeCompMain,9,0,COUNTA([0]!DateRangeCompMain)-COUNTA(#REF!),1)</definedName>
    <definedName name="DateRangeComp" localSheetId="7" hidden="1">OFFSET('Parc Mobile'!DateRangeCompMain,9,0,COUNTA('Parc Mobile'!DateRangeCompMain)-COUNTA(#REF!),1)</definedName>
    <definedName name="DateRangeComp" localSheetId="29" hidden="1">OFFSET([0]!DateRangeCompMain,9,0,COUNTA([0]!DateRangeCompMain)-COUNTA(#REF!),1)</definedName>
    <definedName name="DateRangeComp" localSheetId="17" hidden="1">#N/A</definedName>
    <definedName name="DateRangeComp" hidden="1">OFFSET([0]!DateRangeCompMain,9,0,COUNTA([0]!DateRangeCompMain)-COUNTA(#REF!),1)</definedName>
    <definedName name="DateRangeCompMain" localSheetId="22" hidden="1">#REF!</definedName>
    <definedName name="DateRangeCompMain" localSheetId="1" hidden="1">#REF!</definedName>
    <definedName name="DateRangeCompMain" localSheetId="19" hidden="1">#REF!</definedName>
    <definedName name="DateRangeCompMain" localSheetId="10" hidden="1">#REF!</definedName>
    <definedName name="DateRangeCompMain" localSheetId="21" hidden="1">#REF!</definedName>
    <definedName name="DateRangeCompMain" localSheetId="30" hidden="1">#REF!</definedName>
    <definedName name="DateRangeCompMain" localSheetId="7" hidden="1">#REF!</definedName>
    <definedName name="DateRangeCompMain" localSheetId="17" hidden="1">#REF!</definedName>
    <definedName name="DateRangeCompMain" hidden="1">#REF!</definedName>
    <definedName name="DATES" localSheetId="19">#REF!</definedName>
    <definedName name="DATES" localSheetId="10">#REF!</definedName>
    <definedName name="DATES" localSheetId="21">#REF!</definedName>
    <definedName name="DATES">#REF!</definedName>
    <definedName name="DateSynthèse" localSheetId="19">#REF!</definedName>
    <definedName name="DateSynthèse" localSheetId="10">#REF!</definedName>
    <definedName name="DateSynthèse" localSheetId="21">#REF!</definedName>
    <definedName name="DateSynthèse">#REF!</definedName>
    <definedName name="Dbase_FTK" localSheetId="19">#REF!</definedName>
    <definedName name="Dbase_FTK" localSheetId="10">#REF!</definedName>
    <definedName name="Dbase_FTK" localSheetId="21">#REF!</definedName>
    <definedName name="Dbase_FTK">#REF!</definedName>
    <definedName name="Dbase_PTK" localSheetId="19">#REF!</definedName>
    <definedName name="Dbase_PTK" localSheetId="10">#REF!</definedName>
    <definedName name="Dbase_PTK" localSheetId="21">#REF!</definedName>
    <definedName name="Dbase_PTK">#REF!</definedName>
    <definedName name="dc" localSheetId="19">#REF!</definedName>
    <definedName name="dc" localSheetId="10">#REF!</definedName>
    <definedName name="dc" localSheetId="21">#REF!</definedName>
    <definedName name="dc">#REF!</definedName>
    <definedName name="DCRF_CAPEX_PROJET" localSheetId="19">#REF!</definedName>
    <definedName name="DCRF_CAPEX_PROJET" localSheetId="10">#REF!</definedName>
    <definedName name="DCRF_CAPEX_PROJET" localSheetId="21">#REF!</definedName>
    <definedName name="DCRF_CAPEX_PROJET">#REF!</definedName>
    <definedName name="DCSE">#N/A</definedName>
    <definedName name="dd" localSheetId="1">[0]!Tx_intérêt_par_an/#REF!</definedName>
    <definedName name="dd" localSheetId="19">'Data Mobile '!Tx_intérêt_par_an/#REF!</definedName>
    <definedName name="dd" localSheetId="10">'Marge Mobile'!Tx_intérêt_par_an/#REF!</definedName>
    <definedName name="dd" localSheetId="21">'Mobile Money'!Tx_intérêt_par_an/#REF!</definedName>
    <definedName name="dd" localSheetId="29">[0]!Tx_intérêt_par_an/#REF!</definedName>
    <definedName name="dd">[0]!Tx_intérêt_par_an/#REF!</definedName>
    <definedName name="ddc" localSheetId="1" hidden="1">{#N/A,#N/A,TRUE,"Forecast &amp; Analysis";#N/A,#N/A,TRUE,"Market Values";#N/A,#N/A,TRUE,"Ratios";#N/A,#N/A,TRUE,"Regressions";#N/A,#N/A,TRUE,"Market Values";#N/A,#N/A,TRUE,"Parameters &amp; Results"}</definedName>
    <definedName name="ddc" localSheetId="19" hidden="1">{#N/A,#N/A,TRUE,"Forecast &amp; Analysis";#N/A,#N/A,TRUE,"Market Values";#N/A,#N/A,TRUE,"Ratios";#N/A,#N/A,TRUE,"Regressions";#N/A,#N/A,TRUE,"Market Values";#N/A,#N/A,TRUE,"Parameters &amp; Results"}</definedName>
    <definedName name="ddc" localSheetId="21" hidden="1">{#N/A,#N/A,TRUE,"Forecast &amp; Analysis";#N/A,#N/A,TRUE,"Market Values";#N/A,#N/A,TRUE,"Ratios";#N/A,#N/A,TRUE,"Regressions";#N/A,#N/A,TRUE,"Market Values";#N/A,#N/A,TRUE,"Parameters &amp; Results"}</definedName>
    <definedName name="ddc" localSheetId="30" hidden="1">{#N/A,#N/A,TRUE,"Forecast &amp; Analysis";#N/A,#N/A,TRUE,"Market Values";#N/A,#N/A,TRUE,"Ratios";#N/A,#N/A,TRUE,"Regressions";#N/A,#N/A,TRUE,"Market Values";#N/A,#N/A,TRUE,"Parameters &amp; Results"}</definedName>
    <definedName name="ddc" localSheetId="7" hidden="1">{#N/A,#N/A,TRUE,"Forecast &amp; Analysis";#N/A,#N/A,TRUE,"Market Values";#N/A,#N/A,TRUE,"Ratios";#N/A,#N/A,TRUE,"Regressions";#N/A,#N/A,TRUE,"Market Values";#N/A,#N/A,TRUE,"Parameters &amp; Results"}</definedName>
    <definedName name="ddc" localSheetId="29" hidden="1">{#N/A,#N/A,TRUE,"Forecast &amp; Analysis";#N/A,#N/A,TRUE,"Market Values";#N/A,#N/A,TRUE,"Ratios";#N/A,#N/A,TRUE,"Regressions";#N/A,#N/A,TRUE,"Market Values";#N/A,#N/A,TRUE,"Parameters &amp; Results"}</definedName>
    <definedName name="ddc" hidden="1">{#N/A,#N/A,TRUE,"Forecast &amp; Analysis";#N/A,#N/A,TRUE,"Market Values";#N/A,#N/A,TRUE,"Ratios";#N/A,#N/A,TRUE,"Regressions";#N/A,#N/A,TRUE,"Market Values";#N/A,#N/A,TRUE,"Parameters &amp; Results"}</definedName>
    <definedName name="ddd" localSheetId="22" hidden="1">[0]!Tx_intérêt_par_an/#REF!</definedName>
    <definedName name="ddd" localSheetId="1" hidden="1">#N/A</definedName>
    <definedName name="ddd" localSheetId="19" hidden="1">'Data Mobile '!Tx_intérêt_par_an/#REF!</definedName>
    <definedName name="ddd" localSheetId="18" hidden="1">[0]!Tx_intérêt_par_an/#REF!</definedName>
    <definedName name="ddd" localSheetId="9" hidden="1">[0]!Tx_intérêt_par_an/#REF!</definedName>
    <definedName name="ddd" localSheetId="10" hidden="1">'Marge Mobile'!Tx_intérêt_par_an/#REF!</definedName>
    <definedName name="ddd" localSheetId="21" hidden="1">'Mobile Money'!Tx_intérêt_par_an/#REF!</definedName>
    <definedName name="ddd" localSheetId="3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 localSheetId="13" hidden="1">[0]!Tx_intérêt_par_an/#REF!</definedName>
    <definedName name="ddd" localSheetId="7" hidden="1">[0]!Tx_intérêt_par_an/#REF!</definedName>
    <definedName name="ddd"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ddd" localSheetId="29" hidden="1">[0]!Tx_intérêt_par_an/#REF!</definedName>
    <definedName name="ddd" localSheetId="17" hidden="1">[0]!Tx_intérêt_par_an/#REF!</definedName>
    <definedName name="ddd" hidden="1">[0]!Tx_intérêt_par_an/#REF!</definedName>
    <definedName name="dddd">#N/A</definedName>
    <definedName name="dddddd" localSheetId="1">[0]!Tx_intérêt_par_an/#REF!</definedName>
    <definedName name="dddddd" localSheetId="19">'Data Mobile '!Tx_intérêt_par_an/#REF!</definedName>
    <definedName name="dddddd" localSheetId="10">'Marge Mobile'!Tx_intérêt_par_an/#REF!</definedName>
    <definedName name="dddddd" localSheetId="21">'Mobile Money'!Tx_intérêt_par_an/#REF!</definedName>
    <definedName name="dddddd" localSheetId="29">[0]!Tx_intérêt_par_an/#REF!</definedName>
    <definedName name="dddddd">[0]!Tx_intérêt_par_an/#REF!</definedName>
    <definedName name="dddddd___0" localSheetId="1">VolFactor___5/#REF!</definedName>
    <definedName name="dddddd___0" localSheetId="19">'Data Mobile '!VolFactor___5/#REF!</definedName>
    <definedName name="dddddd___0" localSheetId="10">'Marge Mobile'!VolFactor___5/#REF!</definedName>
    <definedName name="dddddd___0" localSheetId="21">'Mobile Money'!VolFactor___5/#REF!</definedName>
    <definedName name="dddddd___0" localSheetId="29">VolFactor___5/#REF!</definedName>
    <definedName name="dddddd___0">VolFactor___5/#REF!</definedName>
    <definedName name="dddddd___12" localSheetId="1">VolFactor___25/#REF!</definedName>
    <definedName name="dddddd___12" localSheetId="19">'Data Mobile '!VolFactor___25/#REF!</definedName>
    <definedName name="dddddd___12" localSheetId="10">'Marge Mobile'!VolFactor___25/#REF!</definedName>
    <definedName name="dddddd___12" localSheetId="21">'Mobile Money'!VolFactor___25/#REF!</definedName>
    <definedName name="dddddd___12" localSheetId="29">VolFactor___25/#REF!</definedName>
    <definedName name="dddddd___12">VolFactor___25/#REF!</definedName>
    <definedName name="dddddd___14" localSheetId="1">VolFactor___16/#REF!</definedName>
    <definedName name="dddddd___14" localSheetId="19">'Data Mobile '!VolFactor___16/#REF!</definedName>
    <definedName name="dddddd___14" localSheetId="10">'Marge Mobile'!VolFactor___16/#REF!</definedName>
    <definedName name="dddddd___14" localSheetId="21">'Mobile Money'!VolFactor___16/#REF!</definedName>
    <definedName name="dddddd___14" localSheetId="29">VolFactor___16/#REF!</definedName>
    <definedName name="dddddd___14">VolFactor___16/#REF!</definedName>
    <definedName name="dddddd___16" localSheetId="1">VLastRowToPrint___7/#REF!</definedName>
    <definedName name="dddddd___16" localSheetId="19">'Data Mobile '!VLastRowToPrint___7/#REF!</definedName>
    <definedName name="dddddd___16" localSheetId="10">'Marge Mobile'!VLastRowToPrint___7/#REF!</definedName>
    <definedName name="dddddd___16" localSheetId="21">'Mobile Money'!VLastRowToPrint___7/#REF!</definedName>
    <definedName name="dddddd___16" localSheetId="29">VLastRowToPrint___7/#REF!</definedName>
    <definedName name="dddddd___16">VLastRowToPrint___7/#REF!</definedName>
    <definedName name="dddddd___2" localSheetId="1">VolFactor___4/#REF!</definedName>
    <definedName name="dddddd___2" localSheetId="19">'Data Mobile '!VolFactor___4/#REF!</definedName>
    <definedName name="dddddd___2" localSheetId="10">'Marge Mobile'!VolFactor___4/#REF!</definedName>
    <definedName name="dddddd___2" localSheetId="21">'Mobile Money'!VolFactor___4/#REF!</definedName>
    <definedName name="dddddd___2" localSheetId="29">VolFactor___4/#REF!</definedName>
    <definedName name="dddddd___2">VolFactor___4/#REF!</definedName>
    <definedName name="dddddd___23" localSheetId="1">VolFactor___5/#REF!</definedName>
    <definedName name="dddddd___23" localSheetId="19">'Data Mobile '!VolFactor___5/#REF!</definedName>
    <definedName name="dddddd___23" localSheetId="10">'Marge Mobile'!VolFactor___5/#REF!</definedName>
    <definedName name="dddddd___23" localSheetId="21">'Mobile Money'!VolFactor___5/#REF!</definedName>
    <definedName name="dddddd___23" localSheetId="29">VolFactor___5/#REF!</definedName>
    <definedName name="dddddd___23">VolFactor___5/#REF!</definedName>
    <definedName name="dddddd___25" localSheetId="19">[38]Trafic!VolFactor/#REF!</definedName>
    <definedName name="dddddd___25" localSheetId="10">[38]Trafic!VolFactor/#REF!</definedName>
    <definedName name="dddddd___25" localSheetId="21">[38]Trafic!VolFactor/#REF!</definedName>
    <definedName name="dddddd___25">[38]Trafic!VolFactor/#REF!</definedName>
    <definedName name="dddddd___26" localSheetId="1">VolFactor___12/#REF!</definedName>
    <definedName name="dddddd___26" localSheetId="19">'Data Mobile '!VolFactor___12/#REF!</definedName>
    <definedName name="dddddd___26" localSheetId="10">'Marge Mobile'!VolFactor___12/#REF!</definedName>
    <definedName name="dddddd___26" localSheetId="21">'Mobile Money'!VolFactor___12/#REF!</definedName>
    <definedName name="dddddd___26" localSheetId="29">VolFactor___12/#REF!</definedName>
    <definedName name="dddddd___26">VolFactor___12/#REF!</definedName>
    <definedName name="dddddd___27" localSheetId="1">VolFactor___14/#REF!</definedName>
    <definedName name="dddddd___27" localSheetId="19">'Data Mobile '!VolFactor___14/#REF!</definedName>
    <definedName name="dddddd___27" localSheetId="10">'Marge Mobile'!VolFactor___14/#REF!</definedName>
    <definedName name="dddddd___27" localSheetId="21">'Mobile Money'!VolFactor___14/#REF!</definedName>
    <definedName name="dddddd___27" localSheetId="29">VolFactor___14/#REF!</definedName>
    <definedName name="dddddd___27">VolFactor___14/#REF!</definedName>
    <definedName name="dddddd___3" localSheetId="1">VolFactor___5/#REF!</definedName>
    <definedName name="dddddd___3" localSheetId="19">'Data Mobile '!VolFactor___5/#REF!</definedName>
    <definedName name="dddddd___3" localSheetId="10">'Marge Mobile'!VolFactor___5/#REF!</definedName>
    <definedName name="dddddd___3" localSheetId="21">'Mobile Money'!VolFactor___5/#REF!</definedName>
    <definedName name="dddddd___3" localSheetId="29">VolFactor___5/#REF!</definedName>
    <definedName name="dddddd___3">VolFactor___5/#REF!</definedName>
    <definedName name="dddddd___4" localSheetId="1">VLastRowToPrint___0/#REF!</definedName>
    <definedName name="dddddd___4" localSheetId="19">'Data Mobile '!VLastRowToPrint___0/#REF!</definedName>
    <definedName name="dddddd___4" localSheetId="10">'Marge Mobile'!VLastRowToPrint___0/#REF!</definedName>
    <definedName name="dddddd___4" localSheetId="21">'Mobile Money'!VLastRowToPrint___0/#REF!</definedName>
    <definedName name="dddddd___4" localSheetId="29">VLastRowToPrint___0/#REF!</definedName>
    <definedName name="dddddd___4">VLastRowToPrint___0/#REF!</definedName>
    <definedName name="dddddd___5" localSheetId="1">VolFactor___2/#REF!</definedName>
    <definedName name="dddddd___5" localSheetId="19">'Data Mobile '!VolFactor___2/#REF!</definedName>
    <definedName name="dddddd___5" localSheetId="10">'Marge Mobile'!VolFactor___2/#REF!</definedName>
    <definedName name="dddddd___5" localSheetId="21">'Mobile Money'!VolFactor___2/#REF!</definedName>
    <definedName name="dddddd___5" localSheetId="29">VolFactor___2/#REF!</definedName>
    <definedName name="dddddd___5">VolFactor___2/#REF!</definedName>
    <definedName name="dddddd___6" localSheetId="1">VLastRowToPrint___26/#REF!</definedName>
    <definedName name="dddddd___6" localSheetId="19">'Data Mobile '!VLastRowToPrint___26/#REF!</definedName>
    <definedName name="dddddd___6" localSheetId="10">'Marge Mobile'!VLastRowToPrint___26/#REF!</definedName>
    <definedName name="dddddd___6" localSheetId="21">'Mobile Money'!VLastRowToPrint___26/#REF!</definedName>
    <definedName name="dddddd___6" localSheetId="29">VLastRowToPrint___26/#REF!</definedName>
    <definedName name="dddddd___6">VLastRowToPrint___26/#REF!</definedName>
    <definedName name="dddddd___7" localSheetId="1">VolFactor___27/#REF!</definedName>
    <definedName name="dddddd___7" localSheetId="19">'Data Mobile '!VolFactor___27/#REF!</definedName>
    <definedName name="dddddd___7" localSheetId="10">'Marge Mobile'!VolFactor___27/#REF!</definedName>
    <definedName name="dddddd___7" localSheetId="21">'Mobile Money'!VolFactor___27/#REF!</definedName>
    <definedName name="dddddd___7" localSheetId="29">VolFactor___27/#REF!</definedName>
    <definedName name="dddddd___7">VolFactor___27/#REF!</definedName>
    <definedName name="dddddd___9" localSheetId="1">VolFactor___5/#REF!</definedName>
    <definedName name="dddddd___9" localSheetId="19">'Data Mobile '!VolFactor___5/#REF!</definedName>
    <definedName name="dddddd___9" localSheetId="10">'Marge Mobile'!VolFactor___5/#REF!</definedName>
    <definedName name="dddddd___9" localSheetId="21">'Mobile Money'!VolFactor___5/#REF!</definedName>
    <definedName name="dddddd___9" localSheetId="29">VolFactor___5/#REF!</definedName>
    <definedName name="dddddd___9">VolFactor___5/#REF!</definedName>
    <definedName name="DDDDDDDD" localSheetId="1">Cover!DDDDDDDD</definedName>
    <definedName name="DDDDDDDD" localSheetId="19">#N/A</definedName>
    <definedName name="DDDDDDDD" localSheetId="10">#N/A</definedName>
    <definedName name="DDDDDDDD" localSheetId="21">#N/A</definedName>
    <definedName name="DDDDDDDD" localSheetId="29">'SHL et management fees'!DDDDDDDD</definedName>
    <definedName name="DDDDDDDD">'SHL et management fees'!DDDDDDDD</definedName>
    <definedName name="DDDDDDDDDD" localSheetId="1">Cover!DDDDDDDDDD</definedName>
    <definedName name="DDDDDDDDDD" localSheetId="19">#N/A</definedName>
    <definedName name="DDDDDDDDDD" localSheetId="10">#N/A</definedName>
    <definedName name="DDDDDDDDDD" localSheetId="21">#N/A</definedName>
    <definedName name="DDDDDDDDDD" localSheetId="29">'SHL et management fees'!DDDDDDDDDD</definedName>
    <definedName name="DDDDDDDDDD">'SHL et management fees'!DDDDDDDDDD</definedName>
    <definedName name="DDF" localSheetId="1" hidden="1">{#N/A,#N/A,FALSE,"TOTFINAL";#N/A,#N/A,FALSE,"FINPLAN";#N/A,#N/A,FALSE,"TOTMOTADJ";#N/A,#N/A,FALSE,"tieEQ";#N/A,#N/A,FALSE,"G";#N/A,#N/A,FALSE,"ELIMS";#N/A,#N/A,FALSE,"NEXTEL ADJ";#N/A,#N/A,FALSE,"MIMS";#N/A,#N/A,FALSE,"LMPS";#N/A,#N/A,FALSE,"CNSS";#N/A,#N/A,FALSE,"CSS";#N/A,#N/A,FALSE,"MCG";#N/A,#N/A,FALSE,"AECS";#N/A,#N/A,FALSE,"SPS";#N/A,#N/A,FALSE,"CORP"}</definedName>
    <definedName name="DDF" localSheetId="19" hidden="1">{#N/A,#N/A,FALSE,"TOTFINAL";#N/A,#N/A,FALSE,"FINPLAN";#N/A,#N/A,FALSE,"TOTMOTADJ";#N/A,#N/A,FALSE,"tieEQ";#N/A,#N/A,FALSE,"G";#N/A,#N/A,FALSE,"ELIMS";#N/A,#N/A,FALSE,"NEXTEL ADJ";#N/A,#N/A,FALSE,"MIMS";#N/A,#N/A,FALSE,"LMPS";#N/A,#N/A,FALSE,"CNSS";#N/A,#N/A,FALSE,"CSS";#N/A,#N/A,FALSE,"MCG";#N/A,#N/A,FALSE,"AECS";#N/A,#N/A,FALSE,"SPS";#N/A,#N/A,FALSE,"CORP"}</definedName>
    <definedName name="DDF" localSheetId="21" hidden="1">{#N/A,#N/A,FALSE,"TOTFINAL";#N/A,#N/A,FALSE,"FINPLAN";#N/A,#N/A,FALSE,"TOTMOTADJ";#N/A,#N/A,FALSE,"tieEQ";#N/A,#N/A,FALSE,"G";#N/A,#N/A,FALSE,"ELIMS";#N/A,#N/A,FALSE,"NEXTEL ADJ";#N/A,#N/A,FALSE,"MIMS";#N/A,#N/A,FALSE,"LMPS";#N/A,#N/A,FALSE,"CNSS";#N/A,#N/A,FALSE,"CSS";#N/A,#N/A,FALSE,"MCG";#N/A,#N/A,FALSE,"AECS";#N/A,#N/A,FALSE,"SPS";#N/A,#N/A,FALSE,"CORP"}</definedName>
    <definedName name="DDF" localSheetId="29" hidden="1">{#N/A,#N/A,FALSE,"TOTFINAL";#N/A,#N/A,FALSE,"FINPLAN";#N/A,#N/A,FALSE,"TOTMOTADJ";#N/A,#N/A,FALSE,"tieEQ";#N/A,#N/A,FALSE,"G";#N/A,#N/A,FALSE,"ELIMS";#N/A,#N/A,FALSE,"NEXTEL ADJ";#N/A,#N/A,FALSE,"MIMS";#N/A,#N/A,FALSE,"LMPS";#N/A,#N/A,FALSE,"CNSS";#N/A,#N/A,FALSE,"CSS";#N/A,#N/A,FALSE,"MCG";#N/A,#N/A,FALSE,"AECS";#N/A,#N/A,FALSE,"SPS";#N/A,#N/A,FALSE,"CORP"}</definedName>
    <definedName name="DDF" hidden="1">{#N/A,#N/A,FALSE,"TOTFINAL";#N/A,#N/A,FALSE,"FINPLAN";#N/A,#N/A,FALSE,"TOTMOTADJ";#N/A,#N/A,FALSE,"tieEQ";#N/A,#N/A,FALSE,"G";#N/A,#N/A,FALSE,"ELIMS";#N/A,#N/A,FALSE,"NEXTEL ADJ";#N/A,#N/A,FALSE,"MIMS";#N/A,#N/A,FALSE,"LMPS";#N/A,#N/A,FALSE,"CNSS";#N/A,#N/A,FALSE,"CSS";#N/A,#N/A,FALSE,"MCG";#N/A,#N/A,FALSE,"AECS";#N/A,#N/A,FALSE,"SPS";#N/A,#N/A,FALSE,"CORP"}</definedName>
    <definedName name="de"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December" localSheetId="19">#REF!</definedName>
    <definedName name="December" localSheetId="10">#REF!</definedName>
    <definedName name="December" localSheetId="21">#REF!</definedName>
    <definedName name="December">#REF!</definedName>
    <definedName name="decembre" localSheetId="1" hidden="1">{#N/A,#N/A,FALSE,"Umsatz";#N/A,#N/A,FALSE,"Base V.02";#N/A,#N/A,FALSE,"Charts"}</definedName>
    <definedName name="decembre" localSheetId="19" hidden="1">{#N/A,#N/A,FALSE,"Umsatz";#N/A,#N/A,FALSE,"Base V.02";#N/A,#N/A,FALSE,"Charts"}</definedName>
    <definedName name="decembre" localSheetId="21" hidden="1">{#N/A,#N/A,FALSE,"Umsatz";#N/A,#N/A,FALSE,"Base V.02";#N/A,#N/A,FALSE,"Charts"}</definedName>
    <definedName name="decembre" localSheetId="30" hidden="1">{#N/A,#N/A,FALSE,"Umsatz";#N/A,#N/A,FALSE,"Base V.02";#N/A,#N/A,FALSE,"Charts"}</definedName>
    <definedName name="decembre" localSheetId="7" hidden="1">{#N/A,#N/A,FALSE,"Umsatz";#N/A,#N/A,FALSE,"Base V.02";#N/A,#N/A,FALSE,"Charts"}</definedName>
    <definedName name="decembre" localSheetId="26" hidden="1">{#N/A,#N/A,FALSE,"Umsatz";#N/A,#N/A,FALSE,"Base V.02";#N/A,#N/A,FALSE,"Charts"}</definedName>
    <definedName name="decembre" localSheetId="29" hidden="1">{#N/A,#N/A,FALSE,"Umsatz";#N/A,#N/A,FALSE,"Base V.02";#N/A,#N/A,FALSE,"Charts"}</definedName>
    <definedName name="decembre" hidden="1">{#N/A,#N/A,FALSE,"Umsatz";#N/A,#N/A,FALSE,"Base V.02";#N/A,#N/A,FALSE,"Charts"}</definedName>
    <definedName name="deciembre" localSheetId="1" hidden="1">{#N/A,#N/A,FALSE,"Umsatz";#N/A,#N/A,FALSE,"Base V.02";#N/A,#N/A,FALSE,"Charts"}</definedName>
    <definedName name="deciembre" localSheetId="19" hidden="1">{#N/A,#N/A,FALSE,"Umsatz";#N/A,#N/A,FALSE,"Base V.02";#N/A,#N/A,FALSE,"Charts"}</definedName>
    <definedName name="deciembre" localSheetId="21" hidden="1">{#N/A,#N/A,FALSE,"Umsatz";#N/A,#N/A,FALSE,"Base V.02";#N/A,#N/A,FALSE,"Charts"}</definedName>
    <definedName name="deciembre" localSheetId="29" hidden="1">{#N/A,#N/A,FALSE,"Umsatz";#N/A,#N/A,FALSE,"Base V.02";#N/A,#N/A,FALSE,"Charts"}</definedName>
    <definedName name="deciembre" hidden="1">{#N/A,#N/A,FALSE,"Umsatz";#N/A,#N/A,FALSE,"Base V.02";#N/A,#N/A,FALSE,"Charts"}</definedName>
    <definedName name="deg" localSheetId="1" hidden="1">{"First Page",#N/A,FALSE,"Surfactants LBO";"Second Page",#N/A,FALSE,"Surfactants LBO"}</definedName>
    <definedName name="deg" localSheetId="19" hidden="1">{"First Page",#N/A,FALSE,"Surfactants LBO";"Second Page",#N/A,FALSE,"Surfactants LBO"}</definedName>
    <definedName name="deg" localSheetId="21" hidden="1">{"First Page",#N/A,FALSE,"Surfactants LBO";"Second Page",#N/A,FALSE,"Surfactants LBO"}</definedName>
    <definedName name="deg" localSheetId="30" hidden="1">{"First Page",#N/A,FALSE,"Surfactants LBO";"Second Page",#N/A,FALSE,"Surfactants LBO"}</definedName>
    <definedName name="deg" localSheetId="7" hidden="1">{"First Page",#N/A,FALSE,"Surfactants LBO";"Second Page",#N/A,FALSE,"Surfactants LBO"}</definedName>
    <definedName name="deg" localSheetId="29" hidden="1">{"First Page",#N/A,FALSE,"Surfactants LBO";"Second Page",#N/A,FALSE,"Surfactants LBO"}</definedName>
    <definedName name="deg" hidden="1">{"First Page",#N/A,FALSE,"Surfactants LBO";"Second Page",#N/A,FALSE,"Surfactants LBO"}</definedName>
    <definedName name="dejf" localSheetId="19">#REF!</definedName>
    <definedName name="dejf" localSheetId="10">#REF!</definedName>
    <definedName name="dejf" localSheetId="21">#REF!</definedName>
    <definedName name="dejf">#REF!</definedName>
    <definedName name="dejf___0" localSheetId="19">#REF!</definedName>
    <definedName name="dejf___0" localSheetId="10">#REF!</definedName>
    <definedName name="dejf___0" localSheetId="21">#REF!</definedName>
    <definedName name="dejf___0">#REF!</definedName>
    <definedName name="dejf___12" localSheetId="19">#REF!</definedName>
    <definedName name="dejf___12" localSheetId="10">#REF!</definedName>
    <definedName name="dejf___12" localSheetId="21">#REF!</definedName>
    <definedName name="dejf___12">#REF!</definedName>
    <definedName name="dejf___14" localSheetId="19">#REF!</definedName>
    <definedName name="dejf___14" localSheetId="10">#REF!</definedName>
    <definedName name="dejf___14" localSheetId="21">#REF!</definedName>
    <definedName name="dejf___14">#REF!</definedName>
    <definedName name="derf">#N/A</definedName>
    <definedName name="DESIGNATION" localSheetId="19">#REF!</definedName>
    <definedName name="DESIGNATION" localSheetId="10">#REF!</definedName>
    <definedName name="DESIGNATION" localSheetId="21">#REF!</definedName>
    <definedName name="DESIGNATION">#REF!</definedName>
    <definedName name="desz" localSheetId="22" hidden="1">#REF!</definedName>
    <definedName name="desz" localSheetId="1" hidden="1">#REF!</definedName>
    <definedName name="desz" localSheetId="19" hidden="1">#REF!</definedName>
    <definedName name="desz" localSheetId="10" hidden="1">#REF!</definedName>
    <definedName name="desz" localSheetId="21" hidden="1">#REF!</definedName>
    <definedName name="desz" localSheetId="7" hidden="1">#REF!</definedName>
    <definedName name="desz" localSheetId="26" hidden="1">#REF!</definedName>
    <definedName name="desz" localSheetId="17" hidden="1">#REF!</definedName>
    <definedName name="desz" hidden="1">#REF!</definedName>
    <definedName name="détail_CA" localSheetId="19">#REF!</definedName>
    <definedName name="détail_CA" localSheetId="10">#REF!</definedName>
    <definedName name="détail_CA" localSheetId="21">#REF!</definedName>
    <definedName name="détail_CA">#REF!</definedName>
    <definedName name="détail_CA___0" localSheetId="19">'[86]synth des coûts TM_DEP comprise'!#REF!</definedName>
    <definedName name="détail_CA___0" localSheetId="10">'[86]synth des coûts TM_DEP comprise'!#REF!</definedName>
    <definedName name="détail_CA___0" localSheetId="21">'[86]synth des coûts TM_DEP comprise'!#REF!</definedName>
    <definedName name="détail_CA___0">'[86]synth des coûts TM_DEP comprise'!#REF!</definedName>
    <definedName name="détail_CA___12" localSheetId="1">#REF!</definedName>
    <definedName name="détail_CA___12" localSheetId="19">#REF!</definedName>
    <definedName name="détail_CA___12" localSheetId="10">#REF!</definedName>
    <definedName name="détail_CA___12" localSheetId="21">#REF!</definedName>
    <definedName name="détail_CA___12">#REF!</definedName>
    <definedName name="détail_CA___6" localSheetId="1">#REF!</definedName>
    <definedName name="détail_CA___6" localSheetId="19">#REF!</definedName>
    <definedName name="détail_CA___6" localSheetId="10">#REF!</definedName>
    <definedName name="détail_CA___6" localSheetId="21">#REF!</definedName>
    <definedName name="détail_CA___6">#REF!</definedName>
    <definedName name="DETAIL_DES_IMPÔTS_ET_TAXES" localSheetId="1">#REF!</definedName>
    <definedName name="DETAIL_DES_IMPÔTS_ET_TAXES" localSheetId="19">#REF!</definedName>
    <definedName name="DETAIL_DES_IMPÔTS_ET_TAXES" localSheetId="10">#REF!</definedName>
    <definedName name="DETAIL_DES_IMPÔTS_ET_TAXES" localSheetId="21">#REF!</definedName>
    <definedName name="DETAIL_DES_IMPÔTS_ET_TAXES">#REF!</definedName>
    <definedName name="detail_pricing" localSheetId="1">#REF!,#REF!,#REF!,#REF!,#REF!,#REF!,#REF!,#REF!,#REF!,#REF!,#REF!</definedName>
    <definedName name="detail_pricing" localSheetId="19">#REF!,#REF!,#REF!,#REF!,#REF!,#REF!,#REF!,#REF!,#REF!,#REF!,#REF!</definedName>
    <definedName name="detail_pricing" localSheetId="10">#REF!,#REF!,#REF!,#REF!,#REF!,#REF!,#REF!,#REF!,#REF!,#REF!,#REF!</definedName>
    <definedName name="detail_pricing" localSheetId="21">#REF!,#REF!,#REF!,#REF!,#REF!,#REF!,#REF!,#REF!,#REF!,#REF!,#REF!</definedName>
    <definedName name="detail_pricing" localSheetId="29">#REF!,#REF!,#REF!,#REF!,#REF!,#REF!,#REF!,#REF!,#REF!,#REF!,#REF!</definedName>
    <definedName name="detail_pricing">#REF!,#REF!,#REF!,#REF!,#REF!,#REF!,#REF!,#REF!,#REF!,#REF!,#REF!</definedName>
    <definedName name="DetailDeficit" localSheetId="19">#REF!</definedName>
    <definedName name="DetailDeficit" localSheetId="10">#REF!</definedName>
    <definedName name="DetailDeficit" localSheetId="21">#REF!</definedName>
    <definedName name="DetailDeficit">#REF!</definedName>
    <definedName name="DetailDeficit___0" localSheetId="19">#REF!</definedName>
    <definedName name="DetailDeficit___0" localSheetId="10">#REF!</definedName>
    <definedName name="DetailDeficit___0" localSheetId="21">#REF!</definedName>
    <definedName name="DetailDeficit___0">#REF!</definedName>
    <definedName name="DetailDeficit___12" localSheetId="19">#REF!</definedName>
    <definedName name="DetailDeficit___12" localSheetId="10">#REF!</definedName>
    <definedName name="DetailDeficit___12" localSheetId="21">#REF!</definedName>
    <definedName name="DetailDeficit___12">#REF!</definedName>
    <definedName name="DetailDeficit___14" localSheetId="19">#REF!</definedName>
    <definedName name="DetailDeficit___14" localSheetId="10">#REF!</definedName>
    <definedName name="DetailDeficit___14" localSheetId="21">#REF!</definedName>
    <definedName name="DetailDeficit___14">#REF!</definedName>
    <definedName name="DetailDeficit___16" localSheetId="19">#REF!</definedName>
    <definedName name="DetailDeficit___16" localSheetId="10">#REF!</definedName>
    <definedName name="DetailDeficit___16" localSheetId="21">#REF!</definedName>
    <definedName name="DetailDeficit___16">#REF!</definedName>
    <definedName name="DetailDeficit___2" localSheetId="19">#REF!</definedName>
    <definedName name="DetailDeficit___2" localSheetId="10">#REF!</definedName>
    <definedName name="DetailDeficit___2" localSheetId="21">#REF!</definedName>
    <definedName name="DetailDeficit___2">#REF!</definedName>
    <definedName name="DetailDeficit___25" localSheetId="19">#REF!</definedName>
    <definedName name="DetailDeficit___25" localSheetId="10">#REF!</definedName>
    <definedName name="DetailDeficit___25" localSheetId="21">#REF!</definedName>
    <definedName name="DetailDeficit___25">#REF!</definedName>
    <definedName name="DetailDeficit___26" localSheetId="19">#REF!</definedName>
    <definedName name="DetailDeficit___26" localSheetId="10">#REF!</definedName>
    <definedName name="DetailDeficit___26" localSheetId="21">#REF!</definedName>
    <definedName name="DetailDeficit___26">#REF!</definedName>
    <definedName name="DetailDeficit___27" localSheetId="19">#REF!</definedName>
    <definedName name="DetailDeficit___27" localSheetId="10">#REF!</definedName>
    <definedName name="DetailDeficit___27" localSheetId="21">#REF!</definedName>
    <definedName name="DetailDeficit___27">#REF!</definedName>
    <definedName name="DetailDeficit___4" localSheetId="19">#REF!</definedName>
    <definedName name="DetailDeficit___4" localSheetId="10">#REF!</definedName>
    <definedName name="DetailDeficit___4" localSheetId="21">#REF!</definedName>
    <definedName name="DetailDeficit___4">#REF!</definedName>
    <definedName name="DetailDeficit___5" localSheetId="19">#REF!</definedName>
    <definedName name="DetailDeficit___5" localSheetId="10">#REF!</definedName>
    <definedName name="DetailDeficit___5" localSheetId="21">#REF!</definedName>
    <definedName name="DetailDeficit___5">#REF!</definedName>
    <definedName name="DetailDeficit___7" localSheetId="19">#REF!</definedName>
    <definedName name="DetailDeficit___7" localSheetId="10">#REF!</definedName>
    <definedName name="DetailDeficit___7" localSheetId="21">#REF!</definedName>
    <definedName name="DetailDeficit___7">#REF!</definedName>
    <definedName name="DETTE1">[24]SV161!$C$38</definedName>
    <definedName name="DETTE2">[24]SV161!$C$40</definedName>
    <definedName name="dfd" localSheetId="1" hidden="1">{"comp1",#N/A,FALSE,"COMPS";"footnotes",#N/A,FALSE,"COMPS"}</definedName>
    <definedName name="dfd" localSheetId="19" hidden="1">{"comp1",#N/A,FALSE,"COMPS";"footnotes",#N/A,FALSE,"COMPS"}</definedName>
    <definedName name="dfd" localSheetId="21" hidden="1">{"comp1",#N/A,FALSE,"COMPS";"footnotes",#N/A,FALSE,"COMPS"}</definedName>
    <definedName name="dfd" localSheetId="30" hidden="1">{"comp1",#N/A,FALSE,"COMPS";"footnotes",#N/A,FALSE,"COMPS"}</definedName>
    <definedName name="dfd" localSheetId="7" hidden="1">{"comp1",#N/A,FALSE,"COMPS";"footnotes",#N/A,FALSE,"COMPS"}</definedName>
    <definedName name="dfd" localSheetId="29" hidden="1">{"comp1",#N/A,FALSE,"COMPS";"footnotes",#N/A,FALSE,"COMPS"}</definedName>
    <definedName name="dfd" hidden="1">{"comp1",#N/A,FALSE,"COMPS";"footnotes",#N/A,FALSE,"COMPS"}</definedName>
    <definedName name="dfdsf" localSheetId="19">[87]loc!#REF!</definedName>
    <definedName name="dfdsf" localSheetId="10">[87]loc!#REF!</definedName>
    <definedName name="dfdsf" localSheetId="21">[87]loc!#REF!</definedName>
    <definedName name="dfdsf">[87]loc!#REF!</definedName>
    <definedName name="dfdsr">#N/A</definedName>
    <definedName name="DFFDG" localSheetId="22" hidden="1">[84]RSG!#REF!</definedName>
    <definedName name="DFFDG" localSheetId="1" hidden="1">[84]RSG!#REF!</definedName>
    <definedName name="DFFDG" localSheetId="19" hidden="1">[84]RSG!#REF!</definedName>
    <definedName name="DFFDG" localSheetId="10" hidden="1">[84]RSG!#REF!</definedName>
    <definedName name="DFFDG" localSheetId="21" hidden="1">[84]RSG!#REF!</definedName>
    <definedName name="DFFDG" localSheetId="30" hidden="1">[83]RSG!#REF!</definedName>
    <definedName name="DFFDG" localSheetId="17" hidden="1">[84]RSG!#REF!</definedName>
    <definedName name="DFFDG" hidden="1">[84]RSG!#REF!</definedName>
    <definedName name="dfg">#N/A</definedName>
    <definedName name="dfhfh" localSheetId="22" hidden="1">[84]RSG!#REF!</definedName>
    <definedName name="dfhfh" localSheetId="1" hidden="1">[84]RSG!#REF!</definedName>
    <definedName name="dfhfh" localSheetId="19" hidden="1">[84]RSG!#REF!</definedName>
    <definedName name="dfhfh" localSheetId="10" hidden="1">[84]RSG!#REF!</definedName>
    <definedName name="dfhfh" localSheetId="21" hidden="1">[84]RSG!#REF!</definedName>
    <definedName name="dfhfh" localSheetId="30" hidden="1">[83]RSG!#REF!</definedName>
    <definedName name="dfhfh" localSheetId="17" hidden="1">[84]RSG!#REF!</definedName>
    <definedName name="dfhfh" hidden="1">[84]RSG!#REF!</definedName>
    <definedName name="dg" localSheetId="1">#REF!</definedName>
    <definedName name="dg" localSheetId="19">#REF!</definedName>
    <definedName name="dg" localSheetId="10">#REF!</definedName>
    <definedName name="dg" localSheetId="21">#REF!</definedName>
    <definedName name="dg">#REF!</definedName>
    <definedName name="DGD">#N/A</definedName>
    <definedName name="dgjhgjhgjghhg" localSheetId="1">Cover!dgjhgjhgjghhg</definedName>
    <definedName name="dgjhgjhgjghhg" localSheetId="19">#N/A</definedName>
    <definedName name="dgjhgjhgjghhg" localSheetId="10">#N/A</definedName>
    <definedName name="dgjhgjhgjghhg" localSheetId="21">#N/A</definedName>
    <definedName name="dgjhgjhgjghhg" localSheetId="30">'NRI 2015'!dgjhgjhgjghhg</definedName>
    <definedName name="dgjhgjhgjghhg" localSheetId="7">'Parc Mobile'!dgjhgjhgjghhg</definedName>
    <definedName name="dgjhgjhgjghhg" localSheetId="29">'SHL et management fees'!dgjhgjhgjghhg</definedName>
    <definedName name="dgjhgjhgjghhg">'NRI 2015'!dgjhgjhgjghhg</definedName>
    <definedName name="dgjhgjhgjghhg___0" localSheetId="1">Cover!DRA___9</definedName>
    <definedName name="dgjhgjhgjghhg___0" localSheetId="19">'Data Mobile '!DRA___9</definedName>
    <definedName name="dgjhgjhgjghhg___0" localSheetId="10">'Marge Mobile'!DRA___9</definedName>
    <definedName name="dgjhgjhgjghhg___0" localSheetId="21">'Mobile Money'!DRA___9</definedName>
    <definedName name="dgjhgjhgjghhg___0" localSheetId="29">'SHL et management fees'!DRA___9</definedName>
    <definedName name="dgjhgjhgjghhg___0">DRA___9</definedName>
    <definedName name="dgjhgjhgjghhg___12" localSheetId="1">Cover!DRA___6</definedName>
    <definedName name="dgjhgjhgjghhg___12" localSheetId="19">'Data Mobile '!DRA___6</definedName>
    <definedName name="dgjhgjhgjghhg___12" localSheetId="10">'Marge Mobile'!DRA___6</definedName>
    <definedName name="dgjhgjhgjghhg___12" localSheetId="21">'Mobile Money'!DRA___6</definedName>
    <definedName name="dgjhgjhgjghhg___12" localSheetId="29">'SHL et management fees'!DRA___6</definedName>
    <definedName name="dgjhgjhgjghhg___12">DRA___6</definedName>
    <definedName name="dgjhgjhgjghhg___14" localSheetId="1">DiscretFCFOn1Off2___0</definedName>
    <definedName name="dgjhgjhgjghhg___14" localSheetId="19">'Data Mobile '!DiscretFCFOn1Off2___0</definedName>
    <definedName name="dgjhgjhgjghhg___14" localSheetId="10">'Marge Mobile'!DiscretFCFOn1Off2___0</definedName>
    <definedName name="dgjhgjhgjghhg___14" localSheetId="21">'Mobile Money'!DiscretFCFOn1Off2___0</definedName>
    <definedName name="dgjhgjhgjghhg___14" localSheetId="29">DiscretFCFOn1Off2___0</definedName>
    <definedName name="dgjhgjhgjghhg___14">DiscretFCFOn1Off2___0</definedName>
    <definedName name="dgjhgjhgjghhg___16" localSheetId="1">DiscretFCFOn1Off2___12</definedName>
    <definedName name="dgjhgjhgjghhg___16" localSheetId="19">'Data Mobile '!DiscretFCFOn1Off2___12</definedName>
    <definedName name="dgjhgjhgjghhg___16" localSheetId="10">'Marge Mobile'!DiscretFCFOn1Off2___12</definedName>
    <definedName name="dgjhgjhgjghhg___16" localSheetId="21">'Mobile Money'!DiscretFCFOn1Off2___12</definedName>
    <definedName name="dgjhgjhgjghhg___16" localSheetId="29">DiscretFCFOn1Off2___12</definedName>
    <definedName name="dgjhgjhgjghhg___16">DiscretFCFOn1Off2___12</definedName>
    <definedName name="dgjhgjhgjghhg___2" localSheetId="10">[58]Trafic!DRA</definedName>
    <definedName name="dgjhgjhgjghhg___2">[58]Trafic!DRA</definedName>
    <definedName name="dgjhgjhgjghhg___23" localSheetId="1">DiscretFCFOn1Off2___2</definedName>
    <definedName name="dgjhgjhgjghhg___23" localSheetId="19">'Data Mobile '!DiscretFCFOn1Off2___2</definedName>
    <definedName name="dgjhgjhgjghhg___23" localSheetId="10">'Marge Mobile'!DiscretFCFOn1Off2___2</definedName>
    <definedName name="dgjhgjhgjghhg___23" localSheetId="21">'Mobile Money'!DiscretFCFOn1Off2___2</definedName>
    <definedName name="dgjhgjhgjghhg___23" localSheetId="29">DiscretFCFOn1Off2___2</definedName>
    <definedName name="dgjhgjhgjghhg___23">DiscretFCFOn1Off2___2</definedName>
    <definedName name="dgjhgjhgjghhg___25" localSheetId="1">DiscretFCFOn1Off2___5</definedName>
    <definedName name="dgjhgjhgjghhg___25" localSheetId="19">'Data Mobile '!DiscretFCFOn1Off2___5</definedName>
    <definedName name="dgjhgjhgjghhg___25" localSheetId="10">'Marge Mobile'!DiscretFCFOn1Off2___5</definedName>
    <definedName name="dgjhgjhgjghhg___25" localSheetId="21">'Mobile Money'!DiscretFCFOn1Off2___5</definedName>
    <definedName name="dgjhgjhgjghhg___25" localSheetId="29">DiscretFCFOn1Off2___5</definedName>
    <definedName name="dgjhgjhgjghhg___25">DiscretFCFOn1Off2___5</definedName>
    <definedName name="dgjhgjhgjghhg___26" localSheetId="1">Cover!DRA___4</definedName>
    <definedName name="dgjhgjhgjghhg___26" localSheetId="19">'Data Mobile '!DRA___4</definedName>
    <definedName name="dgjhgjhgjghhg___26" localSheetId="10">'Marge Mobile'!DRA___4</definedName>
    <definedName name="dgjhgjhgjghhg___26" localSheetId="21">'Mobile Money'!DRA___4</definedName>
    <definedName name="dgjhgjhgjghhg___26" localSheetId="29">'SHL et management fees'!DRA___4</definedName>
    <definedName name="dgjhgjhgjghhg___26">DRA___4</definedName>
    <definedName name="dgjhgjhgjghhg___27" localSheetId="1">Cover!DRA___23</definedName>
    <definedName name="dgjhgjhgjghhg___27" localSheetId="19">'Data Mobile '!DRA___23</definedName>
    <definedName name="dgjhgjhgjghhg___27" localSheetId="10">'Marge Mobile'!DRA___23</definedName>
    <definedName name="dgjhgjhgjghhg___27" localSheetId="21">'Mobile Money'!DRA___23</definedName>
    <definedName name="dgjhgjhgjghhg___27" localSheetId="29">'SHL et management fees'!DRA___23</definedName>
    <definedName name="dgjhgjhgjghhg___27">DRA___23</definedName>
    <definedName name="dgjhgjhgjghhg___3" localSheetId="1">DiscretFCFOn1Off2___7</definedName>
    <definedName name="dgjhgjhgjghhg___3" localSheetId="19">'Data Mobile '!DiscretFCFOn1Off2___7</definedName>
    <definedName name="dgjhgjhgjghhg___3" localSheetId="10">'Marge Mobile'!DiscretFCFOn1Off2___7</definedName>
    <definedName name="dgjhgjhgjghhg___3" localSheetId="21">'Mobile Money'!DiscretFCFOn1Off2___7</definedName>
    <definedName name="dgjhgjhgjghhg___3" localSheetId="29">DiscretFCFOn1Off2___7</definedName>
    <definedName name="dgjhgjhgjghhg___3">DiscretFCFOn1Off2___7</definedName>
    <definedName name="dgjhgjhgjghhg___4" localSheetId="1">DiscretFCFOn1Off2___27</definedName>
    <definedName name="dgjhgjhgjghhg___4" localSheetId="19">'Data Mobile '!DiscretFCFOn1Off2___27</definedName>
    <definedName name="dgjhgjhgjghhg___4" localSheetId="10">'Marge Mobile'!DiscretFCFOn1Off2___27</definedName>
    <definedName name="dgjhgjhgjghhg___4" localSheetId="21">'Mobile Money'!DiscretFCFOn1Off2___27</definedName>
    <definedName name="dgjhgjhgjghhg___4" localSheetId="29">DiscretFCFOn1Off2___27</definedName>
    <definedName name="dgjhgjhgjghhg___4">DiscretFCFOn1Off2___27</definedName>
    <definedName name="dgjhgjhgjghhg___5" localSheetId="1">Cover!DRA___16</definedName>
    <definedName name="dgjhgjhgjghhg___5" localSheetId="19">'Data Mobile '!DRA___16</definedName>
    <definedName name="dgjhgjhgjghhg___5" localSheetId="10">'Marge Mobile'!DRA___16</definedName>
    <definedName name="dgjhgjhgjghhg___5" localSheetId="21">'Mobile Money'!DRA___16</definedName>
    <definedName name="dgjhgjhgjghhg___5" localSheetId="29">'SHL et management fees'!DRA___16</definedName>
    <definedName name="dgjhgjhgjghhg___5">DRA___16</definedName>
    <definedName name="dgjhgjhgjghhg___6" localSheetId="1">DiscretFCFOn1Off2___14</definedName>
    <definedName name="dgjhgjhgjghhg___6" localSheetId="19">'Data Mobile '!DiscretFCFOn1Off2___14</definedName>
    <definedName name="dgjhgjhgjghhg___6" localSheetId="10">'Marge Mobile'!DiscretFCFOn1Off2___14</definedName>
    <definedName name="dgjhgjhgjghhg___6" localSheetId="21">'Mobile Money'!DiscretFCFOn1Off2___14</definedName>
    <definedName name="dgjhgjhgjghhg___6" localSheetId="29">DiscretFCFOn1Off2___14</definedName>
    <definedName name="dgjhgjhgjghhg___6">DiscretFCFOn1Off2___14</definedName>
    <definedName name="dgjhgjhgjghhg___7" localSheetId="1">#N/A</definedName>
    <definedName name="dgjhgjhgjghhg___7" localSheetId="19">'Data Mobile '!DRA___25</definedName>
    <definedName name="dgjhgjhgjghhg___7" localSheetId="10">'Marge Mobile'!DRA___25</definedName>
    <definedName name="dgjhgjhgjghhg___7" localSheetId="21">'Mobile Money'!DRA___25</definedName>
    <definedName name="dgjhgjhgjghhg___7" localSheetId="29">DRA___25</definedName>
    <definedName name="dgjhgjhgjghhg___7">DRA___25</definedName>
    <definedName name="dgjhgjhgjghhg___9" localSheetId="1">DiscretFCFOn1Off2___26</definedName>
    <definedName name="dgjhgjhgjghhg___9" localSheetId="19">'Data Mobile '!DiscretFCFOn1Off2___26</definedName>
    <definedName name="dgjhgjhgjghhg___9" localSheetId="10">'Marge Mobile'!DiscretFCFOn1Off2___26</definedName>
    <definedName name="dgjhgjhgjghhg___9" localSheetId="21">'Mobile Money'!DiscretFCFOn1Off2___26</definedName>
    <definedName name="dgjhgjhgjghhg___9" localSheetId="29">DiscretFCFOn1Off2___26</definedName>
    <definedName name="dgjhgjhgjghhg___9">DiscretFCFOn1Off2___26</definedName>
    <definedName name="dgndhgn" localSheetId="22" hidden="1">[84]RSG!#REF!</definedName>
    <definedName name="dgndhgn" localSheetId="1" hidden="1">[84]RSG!#REF!</definedName>
    <definedName name="dgndhgn" localSheetId="19" hidden="1">[84]RSG!#REF!</definedName>
    <definedName name="dgndhgn" localSheetId="10" hidden="1">[84]RSG!#REF!</definedName>
    <definedName name="dgndhgn" localSheetId="21" hidden="1">[84]RSG!#REF!</definedName>
    <definedName name="dgndhgn" localSheetId="30" hidden="1">[83]RSG!#REF!</definedName>
    <definedName name="dgndhgn" localSheetId="7" hidden="1">[84]RSG!#REF!</definedName>
    <definedName name="dgndhgn" localSheetId="17" hidden="1">[84]RSG!#REF!</definedName>
    <definedName name="dgndhgn" hidden="1">[84]RSG!#REF!</definedName>
    <definedName name="dhgndn" localSheetId="30" hidden="1">[83]AW!$D$12</definedName>
    <definedName name="dhgndn" hidden="1">[84]AW!$D$12</definedName>
    <definedName name="DHSCHF" localSheetId="1">#REF!</definedName>
    <definedName name="DHSCHF" localSheetId="19">#REF!</definedName>
    <definedName name="DHSCHF" localSheetId="10">#REF!</definedName>
    <definedName name="DHSCHF" localSheetId="21">#REF!</definedName>
    <definedName name="DHSCHF">#REF!</definedName>
    <definedName name="DHSEUROS" localSheetId="1">#REF!</definedName>
    <definedName name="DHSEUROS" localSheetId="19">#REF!</definedName>
    <definedName name="DHSEUROS" localSheetId="10">#REF!</definedName>
    <definedName name="DHSEUROS" localSheetId="21">#REF!</definedName>
    <definedName name="DHSEUROS">#REF!</definedName>
    <definedName name="DHSFF" localSheetId="1">#REF!</definedName>
    <definedName name="DHSFF" localSheetId="19">#REF!</definedName>
    <definedName name="DHSFF" localSheetId="10">#REF!</definedName>
    <definedName name="DHSFF" localSheetId="21">#REF!</definedName>
    <definedName name="DHSFF">#REF!</definedName>
    <definedName name="DHWS?TRH">#N/A</definedName>
    <definedName name="Diable" localSheetId="1" hidden="1">{#N/A,#N/A,FALSE,"Operations";#N/A,#N/A,FALSE,"Financials"}</definedName>
    <definedName name="Diable" localSheetId="19" hidden="1">{#N/A,#N/A,FALSE,"Operations";#N/A,#N/A,FALSE,"Financials"}</definedName>
    <definedName name="Diable" localSheetId="21" hidden="1">{#N/A,#N/A,FALSE,"Operations";#N/A,#N/A,FALSE,"Financials"}</definedName>
    <definedName name="Diable" localSheetId="30" hidden="1">{#N/A,#N/A,FALSE,"Operations";#N/A,#N/A,FALSE,"Financials"}</definedName>
    <definedName name="Diable" localSheetId="7" hidden="1">{#N/A,#N/A,FALSE,"Operations";#N/A,#N/A,FALSE,"Financials"}</definedName>
    <definedName name="Diable" localSheetId="29" hidden="1">{#N/A,#N/A,FALSE,"Operations";#N/A,#N/A,FALSE,"Financials"}</definedName>
    <definedName name="Diable" hidden="1">{#N/A,#N/A,FALSE,"Operations";#N/A,#N/A,FALSE,"Financials"}</definedName>
    <definedName name="DigRed" localSheetId="19">#REF!</definedName>
    <definedName name="DigRed" localSheetId="10">#REF!</definedName>
    <definedName name="DigRed" localSheetId="21">#REF!</definedName>
    <definedName name="DigRed">#REF!</definedName>
    <definedName name="DiscountEnd1Middle2" localSheetId="19">#REF!</definedName>
    <definedName name="DiscountEnd1Middle2" localSheetId="10">#REF!</definedName>
    <definedName name="DiscountEnd1Middle2" localSheetId="21">#REF!</definedName>
    <definedName name="DiscountEnd1Middle2">#REF!</definedName>
    <definedName name="DiscountEnd1Middle2___0" localSheetId="19">#REF!</definedName>
    <definedName name="DiscountEnd1Middle2___0" localSheetId="10">#REF!</definedName>
    <definedName name="DiscountEnd1Middle2___0" localSheetId="21">#REF!</definedName>
    <definedName name="DiscountEnd1Middle2___0">#REF!</definedName>
    <definedName name="DiscountEnd1Middle2___12" localSheetId="19">#REF!</definedName>
    <definedName name="DiscountEnd1Middle2___12" localSheetId="10">#REF!</definedName>
    <definedName name="DiscountEnd1Middle2___12" localSheetId="21">#REF!</definedName>
    <definedName name="DiscountEnd1Middle2___12">#REF!</definedName>
    <definedName name="DiscountEnd1Middle2___14" localSheetId="19">#REF!</definedName>
    <definedName name="DiscountEnd1Middle2___14" localSheetId="10">#REF!</definedName>
    <definedName name="DiscountEnd1Middle2___14" localSheetId="21">#REF!</definedName>
    <definedName name="DiscountEnd1Middle2___14">#REF!</definedName>
    <definedName name="DiscountEnd1Middle2___16" localSheetId="19">#REF!</definedName>
    <definedName name="DiscountEnd1Middle2___16" localSheetId="10">#REF!</definedName>
    <definedName name="DiscountEnd1Middle2___16" localSheetId="21">#REF!</definedName>
    <definedName name="DiscountEnd1Middle2___16">#REF!</definedName>
    <definedName name="DiscountEnd1Middle2___2" localSheetId="19">#REF!</definedName>
    <definedName name="DiscountEnd1Middle2___2" localSheetId="10">#REF!</definedName>
    <definedName name="DiscountEnd1Middle2___2" localSheetId="21">#REF!</definedName>
    <definedName name="DiscountEnd1Middle2___2">#REF!</definedName>
    <definedName name="DiscountEnd1Middle2___25" localSheetId="19">#REF!</definedName>
    <definedName name="DiscountEnd1Middle2___25" localSheetId="10">#REF!</definedName>
    <definedName name="DiscountEnd1Middle2___25" localSheetId="21">#REF!</definedName>
    <definedName name="DiscountEnd1Middle2___25">#REF!</definedName>
    <definedName name="DiscountEnd1Middle2___26" localSheetId="19">#REF!</definedName>
    <definedName name="DiscountEnd1Middle2___26" localSheetId="10">#REF!</definedName>
    <definedName name="DiscountEnd1Middle2___26" localSheetId="21">#REF!</definedName>
    <definedName name="DiscountEnd1Middle2___26">#REF!</definedName>
    <definedName name="DiscountEnd1Middle2___27" localSheetId="19">#REF!</definedName>
    <definedName name="DiscountEnd1Middle2___27" localSheetId="10">#REF!</definedName>
    <definedName name="DiscountEnd1Middle2___27" localSheetId="21">#REF!</definedName>
    <definedName name="DiscountEnd1Middle2___27">#REF!</definedName>
    <definedName name="DiscountEnd1Middle2___4" localSheetId="19">#REF!</definedName>
    <definedName name="DiscountEnd1Middle2___4" localSheetId="10">#REF!</definedName>
    <definedName name="DiscountEnd1Middle2___4" localSheetId="21">#REF!</definedName>
    <definedName name="DiscountEnd1Middle2___4">#REF!</definedName>
    <definedName name="DiscountEnd1Middle2___5" localSheetId="19">#REF!</definedName>
    <definedName name="DiscountEnd1Middle2___5" localSheetId="10">#REF!</definedName>
    <definedName name="DiscountEnd1Middle2___5" localSheetId="21">#REF!</definedName>
    <definedName name="DiscountEnd1Middle2___5">#REF!</definedName>
    <definedName name="DiscountEnd1Middle2___7" localSheetId="19">#REF!</definedName>
    <definedName name="DiscountEnd1Middle2___7" localSheetId="10">#REF!</definedName>
    <definedName name="DiscountEnd1Middle2___7" localSheetId="21">#REF!</definedName>
    <definedName name="DiscountEnd1Middle2___7">#REF!</definedName>
    <definedName name="DiscountPeriods" localSheetId="19">#REF!</definedName>
    <definedName name="DiscountPeriods" localSheetId="10">#REF!</definedName>
    <definedName name="DiscountPeriods" localSheetId="21">#REF!</definedName>
    <definedName name="DiscountPeriods">#REF!</definedName>
    <definedName name="DiscountPeriods___0" localSheetId="19">#REF!</definedName>
    <definedName name="DiscountPeriods___0" localSheetId="10">#REF!</definedName>
    <definedName name="DiscountPeriods___0" localSheetId="21">#REF!</definedName>
    <definedName name="DiscountPeriods___0">#REF!</definedName>
    <definedName name="DiscountPeriods___12" localSheetId="19">#REF!</definedName>
    <definedName name="DiscountPeriods___12" localSheetId="10">#REF!</definedName>
    <definedName name="DiscountPeriods___12" localSheetId="21">#REF!</definedName>
    <definedName name="DiscountPeriods___12">#REF!</definedName>
    <definedName name="DiscountPeriods___14" localSheetId="19">#REF!</definedName>
    <definedName name="DiscountPeriods___14" localSheetId="10">#REF!</definedName>
    <definedName name="DiscountPeriods___14" localSheetId="21">#REF!</definedName>
    <definedName name="DiscountPeriods___14">#REF!</definedName>
    <definedName name="DiscountPeriods___16" localSheetId="19">#REF!</definedName>
    <definedName name="DiscountPeriods___16" localSheetId="10">#REF!</definedName>
    <definedName name="DiscountPeriods___16" localSheetId="21">#REF!</definedName>
    <definedName name="DiscountPeriods___16">#REF!</definedName>
    <definedName name="DiscountPeriods___2" localSheetId="19">#REF!</definedName>
    <definedName name="DiscountPeriods___2" localSheetId="10">#REF!</definedName>
    <definedName name="DiscountPeriods___2" localSheetId="21">#REF!</definedName>
    <definedName name="DiscountPeriods___2">#REF!</definedName>
    <definedName name="DiscountPeriods___25" localSheetId="19">#REF!</definedName>
    <definedName name="DiscountPeriods___25" localSheetId="10">#REF!</definedName>
    <definedName name="DiscountPeriods___25" localSheetId="21">#REF!</definedName>
    <definedName name="DiscountPeriods___25">#REF!</definedName>
    <definedName name="DiscountPeriods___26" localSheetId="19">#REF!</definedName>
    <definedName name="DiscountPeriods___26" localSheetId="10">#REF!</definedName>
    <definedName name="DiscountPeriods___26" localSheetId="21">#REF!</definedName>
    <definedName name="DiscountPeriods___26">#REF!</definedName>
    <definedName name="DiscountPeriods___27" localSheetId="19">#REF!</definedName>
    <definedName name="DiscountPeriods___27" localSheetId="10">#REF!</definedName>
    <definedName name="DiscountPeriods___27" localSheetId="21">#REF!</definedName>
    <definedName name="DiscountPeriods___27">#REF!</definedName>
    <definedName name="DiscountPeriods___4" localSheetId="19">#REF!</definedName>
    <definedName name="DiscountPeriods___4" localSheetId="10">#REF!</definedName>
    <definedName name="DiscountPeriods___4" localSheetId="21">#REF!</definedName>
    <definedName name="DiscountPeriods___4">#REF!</definedName>
    <definedName name="DiscountPeriods___5" localSheetId="19">#REF!</definedName>
    <definedName name="DiscountPeriods___5" localSheetId="10">#REF!</definedName>
    <definedName name="DiscountPeriods___5" localSheetId="21">#REF!</definedName>
    <definedName name="DiscountPeriods___5">#REF!</definedName>
    <definedName name="DiscountPeriods___7" localSheetId="19">#REF!</definedName>
    <definedName name="DiscountPeriods___7" localSheetId="10">#REF!</definedName>
    <definedName name="DiscountPeriods___7" localSheetId="21">#REF!</definedName>
    <definedName name="DiscountPeriods___7">#REF!</definedName>
    <definedName name="DiscretFCFOn1Off2" localSheetId="19">#REF!</definedName>
    <definedName name="DiscretFCFOn1Off2" localSheetId="10">#REF!</definedName>
    <definedName name="DiscretFCFOn1Off2" localSheetId="21">#REF!</definedName>
    <definedName name="DiscretFCFOn1Off2">#REF!</definedName>
    <definedName name="DiscretFCFOn1Off2___0" localSheetId="19">#REF!</definedName>
    <definedName name="DiscretFCFOn1Off2___0" localSheetId="10">#REF!</definedName>
    <definedName name="DiscretFCFOn1Off2___0" localSheetId="21">#REF!</definedName>
    <definedName name="DiscretFCFOn1Off2___0">#REF!</definedName>
    <definedName name="DiscretFCFOn1Off2___12" localSheetId="19">#REF!</definedName>
    <definedName name="DiscretFCFOn1Off2___12" localSheetId="10">#REF!</definedName>
    <definedName name="DiscretFCFOn1Off2___12" localSheetId="21">#REF!</definedName>
    <definedName name="DiscretFCFOn1Off2___12">#REF!</definedName>
    <definedName name="DiscretFCFOn1Off2___14" localSheetId="19">#REF!</definedName>
    <definedName name="DiscretFCFOn1Off2___14" localSheetId="10">#REF!</definedName>
    <definedName name="DiscretFCFOn1Off2___14" localSheetId="21">#REF!</definedName>
    <definedName name="DiscretFCFOn1Off2___14">#REF!</definedName>
    <definedName name="DiscretFCFOn1Off2___16" localSheetId="19">#REF!</definedName>
    <definedName name="DiscretFCFOn1Off2___16" localSheetId="10">#REF!</definedName>
    <definedName name="DiscretFCFOn1Off2___16" localSheetId="21">#REF!</definedName>
    <definedName name="DiscretFCFOn1Off2___16">#REF!</definedName>
    <definedName name="DiscretFCFOn1Off2___2" localSheetId="19">#REF!</definedName>
    <definedName name="DiscretFCFOn1Off2___2" localSheetId="10">#REF!</definedName>
    <definedName name="DiscretFCFOn1Off2___2" localSheetId="21">#REF!</definedName>
    <definedName name="DiscretFCFOn1Off2___2">#REF!</definedName>
    <definedName name="DiscretFCFOn1Off2___25" localSheetId="19">#REF!</definedName>
    <definedName name="DiscretFCFOn1Off2___25" localSheetId="10">#REF!</definedName>
    <definedName name="DiscretFCFOn1Off2___25" localSheetId="21">#REF!</definedName>
    <definedName name="DiscretFCFOn1Off2___25">#REF!</definedName>
    <definedName name="DiscretFCFOn1Off2___26" localSheetId="19">#REF!</definedName>
    <definedName name="DiscretFCFOn1Off2___26" localSheetId="10">#REF!</definedName>
    <definedName name="DiscretFCFOn1Off2___26" localSheetId="21">#REF!</definedName>
    <definedName name="DiscretFCFOn1Off2___26">#REF!</definedName>
    <definedName name="DiscretFCFOn1Off2___27" localSheetId="19">#REF!</definedName>
    <definedName name="DiscretFCFOn1Off2___27" localSheetId="10">#REF!</definedName>
    <definedName name="DiscretFCFOn1Off2___27" localSheetId="21">#REF!</definedName>
    <definedName name="DiscretFCFOn1Off2___27">#REF!</definedName>
    <definedName name="DiscretFCFOn1Off2___4" localSheetId="19">#REF!</definedName>
    <definedName name="DiscretFCFOn1Off2___4" localSheetId="10">#REF!</definedName>
    <definedName name="DiscretFCFOn1Off2___4" localSheetId="21">#REF!</definedName>
    <definedName name="DiscretFCFOn1Off2___4">#REF!</definedName>
    <definedName name="DiscretFCFOn1Off2___5" localSheetId="19">#REF!</definedName>
    <definedName name="DiscretFCFOn1Off2___5" localSheetId="10">#REF!</definedName>
    <definedName name="DiscretFCFOn1Off2___5" localSheetId="21">#REF!</definedName>
    <definedName name="DiscretFCFOn1Off2___5">#REF!</definedName>
    <definedName name="DiscretFCFOn1Off2___7" localSheetId="19">#REF!</definedName>
    <definedName name="DiscretFCFOn1Off2___7" localSheetId="10">#REF!</definedName>
    <definedName name="DiscretFCFOn1Off2___7" localSheetId="21">#REF!</definedName>
    <definedName name="DiscretFCFOn1Off2___7">#REF!</definedName>
    <definedName name="DISPO">[24]SV161!$C$34</definedName>
    <definedName name="DISPO1">[24]SV161!$A$5</definedName>
    <definedName name="DISPO2">[24]SV161!$C$43</definedName>
    <definedName name="DIST" localSheetId="1">#REF!</definedName>
    <definedName name="DIST" localSheetId="19">#REF!</definedName>
    <definedName name="DIST" localSheetId="10">#REF!</definedName>
    <definedName name="DIST" localSheetId="21">#REF!</definedName>
    <definedName name="DIST">#REF!</definedName>
    <definedName name="DISTRI" localSheetId="1">[88]distrib!$A$30:$P$53</definedName>
    <definedName name="DISTRI">[89]distrib!$A$30:$P$53</definedName>
    <definedName name="divdiv" localSheetId="1">#REF!</definedName>
    <definedName name="divdiv" localSheetId="19">#REF!</definedName>
    <definedName name="divdiv" localSheetId="10">#REF!</definedName>
    <definedName name="divdiv" localSheetId="21">#REF!</definedName>
    <definedName name="divdiv">#REF!</definedName>
    <definedName name="Dividend" localSheetId="1">#REF!</definedName>
    <definedName name="Dividend" localSheetId="19">#REF!</definedName>
    <definedName name="Dividend" localSheetId="10">#REF!</definedName>
    <definedName name="Dividend" localSheetId="21">#REF!</definedName>
    <definedName name="Dividend">#REF!</definedName>
    <definedName name="divimmo" localSheetId="1">#REF!</definedName>
    <definedName name="divimmo" localSheetId="19">#REF!</definedName>
    <definedName name="divimmo" localSheetId="10">#REF!</definedName>
    <definedName name="divimmo" localSheetId="21">#REF!</definedName>
    <definedName name="divimmo">#REF!</definedName>
    <definedName name="divpart" localSheetId="19">#REF!</definedName>
    <definedName name="divpart" localSheetId="10">#REF!</definedName>
    <definedName name="divpart" localSheetId="21">#REF!</definedName>
    <definedName name="divpart">#REF!</definedName>
    <definedName name="divtiap" localSheetId="19">#REF!</definedName>
    <definedName name="divtiap" localSheetId="10">#REF!</definedName>
    <definedName name="divtiap" localSheetId="21">#REF!</definedName>
    <definedName name="divtiap">#REF!</definedName>
    <definedName name="djcgf" localSheetId="1" hidden="1">{#N/A,#N/A,TRUE,"Forecast &amp; Analysis";#N/A,#N/A,TRUE,"Market Values";#N/A,#N/A,TRUE,"Ratios";#N/A,#N/A,TRUE,"Regressions";#N/A,#N/A,TRUE,"Market Values";#N/A,#N/A,TRUE,"Parameters &amp; Results"}</definedName>
    <definedName name="djcgf" localSheetId="19" hidden="1">{#N/A,#N/A,TRUE,"Forecast &amp; Analysis";#N/A,#N/A,TRUE,"Market Values";#N/A,#N/A,TRUE,"Ratios";#N/A,#N/A,TRUE,"Regressions";#N/A,#N/A,TRUE,"Market Values";#N/A,#N/A,TRUE,"Parameters &amp; Results"}</definedName>
    <definedName name="djcgf" localSheetId="21" hidden="1">{#N/A,#N/A,TRUE,"Forecast &amp; Analysis";#N/A,#N/A,TRUE,"Market Values";#N/A,#N/A,TRUE,"Ratios";#N/A,#N/A,TRUE,"Regressions";#N/A,#N/A,TRUE,"Market Values";#N/A,#N/A,TRUE,"Parameters &amp; Results"}</definedName>
    <definedName name="djcgf" localSheetId="30" hidden="1">{#N/A,#N/A,TRUE,"Forecast &amp; Analysis";#N/A,#N/A,TRUE,"Market Values";#N/A,#N/A,TRUE,"Ratios";#N/A,#N/A,TRUE,"Regressions";#N/A,#N/A,TRUE,"Market Values";#N/A,#N/A,TRUE,"Parameters &amp; Results"}</definedName>
    <definedName name="djcgf" localSheetId="7" hidden="1">{#N/A,#N/A,TRUE,"Forecast &amp; Analysis";#N/A,#N/A,TRUE,"Market Values";#N/A,#N/A,TRUE,"Ratios";#N/A,#N/A,TRUE,"Regressions";#N/A,#N/A,TRUE,"Market Values";#N/A,#N/A,TRUE,"Parameters &amp; Results"}</definedName>
    <definedName name="djcgf" localSheetId="29" hidden="1">{#N/A,#N/A,TRUE,"Forecast &amp; Analysis";#N/A,#N/A,TRUE,"Market Values";#N/A,#N/A,TRUE,"Ratios";#N/A,#N/A,TRUE,"Regressions";#N/A,#N/A,TRUE,"Market Values";#N/A,#N/A,TRUE,"Parameters &amp; Results"}</definedName>
    <definedName name="djcgf" hidden="1">{#N/A,#N/A,TRUE,"Forecast &amp; Analysis";#N/A,#N/A,TRUE,"Market Values";#N/A,#N/A,TRUE,"Ratios";#N/A,#N/A,TRUE,"Regressions";#N/A,#N/A,TRUE,"Market Values";#N/A,#N/A,TRUE,"Parameters &amp; Results"}</definedName>
    <definedName name="djduj" localSheetId="1">Cover!Nb_de_paiements_par_an*#REF!</definedName>
    <definedName name="djduj">#N/A</definedName>
    <definedName name="DJFGNSKLDH" localSheetId="1">Cover!DJFGNSKLDH</definedName>
    <definedName name="DJFGNSKLDH" localSheetId="19">#N/A</definedName>
    <definedName name="DJFGNSKLDH" localSheetId="10">#N/A</definedName>
    <definedName name="DJFGNSKLDH" localSheetId="21">#N/A</definedName>
    <definedName name="DJFGNSKLDH" localSheetId="29">'SHL et management fees'!DJFGNSKLDH</definedName>
    <definedName name="DJFGNSKLDH">'SHL et management fees'!DJFGNSKLDH</definedName>
    <definedName name="dkduk">#N/A</definedName>
    <definedName name="dkut">#N/A</definedName>
    <definedName name="dkutkdk" localSheetId="1">Cover!Nb_de_paiements_par_an*#REF!</definedName>
    <definedName name="dkutkdk">#N/A</definedName>
    <definedName name="dkyuk" localSheetId="1">Cover!dkyuk</definedName>
    <definedName name="dkyuk" localSheetId="19">#N/A</definedName>
    <definedName name="dkyuk" localSheetId="10">#N/A</definedName>
    <definedName name="dkyuk" localSheetId="21">#N/A</definedName>
    <definedName name="dkyuk" localSheetId="29">'SHL et management fees'!dkyuk</definedName>
    <definedName name="dkyuk">'SHL et management fees'!dkyuk</definedName>
    <definedName name="Dload2" localSheetId="1">#REF!</definedName>
    <definedName name="Dload2" localSheetId="19">#REF!</definedName>
    <definedName name="Dload2" localSheetId="10">#REF!</definedName>
    <definedName name="Dload2" localSheetId="21">#REF!</definedName>
    <definedName name="Dload2" localSheetId="29">#REF!</definedName>
    <definedName name="Dload2">#REF!</definedName>
    <definedName name="dol">[90]Liquidity!$AQ$12</definedName>
    <definedName name="DOS_MENSUAL" localSheetId="1">'[91]social capex '!$DL$155:$EI$210</definedName>
    <definedName name="DOS_MENSUAL">'[65]social capex '!$DL$155:$EI$210</definedName>
    <definedName name="DPD" localSheetId="1">#REF!</definedName>
    <definedName name="DPD" localSheetId="19">#REF!</definedName>
    <definedName name="DPD" localSheetId="10">#REF!</definedName>
    <definedName name="DPD" localSheetId="21">#REF!</definedName>
    <definedName name="DPD">#REF!</definedName>
    <definedName name="dr" localSheetId="1" hidden="1">{"IS",#N/A,FALSE,"IS";"RPTIS",#N/A,FALSE,"RPTIS";"STATS",#N/A,FALSE,"STATS";"BS",#N/A,FALSE,"BS"}</definedName>
    <definedName name="dr" localSheetId="19" hidden="1">{"IS",#N/A,FALSE,"IS";"RPTIS",#N/A,FALSE,"RPTIS";"STATS",#N/A,FALSE,"STATS";"BS",#N/A,FALSE,"BS"}</definedName>
    <definedName name="dr" localSheetId="21" hidden="1">{"IS",#N/A,FALSE,"IS";"RPTIS",#N/A,FALSE,"RPTIS";"STATS",#N/A,FALSE,"STATS";"BS",#N/A,FALSE,"BS"}</definedName>
    <definedName name="dr" localSheetId="26" hidden="1">{"IS",#N/A,FALSE,"IS";"RPTIS",#N/A,FALSE,"RPTIS";"STATS",#N/A,FALSE,"STATS";"BS",#N/A,FALSE,"BS"}</definedName>
    <definedName name="dr" localSheetId="29" hidden="1">{"IS",#N/A,FALSE,"IS";"RPTIS",#N/A,FALSE,"RPTIS";"STATS",#N/A,FALSE,"STATS";"BS",#N/A,FALSE,"BS"}</definedName>
    <definedName name="dr" hidden="1">{"IS",#N/A,FALSE,"IS";"RPTIS",#N/A,FALSE,"RPTIS";"STATS",#N/A,FALSE,"STATS";"BS",#N/A,FALSE,"BS"}</definedName>
    <definedName name="DRA" localSheetId="1">[0]!Tx_intérêt_par_an/#REF!</definedName>
    <definedName name="DRA" localSheetId="19">'Data Mobile '!Tx_intérêt_par_an/#REF!</definedName>
    <definedName name="DRA" localSheetId="10">'Marge Mobile'!Tx_intérêt_par_an/#REF!</definedName>
    <definedName name="DRA" localSheetId="21">'Mobile Money'!Tx_intérêt_par_an/#REF!</definedName>
    <definedName name="DRA" localSheetId="29">[0]!Tx_intérêt_par_an/#REF!</definedName>
    <definedName name="DRA">[0]!Tx_intérêt_par_an/#REF!</definedName>
    <definedName name="DRA___0" localSheetId="1">VolFactor___5/#REF!</definedName>
    <definedName name="DRA___0" localSheetId="19">'Data Mobile '!VolFactor___5/#REF!</definedName>
    <definedName name="DRA___0" localSheetId="10">'Marge Mobile'!VolFactor___5/#REF!</definedName>
    <definedName name="DRA___0" localSheetId="21">'Mobile Money'!VolFactor___5/#REF!</definedName>
    <definedName name="DRA___0" localSheetId="29">VolFactor___5/#REF!</definedName>
    <definedName name="DRA___0">VolFactor___5/#REF!</definedName>
    <definedName name="DRA___12" localSheetId="1">VolFactor___25/#REF!</definedName>
    <definedName name="DRA___12" localSheetId="19">'Data Mobile '!VolFactor___25/#REF!</definedName>
    <definedName name="DRA___12" localSheetId="10">'Marge Mobile'!VolFactor___25/#REF!</definedName>
    <definedName name="DRA___12" localSheetId="21">'Mobile Money'!VolFactor___25/#REF!</definedName>
    <definedName name="DRA___12" localSheetId="29">VolFactor___25/#REF!</definedName>
    <definedName name="DRA___12">VolFactor___25/#REF!</definedName>
    <definedName name="DRA___14" localSheetId="1">VolFactor___16/#REF!</definedName>
    <definedName name="DRA___14" localSheetId="19">'Data Mobile '!VolFactor___16/#REF!</definedName>
    <definedName name="DRA___14" localSheetId="10">'Marge Mobile'!VolFactor___16/#REF!</definedName>
    <definedName name="DRA___14" localSheetId="21">'Mobile Money'!VolFactor___16/#REF!</definedName>
    <definedName name="DRA___14" localSheetId="29">VolFactor___16/#REF!</definedName>
    <definedName name="DRA___14">VolFactor___16/#REF!</definedName>
    <definedName name="DRA___16" localSheetId="1">VLastRowToPrint___7/#REF!</definedName>
    <definedName name="DRA___16" localSheetId="19">'Data Mobile '!VLastRowToPrint___7/#REF!</definedName>
    <definedName name="DRA___16" localSheetId="10">'Marge Mobile'!VLastRowToPrint___7/#REF!</definedName>
    <definedName name="DRA___16" localSheetId="21">'Mobile Money'!VLastRowToPrint___7/#REF!</definedName>
    <definedName name="DRA___16" localSheetId="29">VLastRowToPrint___7/#REF!</definedName>
    <definedName name="DRA___16">VLastRowToPrint___7/#REF!</definedName>
    <definedName name="DRA___2" localSheetId="1">VolFactor___4/#REF!</definedName>
    <definedName name="DRA___2" localSheetId="19">'Data Mobile '!VolFactor___4/#REF!</definedName>
    <definedName name="DRA___2" localSheetId="10">'Marge Mobile'!VolFactor___4/#REF!</definedName>
    <definedName name="DRA___2" localSheetId="21">'Mobile Money'!VolFactor___4/#REF!</definedName>
    <definedName name="DRA___2" localSheetId="29">VolFactor___4/#REF!</definedName>
    <definedName name="DRA___2">VolFactor___4/#REF!</definedName>
    <definedName name="DRA___23" localSheetId="1">VolFactor___5/#REF!</definedName>
    <definedName name="DRA___23" localSheetId="19">'Data Mobile '!VolFactor___5/#REF!</definedName>
    <definedName name="DRA___23" localSheetId="10">'Marge Mobile'!VolFactor___5/#REF!</definedName>
    <definedName name="DRA___23" localSheetId="21">'Mobile Money'!VolFactor___5/#REF!</definedName>
    <definedName name="DRA___23" localSheetId="29">VolFactor___5/#REF!</definedName>
    <definedName name="DRA___23">VolFactor___5/#REF!</definedName>
    <definedName name="DRA___25" localSheetId="19">[38]Trafic!VolFactor/#REF!</definedName>
    <definedName name="DRA___25" localSheetId="10">[38]Trafic!VolFactor/#REF!</definedName>
    <definedName name="DRA___25" localSheetId="21">[38]Trafic!VolFactor/#REF!</definedName>
    <definedName name="DRA___25">[38]Trafic!VolFactor/#REF!</definedName>
    <definedName name="DRA___26" localSheetId="1">VolFactor___12/#REF!</definedName>
    <definedName name="DRA___26" localSheetId="19">'Data Mobile '!VolFactor___12/#REF!</definedName>
    <definedName name="DRA___26" localSheetId="10">'Marge Mobile'!VolFactor___12/#REF!</definedName>
    <definedName name="DRA___26" localSheetId="21">'Mobile Money'!VolFactor___12/#REF!</definedName>
    <definedName name="DRA___26" localSheetId="29">VolFactor___12/#REF!</definedName>
    <definedName name="DRA___26">VolFactor___12/#REF!</definedName>
    <definedName name="DRA___27" localSheetId="1">VolFactor___14/#REF!</definedName>
    <definedName name="DRA___27" localSheetId="19">'Data Mobile '!VolFactor___14/#REF!</definedName>
    <definedName name="DRA___27" localSheetId="10">'Marge Mobile'!VolFactor___14/#REF!</definedName>
    <definedName name="DRA___27" localSheetId="21">'Mobile Money'!VolFactor___14/#REF!</definedName>
    <definedName name="DRA___27" localSheetId="29">VolFactor___14/#REF!</definedName>
    <definedName name="DRA___27">VolFactor___14/#REF!</definedName>
    <definedName name="DRA___3" localSheetId="1">VolFactor___5/#REF!</definedName>
    <definedName name="DRA___3" localSheetId="19">'Data Mobile '!VolFactor___5/#REF!</definedName>
    <definedName name="DRA___3" localSheetId="10">'Marge Mobile'!VolFactor___5/#REF!</definedName>
    <definedName name="DRA___3" localSheetId="21">'Mobile Money'!VolFactor___5/#REF!</definedName>
    <definedName name="DRA___3" localSheetId="29">VolFactor___5/#REF!</definedName>
    <definedName name="DRA___3">VolFactor___5/#REF!</definedName>
    <definedName name="DRA___4" localSheetId="1">VLastRowToPrint___0/#REF!</definedName>
    <definedName name="DRA___4" localSheetId="19">'Data Mobile '!VLastRowToPrint___0/#REF!</definedName>
    <definedName name="DRA___4" localSheetId="10">'Marge Mobile'!VLastRowToPrint___0/#REF!</definedName>
    <definedName name="DRA___4" localSheetId="21">'Mobile Money'!VLastRowToPrint___0/#REF!</definedName>
    <definedName name="DRA___4" localSheetId="29">VLastRowToPrint___0/#REF!</definedName>
    <definedName name="DRA___4">VLastRowToPrint___0/#REF!</definedName>
    <definedName name="DRA___5" localSheetId="1">VolFactor___2/#REF!</definedName>
    <definedName name="DRA___5" localSheetId="19">'Data Mobile '!VolFactor___2/#REF!</definedName>
    <definedName name="DRA___5" localSheetId="10">'Marge Mobile'!VolFactor___2/#REF!</definedName>
    <definedName name="DRA___5" localSheetId="21">'Mobile Money'!VolFactor___2/#REF!</definedName>
    <definedName name="DRA___5" localSheetId="29">VolFactor___2/#REF!</definedName>
    <definedName name="DRA___5">VolFactor___2/#REF!</definedName>
    <definedName name="DRA___6" localSheetId="1">VLastRowToPrint___26/#REF!</definedName>
    <definedName name="DRA___6" localSheetId="19">'Data Mobile '!VLastRowToPrint___26/#REF!</definedName>
    <definedName name="DRA___6" localSheetId="10">'Marge Mobile'!VLastRowToPrint___26/#REF!</definedName>
    <definedName name="DRA___6" localSheetId="21">'Mobile Money'!VLastRowToPrint___26/#REF!</definedName>
    <definedName name="DRA___6" localSheetId="29">VLastRowToPrint___26/#REF!</definedName>
    <definedName name="DRA___6">VLastRowToPrint___26/#REF!</definedName>
    <definedName name="DRA___7" localSheetId="1">VolFactor___27/#REF!</definedName>
    <definedName name="DRA___7" localSheetId="19">'Data Mobile '!VolFactor___27/#REF!</definedName>
    <definedName name="DRA___7" localSheetId="10">'Marge Mobile'!VolFactor___27/#REF!</definedName>
    <definedName name="DRA___7" localSheetId="21">'Mobile Money'!VolFactor___27/#REF!</definedName>
    <definedName name="DRA___7" localSheetId="29">VolFactor___27/#REF!</definedName>
    <definedName name="DRA___7">VolFactor___27/#REF!</definedName>
    <definedName name="DRA___9" localSheetId="1">VolFactor___5/#REF!</definedName>
    <definedName name="DRA___9" localSheetId="19">'Data Mobile '!VolFactor___5/#REF!</definedName>
    <definedName name="DRA___9" localSheetId="10">'Marge Mobile'!VolFactor___5/#REF!</definedName>
    <definedName name="DRA___9" localSheetId="21">'Mobile Money'!VolFactor___5/#REF!</definedName>
    <definedName name="DRA___9" localSheetId="29">VolFactor___5/#REF!</definedName>
    <definedName name="DRA___9">VolFactor___5/#REF!</definedName>
    <definedName name="DRC" localSheetId="1">Cover!Nb_de_paiements_par_an*#REF!</definedName>
    <definedName name="DRC" localSheetId="19">'Data Mobile '!Nb_de_paiements_par_an*#REF!</definedName>
    <definedName name="DRC" localSheetId="10">'Marge Mobile'!Nb_de_paiements_par_an*#REF!</definedName>
    <definedName name="DRC" localSheetId="21">'Mobile Money'!Nb_de_paiements_par_an*#REF!</definedName>
    <definedName name="DRC" localSheetId="29">[0]!Nb_de_paiements_par_an*#REF!</definedName>
    <definedName name="DRC">[0]!Nb_de_paiements_par_an*#REF!</definedName>
    <definedName name="DRC___0" localSheetId="1">O___0*#REF!</definedName>
    <definedName name="DRC___0" localSheetId="19">O___0*#REF!</definedName>
    <definedName name="DRC___0" localSheetId="10">[0]!O___0*#REF!</definedName>
    <definedName name="DRC___0" localSheetId="21">O___0*#REF!</definedName>
    <definedName name="DRC___0" localSheetId="29">O___0*#REF!</definedName>
    <definedName name="DRC___0">O___0*#REF!</definedName>
    <definedName name="DRC___12" localSheetId="1">O___12*#REF!</definedName>
    <definedName name="DRC___12" localSheetId="19">'Data Mobile '!O___12*#REF!</definedName>
    <definedName name="DRC___12" localSheetId="10">'Marge Mobile'!O___12*#REF!</definedName>
    <definedName name="DRC___12" localSheetId="21">'Mobile Money'!O___12*#REF!</definedName>
    <definedName name="DRC___12" localSheetId="29">'SHL et management fees'!O___12*#REF!</definedName>
    <definedName name="DRC___12">O___12*#REF!</definedName>
    <definedName name="DRC___14" localSheetId="1">O___25*#REF!</definedName>
    <definedName name="DRC___14" localSheetId="19">'Data Mobile '!O___25*#REF!</definedName>
    <definedName name="DRC___14" localSheetId="10">'Marge Mobile'!O___25*#REF!</definedName>
    <definedName name="DRC___14" localSheetId="21">'Mobile Money'!O___25*#REF!</definedName>
    <definedName name="DRC___14" localSheetId="29">O___25*#REF!</definedName>
    <definedName name="DRC___14">O___25*#REF!</definedName>
    <definedName name="DRC___16" localSheetId="1">[38]Trafic!O*#REF!</definedName>
    <definedName name="DRC___16" localSheetId="19">[38]Trafic!O*#REF!</definedName>
    <definedName name="DRC___16" localSheetId="10">[38]Trafic!O*#REF!</definedName>
    <definedName name="DRC___16" localSheetId="21">[38]Trafic!O*#REF!</definedName>
    <definedName name="DRC___16">[38]Trafic!O*#REF!</definedName>
    <definedName name="DRC___2" localSheetId="1">O___2*#REF!</definedName>
    <definedName name="DRC___2" localSheetId="19">'Data Mobile '!O___2*#REF!</definedName>
    <definedName name="DRC___2" localSheetId="10">'Marge Mobile'!O___2*#REF!</definedName>
    <definedName name="DRC___2" localSheetId="21">'Mobile Money'!O___2*#REF!</definedName>
    <definedName name="DRC___2" localSheetId="29">O___2*#REF!</definedName>
    <definedName name="DRC___2">O___2*#REF!</definedName>
    <definedName name="DRC___23" localSheetId="1">O___0*#REF!</definedName>
    <definedName name="DRC___23" localSheetId="19">O___0*#REF!</definedName>
    <definedName name="DRC___23" localSheetId="10">[0]!O___0*#REF!</definedName>
    <definedName name="DRC___23" localSheetId="21">O___0*#REF!</definedName>
    <definedName name="DRC___23" localSheetId="29">O___0*#REF!</definedName>
    <definedName name="DRC___23">O___0*#REF!</definedName>
    <definedName name="DRC___25" localSheetId="1">O___4*#REF!</definedName>
    <definedName name="DRC___25" localSheetId="19">'Data Mobile '!O___4*#REF!</definedName>
    <definedName name="DRC___25" localSheetId="10">'Marge Mobile'!O___4*#REF!</definedName>
    <definedName name="DRC___25" localSheetId="21">'Mobile Money'!O___4*#REF!</definedName>
    <definedName name="DRC___25" localSheetId="29">O___4*#REF!</definedName>
    <definedName name="DRC___25">O___4*#REF!</definedName>
    <definedName name="DRC___26" localSheetId="1">O___26*#REF!</definedName>
    <definedName name="DRC___26" localSheetId="19">'Data Mobile '!O___26*#REF!</definedName>
    <definedName name="DRC___26" localSheetId="10">'Marge Mobile'!O___26*#REF!</definedName>
    <definedName name="DRC___26" localSheetId="21">'Mobile Money'!O___26*#REF!</definedName>
    <definedName name="DRC___26" localSheetId="29">O___26*#REF!</definedName>
    <definedName name="DRC___26">O___26*#REF!</definedName>
    <definedName name="DRC___27" localSheetId="1">O___27*#REF!</definedName>
    <definedName name="DRC___27" localSheetId="19">O___27*#REF!</definedName>
    <definedName name="DRC___27" localSheetId="10">[0]!O___27*#REF!</definedName>
    <definedName name="DRC___27" localSheetId="21">O___27*#REF!</definedName>
    <definedName name="DRC___27" localSheetId="29">O___27*#REF!</definedName>
    <definedName name="DRC___27">O___27*#REF!</definedName>
    <definedName name="DRC___3" localSheetId="1">O___0*#REF!</definedName>
    <definedName name="DRC___3" localSheetId="19">O___0*#REF!</definedName>
    <definedName name="DRC___3" localSheetId="10">[0]!O___0*#REF!</definedName>
    <definedName name="DRC___3" localSheetId="21">O___0*#REF!</definedName>
    <definedName name="DRC___3" localSheetId="29">O___0*#REF!</definedName>
    <definedName name="DRC___3">O___0*#REF!</definedName>
    <definedName name="DRC___4" localSheetId="1">O___6*#REF!</definedName>
    <definedName name="DRC___4" localSheetId="19">'Data Mobile '!O___6*#REF!</definedName>
    <definedName name="DRC___4" localSheetId="10">'Marge Mobile'!O___6*#REF!</definedName>
    <definedName name="DRC___4" localSheetId="21">'Mobile Money'!O___6*#REF!</definedName>
    <definedName name="DRC___4" localSheetId="29">O___6*#REF!</definedName>
    <definedName name="DRC___4">O___6*#REF!</definedName>
    <definedName name="DRC___5" localSheetId="1">O___5*#REF!</definedName>
    <definedName name="DRC___5" localSheetId="19">O___5*#REF!</definedName>
    <definedName name="DRC___5" localSheetId="10">[0]!O___5*#REF!</definedName>
    <definedName name="DRC___5" localSheetId="21">O___5*#REF!</definedName>
    <definedName name="DRC___5" localSheetId="29">O___5*#REF!</definedName>
    <definedName name="DRC___5">O___5*#REF!</definedName>
    <definedName name="DRC___6" localSheetId="1">Num_premier_paiement___0*#REF!</definedName>
    <definedName name="DRC___6" localSheetId="19">'Data Mobile '!Num_premier_paiement___0*#REF!</definedName>
    <definedName name="DRC___6" localSheetId="10">'Marge Mobile'!Num_premier_paiement___0*#REF!</definedName>
    <definedName name="DRC___6" localSheetId="21">'Mobile Money'!Num_premier_paiement___0*#REF!</definedName>
    <definedName name="DRC___6" localSheetId="29">Num_premier_paiement___0*#REF!</definedName>
    <definedName name="DRC___6">Num_premier_paiement___0*#REF!</definedName>
    <definedName name="DRC___7" localSheetId="1">O___7*#REF!</definedName>
    <definedName name="DRC___7" localSheetId="19">'Data Mobile '!O___7*#REF!</definedName>
    <definedName name="DRC___7" localSheetId="10">'Marge Mobile'!O___7*#REF!</definedName>
    <definedName name="DRC___7" localSheetId="21">'Mobile Money'!O___7*#REF!</definedName>
    <definedName name="DRC___7" localSheetId="29">O___7*#REF!</definedName>
    <definedName name="DRC___7">O___7*#REF!</definedName>
    <definedName name="DRC___9" localSheetId="1">O___0*#REF!</definedName>
    <definedName name="DRC___9" localSheetId="19">O___0*#REF!</definedName>
    <definedName name="DRC___9" localSheetId="10">[0]!O___0*#REF!</definedName>
    <definedName name="DRC___9" localSheetId="21">O___0*#REF!</definedName>
    <definedName name="DRC___9" localSheetId="29">O___0*#REF!</definedName>
    <definedName name="DRC___9">O___0*#REF!</definedName>
    <definedName name="drg" localSheetId="1">Cover!Nb_de_paiements_par_an*#REF!</definedName>
    <definedName name="drg" localSheetId="19">'Data Mobile '!Nb_de_paiements_par_an*#REF!</definedName>
    <definedName name="drg" localSheetId="10">'Marge Mobile'!Nb_de_paiements_par_an*#REF!</definedName>
    <definedName name="drg" localSheetId="21">'Mobile Money'!Nb_de_paiements_par_an*#REF!</definedName>
    <definedName name="drg" localSheetId="29">[0]!Nb_de_paiements_par_an*#REF!</definedName>
    <definedName name="drg">[0]!Nb_de_paiements_par_an*#REF!</definedName>
    <definedName name="drg___0" localSheetId="1">O___0*#REF!</definedName>
    <definedName name="drg___0" localSheetId="19">O___0*#REF!</definedName>
    <definedName name="drg___0" localSheetId="10">[0]!O___0*#REF!</definedName>
    <definedName name="drg___0" localSheetId="21">O___0*#REF!</definedName>
    <definedName name="drg___0" localSheetId="29">O___0*#REF!</definedName>
    <definedName name="drg___0">O___0*#REF!</definedName>
    <definedName name="drg___12" localSheetId="1">O___12*#REF!</definedName>
    <definedName name="drg___12" localSheetId="19">'Data Mobile '!O___12*#REF!</definedName>
    <definedName name="drg___12" localSheetId="10">'Marge Mobile'!O___12*#REF!</definedName>
    <definedName name="drg___12" localSheetId="21">'Mobile Money'!O___12*#REF!</definedName>
    <definedName name="drg___12" localSheetId="29">'SHL et management fees'!O___12*#REF!</definedName>
    <definedName name="drg___12">O___12*#REF!</definedName>
    <definedName name="drg___14" localSheetId="1">O___25*#REF!</definedName>
    <definedName name="drg___14" localSheetId="19">'Data Mobile '!O___25*#REF!</definedName>
    <definedName name="drg___14" localSheetId="10">'Marge Mobile'!O___25*#REF!</definedName>
    <definedName name="drg___14" localSheetId="21">'Mobile Money'!O___25*#REF!</definedName>
    <definedName name="drg___14" localSheetId="29">O___25*#REF!</definedName>
    <definedName name="drg___14">O___25*#REF!</definedName>
    <definedName name="drg___16" localSheetId="1">[38]Trafic!O*#REF!</definedName>
    <definedName name="drg___16" localSheetId="19">[38]Trafic!O*#REF!</definedName>
    <definedName name="drg___16" localSheetId="10">[38]Trafic!O*#REF!</definedName>
    <definedName name="drg___16" localSheetId="21">[38]Trafic!O*#REF!</definedName>
    <definedName name="drg___16">[38]Trafic!O*#REF!</definedName>
    <definedName name="drg___2" localSheetId="1">O___0*#REF!</definedName>
    <definedName name="drg___2" localSheetId="19">O___0*#REF!</definedName>
    <definedName name="drg___2" localSheetId="10">[0]!O___0*#REF!</definedName>
    <definedName name="drg___2" localSheetId="21">O___0*#REF!</definedName>
    <definedName name="drg___2" localSheetId="29">O___0*#REF!</definedName>
    <definedName name="drg___2">O___0*#REF!</definedName>
    <definedName name="drg___23" localSheetId="1">O___0*#REF!</definedName>
    <definedName name="drg___23" localSheetId="19">O___0*#REF!</definedName>
    <definedName name="drg___23" localSheetId="10">[0]!O___0*#REF!</definedName>
    <definedName name="drg___23" localSheetId="21">O___0*#REF!</definedName>
    <definedName name="drg___23" localSheetId="29">O___0*#REF!</definedName>
    <definedName name="drg___23">O___0*#REF!</definedName>
    <definedName name="drg___25" localSheetId="1">O___0*#REF!</definedName>
    <definedName name="drg___25" localSheetId="19">O___0*#REF!</definedName>
    <definedName name="drg___25" localSheetId="10">[0]!O___0*#REF!</definedName>
    <definedName name="drg___25" localSheetId="21">O___0*#REF!</definedName>
    <definedName name="drg___25" localSheetId="29">O___0*#REF!</definedName>
    <definedName name="drg___25">O___0*#REF!</definedName>
    <definedName name="drg___26" localSheetId="1">O___0*#REF!</definedName>
    <definedName name="drg___26" localSheetId="19">O___0*#REF!</definedName>
    <definedName name="drg___26" localSheetId="10">[0]!O___0*#REF!</definedName>
    <definedName name="drg___26" localSheetId="21">O___0*#REF!</definedName>
    <definedName name="drg___26" localSheetId="29">O___0*#REF!</definedName>
    <definedName name="drg___26">O___0*#REF!</definedName>
    <definedName name="drg___27" localSheetId="1">O___27*#REF!</definedName>
    <definedName name="drg___27" localSheetId="19">O___27*#REF!</definedName>
    <definedName name="drg___27" localSheetId="10">[0]!O___27*#REF!</definedName>
    <definedName name="drg___27" localSheetId="21">O___27*#REF!</definedName>
    <definedName name="drg___27" localSheetId="29">O___27*#REF!</definedName>
    <definedName name="drg___27">O___27*#REF!</definedName>
    <definedName name="drg___3" localSheetId="1">O___0*#REF!</definedName>
    <definedName name="drg___3" localSheetId="19">O___0*#REF!</definedName>
    <definedName name="drg___3" localSheetId="10">[0]!O___0*#REF!</definedName>
    <definedName name="drg___3" localSheetId="21">O___0*#REF!</definedName>
    <definedName name="drg___3" localSheetId="29">O___0*#REF!</definedName>
    <definedName name="drg___3">O___0*#REF!</definedName>
    <definedName name="drg___4" localSheetId="1">O___0*#REF!</definedName>
    <definedName name="drg___4" localSheetId="19">O___0*#REF!</definedName>
    <definedName name="drg___4" localSheetId="10">[0]!O___0*#REF!</definedName>
    <definedName name="drg___4" localSheetId="21">O___0*#REF!</definedName>
    <definedName name="drg___4" localSheetId="29">O___0*#REF!</definedName>
    <definedName name="drg___4">O___0*#REF!</definedName>
    <definedName name="drg___5" localSheetId="1">O___5*#REF!</definedName>
    <definedName name="drg___5" localSheetId="19">O___5*#REF!</definedName>
    <definedName name="drg___5" localSheetId="10">[0]!O___5*#REF!</definedName>
    <definedName name="drg___5" localSheetId="21">O___5*#REF!</definedName>
    <definedName name="drg___5" localSheetId="29">O___5*#REF!</definedName>
    <definedName name="drg___5">O___5*#REF!</definedName>
    <definedName name="drg___6" localSheetId="1">Num_premier_paiement___0*#REF!</definedName>
    <definedName name="drg___6" localSheetId="19">'Data Mobile '!Num_premier_paiement___0*#REF!</definedName>
    <definedName name="drg___6" localSheetId="10">'Marge Mobile'!Num_premier_paiement___0*#REF!</definedName>
    <definedName name="drg___6" localSheetId="21">'Mobile Money'!Num_premier_paiement___0*#REF!</definedName>
    <definedName name="drg___6" localSheetId="29">Num_premier_paiement___0*#REF!</definedName>
    <definedName name="drg___6">Num_premier_paiement___0*#REF!</definedName>
    <definedName name="drg___7" localSheetId="1">O___0*#REF!</definedName>
    <definedName name="drg___7" localSheetId="19">O___0*#REF!</definedName>
    <definedName name="drg___7" localSheetId="10">[0]!O___0*#REF!</definedName>
    <definedName name="drg___7" localSheetId="21">O___0*#REF!</definedName>
    <definedName name="drg___7" localSheetId="29">O___0*#REF!</definedName>
    <definedName name="drg___7">O___0*#REF!</definedName>
    <definedName name="drg___9" localSheetId="1">O___0*#REF!</definedName>
    <definedName name="drg___9" localSheetId="19">O___0*#REF!</definedName>
    <definedName name="drg___9" localSheetId="10">[0]!O___0*#REF!</definedName>
    <definedName name="drg___9" localSheetId="21">O___0*#REF!</definedName>
    <definedName name="drg___9" localSheetId="29">O___0*#REF!</definedName>
    <definedName name="drg___9">O___0*#REF!</definedName>
    <definedName name="drh">#N/A</definedName>
    <definedName name="dscf" localSheetId="1">[87]loc!#REF!</definedName>
    <definedName name="dscf" localSheetId="19">[87]loc!#REF!</definedName>
    <definedName name="dscf" localSheetId="10">[87]loc!#REF!</definedName>
    <definedName name="dscf" localSheetId="21">[87]loc!#REF!</definedName>
    <definedName name="dscf">[87]loc!#REF!</definedName>
    <definedName name="dsf">#N/A</definedName>
    <definedName name="dsfgsb" localSheetId="1">Cover!dsfgsb</definedName>
    <definedName name="dsfgsb" localSheetId="19">#N/A</definedName>
    <definedName name="dsfgsb" localSheetId="10">#N/A</definedName>
    <definedName name="dsfgsb" localSheetId="21">#N/A</definedName>
    <definedName name="dsfgsb" localSheetId="30">'NRI 2015'!dsfgsb</definedName>
    <definedName name="dsfgsb" localSheetId="7">'Parc Mobile'!dsfgsb</definedName>
    <definedName name="dsfgsb" localSheetId="29">'SHL et management fees'!dsfgsb</definedName>
    <definedName name="dsfgsb">'NRI 2015'!dsfgsb</definedName>
    <definedName name="DSFHG">#N/A</definedName>
    <definedName name="dsfsg" localSheetId="1">Cover!dsfsg</definedName>
    <definedName name="dsfsg" localSheetId="19">#N/A</definedName>
    <definedName name="dsfsg" localSheetId="10">#N/A</definedName>
    <definedName name="dsfsg" localSheetId="21">#N/A</definedName>
    <definedName name="dsfsg" localSheetId="30">'NRI 2015'!dsfsg</definedName>
    <definedName name="dsfsg" localSheetId="7">'Parc Mobile'!dsfsg</definedName>
    <definedName name="dsfsg" localSheetId="29">'SHL et management fees'!dsfsg</definedName>
    <definedName name="dsfsg">'NRI 2015'!dsfsg</definedName>
    <definedName name="dsggd"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19"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21"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30"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7" hidden="1">{#N/A,#N/A,FALSE,"Cover";"Short outputs",#N/A,FALSE,"Outputs";#N/A,#N/A,FALSE,"Control (In)";"tesco summary",#N/A,FALSE,"Tesco";"Outputs and Co summaries",#N/A,FALSE,"Sainsbury";"Outputs and Co Summaries",#N/A,FALSE,"Carrefour";"Outputs and Co summaries",#N/A,FALSE,"Co D";"Outputs and Co summaries",#N/A,FALSE,"Co E"}</definedName>
    <definedName name="dsggd" localSheetId="29" hidden="1">{#N/A,#N/A,FALSE,"Cover";"Short outputs",#N/A,FALSE,"Outputs";#N/A,#N/A,FALSE,"Control (In)";"tesco summary",#N/A,FALSE,"Tesco";"Outputs and Co summaries",#N/A,FALSE,"Sainsbury";"Outputs and Co Summaries",#N/A,FALSE,"Carrefour";"Outputs and Co summaries",#N/A,FALSE,"Co D";"Outputs and Co summaries",#N/A,FALSE,"Co E"}</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T" localSheetId="21">[48]amort!$E$8</definedName>
    <definedName name="DT">[48]amort!$E$8</definedName>
    <definedName name="dthj">#N/A</definedName>
    <definedName name="DTS">#N/A</definedName>
    <definedName name="dtyiuèi" localSheetId="1">Cover!dtyiuèi</definedName>
    <definedName name="dtyiuèi" localSheetId="19">#N/A</definedName>
    <definedName name="dtyiuèi" localSheetId="10">#N/A</definedName>
    <definedName name="dtyiuèi" localSheetId="21">#N/A</definedName>
    <definedName name="dtyiuèi" localSheetId="29">'SHL et management fees'!dtyiuèi</definedName>
    <definedName name="dtyiuèi">'SHL et management fees'!dtyiuèi</definedName>
    <definedName name="dtyjdtk" localSheetId="1">Cover!dtyjdtk</definedName>
    <definedName name="dtyjdtk" localSheetId="19">#N/A</definedName>
    <definedName name="dtyjdtk" localSheetId="10">#N/A</definedName>
    <definedName name="dtyjdtk" localSheetId="21">#N/A</definedName>
    <definedName name="dtyjdtk" localSheetId="29">'SHL et management fees'!dtyjdtk</definedName>
    <definedName name="dtyjdtk">'SHL et management fees'!dtyjdtk</definedName>
    <definedName name="dukdtu" localSheetId="1">Cover!dukdtu</definedName>
    <definedName name="dukdtu" localSheetId="19">#N/A</definedName>
    <definedName name="dukdtu" localSheetId="10">#N/A</definedName>
    <definedName name="dukdtu" localSheetId="21">#N/A</definedName>
    <definedName name="dukdtu" localSheetId="29">'SHL et management fees'!dukdtu</definedName>
    <definedName name="dukdtu">'SHL et management fees'!dukdtu</definedName>
    <definedName name="dukdu" localSheetId="1">Cover!dukdu</definedName>
    <definedName name="dukdu" localSheetId="19">#N/A</definedName>
    <definedName name="dukdu" localSheetId="10">#N/A</definedName>
    <definedName name="dukdu" localSheetId="21">#N/A</definedName>
    <definedName name="dukdu" localSheetId="29">'SHL et management fees'!dukdu</definedName>
    <definedName name="dukdu">'SHL et management fees'!dukdu</definedName>
    <definedName name="Durée_prêt" localSheetId="1">#REF!</definedName>
    <definedName name="Durée_prêt" localSheetId="19">#REF!</definedName>
    <definedName name="Durée_prêt" localSheetId="10">#REF!</definedName>
    <definedName name="Durée_prêt" localSheetId="21">#REF!</definedName>
    <definedName name="Durée_prêt" localSheetId="29">#REF!</definedName>
    <definedName name="Durée_prêt">#REF!</definedName>
    <definedName name="Durée_prêt___0" localSheetId="19">#REF!</definedName>
    <definedName name="Durée_prêt___0" localSheetId="10">#REF!</definedName>
    <definedName name="Durée_prêt___0" localSheetId="21">#REF!</definedName>
    <definedName name="Durée_prêt___0" localSheetId="29">#REF!</definedName>
    <definedName name="Durée_prêt___0">#REF!</definedName>
    <definedName name="Durée_prêt___12" localSheetId="19">#REF!</definedName>
    <definedName name="Durée_prêt___12" localSheetId="10">#REF!</definedName>
    <definedName name="Durée_prêt___12" localSheetId="21">#REF!</definedName>
    <definedName name="Durée_prêt___12">#REF!</definedName>
    <definedName name="Durée_prêt___14" localSheetId="19">#REF!</definedName>
    <definedName name="Durée_prêt___14" localSheetId="10">#REF!</definedName>
    <definedName name="Durée_prêt___14" localSheetId="21">#REF!</definedName>
    <definedName name="Durée_prêt___14">#REF!</definedName>
    <definedName name="Durée_prêt___16" localSheetId="19">#REF!</definedName>
    <definedName name="Durée_prêt___16" localSheetId="10">#REF!</definedName>
    <definedName name="Durée_prêt___16" localSheetId="21">#REF!</definedName>
    <definedName name="Durée_prêt___16">#REF!</definedName>
    <definedName name="Durée_prêt___2" localSheetId="19">#REF!</definedName>
    <definedName name="Durée_prêt___2" localSheetId="10">#REF!</definedName>
    <definedName name="Durée_prêt___2" localSheetId="21">#REF!</definedName>
    <definedName name="Durée_prêt___2">#REF!</definedName>
    <definedName name="Durée_prêt___25" localSheetId="19">#REF!</definedName>
    <definedName name="Durée_prêt___25" localSheetId="10">#REF!</definedName>
    <definedName name="Durée_prêt___25" localSheetId="21">#REF!</definedName>
    <definedName name="Durée_prêt___25">#REF!</definedName>
    <definedName name="Durée_prêt___26" localSheetId="19">#REF!</definedName>
    <definedName name="Durée_prêt___26" localSheetId="10">#REF!</definedName>
    <definedName name="Durée_prêt___26" localSheetId="21">#REF!</definedName>
    <definedName name="Durée_prêt___26">#REF!</definedName>
    <definedName name="Durée_prêt___27" localSheetId="19">#REF!</definedName>
    <definedName name="Durée_prêt___27" localSheetId="10">#REF!</definedName>
    <definedName name="Durée_prêt___27" localSheetId="21">#REF!</definedName>
    <definedName name="Durée_prêt___27">#REF!</definedName>
    <definedName name="Durée_prêt___4" localSheetId="19">#REF!</definedName>
    <definedName name="Durée_prêt___4" localSheetId="10">#REF!</definedName>
    <definedName name="Durée_prêt___4" localSheetId="21">#REF!</definedName>
    <definedName name="Durée_prêt___4">#REF!</definedName>
    <definedName name="Durée_prêt___5" localSheetId="19">#REF!</definedName>
    <definedName name="Durée_prêt___5" localSheetId="10">#REF!</definedName>
    <definedName name="Durée_prêt___5" localSheetId="21">#REF!</definedName>
    <definedName name="Durée_prêt___5">#REF!</definedName>
    <definedName name="Durée_prêt___7" localSheetId="19">#REF!</definedName>
    <definedName name="Durée_prêt___7" localSheetId="10">#REF!</definedName>
    <definedName name="Durée_prêt___7" localSheetId="21">#REF!</definedName>
    <definedName name="Durée_prêt___7">#REF!</definedName>
    <definedName name="dvd" localSheetId="22" hidden="1">[90]P.EQUIPEMENT99!#REF!</definedName>
    <definedName name="dvd" localSheetId="1" hidden="1">[90]P.EQUIPEMENT99!#REF!</definedName>
    <definedName name="dvd" localSheetId="19" hidden="1">[90]P.EQUIPEMENT99!#REF!</definedName>
    <definedName name="dvd" localSheetId="10" hidden="1">[90]P.EQUIPEMENT99!#REF!</definedName>
    <definedName name="dvd" localSheetId="21" hidden="1">[90]P.EQUIPEMENT99!#REF!</definedName>
    <definedName name="dvd" localSheetId="30" hidden="1">[92]P.EQUIPEMENT99!#REF!</definedName>
    <definedName name="dvd" localSheetId="17" hidden="1">[90]P.EQUIPEMENT99!#REF!</definedName>
    <definedName name="dvd" hidden="1">[90]P.EQUIPEMENT99!#REF!</definedName>
    <definedName name="dvfdfg">#N/A</definedName>
    <definedName name="dyhj" localSheetId="1">Cover!dyhj</definedName>
    <definedName name="dyhj" localSheetId="19">#N/A</definedName>
    <definedName name="dyhj" localSheetId="10">#N/A</definedName>
    <definedName name="dyhj" localSheetId="21">#N/A</definedName>
    <definedName name="dyhj" localSheetId="29">'SHL et management fees'!dyhj</definedName>
    <definedName name="dyhj">'SHL et management fees'!dyhj</definedName>
    <definedName name="dz" localSheetId="1" hidden="1">{"test2",#N/A,TRUE,"Prices"}</definedName>
    <definedName name="dz" localSheetId="19" hidden="1">{"test2",#N/A,TRUE,"Prices"}</definedName>
    <definedName name="dz" localSheetId="21" hidden="1">{"test2",#N/A,TRUE,"Prices"}</definedName>
    <definedName name="dz" localSheetId="26" hidden="1">{"test2",#N/A,TRUE,"Prices"}</definedName>
    <definedName name="dz" localSheetId="29" hidden="1">{"test2",#N/A,TRUE,"Prices"}</definedName>
    <definedName name="dz" hidden="1">{"test2",#N/A,TRUE,"Prices"}</definedName>
    <definedName name="DZEF">#N/A</definedName>
    <definedName name="dzf">'[93]RG LOC'!$C$5:$C$1536</definedName>
    <definedName name="E" localSheetId="1">#REF!</definedName>
    <definedName name="E" localSheetId="19">#REF!</definedName>
    <definedName name="E" localSheetId="10">#REF!</definedName>
    <definedName name="E" localSheetId="21">#REF!</definedName>
    <definedName name="E">#REF!</definedName>
    <definedName name="E___0">NA()</definedName>
    <definedName name="E___12" localSheetId="19">#REF!</definedName>
    <definedName name="E___12" localSheetId="10">#REF!</definedName>
    <definedName name="E___12" localSheetId="21">#REF!</definedName>
    <definedName name="E___12">#REF!</definedName>
    <definedName name="E___2" localSheetId="19">#REF!</definedName>
    <definedName name="E___2" localSheetId="10">#REF!</definedName>
    <definedName name="E___2" localSheetId="21">#REF!</definedName>
    <definedName name="E___2">#REF!</definedName>
    <definedName name="E___25" localSheetId="19">#REF!</definedName>
    <definedName name="E___25" localSheetId="10">#REF!</definedName>
    <definedName name="E___25" localSheetId="21">#REF!</definedName>
    <definedName name="E___25">#REF!</definedName>
    <definedName name="E___26" localSheetId="19">#REF!</definedName>
    <definedName name="E___26" localSheetId="10">#REF!</definedName>
    <definedName name="E___26" localSheetId="21">#REF!</definedName>
    <definedName name="E___26">#REF!</definedName>
    <definedName name="E___27">NA()</definedName>
    <definedName name="E___4" localSheetId="19">#REF!</definedName>
    <definedName name="E___4" localSheetId="10">#REF!</definedName>
    <definedName name="E___4" localSheetId="21">#REF!</definedName>
    <definedName name="E___4">#REF!</definedName>
    <definedName name="E___5">NA()</definedName>
    <definedName name="E___6" localSheetId="19">#REF!</definedName>
    <definedName name="E___6" localSheetId="10">#REF!</definedName>
    <definedName name="E___6" localSheetId="21">#REF!</definedName>
    <definedName name="E___6">#REF!</definedName>
    <definedName name="E___7" localSheetId="19">#REF!</definedName>
    <definedName name="E___7" localSheetId="10">#REF!</definedName>
    <definedName name="E___7" localSheetId="21">#REF!</definedName>
    <definedName name="E___7">#REF!</definedName>
    <definedName name="E_Comm_Perso" localSheetId="19">#REF!</definedName>
    <definedName name="E_Comm_Perso" localSheetId="10">#REF!</definedName>
    <definedName name="E_Comm_Perso" localSheetId="21">#REF!</definedName>
    <definedName name="E_Comm_Perso">#REF!</definedName>
    <definedName name="E_Comm_Perso___0" localSheetId="19">#REF!</definedName>
    <definedName name="E_Comm_Perso___0" localSheetId="10">#REF!</definedName>
    <definedName name="E_Comm_Perso___0" localSheetId="21">#REF!</definedName>
    <definedName name="E_Comm_Perso___0">#REF!</definedName>
    <definedName name="E_Comm_Perso___12" localSheetId="19">#REF!</definedName>
    <definedName name="E_Comm_Perso___12" localSheetId="10">#REF!</definedName>
    <definedName name="E_Comm_Perso___12" localSheetId="21">#REF!</definedName>
    <definedName name="E_Comm_Perso___12">#REF!</definedName>
    <definedName name="E_Comm_Perso___14" localSheetId="19">#REF!</definedName>
    <definedName name="E_Comm_Perso___14" localSheetId="10">#REF!</definedName>
    <definedName name="E_Comm_Perso___14" localSheetId="21">#REF!</definedName>
    <definedName name="E_Comm_Perso___14">#REF!</definedName>
    <definedName name="E_Comm_Perso___16" localSheetId="19">#REF!</definedName>
    <definedName name="E_Comm_Perso___16" localSheetId="10">#REF!</definedName>
    <definedName name="E_Comm_Perso___16" localSheetId="21">#REF!</definedName>
    <definedName name="E_Comm_Perso___16">#REF!</definedName>
    <definedName name="E_Comm_Perso___2" localSheetId="19">#REF!</definedName>
    <definedName name="E_Comm_Perso___2" localSheetId="10">#REF!</definedName>
    <definedName name="E_Comm_Perso___2" localSheetId="21">#REF!</definedName>
    <definedName name="E_Comm_Perso___2">#REF!</definedName>
    <definedName name="E_Comm_Perso___26" localSheetId="19">#REF!</definedName>
    <definedName name="E_Comm_Perso___26" localSheetId="10">#REF!</definedName>
    <definedName name="E_Comm_Perso___26" localSheetId="21">#REF!</definedName>
    <definedName name="E_Comm_Perso___26">#REF!</definedName>
    <definedName name="E_Comm_Perso___27" localSheetId="19">#REF!</definedName>
    <definedName name="E_Comm_Perso___27" localSheetId="10">#REF!</definedName>
    <definedName name="E_Comm_Perso___27" localSheetId="21">#REF!</definedName>
    <definedName name="E_Comm_Perso___27">#REF!</definedName>
    <definedName name="E_Comm_Perso___5" localSheetId="19">#REF!</definedName>
    <definedName name="E_Comm_Perso___5" localSheetId="10">#REF!</definedName>
    <definedName name="E_Comm_Perso___5" localSheetId="21">#REF!</definedName>
    <definedName name="E_Comm_Perso___5">#REF!</definedName>
    <definedName name="E_Comm_Perso___7" localSheetId="19">#REF!</definedName>
    <definedName name="E_Comm_Perso___7" localSheetId="10">#REF!</definedName>
    <definedName name="E_Comm_Perso___7" localSheetId="21">#REF!</definedName>
    <definedName name="E_Comm_Perso___7">#REF!</definedName>
    <definedName name="E_ThirtyFiveHundred" localSheetId="19">#REF!</definedName>
    <definedName name="E_ThirtyFiveHundred" localSheetId="10">#REF!</definedName>
    <definedName name="E_ThirtyFiveHundred" localSheetId="21">#REF!</definedName>
    <definedName name="E_ThirtyFiveHundred">#REF!</definedName>
    <definedName name="ea"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EAC_Estimate_at_Completion" localSheetId="19">#REF!</definedName>
    <definedName name="EAC_Estimate_at_Completion" localSheetId="10">#REF!</definedName>
    <definedName name="EAC_Estimate_at_Completion" localSheetId="21">#REF!</definedName>
    <definedName name="EAC_Estimate_at_Completion">#REF!</definedName>
    <definedName name="EarliestDateForValuation" localSheetId="19">#REF!</definedName>
    <definedName name="EarliestDateForValuation" localSheetId="10">#REF!</definedName>
    <definedName name="EarliestDateForValuation" localSheetId="21">#REF!</definedName>
    <definedName name="EarliestDateForValuation">#REF!</definedName>
    <definedName name="EarliestDateForValuation___0" localSheetId="19">#REF!</definedName>
    <definedName name="EarliestDateForValuation___0" localSheetId="10">#REF!</definedName>
    <definedName name="EarliestDateForValuation___0" localSheetId="21">#REF!</definedName>
    <definedName name="EarliestDateForValuation___0">#REF!</definedName>
    <definedName name="EarliestDateForValuation___12" localSheetId="19">#REF!</definedName>
    <definedName name="EarliestDateForValuation___12" localSheetId="10">#REF!</definedName>
    <definedName name="EarliestDateForValuation___12" localSheetId="21">#REF!</definedName>
    <definedName name="EarliestDateForValuation___12">#REF!</definedName>
    <definedName name="EarliestDateForValuation___14" localSheetId="19">#REF!</definedName>
    <definedName name="EarliestDateForValuation___14" localSheetId="10">#REF!</definedName>
    <definedName name="EarliestDateForValuation___14" localSheetId="21">#REF!</definedName>
    <definedName name="EarliestDateForValuation___14">#REF!</definedName>
    <definedName name="EarliestDateForValuation___16" localSheetId="19">#REF!</definedName>
    <definedName name="EarliestDateForValuation___16" localSheetId="10">#REF!</definedName>
    <definedName name="EarliestDateForValuation___16" localSheetId="21">#REF!</definedName>
    <definedName name="EarliestDateForValuation___16">#REF!</definedName>
    <definedName name="EarliestDateForValuation___2" localSheetId="19">#REF!</definedName>
    <definedName name="EarliestDateForValuation___2" localSheetId="10">#REF!</definedName>
    <definedName name="EarliestDateForValuation___2" localSheetId="21">#REF!</definedName>
    <definedName name="EarliestDateForValuation___2">#REF!</definedName>
    <definedName name="EarliestDateForValuation___25" localSheetId="19">#REF!</definedName>
    <definedName name="EarliestDateForValuation___25" localSheetId="10">#REF!</definedName>
    <definedName name="EarliestDateForValuation___25" localSheetId="21">#REF!</definedName>
    <definedName name="EarliestDateForValuation___25">#REF!</definedName>
    <definedName name="EarliestDateForValuation___26" localSheetId="19">#REF!</definedName>
    <definedName name="EarliestDateForValuation___26" localSheetId="10">#REF!</definedName>
    <definedName name="EarliestDateForValuation___26" localSheetId="21">#REF!</definedName>
    <definedName name="EarliestDateForValuation___26">#REF!</definedName>
    <definedName name="EarliestDateForValuation___27" localSheetId="19">#REF!</definedName>
    <definedName name="EarliestDateForValuation___27" localSheetId="10">#REF!</definedName>
    <definedName name="EarliestDateForValuation___27" localSheetId="21">#REF!</definedName>
    <definedName name="EarliestDateForValuation___27">#REF!</definedName>
    <definedName name="EarliestDateForValuation___4" localSheetId="19">#REF!</definedName>
    <definedName name="EarliestDateForValuation___4" localSheetId="10">#REF!</definedName>
    <definedName name="EarliestDateForValuation___4" localSheetId="21">#REF!</definedName>
    <definedName name="EarliestDateForValuation___4">#REF!</definedName>
    <definedName name="EarliestDateForValuation___5" localSheetId="19">#REF!</definedName>
    <definedName name="EarliestDateForValuation___5" localSheetId="10">#REF!</definedName>
    <definedName name="EarliestDateForValuation___5" localSheetId="21">#REF!</definedName>
    <definedName name="EarliestDateForValuation___5">#REF!</definedName>
    <definedName name="EarliestDateForValuation___7" localSheetId="19">#REF!</definedName>
    <definedName name="EarliestDateForValuation___7" localSheetId="10">#REF!</definedName>
    <definedName name="EarliestDateForValuation___7" localSheetId="21">#REF!</definedName>
    <definedName name="EarliestDateForValuation___7">#REF!</definedName>
    <definedName name="edede">#N/A</definedName>
    <definedName name="ededed" localSheetId="1">Cover!ededed</definedName>
    <definedName name="ededed" localSheetId="19">#N/A</definedName>
    <definedName name="ededed" localSheetId="10">#N/A</definedName>
    <definedName name="ededed" localSheetId="21">#N/A</definedName>
    <definedName name="ededed" localSheetId="30">'NRI 2015'!ededed</definedName>
    <definedName name="ededed" localSheetId="7">'Parc Mobile'!ededed</definedName>
    <definedName name="ededed" localSheetId="29">'SHL et management fees'!ededed</definedName>
    <definedName name="ededed">'NRI 2015'!ededed</definedName>
    <definedName name="Editable" localSheetId="22" hidden="1">[94]Table000208!$B$6:$B$12,[94]Table000208!#REF!,[94]Table000208!#REF!,[94]Table000208!#REF!</definedName>
    <definedName name="Editable" localSheetId="1" hidden="1">[94]Table000208!$B$6:$B$12,[94]Table000208!#REF!,[94]Table000208!#REF!,[94]Table000208!#REF!</definedName>
    <definedName name="Editable" localSheetId="10" hidden="1">[94]Table000208!$B$6:$B$12,[94]Table000208!#REF!,[94]Table000208!#REF!,[94]Table000208!#REF!</definedName>
    <definedName name="Editable" localSheetId="21" hidden="1">[94]Table000208!$B$6:$B$12,[94]Table000208!#REF!,[94]Table000208!#REF!,[94]Table000208!#REF!</definedName>
    <definedName name="Editable" localSheetId="30" hidden="1">[95]Table000208!$B$6:$B$12,[95]Table000208!#REF!,[95]Table000208!#REF!,[95]Table000208!#REF!</definedName>
    <definedName name="Editable" localSheetId="7" hidden="1">[94]Table000208!$B$6:$B$12,[94]Table000208!#REF!,[94]Table000208!#REF!,[94]Table000208!#REF!</definedName>
    <definedName name="Editable" localSheetId="17" hidden="1">[94]Table000208!$B$6:$B$12,[94]Table000208!#REF!,[94]Table000208!#REF!,[94]Table000208!#REF!</definedName>
    <definedName name="Editable" hidden="1">[94]Table000208!$B$6:$B$12,[94]Table000208!#REF!,[94]Table000208!#REF!,[94]Table000208!#REF!</definedName>
    <definedName name="edp" localSheetId="1" hidden="1">{"assumption 50 50",#N/A,TRUE,"Merger";"has gets cash",#N/A,TRUE,"Merger";"accretion dilution",#N/A,TRUE,"Merger";"comparison credit stats",#N/A,TRUE,"Merger";"pf credit stats",#N/A,TRUE,"Merger";"pf sheets",#N/A,TRUE,"Merger"}</definedName>
    <definedName name="edp" localSheetId="19" hidden="1">{"assumption 50 50",#N/A,TRUE,"Merger";"has gets cash",#N/A,TRUE,"Merger";"accretion dilution",#N/A,TRUE,"Merger";"comparison credit stats",#N/A,TRUE,"Merger";"pf credit stats",#N/A,TRUE,"Merger";"pf sheets",#N/A,TRUE,"Merger"}</definedName>
    <definedName name="edp" localSheetId="21" hidden="1">{"assumption 50 50",#N/A,TRUE,"Merger";"has gets cash",#N/A,TRUE,"Merger";"accretion dilution",#N/A,TRUE,"Merger";"comparison credit stats",#N/A,TRUE,"Merger";"pf credit stats",#N/A,TRUE,"Merger";"pf sheets",#N/A,TRUE,"Merger"}</definedName>
    <definedName name="edp" localSheetId="30" hidden="1">{"assumption 50 50",#N/A,TRUE,"Merger";"has gets cash",#N/A,TRUE,"Merger";"accretion dilution",#N/A,TRUE,"Merger";"comparison credit stats",#N/A,TRUE,"Merger";"pf credit stats",#N/A,TRUE,"Merger";"pf sheets",#N/A,TRUE,"Merger"}</definedName>
    <definedName name="edp" localSheetId="7" hidden="1">{"assumption 50 50",#N/A,TRUE,"Merger";"has gets cash",#N/A,TRUE,"Merger";"accretion dilution",#N/A,TRUE,"Merger";"comparison credit stats",#N/A,TRUE,"Merger";"pf credit stats",#N/A,TRUE,"Merger";"pf sheets",#N/A,TRUE,"Merger"}</definedName>
    <definedName name="edp" localSheetId="29"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e" localSheetId="19">'[96]A.I.A'!#REF!</definedName>
    <definedName name="ee" localSheetId="10">'[96]A.I.A'!#REF!</definedName>
    <definedName name="ee" localSheetId="21">'[96]A.I.A'!#REF!</definedName>
    <definedName name="ee">'[96]A.I.A'!#REF!</definedName>
    <definedName name="eeee" localSheetId="1">Cover!Nb_de_paiements_par_an*#REF!</definedName>
    <definedName name="eeee" localSheetId="19">'Data Mobile '!Nb_de_paiements_par_an*#REF!</definedName>
    <definedName name="eeee" localSheetId="10">'Marge Mobile'!Nb_de_paiements_par_an*#REF!</definedName>
    <definedName name="eeee" localSheetId="21">'Mobile Money'!Nb_de_paiements_par_an*#REF!</definedName>
    <definedName name="eeee" localSheetId="29">[0]!Nb_de_paiements_par_an*#REF!</definedName>
    <definedName name="eeee">[0]!Nb_de_paiements_par_an*#REF!</definedName>
    <definedName name="eeee___0" localSheetId="1">O___0*#REF!</definedName>
    <definedName name="eeee___0" localSheetId="19">O___0*#REF!</definedName>
    <definedName name="eeee___0" localSheetId="10">[0]!O___0*#REF!</definedName>
    <definedName name="eeee___0" localSheetId="21">O___0*#REF!</definedName>
    <definedName name="eeee___0" localSheetId="29">O___0*#REF!</definedName>
    <definedName name="eeee___0">O___0*#REF!</definedName>
    <definedName name="eeee___12" localSheetId="1">O___12*#REF!</definedName>
    <definedName name="eeee___12" localSheetId="19">'Data Mobile '!O___12*#REF!</definedName>
    <definedName name="eeee___12" localSheetId="10">'Marge Mobile'!O___12*#REF!</definedName>
    <definedName name="eeee___12" localSheetId="21">'Mobile Money'!O___12*#REF!</definedName>
    <definedName name="eeee___12" localSheetId="29">'SHL et management fees'!O___12*#REF!</definedName>
    <definedName name="eeee___12">O___12*#REF!</definedName>
    <definedName name="eeee___14" localSheetId="1">O___25*#REF!</definedName>
    <definedName name="eeee___14" localSheetId="19">'Data Mobile '!O___25*#REF!</definedName>
    <definedName name="eeee___14" localSheetId="10">'Marge Mobile'!O___25*#REF!</definedName>
    <definedName name="eeee___14" localSheetId="21">'Mobile Money'!O___25*#REF!</definedName>
    <definedName name="eeee___14" localSheetId="29">O___25*#REF!</definedName>
    <definedName name="eeee___14">O___25*#REF!</definedName>
    <definedName name="eeee___16" localSheetId="1">[38]Trafic!O*#REF!</definedName>
    <definedName name="eeee___16" localSheetId="19">[38]Trafic!O*#REF!</definedName>
    <definedName name="eeee___16" localSheetId="10">[38]Trafic!O*#REF!</definedName>
    <definedName name="eeee___16" localSheetId="21">[38]Trafic!O*#REF!</definedName>
    <definedName name="eeee___16">[38]Trafic!O*#REF!</definedName>
    <definedName name="eeee___2" localSheetId="1">O___2*#REF!</definedName>
    <definedName name="eeee___2" localSheetId="19">'Data Mobile '!O___2*#REF!</definedName>
    <definedName name="eeee___2" localSheetId="10">'Marge Mobile'!O___2*#REF!</definedName>
    <definedName name="eeee___2" localSheetId="21">'Mobile Money'!O___2*#REF!</definedName>
    <definedName name="eeee___2" localSheetId="29">O___2*#REF!</definedName>
    <definedName name="eeee___2">O___2*#REF!</definedName>
    <definedName name="eeee___23" localSheetId="1">O___0*#REF!</definedName>
    <definedName name="eeee___23" localSheetId="19">O___0*#REF!</definedName>
    <definedName name="eeee___23" localSheetId="10">[0]!O___0*#REF!</definedName>
    <definedName name="eeee___23" localSheetId="21">O___0*#REF!</definedName>
    <definedName name="eeee___23" localSheetId="29">O___0*#REF!</definedName>
    <definedName name="eeee___23">O___0*#REF!</definedName>
    <definedName name="eeee___25" localSheetId="1">O___4*#REF!</definedName>
    <definedName name="eeee___25" localSheetId="19">'Data Mobile '!O___4*#REF!</definedName>
    <definedName name="eeee___25" localSheetId="10">'Marge Mobile'!O___4*#REF!</definedName>
    <definedName name="eeee___25" localSheetId="21">'Mobile Money'!O___4*#REF!</definedName>
    <definedName name="eeee___25" localSheetId="29">O___4*#REF!</definedName>
    <definedName name="eeee___25">O___4*#REF!</definedName>
    <definedName name="eeee___26" localSheetId="1">O___26*#REF!</definedName>
    <definedName name="eeee___26" localSheetId="19">'Data Mobile '!O___26*#REF!</definedName>
    <definedName name="eeee___26" localSheetId="10">'Marge Mobile'!O___26*#REF!</definedName>
    <definedName name="eeee___26" localSheetId="21">'Mobile Money'!O___26*#REF!</definedName>
    <definedName name="eeee___26" localSheetId="29">O___26*#REF!</definedName>
    <definedName name="eeee___26">O___26*#REF!</definedName>
    <definedName name="eeee___27" localSheetId="1">O___27*#REF!</definedName>
    <definedName name="eeee___27" localSheetId="19">O___27*#REF!</definedName>
    <definedName name="eeee___27" localSheetId="10">[0]!O___27*#REF!</definedName>
    <definedName name="eeee___27" localSheetId="21">O___27*#REF!</definedName>
    <definedName name="eeee___27" localSheetId="29">O___27*#REF!</definedName>
    <definedName name="eeee___27">O___27*#REF!</definedName>
    <definedName name="eeee___3" localSheetId="1">O___0*#REF!</definedName>
    <definedName name="eeee___3" localSheetId="19">O___0*#REF!</definedName>
    <definedName name="eeee___3" localSheetId="10">[0]!O___0*#REF!</definedName>
    <definedName name="eeee___3" localSheetId="21">O___0*#REF!</definedName>
    <definedName name="eeee___3" localSheetId="29">O___0*#REF!</definedName>
    <definedName name="eeee___3">O___0*#REF!</definedName>
    <definedName name="eeee___4" localSheetId="1">O___6*#REF!</definedName>
    <definedName name="eeee___4" localSheetId="19">'Data Mobile '!O___6*#REF!</definedName>
    <definedName name="eeee___4" localSheetId="10">'Marge Mobile'!O___6*#REF!</definedName>
    <definedName name="eeee___4" localSheetId="21">'Mobile Money'!O___6*#REF!</definedName>
    <definedName name="eeee___4" localSheetId="29">O___6*#REF!</definedName>
    <definedName name="eeee___4">O___6*#REF!</definedName>
    <definedName name="eeee___5" localSheetId="1">O___5*#REF!</definedName>
    <definedName name="eeee___5" localSheetId="19">O___5*#REF!</definedName>
    <definedName name="eeee___5" localSheetId="10">[0]!O___5*#REF!</definedName>
    <definedName name="eeee___5" localSheetId="21">O___5*#REF!</definedName>
    <definedName name="eeee___5" localSheetId="29">O___5*#REF!</definedName>
    <definedName name="eeee___5">O___5*#REF!</definedName>
    <definedName name="eeee___6" localSheetId="1">Num_premier_paiement___0*#REF!</definedName>
    <definedName name="eeee___6" localSheetId="19">'Data Mobile '!Num_premier_paiement___0*#REF!</definedName>
    <definedName name="eeee___6" localSheetId="10">'Marge Mobile'!Num_premier_paiement___0*#REF!</definedName>
    <definedName name="eeee___6" localSheetId="21">'Mobile Money'!Num_premier_paiement___0*#REF!</definedName>
    <definedName name="eeee___6" localSheetId="29">Num_premier_paiement___0*#REF!</definedName>
    <definedName name="eeee___6">Num_premier_paiement___0*#REF!</definedName>
    <definedName name="eeee___7" localSheetId="1">O___7*#REF!</definedName>
    <definedName name="eeee___7" localSheetId="19">'Data Mobile '!O___7*#REF!</definedName>
    <definedName name="eeee___7" localSheetId="10">'Marge Mobile'!O___7*#REF!</definedName>
    <definedName name="eeee___7" localSheetId="21">'Mobile Money'!O___7*#REF!</definedName>
    <definedName name="eeee___7" localSheetId="29">O___7*#REF!</definedName>
    <definedName name="eeee___7">O___7*#REF!</definedName>
    <definedName name="eeee___9" localSheetId="1">O___0*#REF!</definedName>
    <definedName name="eeee___9" localSheetId="19">O___0*#REF!</definedName>
    <definedName name="eeee___9" localSheetId="10">[0]!O___0*#REF!</definedName>
    <definedName name="eeee___9" localSheetId="21">O___0*#REF!</definedName>
    <definedName name="eeee___9" localSheetId="29">O___0*#REF!</definedName>
    <definedName name="eeee___9">O___0*#REF!</definedName>
    <definedName name="eeeeee">#N/A</definedName>
    <definedName name="EEEEEEEEE" localSheetId="1">Cover!EEEEEEEEE</definedName>
    <definedName name="EEEEEEEEE" localSheetId="19">#N/A</definedName>
    <definedName name="EEEEEEEEE" localSheetId="10">#N/A</definedName>
    <definedName name="EEEEEEEEE" localSheetId="21">#N/A</definedName>
    <definedName name="EEEEEEEEE" localSheetId="29">'SHL et management fees'!EEEEEEEEE</definedName>
    <definedName name="EEEEEEEEE">'SHL et management fees'!EEEEEEEEE</definedName>
    <definedName name="EFFECTIF">#N/A</definedName>
    <definedName name="Effort_Expended" localSheetId="1">#REF!</definedName>
    <definedName name="Effort_Expended" localSheetId="19">#REF!</definedName>
    <definedName name="Effort_Expended" localSheetId="10">#REF!</definedName>
    <definedName name="Effort_Expended" localSheetId="21">#REF!</definedName>
    <definedName name="Effort_Expended" localSheetId="29">#REF!</definedName>
    <definedName name="Effort_Expended">#REF!</definedName>
    <definedName name="Effort_Req" localSheetId="19">#REF!</definedName>
    <definedName name="Effort_Req" localSheetId="10">#REF!</definedName>
    <definedName name="Effort_Req" localSheetId="21">#REF!</definedName>
    <definedName name="Effort_Req" localSheetId="29">#REF!</definedName>
    <definedName name="Effort_Req">#REF!</definedName>
    <definedName name="Effort_to_Complete" localSheetId="19">#REF!</definedName>
    <definedName name="Effort_to_Complete" localSheetId="10">#REF!</definedName>
    <definedName name="Effort_to_Complete" localSheetId="21">#REF!</definedName>
    <definedName name="Effort_to_Complete">#REF!</definedName>
    <definedName name="Effort_Variance" localSheetId="19">#REF!</definedName>
    <definedName name="Effort_Variance" localSheetId="10">#REF!</definedName>
    <definedName name="Effort_Variance" localSheetId="21">#REF!</definedName>
    <definedName name="Effort_Variance">#REF!</definedName>
    <definedName name="efgtyhjkoi" localSheetId="1">Cover!efgtyhjkoi</definedName>
    <definedName name="efgtyhjkoi" localSheetId="19">#N/A</definedName>
    <definedName name="efgtyhjkoi" localSheetId="10">#N/A</definedName>
    <definedName name="efgtyhjkoi" localSheetId="21">#N/A</definedName>
    <definedName name="efgtyhjkoi" localSheetId="30">'NRI 2015'!efgtyhjkoi</definedName>
    <definedName name="efgtyhjkoi" localSheetId="7">'Parc Mobile'!efgtyhjkoi</definedName>
    <definedName name="efgtyhjkoi" localSheetId="29">'SHL et management fees'!efgtyhjkoi</definedName>
    <definedName name="efgtyhjkoi">'NRI 2015'!efgtyhjkoi</definedName>
    <definedName name="efgtyhjkoi___0" localSheetId="1">Cover!ExpandOutputs___5</definedName>
    <definedName name="efgtyhjkoi___0" localSheetId="19">'Data Mobile '!ExpandOutputs___5</definedName>
    <definedName name="efgtyhjkoi___0" localSheetId="10">'Marge Mobile'!ExpandOutputs___5</definedName>
    <definedName name="efgtyhjkoi___0" localSheetId="21">'Mobile Money'!ExpandOutputs___5</definedName>
    <definedName name="efgtyhjkoi___0" localSheetId="29">'SHL et management fees'!ExpandOutputs___5</definedName>
    <definedName name="efgtyhjkoi___0">ExpandOutputs___5</definedName>
    <definedName name="efgtyhjkoi___12" localSheetId="1">Cover!ExpandOutputs___3</definedName>
    <definedName name="efgtyhjkoi___12" localSheetId="19">'Data Mobile '!ExpandOutputs___3</definedName>
    <definedName name="efgtyhjkoi___12" localSheetId="10">'Marge Mobile'!ExpandOutputs___3</definedName>
    <definedName name="efgtyhjkoi___12" localSheetId="21">'Mobile Money'!ExpandOutputs___3</definedName>
    <definedName name="efgtyhjkoi___12" localSheetId="29">'SHL et management fees'!ExpandOutputs___3</definedName>
    <definedName name="efgtyhjkoi___12">ExpandOutputs___3</definedName>
    <definedName name="efgtyhjkoi___14" localSheetId="1">#N/A</definedName>
    <definedName name="efgtyhjkoi___14" localSheetId="19">ExpandOutputs___25</definedName>
    <definedName name="efgtyhjkoi___14" localSheetId="10">'Marge Mobile'!ExpandOutputs___25</definedName>
    <definedName name="efgtyhjkoi___14" localSheetId="21">ExpandOutputs___25</definedName>
    <definedName name="efgtyhjkoi___14" localSheetId="29">ExpandOutputs___25</definedName>
    <definedName name="efgtyhjkoi___14">ExpandOutputs___25</definedName>
    <definedName name="efgtyhjkoi___16" localSheetId="10">[58]Trafic!ExpandOutputs</definedName>
    <definedName name="efgtyhjkoi___16">[58]Trafic!ExpandOutputs</definedName>
    <definedName name="efgtyhjkoi___2" localSheetId="1">Cover!ExpandOutputs___9</definedName>
    <definedName name="efgtyhjkoi___2" localSheetId="19">'Data Mobile '!ExpandOutputs___9</definedName>
    <definedName name="efgtyhjkoi___2" localSheetId="10">'Marge Mobile'!ExpandOutputs___9</definedName>
    <definedName name="efgtyhjkoi___2" localSheetId="21">'Mobile Money'!ExpandOutputs___9</definedName>
    <definedName name="efgtyhjkoi___2" localSheetId="29">'SHL et management fees'!ExpandOutputs___9</definedName>
    <definedName name="efgtyhjkoi___2">ExpandOutputs___9</definedName>
    <definedName name="efgtyhjkoi___23" localSheetId="1">ess1___0</definedName>
    <definedName name="efgtyhjkoi___23" localSheetId="19">'Data Mobile '!ess1___0</definedName>
    <definedName name="efgtyhjkoi___23" localSheetId="10">'Marge Mobile'!ess1___0</definedName>
    <definedName name="efgtyhjkoi___23" localSheetId="21">'Mobile Money'!ess1___0</definedName>
    <definedName name="efgtyhjkoi___23" localSheetId="29">ess1___0</definedName>
    <definedName name="efgtyhjkoi___23">ess1___0</definedName>
    <definedName name="efgtyhjkoi___25" localSheetId="1">Cover!ExpandOutputs___23</definedName>
    <definedName name="efgtyhjkoi___25" localSheetId="19">'Data Mobile '!ExpandOutputs___23</definedName>
    <definedName name="efgtyhjkoi___25" localSheetId="10">'Marge Mobile'!ExpandOutputs___23</definedName>
    <definedName name="efgtyhjkoi___25" localSheetId="21">'Mobile Money'!ExpandOutputs___23</definedName>
    <definedName name="efgtyhjkoi___25" localSheetId="29">'SHL et management fees'!ExpandOutputs___23</definedName>
    <definedName name="efgtyhjkoi___25">ExpandOutputs___23</definedName>
    <definedName name="efgtyhjkoi___26" localSheetId="1">Cover!ExpandOutputs___12</definedName>
    <definedName name="efgtyhjkoi___26" localSheetId="19">'Data Mobile '!ExpandOutputs___12</definedName>
    <definedName name="efgtyhjkoi___26" localSheetId="10">'Marge Mobile'!ExpandOutputs___12</definedName>
    <definedName name="efgtyhjkoi___26" localSheetId="21">'Mobile Money'!ExpandOutputs___12</definedName>
    <definedName name="efgtyhjkoi___26" localSheetId="29">'SHL et management fees'!ExpandOutputs___12</definedName>
    <definedName name="efgtyhjkoi___26">ExpandOutputs___12</definedName>
    <definedName name="efgtyhjkoi___27" localSheetId="1">Cover!ExpandOutputs___14</definedName>
    <definedName name="efgtyhjkoi___27" localSheetId="19">'Data Mobile '!ExpandOutputs___14</definedName>
    <definedName name="efgtyhjkoi___27" localSheetId="10">'Marge Mobile'!ExpandOutputs___14</definedName>
    <definedName name="efgtyhjkoi___27" localSheetId="21">'Mobile Money'!ExpandOutputs___14</definedName>
    <definedName name="efgtyhjkoi___27" localSheetId="29">'SHL et management fees'!ExpandOutputs___14</definedName>
    <definedName name="efgtyhjkoi___27">ExpandOutputs___14</definedName>
    <definedName name="efgtyhjkoi___3" localSheetId="1">Cover!ExpandOutputs___4</definedName>
    <definedName name="efgtyhjkoi___3" localSheetId="19">'Data Mobile '!ExpandOutputs___4</definedName>
    <definedName name="efgtyhjkoi___3" localSheetId="10">'Marge Mobile'!ExpandOutputs___4</definedName>
    <definedName name="efgtyhjkoi___3" localSheetId="21">'Mobile Money'!ExpandOutputs___4</definedName>
    <definedName name="efgtyhjkoi___3" localSheetId="29">'SHL et management fees'!ExpandOutputs___4</definedName>
    <definedName name="efgtyhjkoi___3">ExpandOutputs___4</definedName>
    <definedName name="efgtyhjkoi___4" localSheetId="1">Cover!ExpandOutputs___6</definedName>
    <definedName name="efgtyhjkoi___4" localSheetId="19">'Data Mobile '!ExpandOutputs___6</definedName>
    <definedName name="efgtyhjkoi___4" localSheetId="10">'Marge Mobile'!ExpandOutputs___6</definedName>
    <definedName name="efgtyhjkoi___4" localSheetId="21">'Mobile Money'!ExpandOutputs___6</definedName>
    <definedName name="efgtyhjkoi___4" localSheetId="29">'SHL et management fees'!ExpandOutputs___6</definedName>
    <definedName name="efgtyhjkoi___4">ExpandOutputs___6</definedName>
    <definedName name="efgtyhjkoi___5" localSheetId="1">Cover!ExpandOutputs___2</definedName>
    <definedName name="efgtyhjkoi___5" localSheetId="19">'Data Mobile '!ExpandOutputs___2</definedName>
    <definedName name="efgtyhjkoi___5" localSheetId="10">'Marge Mobile'!ExpandOutputs___2</definedName>
    <definedName name="efgtyhjkoi___5" localSheetId="21">'Mobile Money'!ExpandOutputs___2</definedName>
    <definedName name="efgtyhjkoi___5" localSheetId="29">'SHL et management fees'!ExpandOutputs___2</definedName>
    <definedName name="efgtyhjkoi___5">ExpandOutputs___2</definedName>
    <definedName name="efgtyhjkoi___6" localSheetId="1">ess1___5</definedName>
    <definedName name="efgtyhjkoi___6" localSheetId="19">'Data Mobile '!ess1___5</definedName>
    <definedName name="efgtyhjkoi___6" localSheetId="10">'Marge Mobile'!ess1___5</definedName>
    <definedName name="efgtyhjkoi___6" localSheetId="21">'Mobile Money'!ess1___5</definedName>
    <definedName name="efgtyhjkoi___6" localSheetId="29">ess1___5</definedName>
    <definedName name="efgtyhjkoi___6">ess1___5</definedName>
    <definedName name="efgtyhjkoi___7" localSheetId="1">Cover!ExpandOutputs___27</definedName>
    <definedName name="efgtyhjkoi___7" localSheetId="19">'Data Mobile '!ExpandOutputs___27</definedName>
    <definedName name="efgtyhjkoi___7" localSheetId="10">'Marge Mobile'!ExpandOutputs___27</definedName>
    <definedName name="efgtyhjkoi___7" localSheetId="21">'Mobile Money'!ExpandOutputs___27</definedName>
    <definedName name="efgtyhjkoi___7" localSheetId="29">'SHL et management fees'!ExpandOutputs___27</definedName>
    <definedName name="efgtyhjkoi___7">ExpandOutputs___27</definedName>
    <definedName name="efgtyhjkoi___9" localSheetId="1">Cover!ExpandOutputs___16</definedName>
    <definedName name="efgtyhjkoi___9" localSheetId="19">'Data Mobile '!ExpandOutputs___16</definedName>
    <definedName name="efgtyhjkoi___9" localSheetId="10">'Marge Mobile'!ExpandOutputs___16</definedName>
    <definedName name="efgtyhjkoi___9" localSheetId="21">'Mobile Money'!ExpandOutputs___16</definedName>
    <definedName name="efgtyhjkoi___9" localSheetId="29">'SHL et management fees'!ExpandOutputs___16</definedName>
    <definedName name="efgtyhjkoi___9">ExpandOutputs___16</definedName>
    <definedName name="efrqezrqze" localSheetId="1" hidden="1">{"coverall",#N/A,FALSE,"Definitions";"cover1",#N/A,FALSE,"Definitions";"cover2",#N/A,FALSE,"Definitions";"cover3",#N/A,FALSE,"Definitions";"cover4",#N/A,FALSE,"Definitions";"cover5",#N/A,FALSE,"Definitions";"blank",#N/A,FALSE,"Definitions"}</definedName>
    <definedName name="efrqezrqze" localSheetId="19" hidden="1">{"coverall",#N/A,FALSE,"Definitions";"cover1",#N/A,FALSE,"Definitions";"cover2",#N/A,FALSE,"Definitions";"cover3",#N/A,FALSE,"Definitions";"cover4",#N/A,FALSE,"Definitions";"cover5",#N/A,FALSE,"Definitions";"blank",#N/A,FALSE,"Definitions"}</definedName>
    <definedName name="efrqezrqze" localSheetId="21" hidden="1">{"coverall",#N/A,FALSE,"Definitions";"cover1",#N/A,FALSE,"Definitions";"cover2",#N/A,FALSE,"Definitions";"cover3",#N/A,FALSE,"Definitions";"cover4",#N/A,FALSE,"Definitions";"cover5",#N/A,FALSE,"Definitions";"blank",#N/A,FALSE,"Definitions"}</definedName>
    <definedName name="efrqezrqze" localSheetId="30" hidden="1">{"coverall",#N/A,FALSE,"Definitions";"cover1",#N/A,FALSE,"Definitions";"cover2",#N/A,FALSE,"Definitions";"cover3",#N/A,FALSE,"Definitions";"cover4",#N/A,FALSE,"Definitions";"cover5",#N/A,FALSE,"Definitions";"blank",#N/A,FALSE,"Definitions"}</definedName>
    <definedName name="efrqezrqze" localSheetId="7" hidden="1">{"coverall",#N/A,FALSE,"Definitions";"cover1",#N/A,FALSE,"Definitions";"cover2",#N/A,FALSE,"Definitions";"cover3",#N/A,FALSE,"Definitions";"cover4",#N/A,FALSE,"Definitions";"cover5",#N/A,FALSE,"Definitions";"blank",#N/A,FALSE,"Definitions"}</definedName>
    <definedName name="efrqezrqze" localSheetId="26" hidden="1">{"coverall",#N/A,FALSE,"Definitions";"cover1",#N/A,FALSE,"Definitions";"cover2",#N/A,FALSE,"Definitions";"cover3",#N/A,FALSE,"Definitions";"cover4",#N/A,FALSE,"Definitions";"cover5",#N/A,FALSE,"Definitions";"blank",#N/A,FALSE,"Definitions"}</definedName>
    <definedName name="efrqezrqze" localSheetId="29" hidden="1">{"coverall",#N/A,FALSE,"Definitions";"cover1",#N/A,FALSE,"Definitions";"cover2",#N/A,FALSE,"Definitions";"cover3",#N/A,FALSE,"Definitions";"cover4",#N/A,FALSE,"Definitions";"cover5",#N/A,FALSE,"Definitions";"blank",#N/A,FALSE,"Definitions"}</definedName>
    <definedName name="efrqezrqze" hidden="1">{"coverall",#N/A,FALSE,"Definitions";"cover1",#N/A,FALSE,"Definitions";"cover2",#N/A,FALSE,"Definitions";"cover3",#N/A,FALSE,"Definitions";"cover4",#N/A,FALSE,"Definitions";"cover5",#N/A,FALSE,"Definitions";"blank",#N/A,FALSE,"Definitions"}</definedName>
    <definedName name="Eighteen" localSheetId="19">#REF!</definedName>
    <definedName name="Eighteen" localSheetId="10">#REF!</definedName>
    <definedName name="Eighteen" localSheetId="21">#REF!</definedName>
    <definedName name="Eighteen">#REF!</definedName>
    <definedName name="ekrpzekpzork" localSheetId="22" hidden="1">#REF!</definedName>
    <definedName name="ekrpzekpzork" localSheetId="1" hidden="1">#REF!</definedName>
    <definedName name="ekrpzekpzork" localSheetId="19" hidden="1">#REF!</definedName>
    <definedName name="ekrpzekpzork" localSheetId="10" hidden="1">#REF!</definedName>
    <definedName name="ekrpzekpzork" localSheetId="21" hidden="1">#REF!</definedName>
    <definedName name="ekrpzekpzork" localSheetId="7" hidden="1">#REF!</definedName>
    <definedName name="ekrpzekpzork" localSheetId="26" hidden="1">#REF!</definedName>
    <definedName name="ekrpzekpzork" localSheetId="17" hidden="1">#REF!</definedName>
    <definedName name="ekrpzekpzork" hidden="1">#REF!</definedName>
    <definedName name="ELIM1" localSheetId="19">#REF!</definedName>
    <definedName name="ELIM1" localSheetId="10">#REF!</definedName>
    <definedName name="ELIM1" localSheetId="21">#REF!</definedName>
    <definedName name="ELIM1">#REF!</definedName>
    <definedName name="ELMigration" localSheetId="19">'[40]Daily Z10'!#REF!</definedName>
    <definedName name="ELMigration" localSheetId="10">'[40]Daily Z10'!#REF!</definedName>
    <definedName name="ELMigration" localSheetId="21">'[40]Daily Z10'!#REF!</definedName>
    <definedName name="ELMigration">'[40]Daily Z10'!#REF!</definedName>
    <definedName name="ELRecycl" localSheetId="19">'[40]Daily Z10'!#REF!</definedName>
    <definedName name="ELRecycl" localSheetId="10">'[40]Daily Z10'!#REF!</definedName>
    <definedName name="ELRecycl" localSheetId="21">'[40]Daily Z10'!#REF!</definedName>
    <definedName name="ELRecycl">'[40]Daily Z10'!#REF!</definedName>
    <definedName name="emdaged" localSheetId="19">'[46]CIG+OV'!#REF!</definedName>
    <definedName name="emdaged" localSheetId="10">'[46]CIG+OV'!#REF!</definedName>
    <definedName name="emdaged" localSheetId="21">'[46]CIG+OV'!#REF!</definedName>
    <definedName name="emdaged">'[46]CIG+OV'!#REF!</definedName>
    <definedName name="emdcb" localSheetId="19">'[46]CIG+OV'!#REF!</definedName>
    <definedName name="emdcb" localSheetId="10">'[46]CIG+OV'!#REF!</definedName>
    <definedName name="emdcb" localSheetId="21">'[46]CIG+OV'!#REF!</definedName>
    <definedName name="emdcb">'[46]CIG+OV'!#REF!</definedName>
    <definedName name="emdcr" localSheetId="19">'[46]CIG+OV'!#REF!</definedName>
    <definedName name="emdcr" localSheetId="10">'[46]CIG+OV'!#REF!</definedName>
    <definedName name="emdcr" localSheetId="21">'[46]CIG+OV'!#REF!</definedName>
    <definedName name="emdcr">'[46]CIG+OV'!#REF!</definedName>
    <definedName name="emdcs" localSheetId="19">'[46]CIG+OV'!#REF!</definedName>
    <definedName name="emdcs" localSheetId="10">'[46]CIG+OV'!#REF!</definedName>
    <definedName name="emdcs" localSheetId="21">'[46]CIG+OV'!#REF!</definedName>
    <definedName name="emdcs">'[46]CIG+OV'!#REF!</definedName>
    <definedName name="emdpb" localSheetId="19">'[46]CIG+OV'!#REF!</definedName>
    <definedName name="emdpb" localSheetId="10">'[46]CIG+OV'!#REF!</definedName>
    <definedName name="emdpb" localSheetId="21">'[46]CIG+OV'!#REF!</definedName>
    <definedName name="emdpb">'[46]CIG+OV'!#REF!</definedName>
    <definedName name="emdpr" localSheetId="19">'[46]CIG+OV'!#REF!</definedName>
    <definedName name="emdpr" localSheetId="10">'[46]CIG+OV'!#REF!</definedName>
    <definedName name="emdpr" localSheetId="21">'[46]CIG+OV'!#REF!</definedName>
    <definedName name="emdpr">'[46]CIG+OV'!#REF!</definedName>
    <definedName name="emdps" localSheetId="19">'[46]CIG+OV'!#REF!</definedName>
    <definedName name="emdps" localSheetId="10">'[46]CIG+OV'!#REF!</definedName>
    <definedName name="emdps" localSheetId="21">'[46]CIG+OV'!#REF!</definedName>
    <definedName name="emdps">'[46]CIG+OV'!#REF!</definedName>
    <definedName name="emily" localSheetId="1" hidden="1">{#N/A,#N/A,FALSE,"Calc";#N/A,#N/A,FALSE,"Sensitivity";#N/A,#N/A,FALSE,"LT Earn.Dil.";#N/A,#N/A,FALSE,"Dil. AVP"}</definedName>
    <definedName name="emily" localSheetId="19" hidden="1">{#N/A,#N/A,FALSE,"Calc";#N/A,#N/A,FALSE,"Sensitivity";#N/A,#N/A,FALSE,"LT Earn.Dil.";#N/A,#N/A,FALSE,"Dil. AVP"}</definedName>
    <definedName name="emily" localSheetId="21" hidden="1">{#N/A,#N/A,FALSE,"Calc";#N/A,#N/A,FALSE,"Sensitivity";#N/A,#N/A,FALSE,"LT Earn.Dil.";#N/A,#N/A,FALSE,"Dil. AVP"}</definedName>
    <definedName name="emily" localSheetId="30" hidden="1">{#N/A,#N/A,FALSE,"Calc";#N/A,#N/A,FALSE,"Sensitivity";#N/A,#N/A,FALSE,"LT Earn.Dil.";#N/A,#N/A,FALSE,"Dil. AVP"}</definedName>
    <definedName name="emily" localSheetId="7" hidden="1">{#N/A,#N/A,FALSE,"Calc";#N/A,#N/A,FALSE,"Sensitivity";#N/A,#N/A,FALSE,"LT Earn.Dil.";#N/A,#N/A,FALSE,"Dil. AVP"}</definedName>
    <definedName name="emily" localSheetId="29" hidden="1">{#N/A,#N/A,FALSE,"Calc";#N/A,#N/A,FALSE,"Sensitivity";#N/A,#N/A,FALSE,"LT Earn.Dil.";#N/A,#N/A,FALSE,"Dil. AVP"}</definedName>
    <definedName name="emily" hidden="1">{#N/A,#N/A,FALSE,"Calc";#N/A,#N/A,FALSE,"Sensitivity";#N/A,#N/A,FALSE,"LT Earn.Dil.";#N/A,#N/A,FALSE,"Dil. AVP"}</definedName>
    <definedName name="Emploi" localSheetId="1" hidden="1">{"IS",#N/A,FALSE,"IS";"RPTIS",#N/A,FALSE,"RPTIS";"STATS",#N/A,FALSE,"STATS";"CELL",#N/A,FALSE,"CELL";"BS",#N/A,FALSE,"BS"}</definedName>
    <definedName name="Emploi" localSheetId="19" hidden="1">{"IS",#N/A,FALSE,"IS";"RPTIS",#N/A,FALSE,"RPTIS";"STATS",#N/A,FALSE,"STATS";"CELL",#N/A,FALSE,"CELL";"BS",#N/A,FALSE,"BS"}</definedName>
    <definedName name="Emploi" localSheetId="21" hidden="1">{"IS",#N/A,FALSE,"IS";"RPTIS",#N/A,FALSE,"RPTIS";"STATS",#N/A,FALSE,"STATS";"CELL",#N/A,FALSE,"CELL";"BS",#N/A,FALSE,"BS"}</definedName>
    <definedName name="Emploi" localSheetId="30" hidden="1">{"IS",#N/A,FALSE,"IS";"RPTIS",#N/A,FALSE,"RPTIS";"STATS",#N/A,FALSE,"STATS";"CELL",#N/A,FALSE,"CELL";"BS",#N/A,FALSE,"BS"}</definedName>
    <definedName name="Emploi" localSheetId="7" hidden="1">{"IS",#N/A,FALSE,"IS";"RPTIS",#N/A,FALSE,"RPTIS";"STATS",#N/A,FALSE,"STATS";"CELL",#N/A,FALSE,"CELL";"BS",#N/A,FALSE,"BS"}</definedName>
    <definedName name="Emploi" localSheetId="29" hidden="1">{"IS",#N/A,FALSE,"IS";"RPTIS",#N/A,FALSE,"RPTIS";"STATS",#N/A,FALSE,"STATS";"CELL",#N/A,FALSE,"CELL";"BS",#N/A,FALSE,"BS"}</definedName>
    <definedName name="Emploi" hidden="1">{"IS",#N/A,FALSE,"IS";"RPTIS",#N/A,FALSE,"RPTIS";"STATS",#N/A,FALSE,"STATS";"CELL",#N/A,FALSE,"CELL";"BS",#N/A,FALSE,"BS"}</definedName>
    <definedName name="EN__DH" localSheetId="19">#REF!</definedName>
    <definedName name="EN__DH" localSheetId="10">#REF!</definedName>
    <definedName name="EN__DH" localSheetId="21">#REF!</definedName>
    <definedName name="EN__DH">#REF!</definedName>
    <definedName name="enddate" localSheetId="19">#REF!</definedName>
    <definedName name="enddate" localSheetId="10">#REF!</definedName>
    <definedName name="enddate" localSheetId="21">#REF!</definedName>
    <definedName name="enddate">#REF!</definedName>
    <definedName name="ENGAGEMENTS" localSheetId="21">'[70]DM 30-09-06'!$B$1:$J$2141</definedName>
    <definedName name="ENGAGEMENTS">'[70]DM 30-09-06'!$B$1:$J$2141</definedName>
    <definedName name="enggg5">#N/A</definedName>
    <definedName name="ENT" localSheetId="1">#REF!</definedName>
    <definedName name="ENT" localSheetId="19">#REF!</definedName>
    <definedName name="ENT" localSheetId="10">#REF!</definedName>
    <definedName name="ENT" localSheetId="21">#REF!</definedName>
    <definedName name="ENT">#REF!</definedName>
    <definedName name="ENT___0" localSheetId="19">#REF!</definedName>
    <definedName name="ENT___0" localSheetId="10">#REF!</definedName>
    <definedName name="ENT___0" localSheetId="21">#REF!</definedName>
    <definedName name="ENT___0">#REF!</definedName>
    <definedName name="ENT___12" localSheetId="19">#REF!</definedName>
    <definedName name="ENT___12" localSheetId="10">#REF!</definedName>
    <definedName name="ENT___12" localSheetId="21">#REF!</definedName>
    <definedName name="ENT___12">#REF!</definedName>
    <definedName name="ENT___14" localSheetId="19">#REF!</definedName>
    <definedName name="ENT___14" localSheetId="10">#REF!</definedName>
    <definedName name="ENT___14" localSheetId="21">#REF!</definedName>
    <definedName name="ENT___14">#REF!</definedName>
    <definedName name="ENT___16" localSheetId="19">#REF!</definedName>
    <definedName name="ENT___16" localSheetId="10">#REF!</definedName>
    <definedName name="ENT___16" localSheetId="21">#REF!</definedName>
    <definedName name="ENT___16">#REF!</definedName>
    <definedName name="ENT___2" localSheetId="19">#REF!</definedName>
    <definedName name="ENT___2" localSheetId="10">#REF!</definedName>
    <definedName name="ENT___2" localSheetId="21">#REF!</definedName>
    <definedName name="ENT___2">#REF!</definedName>
    <definedName name="ENT___25" localSheetId="19">#REF!</definedName>
    <definedName name="ENT___25" localSheetId="10">#REF!</definedName>
    <definedName name="ENT___25" localSheetId="21">#REF!</definedName>
    <definedName name="ENT___25">#REF!</definedName>
    <definedName name="ENT___26" localSheetId="19">#REF!</definedName>
    <definedName name="ENT___26" localSheetId="10">#REF!</definedName>
    <definedName name="ENT___26" localSheetId="21">#REF!</definedName>
    <definedName name="ENT___26">#REF!</definedName>
    <definedName name="ENT___27" localSheetId="19">#REF!</definedName>
    <definedName name="ENT___27" localSheetId="10">#REF!</definedName>
    <definedName name="ENT___27" localSheetId="21">#REF!</definedName>
    <definedName name="ENT___27">#REF!</definedName>
    <definedName name="ENT___4" localSheetId="19">#REF!</definedName>
    <definedName name="ENT___4" localSheetId="10">#REF!</definedName>
    <definedName name="ENT___4" localSheetId="21">#REF!</definedName>
    <definedName name="ENT___4">#REF!</definedName>
    <definedName name="ENT___5" localSheetId="19">#REF!</definedName>
    <definedName name="ENT___5" localSheetId="10">#REF!</definedName>
    <definedName name="ENT___5" localSheetId="21">#REF!</definedName>
    <definedName name="ENT___5">#REF!</definedName>
    <definedName name="ENT___7" localSheetId="19">#REF!</definedName>
    <definedName name="ENT___7" localSheetId="10">#REF!</definedName>
    <definedName name="ENT___7" localSheetId="21">#REF!</definedName>
    <definedName name="ENT___7">#REF!</definedName>
    <definedName name="EPart" localSheetId="19">#REF!</definedName>
    <definedName name="EPart" localSheetId="10">#REF!</definedName>
    <definedName name="EPart" localSheetId="21">#REF!</definedName>
    <definedName name="EPart">#REF!</definedName>
    <definedName name="EquityCost" localSheetId="19">#REF!</definedName>
    <definedName name="EquityCost" localSheetId="10">#REF!</definedName>
    <definedName name="EquityCost" localSheetId="21">#REF!</definedName>
    <definedName name="EquityCost">#REF!</definedName>
    <definedName name="EquityCost___0" localSheetId="19">#REF!</definedName>
    <definedName name="EquityCost___0" localSheetId="10">#REF!</definedName>
    <definedName name="EquityCost___0" localSheetId="21">#REF!</definedName>
    <definedName name="EquityCost___0">#REF!</definedName>
    <definedName name="EquityCost___12" localSheetId="19">#REF!</definedName>
    <definedName name="EquityCost___12" localSheetId="10">#REF!</definedName>
    <definedName name="EquityCost___12" localSheetId="21">#REF!</definedName>
    <definedName name="EquityCost___12">#REF!</definedName>
    <definedName name="EquityCost___14" localSheetId="19">#REF!</definedName>
    <definedName name="EquityCost___14" localSheetId="10">#REF!</definedName>
    <definedName name="EquityCost___14" localSheetId="21">#REF!</definedName>
    <definedName name="EquityCost___14">#REF!</definedName>
    <definedName name="EquityCost___16" localSheetId="19">#REF!</definedName>
    <definedName name="EquityCost___16" localSheetId="10">#REF!</definedName>
    <definedName name="EquityCost___16" localSheetId="21">#REF!</definedName>
    <definedName name="EquityCost___16">#REF!</definedName>
    <definedName name="EquityCost___2" localSheetId="19">#REF!</definedName>
    <definedName name="EquityCost___2" localSheetId="10">#REF!</definedName>
    <definedName name="EquityCost___2" localSheetId="21">#REF!</definedName>
    <definedName name="EquityCost___2">#REF!</definedName>
    <definedName name="EquityCost___25" localSheetId="19">#REF!</definedName>
    <definedName name="EquityCost___25" localSheetId="10">#REF!</definedName>
    <definedName name="EquityCost___25" localSheetId="21">#REF!</definedName>
    <definedName name="EquityCost___25">#REF!</definedName>
    <definedName name="EquityCost___26" localSheetId="19">#REF!</definedName>
    <definedName name="EquityCost___26" localSheetId="10">#REF!</definedName>
    <definedName name="EquityCost___26" localSheetId="21">#REF!</definedName>
    <definedName name="EquityCost___26">#REF!</definedName>
    <definedName name="EquityCost___27" localSheetId="19">#REF!</definedName>
    <definedName name="EquityCost___27" localSheetId="10">#REF!</definedName>
    <definedName name="EquityCost___27" localSheetId="21">#REF!</definedName>
    <definedName name="EquityCost___27">#REF!</definedName>
    <definedName name="EquityCost___4" localSheetId="19">#REF!</definedName>
    <definedName name="EquityCost___4" localSheetId="10">#REF!</definedName>
    <definedName name="EquityCost___4" localSheetId="21">#REF!</definedName>
    <definedName name="EquityCost___4">#REF!</definedName>
    <definedName name="EquityCost___5" localSheetId="19">#REF!</definedName>
    <definedName name="EquityCost___5" localSheetId="10">#REF!</definedName>
    <definedName name="EquityCost___5" localSheetId="21">#REF!</definedName>
    <definedName name="EquityCost___5">#REF!</definedName>
    <definedName name="EquityCost___7" localSheetId="19">#REF!</definedName>
    <definedName name="EquityCost___7" localSheetId="10">#REF!</definedName>
    <definedName name="EquityCost___7" localSheetId="21">#REF!</definedName>
    <definedName name="EquityCost___7">#REF!</definedName>
    <definedName name="ER" localSheetId="1">#N/A</definedName>
    <definedName name="ER" localSheetId="19">#REF!</definedName>
    <definedName name="ER" localSheetId="10">#REF!</definedName>
    <definedName name="ER" localSheetId="21">#REF!</definedName>
    <definedName name="ER" localSheetId="30">'NRI 2015'!ER</definedName>
    <definedName name="er" localSheetId="26" hidden="1">{"test2",#N/A,TRUE,"Prices"}</definedName>
    <definedName name="ER">#REF!</definedName>
    <definedName name="erer" localSheetId="1">Cover!erer</definedName>
    <definedName name="erer" localSheetId="19">#N/A</definedName>
    <definedName name="erer" localSheetId="10">#N/A</definedName>
    <definedName name="erer" localSheetId="21">#N/A</definedName>
    <definedName name="erer" localSheetId="30">'NRI 2015'!erer</definedName>
    <definedName name="erer" localSheetId="7">'Parc Mobile'!erer</definedName>
    <definedName name="erer" localSheetId="29">'SHL et management fees'!erer</definedName>
    <definedName name="erer">'NRI 2015'!erer</definedName>
    <definedName name="ererer" localSheetId="22" hidden="1">#REF!</definedName>
    <definedName name="ererer" localSheetId="1" hidden="1">#REF!</definedName>
    <definedName name="ererer" localSheetId="19" hidden="1">#REF!</definedName>
    <definedName name="ererer" localSheetId="10" hidden="1">#REF!</definedName>
    <definedName name="ererer" localSheetId="21" hidden="1">#REF!</definedName>
    <definedName name="ererer" localSheetId="30" hidden="1">#REF!</definedName>
    <definedName name="ererer" localSheetId="7" hidden="1">#REF!</definedName>
    <definedName name="ererer" localSheetId="17" hidden="1">#REF!</definedName>
    <definedName name="ererer" hidden="1">#REF!</definedName>
    <definedName name="ERGRE" localSheetId="1">Cover!Nb_de_paiements_par_an*#REF!</definedName>
    <definedName name="ERGRE">#N/A</definedName>
    <definedName name="erqsergt">#N/A</definedName>
    <definedName name="erqt" localSheetId="1">Cover!erqt</definedName>
    <definedName name="erqt" localSheetId="19">#N/A</definedName>
    <definedName name="erqt" localSheetId="10">#N/A</definedName>
    <definedName name="erqt" localSheetId="21">#N/A</definedName>
    <definedName name="erqt" localSheetId="29">'SHL et management fees'!erqt</definedName>
    <definedName name="erqt">'SHL et management fees'!erqt</definedName>
    <definedName name="erreur" localSheetId="1">'[97]retraitement SMS'!#REF!</definedName>
    <definedName name="erreur" localSheetId="19">'[97]retraitement SMS'!#REF!</definedName>
    <definedName name="erreur" localSheetId="10">'[97]retraitement SMS'!#REF!</definedName>
    <definedName name="erreur" localSheetId="21">'[97]retraitement SMS'!#REF!</definedName>
    <definedName name="erreur" localSheetId="29">'[97]retraitement SMS'!#REF!</definedName>
    <definedName name="erreur">'[97]retraitement SMS'!#REF!</definedName>
    <definedName name="ERT">#N/A</definedName>
    <definedName name="ERTY" localSheetId="30" hidden="1">[83]AW!$C$30:$H$35</definedName>
    <definedName name="ERTY" hidden="1">[84]AW!$C$30:$H$35</definedName>
    <definedName name="erzerpzj" localSheetId="22" hidden="1">#REF!</definedName>
    <definedName name="erzerpzj" localSheetId="1" hidden="1">#REF!</definedName>
    <definedName name="erzerpzj" localSheetId="19" hidden="1">#REF!</definedName>
    <definedName name="erzerpzj" localSheetId="10" hidden="1">#REF!</definedName>
    <definedName name="erzerpzj" localSheetId="21" hidden="1">#REF!</definedName>
    <definedName name="erzerpzj" localSheetId="7" hidden="1">#REF!</definedName>
    <definedName name="erzerpzj" localSheetId="26" hidden="1">#REF!</definedName>
    <definedName name="erzerpzj" localSheetId="17" hidden="1">#REF!</definedName>
    <definedName name="erzerpzj" hidden="1">#REF!</definedName>
    <definedName name="ess1___0" localSheetId="19">#REF!</definedName>
    <definedName name="ess1___0" localSheetId="10">#REF!</definedName>
    <definedName name="ess1___0" localSheetId="21">#REF!</definedName>
    <definedName name="ess1___0">#REF!</definedName>
    <definedName name="ess1___12" localSheetId="19">#REF!</definedName>
    <definedName name="ess1___12" localSheetId="10">#REF!</definedName>
    <definedName name="ess1___12" localSheetId="21">#REF!</definedName>
    <definedName name="ess1___12">#REF!</definedName>
    <definedName name="ess1___2" localSheetId="19">#REF!</definedName>
    <definedName name="ess1___2" localSheetId="10">#REF!</definedName>
    <definedName name="ess1___2" localSheetId="21">#REF!</definedName>
    <definedName name="ess1___2">#REF!</definedName>
    <definedName name="ess1___27" localSheetId="19">#REF!</definedName>
    <definedName name="ess1___27" localSheetId="10">#REF!</definedName>
    <definedName name="ess1___27" localSheetId="21">#REF!</definedName>
    <definedName name="ess1___27">#REF!</definedName>
    <definedName name="ess1___5" localSheetId="19">#REF!</definedName>
    <definedName name="ess1___5" localSheetId="10">#REF!</definedName>
    <definedName name="ess1___5" localSheetId="21">#REF!</definedName>
    <definedName name="ess1___5">#REF!</definedName>
    <definedName name="essais" localSheetId="1" hidden="1">{#N/A,#N/A,FALSE,"F_Plan";#N/A,#N/A,FALSE,"Parameter"}</definedName>
    <definedName name="essais" localSheetId="19" hidden="1">{#N/A,#N/A,FALSE,"F_Plan";#N/A,#N/A,FALSE,"Parameter"}</definedName>
    <definedName name="essais" localSheetId="21" hidden="1">{#N/A,#N/A,FALSE,"F_Plan";#N/A,#N/A,FALSE,"Parameter"}</definedName>
    <definedName name="essais" localSheetId="30" hidden="1">{#N/A,#N/A,FALSE,"F_Plan";#N/A,#N/A,FALSE,"Parameter"}</definedName>
    <definedName name="essais" localSheetId="7" hidden="1">{#N/A,#N/A,FALSE,"F_Plan";#N/A,#N/A,FALSE,"Parameter"}</definedName>
    <definedName name="essais" localSheetId="26" hidden="1">{#N/A,#N/A,FALSE,"F_Plan";#N/A,#N/A,FALSE,"Parameter"}</definedName>
    <definedName name="essais" localSheetId="29" hidden="1">{#N/A,#N/A,FALSE,"F_Plan";#N/A,#N/A,FALSE,"Parameter"}</definedName>
    <definedName name="essais" hidden="1">{#N/A,#N/A,FALSE,"F_Plan";#N/A,#N/A,FALSE,"Parameter"}</definedName>
    <definedName name="ESTIMATION" localSheetId="19">#REF!</definedName>
    <definedName name="ESTIMATION" localSheetId="10">#REF!</definedName>
    <definedName name="ESTIMATION" localSheetId="21">#REF!</definedName>
    <definedName name="ESTIMATION">#REF!</definedName>
    <definedName name="et" localSheetId="1" hidden="1">{"IS",#N/A,FALSE,"IS";"RPTIS",#N/A,FALSE,"RPTIS";"STATS",#N/A,FALSE,"STATS";"BS",#N/A,FALSE,"BS"}</definedName>
    <definedName name="et" localSheetId="19" hidden="1">{"IS",#N/A,FALSE,"IS";"RPTIS",#N/A,FALSE,"RPTIS";"STATS",#N/A,FALSE,"STATS";"BS",#N/A,FALSE,"BS"}</definedName>
    <definedName name="et" localSheetId="21" hidden="1">{"IS",#N/A,FALSE,"IS";"RPTIS",#N/A,FALSE,"RPTIS";"STATS",#N/A,FALSE,"STATS";"BS",#N/A,FALSE,"BS"}</definedName>
    <definedName name="et" localSheetId="26" hidden="1">{"IS",#N/A,FALSE,"IS";"RPTIS",#N/A,FALSE,"RPTIS";"STATS",#N/A,FALSE,"STATS";"BS",#N/A,FALSE,"BS"}</definedName>
    <definedName name="et" localSheetId="29" hidden="1">{"IS",#N/A,FALSE,"IS";"RPTIS",#N/A,FALSE,"RPTIS";"STATS",#N/A,FALSE,"STATS";"BS",#N/A,FALSE,"BS"}</definedName>
    <definedName name="et" hidden="1">{"IS",#N/A,FALSE,"IS";"RPTIS",#N/A,FALSE,"RPTIS";"STATS",#N/A,FALSE,"STATS";"BS",#N/A,FALSE,"BS"}</definedName>
    <definedName name="ETC_Estimate_to_Completion" localSheetId="19">#REF!</definedName>
    <definedName name="ETC_Estimate_to_Completion" localSheetId="10">#REF!</definedName>
    <definedName name="ETC_Estimate_to_Completion" localSheetId="21">#REF!</definedName>
    <definedName name="ETC_Estimate_to_Completion">#REF!</definedName>
    <definedName name="EURIBOR">'[98]Affected facilities'!$C$29</definedName>
    <definedName name="euro" localSheetId="1">#REF!</definedName>
    <definedName name="euro" localSheetId="19">#REF!</definedName>
    <definedName name="euro" localSheetId="10">#REF!</definedName>
    <definedName name="euro" localSheetId="21">#REF!</definedName>
    <definedName name="euro">#REF!</definedName>
    <definedName name="euro100">[99]euronext100!$A$1:$E$65536</definedName>
    <definedName name="EV__LASTREFTIME__" hidden="1">39293.7047916667</definedName>
    <definedName name="EV_Earned_Value" localSheetId="19">#REF!</definedName>
    <definedName name="EV_Earned_Value" localSheetId="10">#REF!</definedName>
    <definedName name="EV_Earned_Value" localSheetId="21">#REF!</definedName>
    <definedName name="EV_Earned_Value">#REF!</definedName>
    <definedName name="EValue" localSheetId="19">#REF!</definedName>
    <definedName name="EValue" localSheetId="10">#REF!</definedName>
    <definedName name="EValue" localSheetId="21">#REF!</definedName>
    <definedName name="EValue">#REF!</definedName>
    <definedName name="EX" localSheetId="1">Cover!EX</definedName>
    <definedName name="EX" localSheetId="19">#N/A</definedName>
    <definedName name="EX" localSheetId="10">#N/A</definedName>
    <definedName name="EX" localSheetId="21">#N/A</definedName>
    <definedName name="EX" localSheetId="30">'NRI 2015'!EX</definedName>
    <definedName name="EX" localSheetId="7">'Parc Mobile'!EX</definedName>
    <definedName name="EX" localSheetId="29">'SHL et management fees'!EX</definedName>
    <definedName name="EX">'NRI 2015'!EX</definedName>
    <definedName name="Excel_BuiltIn_Criteria_0" localSheetId="1">[100]MS!#REF!</definedName>
    <definedName name="Excel_BuiltIn_Criteria_0" localSheetId="19">[100]MS!#REF!</definedName>
    <definedName name="Excel_BuiltIn_Criteria_0" localSheetId="10">[100]MS!#REF!</definedName>
    <definedName name="Excel_BuiltIn_Criteria_0" localSheetId="21">[100]MS!#REF!</definedName>
    <definedName name="Excel_BuiltIn_Criteria_0" localSheetId="29">[100]MS!#REF!</definedName>
    <definedName name="Excel_BuiltIn_Criteria_0">[100]MS!#REF!</definedName>
    <definedName name="Excel_BuiltIn_Database_0" localSheetId="1">#REF!</definedName>
    <definedName name="Excel_BuiltIn_Database_0" localSheetId="19">#REF!</definedName>
    <definedName name="Excel_BuiltIn_Database_0" localSheetId="10">#REF!</definedName>
    <definedName name="Excel_BuiltIn_Database_0" localSheetId="21">#REF!</definedName>
    <definedName name="Excel_BuiltIn_Database_0" localSheetId="29">#REF!</definedName>
    <definedName name="Excel_BuiltIn_Database_0">#REF!</definedName>
    <definedName name="Excel_BuiltIn_Extract_0" localSheetId="1">[100]MS!#REF!</definedName>
    <definedName name="Excel_BuiltIn_Extract_0" localSheetId="19">[100]MS!#REF!</definedName>
    <definedName name="Excel_BuiltIn_Extract_0" localSheetId="10">[100]MS!#REF!</definedName>
    <definedName name="Excel_BuiltIn_Extract_0" localSheetId="21">[100]MS!#REF!</definedName>
    <definedName name="Excel_BuiltIn_Extract_0" localSheetId="29">[100]MS!#REF!</definedName>
    <definedName name="Excel_BuiltIn_Extract_0">[100]MS!#REF!</definedName>
    <definedName name="Excel_BuiltIn_Recorder_0" localSheetId="1">#REF!</definedName>
    <definedName name="Excel_BuiltIn_Recorder_0" localSheetId="19">#REF!</definedName>
    <definedName name="Excel_BuiltIn_Recorder_0" localSheetId="10">#REF!</definedName>
    <definedName name="Excel_BuiltIn_Recorder_0" localSheetId="21">#REF!</definedName>
    <definedName name="Excel_BuiltIn_Recorder_0" localSheetId="29">#REF!</definedName>
    <definedName name="Excel_BuiltIn_Recorder_0">#REF!</definedName>
    <definedName name="Excel_BuiltIn_Recorder_12" localSheetId="19">#REF!</definedName>
    <definedName name="Excel_BuiltIn_Recorder_12" localSheetId="10">#REF!</definedName>
    <definedName name="Excel_BuiltIn_Recorder_12" localSheetId="21">#REF!</definedName>
    <definedName name="Excel_BuiltIn_Recorder_12" localSheetId="29">#REF!</definedName>
    <definedName name="Excel_BuiltIn_Recorder_12">#REF!</definedName>
    <definedName name="Excel_BuiltIn_Recorder_14" localSheetId="19">#REF!</definedName>
    <definedName name="Excel_BuiltIn_Recorder_14" localSheetId="10">#REF!</definedName>
    <definedName name="Excel_BuiltIn_Recorder_14" localSheetId="21">#REF!</definedName>
    <definedName name="Excel_BuiltIn_Recorder_14">#REF!</definedName>
    <definedName name="Excel_BuiltIn_Recorder_16" localSheetId="19">#REF!</definedName>
    <definedName name="Excel_BuiltIn_Recorder_16" localSheetId="10">#REF!</definedName>
    <definedName name="Excel_BuiltIn_Recorder_16" localSheetId="21">#REF!</definedName>
    <definedName name="Excel_BuiltIn_Recorder_16">#REF!</definedName>
    <definedName name="Excel_BuiltIn_Recorder_2" localSheetId="19">#REF!</definedName>
    <definedName name="Excel_BuiltIn_Recorder_2" localSheetId="10">#REF!</definedName>
    <definedName name="Excel_BuiltIn_Recorder_2" localSheetId="21">#REF!</definedName>
    <definedName name="Excel_BuiltIn_Recorder_2">#REF!</definedName>
    <definedName name="Excel_BuiltIn_Recorder_27" localSheetId="19">#REF!</definedName>
    <definedName name="Excel_BuiltIn_Recorder_27" localSheetId="10">#REF!</definedName>
    <definedName name="Excel_BuiltIn_Recorder_27" localSheetId="21">#REF!</definedName>
    <definedName name="Excel_BuiltIn_Recorder_27">#REF!</definedName>
    <definedName name="Excel_BuiltIn_Recorder_5" localSheetId="19">#REF!</definedName>
    <definedName name="Excel_BuiltIn_Recorder_5" localSheetId="10">#REF!</definedName>
    <definedName name="Excel_BuiltIn_Recorder_5" localSheetId="21">#REF!</definedName>
    <definedName name="Excel_BuiltIn_Recorder_5">#REF!</definedName>
    <definedName name="Excel_BuiltIn_Recorder_6" localSheetId="19">#REF!</definedName>
    <definedName name="Excel_BuiltIn_Recorder_6" localSheetId="10">#REF!</definedName>
    <definedName name="Excel_BuiltIn_Recorder_6" localSheetId="21">#REF!</definedName>
    <definedName name="Excel_BuiltIn_Recorder_6">#REF!</definedName>
    <definedName name="EXECUTION_2005" localSheetId="21">[101]execut°2005!$A$3:$I$225</definedName>
    <definedName name="EXECUTION_2005">[101]execut°2005!$A$3:$I$225</definedName>
    <definedName name="EXECUTIONS_30_09_06" localSheetId="21">'[101]EXECUT°SEPT-06'!$B$3:$J$235</definedName>
    <definedName name="EXECUTIONS_30_09_06">'[101]EXECUT°SEPT-06'!$B$3:$J$235</definedName>
    <definedName name="ExpandOutputs" localSheetId="1">Cover!ExpandOutputs</definedName>
    <definedName name="ExpandOutputs" localSheetId="19">#N/A</definedName>
    <definedName name="ExpandOutputs" localSheetId="10">#N/A</definedName>
    <definedName name="ExpandOutputs" localSheetId="21">#N/A</definedName>
    <definedName name="ExpandOutputs" localSheetId="30">'NRI 2015'!ExpandOutputs</definedName>
    <definedName name="ExpandOutputs" localSheetId="7">'Parc Mobile'!ExpandOutputs</definedName>
    <definedName name="ExpandOutputs" localSheetId="29">'SHL et management fees'!ExpandOutputs</definedName>
    <definedName name="ExpandOutputs">'NRI 2015'!ExpandOutputs</definedName>
    <definedName name="ExpandOutputs___0" localSheetId="1">F___7</definedName>
    <definedName name="ExpandOutputs___0" localSheetId="19">'Data Mobile '!F___7</definedName>
    <definedName name="ExpandOutputs___0" localSheetId="10">'Marge Mobile'!F___7</definedName>
    <definedName name="ExpandOutputs___0" localSheetId="21">'Mobile Money'!F___7</definedName>
    <definedName name="ExpandOutputs___0" localSheetId="29">F___7</definedName>
    <definedName name="ExpandOutputs___0">F___7</definedName>
    <definedName name="ExpandOutputs___12" localSheetId="1">F___2</definedName>
    <definedName name="ExpandOutputs___12" localSheetId="19">'Data Mobile '!F___2</definedName>
    <definedName name="ExpandOutputs___12" localSheetId="10">'Marge Mobile'!F___2</definedName>
    <definedName name="ExpandOutputs___12" localSheetId="21">'Mobile Money'!F___2</definedName>
    <definedName name="ExpandOutputs___12" localSheetId="29">F___2</definedName>
    <definedName name="ExpandOutputs___12">F___2</definedName>
    <definedName name="ExpandOutputs___14" localSheetId="1">F___25</definedName>
    <definedName name="ExpandOutputs___14" localSheetId="19">'Data Mobile '!F___25</definedName>
    <definedName name="ExpandOutputs___14" localSheetId="10">'Marge Mobile'!F___25</definedName>
    <definedName name="ExpandOutputs___14" localSheetId="21">'Mobile Money'!F___25</definedName>
    <definedName name="ExpandOutputs___14" localSheetId="29">F___25</definedName>
    <definedName name="ExpandOutputs___14">F___25</definedName>
    <definedName name="ExpandOutputs___16" localSheetId="1">Cover!ExportFile___0</definedName>
    <definedName name="ExpandOutputs___16" localSheetId="19">'Data Mobile '!ExportFile___0</definedName>
    <definedName name="ExpandOutputs___16" localSheetId="10">'Marge Mobile'!ExportFile___0</definedName>
    <definedName name="ExpandOutputs___16" localSheetId="21">'Mobile Money'!ExportFile___0</definedName>
    <definedName name="ExpandOutputs___16" localSheetId="29">'SHL et management fees'!ExportFile___0</definedName>
    <definedName name="ExpandOutputs___16">ExportFile___0</definedName>
    <definedName name="ExpandOutputs___2" localSheetId="1">F___14</definedName>
    <definedName name="ExpandOutputs___2" localSheetId="19">'Data Mobile '!F___14</definedName>
    <definedName name="ExpandOutputs___2" localSheetId="10">'Marge Mobile'!F___14</definedName>
    <definedName name="ExpandOutputs___2" localSheetId="21">'Mobile Money'!F___14</definedName>
    <definedName name="ExpandOutputs___2" localSheetId="29">F___14</definedName>
    <definedName name="ExpandOutputs___2">F___14</definedName>
    <definedName name="ExpandOutputs___23" localSheetId="1">Cover!ExportFile___7</definedName>
    <definedName name="ExpandOutputs___23" localSheetId="19">'Data Mobile '!ExportFile___7</definedName>
    <definedName name="ExpandOutputs___23" localSheetId="10">'Marge Mobile'!ExportFile___7</definedName>
    <definedName name="ExpandOutputs___23" localSheetId="21">'Mobile Money'!ExportFile___7</definedName>
    <definedName name="ExpandOutputs___23" localSheetId="29">'SHL et management fees'!ExportFile___7</definedName>
    <definedName name="ExpandOutputs___23">ExportFile___7</definedName>
    <definedName name="ExpandOutputs___25" localSheetId="10">[58]Trafic!F</definedName>
    <definedName name="ExpandOutputs___25">[58]Trafic!F</definedName>
    <definedName name="ExpandOutputs___26" localSheetId="1">F___5</definedName>
    <definedName name="ExpandOutputs___26" localSheetId="19">'Data Mobile '!F___5</definedName>
    <definedName name="ExpandOutputs___26" localSheetId="10">'Marge Mobile'!F___5</definedName>
    <definedName name="ExpandOutputs___26" localSheetId="21">'Mobile Money'!F___5</definedName>
    <definedName name="ExpandOutputs___26" localSheetId="29">F___5</definedName>
    <definedName name="ExpandOutputs___26">F___5</definedName>
    <definedName name="ExpandOutputs___27" localSheetId="1">Cover!F___12</definedName>
    <definedName name="ExpandOutputs___27" localSheetId="19">'Data Mobile '!F___12</definedName>
    <definedName name="ExpandOutputs___27" localSheetId="10">'Marge Mobile'!F___12</definedName>
    <definedName name="ExpandOutputs___27" localSheetId="21">'Mobile Money'!F___12</definedName>
    <definedName name="ExpandOutputs___27" localSheetId="29">F___12</definedName>
    <definedName name="ExpandOutputs___27">F___12</definedName>
    <definedName name="ExpandOutputs___3" localSheetId="1">F___4</definedName>
    <definedName name="ExpandOutputs___3" localSheetId="19">'Data Mobile '!F___4</definedName>
    <definedName name="ExpandOutputs___3" localSheetId="10">'Marge Mobile'!F___4</definedName>
    <definedName name="ExpandOutputs___3" localSheetId="21">'Mobile Money'!F___4</definedName>
    <definedName name="ExpandOutputs___3" localSheetId="29">F___4</definedName>
    <definedName name="ExpandOutputs___3">F___4</definedName>
    <definedName name="ExpandOutputs___4" localSheetId="1">Cover!Excel_BuiltIn_Extract_0</definedName>
    <definedName name="ExpandOutputs___4" localSheetId="19">'Data Mobile '!Excel_BuiltIn_Extract_0</definedName>
    <definedName name="ExpandOutputs___4" localSheetId="10">'Marge Mobile'!Excel_BuiltIn_Extract_0</definedName>
    <definedName name="ExpandOutputs___4" localSheetId="21">'Mobile Money'!Excel_BuiltIn_Extract_0</definedName>
    <definedName name="ExpandOutputs___4" localSheetId="29">'SHL et management fees'!Excel_BuiltIn_Extract_0</definedName>
    <definedName name="ExpandOutputs___4">Excel_BuiltIn_Extract_0</definedName>
    <definedName name="ExpandOutputs___5" localSheetId="1">F___27</definedName>
    <definedName name="ExpandOutputs___5" localSheetId="19">'Data Mobile '!F___27</definedName>
    <definedName name="ExpandOutputs___5" localSheetId="10">'Marge Mobile'!F___27</definedName>
    <definedName name="ExpandOutputs___5" localSheetId="21">'Mobile Money'!F___27</definedName>
    <definedName name="ExpandOutputs___5" localSheetId="29">F___27</definedName>
    <definedName name="ExpandOutputs___5">F___27</definedName>
    <definedName name="ExpandOutputs___6" localSheetId="1">Cover!ExportFile___26</definedName>
    <definedName name="ExpandOutputs___6" localSheetId="19">'Data Mobile '!ExportFile___26</definedName>
    <definedName name="ExpandOutputs___6" localSheetId="10">'Marge Mobile'!ExportFile___26</definedName>
    <definedName name="ExpandOutputs___6" localSheetId="21">'Mobile Money'!ExportFile___26</definedName>
    <definedName name="ExpandOutputs___6" localSheetId="29">'SHL et management fees'!ExportFile___26</definedName>
    <definedName name="ExpandOutputs___6">ExportFile___26</definedName>
    <definedName name="ExpandOutputs___7" localSheetId="1">F___26</definedName>
    <definedName name="ExpandOutputs___7" localSheetId="19">'Data Mobile '!F___26</definedName>
    <definedName name="ExpandOutputs___7" localSheetId="10">'Marge Mobile'!F___26</definedName>
    <definedName name="ExpandOutputs___7" localSheetId="21">'Mobile Money'!F___26</definedName>
    <definedName name="ExpandOutputs___7" localSheetId="29">F___26</definedName>
    <definedName name="ExpandOutputs___7">F___26</definedName>
    <definedName name="ExpandOutputs___9" localSheetId="1">F___16</definedName>
    <definedName name="ExpandOutputs___9" localSheetId="19">'Data Mobile '!F___16</definedName>
    <definedName name="ExpandOutputs___9" localSheetId="10">'Marge Mobile'!F___16</definedName>
    <definedName name="ExpandOutputs___9" localSheetId="21">'Mobile Money'!F___16</definedName>
    <definedName name="ExpandOutputs___9" localSheetId="29">F___16</definedName>
    <definedName name="ExpandOutputs___9">F___16</definedName>
    <definedName name="ExpandVPeriods" localSheetId="1">Cover!ExpandVPeriods</definedName>
    <definedName name="ExpandVPeriods" localSheetId="19">#N/A</definedName>
    <definedName name="ExpandVPeriods" localSheetId="10">#N/A</definedName>
    <definedName name="ExpandVPeriods" localSheetId="21">#N/A</definedName>
    <definedName name="ExpandVPeriods" localSheetId="30">'NRI 2015'!ExpandVPeriods</definedName>
    <definedName name="ExpandVPeriods" localSheetId="7">'Parc Mobile'!ExpandVPeriods</definedName>
    <definedName name="ExpandVPeriods" localSheetId="29">'SHL et management fees'!ExpandVPeriods</definedName>
    <definedName name="ExpandVPeriods">'NRI 2015'!ExpandVPeriods</definedName>
    <definedName name="ExpandVPeriods___0" localSheetId="1">ffff___4</definedName>
    <definedName name="ExpandVPeriods___0" localSheetId="19">'Data Mobile '!ffff___4</definedName>
    <definedName name="ExpandVPeriods___0" localSheetId="10">'Marge Mobile'!ffff___4</definedName>
    <definedName name="ExpandVPeriods___0" localSheetId="21">'Mobile Money'!ffff___4</definedName>
    <definedName name="ExpandVPeriods___0" localSheetId="29">'SHL et management fees'!ffff___4</definedName>
    <definedName name="ExpandVPeriods___0">ffff___4</definedName>
    <definedName name="ExpandVPeriods___12" localSheetId="1">F_SMS_Data___0</definedName>
    <definedName name="ExpandVPeriods___12" localSheetId="19">'Data Mobile '!F_SMS_Data___0</definedName>
    <definedName name="ExpandVPeriods___12" localSheetId="10">'Marge Mobile'!F_SMS_Data___0</definedName>
    <definedName name="ExpandVPeriods___12" localSheetId="21">'Mobile Money'!F_SMS_Data___0</definedName>
    <definedName name="ExpandVPeriods___12" localSheetId="29">F_SMS_Data___0</definedName>
    <definedName name="ExpandVPeriods___12">F_SMS_Data___0</definedName>
    <definedName name="ExpandVPeriods___14" localSheetId="1">F_SMS_Data___26</definedName>
    <definedName name="ExpandVPeriods___14" localSheetId="19">'Data Mobile '!F_SMS_Data___26</definedName>
    <definedName name="ExpandVPeriods___14" localSheetId="10">'Marge Mobile'!F_SMS_Data___26</definedName>
    <definedName name="ExpandVPeriods___14" localSheetId="21">'Mobile Money'!F_SMS_Data___26</definedName>
    <definedName name="ExpandVPeriods___14" localSheetId="29">F_SMS_Data___26</definedName>
    <definedName name="ExpandVPeriods___14">F_SMS_Data___26</definedName>
    <definedName name="ExpandVPeriods___16" localSheetId="1">F_SMS_Data___14</definedName>
    <definedName name="ExpandVPeriods___16" localSheetId="19">'Data Mobile '!F_SMS_Data___14</definedName>
    <definedName name="ExpandVPeriods___16" localSheetId="10">'Marge Mobile'!F_SMS_Data___14</definedName>
    <definedName name="ExpandVPeriods___16" localSheetId="21">'Mobile Money'!F_SMS_Data___14</definedName>
    <definedName name="ExpandVPeriods___16" localSheetId="29">F_SMS_Data___14</definedName>
    <definedName name="ExpandVPeriods___16">F_SMS_Data___14</definedName>
    <definedName name="ExpandVPeriods___2" localSheetId="1">F_SMS_Data___7</definedName>
    <definedName name="ExpandVPeriods___2" localSheetId="19">'Data Mobile '!F_SMS_Data___7</definedName>
    <definedName name="ExpandVPeriods___2" localSheetId="10">'Marge Mobile'!F_SMS_Data___7</definedName>
    <definedName name="ExpandVPeriods___2" localSheetId="21">'Mobile Money'!F_SMS_Data___7</definedName>
    <definedName name="ExpandVPeriods___2" localSheetId="29">F_SMS_Data___7</definedName>
    <definedName name="ExpandVPeriods___2">F_SMS_Data___7</definedName>
    <definedName name="ExpandVPeriods___23" localSheetId="1">F_SMS_Data___16</definedName>
    <definedName name="ExpandVPeriods___23" localSheetId="19">'Data Mobile '!F_SMS_Data___16</definedName>
    <definedName name="ExpandVPeriods___23" localSheetId="10">'Marge Mobile'!F_SMS_Data___16</definedName>
    <definedName name="ExpandVPeriods___23" localSheetId="21">'Mobile Money'!F_SMS_Data___16</definedName>
    <definedName name="ExpandVPeriods___23" localSheetId="29">F_SMS_Data___16</definedName>
    <definedName name="ExpandVPeriods___23">F_SMS_Data___16</definedName>
    <definedName name="ExpandVPeriods___25" localSheetId="1">F_SMS_Data___12</definedName>
    <definedName name="ExpandVPeriods___25" localSheetId="19">'Data Mobile '!F_SMS_Data___12</definedName>
    <definedName name="ExpandVPeriods___25" localSheetId="10">'Marge Mobile'!F_SMS_Data___12</definedName>
    <definedName name="ExpandVPeriods___25" localSheetId="21">'Mobile Money'!F_SMS_Data___12</definedName>
    <definedName name="ExpandVPeriods___25" localSheetId="29">F_SMS_Data___12</definedName>
    <definedName name="ExpandVPeriods___25">F_SMS_Data___12</definedName>
    <definedName name="ExpandVPeriods___26" localSheetId="1">ffff___23</definedName>
    <definedName name="ExpandVPeriods___26" localSheetId="19">'Data Mobile '!ffff___23</definedName>
    <definedName name="ExpandVPeriods___26" localSheetId="10">'Marge Mobile'!ffff___23</definedName>
    <definedName name="ExpandVPeriods___26" localSheetId="21">'Mobile Money'!ffff___23</definedName>
    <definedName name="ExpandVPeriods___26" localSheetId="29">'SHL et management fees'!ffff___23</definedName>
    <definedName name="ExpandVPeriods___26">ffff___23</definedName>
    <definedName name="ExpandVPeriods___27" localSheetId="10">[58]Trafic!ffff</definedName>
    <definedName name="ExpandVPeriods___27">[58]Trafic!ffff</definedName>
    <definedName name="ExpandVPeriods___3" localSheetId="1">F_SMS_Data___5</definedName>
    <definedName name="ExpandVPeriods___3" localSheetId="19">'Data Mobile '!F_SMS_Data___5</definedName>
    <definedName name="ExpandVPeriods___3" localSheetId="10">'Marge Mobile'!F_SMS_Data___5</definedName>
    <definedName name="ExpandVPeriods___3" localSheetId="21">'Mobile Money'!F_SMS_Data___5</definedName>
    <definedName name="ExpandVPeriods___3" localSheetId="29">F_SMS_Data___5</definedName>
    <definedName name="ExpandVPeriods___3">F_SMS_Data___5</definedName>
    <definedName name="ExpandVPeriods___4" localSheetId="1">F_SMS_Data___2</definedName>
    <definedName name="ExpandVPeriods___4" localSheetId="19">'Data Mobile '!F_SMS_Data___2</definedName>
    <definedName name="ExpandVPeriods___4" localSheetId="10">'Marge Mobile'!F_SMS_Data___2</definedName>
    <definedName name="ExpandVPeriods___4" localSheetId="21">'Mobile Money'!F_SMS_Data___2</definedName>
    <definedName name="ExpandVPeriods___4" localSheetId="29">F_SMS_Data___2</definedName>
    <definedName name="ExpandVPeriods___4">F_SMS_Data___2</definedName>
    <definedName name="ExpandVPeriods___5" localSheetId="1">Cover!ffff___6</definedName>
    <definedName name="ExpandVPeriods___5" localSheetId="19">'Data Mobile '!ffff___6</definedName>
    <definedName name="ExpandVPeriods___5" localSheetId="10">'Marge Mobile'!ffff___6</definedName>
    <definedName name="ExpandVPeriods___5" localSheetId="21">'Mobile Money'!ffff___6</definedName>
    <definedName name="ExpandVPeriods___5" localSheetId="29">'SHL et management fees'!ffff___6</definedName>
    <definedName name="ExpandVPeriods___5">ffff___6</definedName>
    <definedName name="ExpandVPeriods___6" localSheetId="10">[58]Trafic!F_SMS_Data</definedName>
    <definedName name="ExpandVPeriods___6">[58]Trafic!F_SMS_Data</definedName>
    <definedName name="ExpandVPeriods___7" localSheetId="1">#N/A</definedName>
    <definedName name="ExpandVPeriods___7" localSheetId="19">'Data Mobile '!ffff___16</definedName>
    <definedName name="ExpandVPeriods___7" localSheetId="10">'Marge Mobile'!ffff___16</definedName>
    <definedName name="ExpandVPeriods___7" localSheetId="21">'Mobile Money'!ffff___16</definedName>
    <definedName name="ExpandVPeriods___7" localSheetId="29">ffff___16</definedName>
    <definedName name="ExpandVPeriods___7">ffff___16</definedName>
    <definedName name="ExpandVPeriods___9" localSheetId="1">F_SMS_Data___27</definedName>
    <definedName name="ExpandVPeriods___9" localSheetId="19">'Data Mobile '!F_SMS_Data___27</definedName>
    <definedName name="ExpandVPeriods___9" localSheetId="10">'Marge Mobile'!F_SMS_Data___27</definedName>
    <definedName name="ExpandVPeriods___9" localSheetId="21">'Mobile Money'!F_SMS_Data___27</definedName>
    <definedName name="ExpandVPeriods___9" localSheetId="29">F_SMS_Data___27</definedName>
    <definedName name="ExpandVPeriods___9">F_SMS_Data___27</definedName>
    <definedName name="explo">#N/A</definedName>
    <definedName name="ExportFile" localSheetId="1">Cover!ExportFile</definedName>
    <definedName name="ExportFile" localSheetId="19">#N/A</definedName>
    <definedName name="ExportFile" localSheetId="10">#N/A</definedName>
    <definedName name="ExportFile" localSheetId="21">#N/A</definedName>
    <definedName name="ExportFile" localSheetId="30">'NRI 2015'!ExportFile</definedName>
    <definedName name="ExportFile" localSheetId="7">'Parc Mobile'!ExportFile</definedName>
    <definedName name="ExportFile" localSheetId="29">'SHL et management fees'!ExportFile</definedName>
    <definedName name="ExportFile">'NRI 2015'!ExportFile</definedName>
    <definedName name="ExportFile___0" localSheetId="1">Cover!fffffffff___25</definedName>
    <definedName name="ExportFile___0" localSheetId="19">'Data Mobile '!fffffffff___25</definedName>
    <definedName name="ExportFile___0" localSheetId="10">'Marge Mobile'!fffffffff___25</definedName>
    <definedName name="ExportFile___0" localSheetId="21">'Mobile Money'!fffffffff___25</definedName>
    <definedName name="ExportFile___0" localSheetId="29">'SHL et management fees'!fffffffff___25</definedName>
    <definedName name="ExportFile___0">fffffffff___25</definedName>
    <definedName name="ExportFile___12" localSheetId="10">[58]Trafic!fffffffff</definedName>
    <definedName name="ExportFile___12">[58]Trafic!fffffffff</definedName>
    <definedName name="ExportFile___14" localSheetId="1">ffff___7</definedName>
    <definedName name="ExportFile___14" localSheetId="19">'Data Mobile '!ffff___7</definedName>
    <definedName name="ExportFile___14" localSheetId="10">'Marge Mobile'!ffff___7</definedName>
    <definedName name="ExportFile___14" localSheetId="21">'Mobile Money'!ffff___7</definedName>
    <definedName name="ExportFile___14" localSheetId="29">'SHL et management fees'!ffff___7</definedName>
    <definedName name="ExportFile___14">ffff___7</definedName>
    <definedName name="ExportFile___16" localSheetId="1">ffff___2</definedName>
    <definedName name="ExportFile___16" localSheetId="19">'Data Mobile '!ffff___2</definedName>
    <definedName name="ExportFile___16" localSheetId="10">'Marge Mobile'!ffff___2</definedName>
    <definedName name="ExportFile___16" localSheetId="21">'Mobile Money'!ffff___2</definedName>
    <definedName name="ExportFile___16" localSheetId="29">'SHL et management fees'!ffff___2</definedName>
    <definedName name="ExportFile___16">ffff___2</definedName>
    <definedName name="ExportFile___2" localSheetId="1">ffff___0</definedName>
    <definedName name="ExportFile___2" localSheetId="19">'Data Mobile '!ffff___0</definedName>
    <definedName name="ExportFile___2" localSheetId="10">'Marge Mobile'!ffff___0</definedName>
    <definedName name="ExportFile___2" localSheetId="21">'Mobile Money'!ffff___0</definedName>
    <definedName name="ExportFile___2" localSheetId="29">'SHL et management fees'!ffff___0</definedName>
    <definedName name="ExportFile___2">ffff___0</definedName>
    <definedName name="ExportFile___23" localSheetId="1">Cover!ffff___14</definedName>
    <definedName name="ExportFile___23" localSheetId="19">'Data Mobile '!ffff___14</definedName>
    <definedName name="ExportFile___23" localSheetId="10">'Marge Mobile'!ffff___14</definedName>
    <definedName name="ExportFile___23" localSheetId="21">'Mobile Money'!ffff___14</definedName>
    <definedName name="ExportFile___23" localSheetId="29">'SHL et management fees'!ffff___14</definedName>
    <definedName name="ExportFile___23">ffff___14</definedName>
    <definedName name="ExportFile___25" localSheetId="1">ffff___27</definedName>
    <definedName name="ExportFile___25" localSheetId="19">'Data Mobile '!ffff___27</definedName>
    <definedName name="ExportFile___25" localSheetId="10">'Marge Mobile'!ffff___27</definedName>
    <definedName name="ExportFile___25" localSheetId="21">'Mobile Money'!ffff___27</definedName>
    <definedName name="ExportFile___25" localSheetId="29">'SHL et management fees'!ffff___27</definedName>
    <definedName name="ExportFile___25">ffff___27</definedName>
    <definedName name="ExportFile___26" localSheetId="1">Cover!fffffffff___16</definedName>
    <definedName name="ExportFile___26" localSheetId="19">'Data Mobile '!fffffffff___16</definedName>
    <definedName name="ExportFile___26" localSheetId="10">'Marge Mobile'!fffffffff___16</definedName>
    <definedName name="ExportFile___26" localSheetId="21">'Mobile Money'!fffffffff___16</definedName>
    <definedName name="ExportFile___26" localSheetId="29">'SHL et management fees'!fffffffff___16</definedName>
    <definedName name="ExportFile___26">fffffffff___16</definedName>
    <definedName name="ExportFile___27" localSheetId="1">Cover!fffffffff___6</definedName>
    <definedName name="ExportFile___27" localSheetId="19">'Data Mobile '!fffffffff___6</definedName>
    <definedName name="ExportFile___27" localSheetId="10">'Marge Mobile'!fffffffff___6</definedName>
    <definedName name="ExportFile___27" localSheetId="21">'Mobile Money'!fffffffff___6</definedName>
    <definedName name="ExportFile___27" localSheetId="29">'SHL et management fees'!fffffffff___6</definedName>
    <definedName name="ExportFile___27">fffffffff___6</definedName>
    <definedName name="ExportFile___3" localSheetId="1">ffff___26</definedName>
    <definedName name="ExportFile___3" localSheetId="19">'Data Mobile '!ffff___26</definedName>
    <definedName name="ExportFile___3" localSheetId="10">'Marge Mobile'!ffff___26</definedName>
    <definedName name="ExportFile___3" localSheetId="21">'Mobile Money'!ffff___26</definedName>
    <definedName name="ExportFile___3" localSheetId="29">'SHL et management fees'!ffff___26</definedName>
    <definedName name="ExportFile___3">ffff___26</definedName>
    <definedName name="ExportFile___4" localSheetId="1">Cover!ffff___12</definedName>
    <definedName name="ExportFile___4" localSheetId="19">'Data Mobile '!ffff___12</definedName>
    <definedName name="ExportFile___4" localSheetId="10">'Marge Mobile'!ffff___12</definedName>
    <definedName name="ExportFile___4" localSheetId="21">'Mobile Money'!ffff___12</definedName>
    <definedName name="ExportFile___4" localSheetId="29">'SHL et management fees'!ffff___12</definedName>
    <definedName name="ExportFile___4">ffff___12</definedName>
    <definedName name="ExportFile___5" localSheetId="1">Cover!fffffffff___23</definedName>
    <definedName name="ExportFile___5" localSheetId="19">'Data Mobile '!fffffffff___23</definedName>
    <definedName name="ExportFile___5" localSheetId="10">'Marge Mobile'!fffffffff___23</definedName>
    <definedName name="ExportFile___5" localSheetId="21">'Mobile Money'!fffffffff___23</definedName>
    <definedName name="ExportFile___5" localSheetId="29">'SHL et management fees'!fffffffff___23</definedName>
    <definedName name="ExportFile___5">fffffffff___23</definedName>
    <definedName name="ExportFile___6" localSheetId="1">ffff___3</definedName>
    <definedName name="ExportFile___6" localSheetId="19">'Data Mobile '!ffff___3</definedName>
    <definedName name="ExportFile___6" localSheetId="10">'Marge Mobile'!ffff___3</definedName>
    <definedName name="ExportFile___6" localSheetId="21">'Mobile Money'!ffff___3</definedName>
    <definedName name="ExportFile___6" localSheetId="29">'SHL et management fees'!ffff___3</definedName>
    <definedName name="ExportFile___6">ffff___3</definedName>
    <definedName name="ExportFile___7" localSheetId="1">Cover!fffffffff___4</definedName>
    <definedName name="ExportFile___7" localSheetId="19">'Data Mobile '!fffffffff___4</definedName>
    <definedName name="ExportFile___7" localSheetId="10">'Marge Mobile'!fffffffff___4</definedName>
    <definedName name="ExportFile___7" localSheetId="21">'Mobile Money'!fffffffff___4</definedName>
    <definedName name="ExportFile___7" localSheetId="29">'SHL et management fees'!fffffffff___4</definedName>
    <definedName name="ExportFile___7">fffffffff___4</definedName>
    <definedName name="ExportFile___9" localSheetId="1">ffff___5</definedName>
    <definedName name="ExportFile___9" localSheetId="19">'Data Mobile '!ffff___5</definedName>
    <definedName name="ExportFile___9" localSheetId="10">'Marge Mobile'!ffff___5</definedName>
    <definedName name="ExportFile___9" localSheetId="21">'Mobile Money'!ffff___5</definedName>
    <definedName name="ExportFile___9" localSheetId="29">'SHL et management fees'!ffff___5</definedName>
    <definedName name="ExportFile___9">ffff___5</definedName>
    <definedName name="ExpressGraph" localSheetId="1">'[40]Daily Z10'!#REF!</definedName>
    <definedName name="ExpressGraph" localSheetId="19">'[40]Daily Z10'!#REF!</definedName>
    <definedName name="ExpressGraph" localSheetId="10">'[40]Daily Z10'!#REF!</definedName>
    <definedName name="ExpressGraph" localSheetId="21">'[40]Daily Z10'!#REF!</definedName>
    <definedName name="ExpressGraph" localSheetId="29">'[40]Daily Z10'!#REF!</definedName>
    <definedName name="ExpressGraph">'[40]Daily Z10'!#REF!</definedName>
    <definedName name="EXTERNE">[24]SV161!$C$44</definedName>
    <definedName name="_xlnm.Extract" localSheetId="19">[82]MS!#REF!</definedName>
    <definedName name="_xlnm.Extract" localSheetId="10">[82]MS!#REF!</definedName>
    <definedName name="_xlnm.Extract" localSheetId="21">[82]MS!#REF!</definedName>
    <definedName name="_xlnm.Extract">[82]MS!#REF!</definedName>
    <definedName name="ey"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eyr" localSheetId="1" hidden="1">{"hiden",#N/A,FALSE,"14";"hidden",#N/A,FALSE,"16";"hidden",#N/A,FALSE,"18";"hidden",#N/A,FALSE,"20"}</definedName>
    <definedName name="eyr" localSheetId="19" hidden="1">{"hiden",#N/A,FALSE,"14";"hidden",#N/A,FALSE,"16";"hidden",#N/A,FALSE,"18";"hidden",#N/A,FALSE,"20"}</definedName>
    <definedName name="eyr" localSheetId="21" hidden="1">{"hiden",#N/A,FALSE,"14";"hidden",#N/A,FALSE,"16";"hidden",#N/A,FALSE,"18";"hidden",#N/A,FALSE,"20"}</definedName>
    <definedName name="eyr" localSheetId="30" hidden="1">{"hiden",#N/A,FALSE,"14";"hidden",#N/A,FALSE,"16";"hidden",#N/A,FALSE,"18";"hidden",#N/A,FALSE,"20"}</definedName>
    <definedName name="eyr" localSheetId="7" hidden="1">{"hiden",#N/A,FALSE,"14";"hidden",#N/A,FALSE,"16";"hidden",#N/A,FALSE,"18";"hidden",#N/A,FALSE,"20"}</definedName>
    <definedName name="eyr" localSheetId="29" hidden="1">{"hiden",#N/A,FALSE,"14";"hidden",#N/A,FALSE,"16";"hidden",#N/A,FALSE,"18";"hidden",#N/A,FALSE,"20"}</definedName>
    <definedName name="eyr" hidden="1">{"hiden",#N/A,FALSE,"14";"hidden",#N/A,FALSE,"16";"hidden",#N/A,FALSE,"18";"hidden",#N/A,FALSE,"20"}</definedName>
    <definedName name="EZ" localSheetId="19">#REF!</definedName>
    <definedName name="EZ" localSheetId="10">#REF!</definedName>
    <definedName name="EZ" localSheetId="21">#REF!</definedName>
    <definedName name="ez" localSheetId="26" hidden="1">{"print 1",#N/A,FALSE,"PrimeCo PCS";"print 2",#N/A,FALSE,"PrimeCo PCS";"valuation",#N/A,FALSE,"PrimeCo PCS"}</definedName>
    <definedName name="EZ">#REF!</definedName>
    <definedName name="ezqe">#N/A</definedName>
    <definedName name="ezrtezr" localSheetId="22" hidden="1">[84]RSG!#REF!</definedName>
    <definedName name="ezrtezr" localSheetId="1" hidden="1">[84]RSG!#REF!</definedName>
    <definedName name="ezrtezr" localSheetId="19" hidden="1">[84]RSG!#REF!</definedName>
    <definedName name="ezrtezr" localSheetId="10" hidden="1">[84]RSG!#REF!</definedName>
    <definedName name="ezrtezr" localSheetId="21" hidden="1">[84]RSG!#REF!</definedName>
    <definedName name="ezrtezr" localSheetId="30" hidden="1">[83]RSG!#REF!</definedName>
    <definedName name="ezrtezr" localSheetId="17" hidden="1">[84]RSG!#REF!</definedName>
    <definedName name="ezrtezr" hidden="1">[84]RSG!#REF!</definedName>
    <definedName name="ezrtrezt" localSheetId="30" hidden="1">[83]AW!$D$11:$D$24</definedName>
    <definedName name="ezrtrezt" hidden="1">[84]AW!$D$11:$D$24</definedName>
    <definedName name="eztezrt" localSheetId="22" hidden="1">[84]RSG!#REF!</definedName>
    <definedName name="eztezrt" localSheetId="1" hidden="1">[84]RSG!#REF!</definedName>
    <definedName name="eztezrt" localSheetId="19" hidden="1">[84]RSG!#REF!</definedName>
    <definedName name="eztezrt" localSheetId="10" hidden="1">[84]RSG!#REF!</definedName>
    <definedName name="eztezrt" localSheetId="21" hidden="1">[84]RSG!#REF!</definedName>
    <definedName name="eztezrt" localSheetId="30" hidden="1">[83]RSG!#REF!</definedName>
    <definedName name="eztezrt" localSheetId="7" hidden="1">[84]RSG!#REF!</definedName>
    <definedName name="eztezrt" localSheetId="17" hidden="1">[84]RSG!#REF!</definedName>
    <definedName name="eztezrt" hidden="1">[84]RSG!#REF!</definedName>
    <definedName name="F" localSheetId="1">#REF!</definedName>
    <definedName name="F" localSheetId="19">#REF!</definedName>
    <definedName name="F" localSheetId="10">#REF!</definedName>
    <definedName name="F" localSheetId="21">#REF!</definedName>
    <definedName name="F">#REF!</definedName>
    <definedName name="F___0" localSheetId="1">#REF!</definedName>
    <definedName name="F___0" localSheetId="19">#REF!</definedName>
    <definedName name="F___0" localSheetId="10">#REF!</definedName>
    <definedName name="F___0" localSheetId="21">#REF!</definedName>
    <definedName name="F___0">#REF!</definedName>
    <definedName name="F___12" localSheetId="1">#REF!</definedName>
    <definedName name="F___12" localSheetId="19">#REF!</definedName>
    <definedName name="F___12" localSheetId="10">#REF!</definedName>
    <definedName name="F___12" localSheetId="21">#REF!</definedName>
    <definedName name="F___12">#REF!</definedName>
    <definedName name="F___14" localSheetId="19">#REF!</definedName>
    <definedName name="F___14" localSheetId="10">#REF!</definedName>
    <definedName name="F___14" localSheetId="21">#REF!</definedName>
    <definedName name="F___14">#REF!</definedName>
    <definedName name="F___16" localSheetId="19">#REF!</definedName>
    <definedName name="F___16" localSheetId="10">#REF!</definedName>
    <definedName name="F___16" localSheetId="21">#REF!</definedName>
    <definedName name="F___16">#REF!</definedName>
    <definedName name="F___2" localSheetId="19">#REF!</definedName>
    <definedName name="F___2" localSheetId="10">#REF!</definedName>
    <definedName name="F___2" localSheetId="21">#REF!</definedName>
    <definedName name="F___2">#REF!</definedName>
    <definedName name="F___25" localSheetId="19">#REF!</definedName>
    <definedName name="F___25" localSheetId="10">#REF!</definedName>
    <definedName name="F___25" localSheetId="21">#REF!</definedName>
    <definedName name="F___25">#REF!</definedName>
    <definedName name="F___26" localSheetId="19">#REF!</definedName>
    <definedName name="F___26" localSheetId="10">#REF!</definedName>
    <definedName name="F___26" localSheetId="21">#REF!</definedName>
    <definedName name="F___26">#REF!</definedName>
    <definedName name="F___27" localSheetId="19">#REF!</definedName>
    <definedName name="F___27" localSheetId="10">#REF!</definedName>
    <definedName name="F___27" localSheetId="21">#REF!</definedName>
    <definedName name="F___27">#REF!</definedName>
    <definedName name="F___4" localSheetId="19">#REF!</definedName>
    <definedName name="F___4" localSheetId="10">#REF!</definedName>
    <definedName name="F___4" localSheetId="21">#REF!</definedName>
    <definedName name="F___4">#REF!</definedName>
    <definedName name="F___5" localSheetId="19">#REF!</definedName>
    <definedName name="F___5" localSheetId="10">#REF!</definedName>
    <definedName name="F___5" localSheetId="21">#REF!</definedName>
    <definedName name="F___5">#REF!</definedName>
    <definedName name="F___7" localSheetId="19">#REF!</definedName>
    <definedName name="F___7" localSheetId="10">#REF!</definedName>
    <definedName name="F___7" localSheetId="21">#REF!</definedName>
    <definedName name="F___7">#REF!</definedName>
    <definedName name="F_SMS_Data" localSheetId="19">#REF!</definedName>
    <definedName name="F_SMS_Data" localSheetId="10">#REF!</definedName>
    <definedName name="F_SMS_Data" localSheetId="21">#REF!</definedName>
    <definedName name="F_SMS_Data">#REF!</definedName>
    <definedName name="F_SMS_Data___0" localSheetId="19">#REF!</definedName>
    <definedName name="F_SMS_Data___0" localSheetId="10">#REF!</definedName>
    <definedName name="F_SMS_Data___0" localSheetId="21">#REF!</definedName>
    <definedName name="F_SMS_Data___0">#REF!</definedName>
    <definedName name="F_SMS_Data___12" localSheetId="19">#REF!</definedName>
    <definedName name="F_SMS_Data___12" localSheetId="10">#REF!</definedName>
    <definedName name="F_SMS_Data___12" localSheetId="21">#REF!</definedName>
    <definedName name="F_SMS_Data___12">#REF!</definedName>
    <definedName name="F_SMS_Data___14" localSheetId="19">#REF!</definedName>
    <definedName name="F_SMS_Data___14" localSheetId="10">#REF!</definedName>
    <definedName name="F_SMS_Data___14" localSheetId="21">#REF!</definedName>
    <definedName name="F_SMS_Data___14">#REF!</definedName>
    <definedName name="F_SMS_Data___16" localSheetId="19">#REF!</definedName>
    <definedName name="F_SMS_Data___16" localSheetId="10">#REF!</definedName>
    <definedName name="F_SMS_Data___16" localSheetId="21">#REF!</definedName>
    <definedName name="F_SMS_Data___16">#REF!</definedName>
    <definedName name="F_SMS_Data___2" localSheetId="19">#REF!</definedName>
    <definedName name="F_SMS_Data___2" localSheetId="10">#REF!</definedName>
    <definedName name="F_SMS_Data___2" localSheetId="21">#REF!</definedName>
    <definedName name="F_SMS_Data___2">#REF!</definedName>
    <definedName name="F_SMS_Data___26" localSheetId="19">#REF!</definedName>
    <definedName name="F_SMS_Data___26" localSheetId="10">#REF!</definedName>
    <definedName name="F_SMS_Data___26" localSheetId="21">#REF!</definedName>
    <definedName name="F_SMS_Data___26">#REF!</definedName>
    <definedName name="F_SMS_Data___27" localSheetId="19">#REF!</definedName>
    <definedName name="F_SMS_Data___27" localSheetId="10">#REF!</definedName>
    <definedName name="F_SMS_Data___27" localSheetId="21">#REF!</definedName>
    <definedName name="F_SMS_Data___27">#REF!</definedName>
    <definedName name="F_SMS_Data___5" localSheetId="19">#REF!</definedName>
    <definedName name="F_SMS_Data___5" localSheetId="10">#REF!</definedName>
    <definedName name="F_SMS_Data___5" localSheetId="21">#REF!</definedName>
    <definedName name="F_SMS_Data___5">#REF!</definedName>
    <definedName name="F_SMS_Data___7" localSheetId="19">#REF!</definedName>
    <definedName name="F_SMS_Data___7" localSheetId="10">#REF!</definedName>
    <definedName name="F_SMS_Data___7" localSheetId="21">#REF!</definedName>
    <definedName name="F_SMS_Data___7">#REF!</definedName>
    <definedName name="face" localSheetId="19">#REF!</definedName>
    <definedName name="face" localSheetId="10">#REF!</definedName>
    <definedName name="face" localSheetId="21">#REF!</definedName>
    <definedName name="face">#REF!</definedName>
    <definedName name="fcfdd" localSheetId="1" hidden="1">{#N/A,#N/A,TRUE,"Forecast &amp; Analysis";#N/A,#N/A,TRUE,"Market Values";#N/A,#N/A,TRUE,"Ratios";#N/A,#N/A,TRUE,"Regressions";#N/A,#N/A,TRUE,"Market Values";#N/A,#N/A,TRUE,"Parameters &amp; Results"}</definedName>
    <definedName name="fcfdd" localSheetId="19" hidden="1">{#N/A,#N/A,TRUE,"Forecast &amp; Analysis";#N/A,#N/A,TRUE,"Market Values";#N/A,#N/A,TRUE,"Ratios";#N/A,#N/A,TRUE,"Regressions";#N/A,#N/A,TRUE,"Market Values";#N/A,#N/A,TRUE,"Parameters &amp; Results"}</definedName>
    <definedName name="fcfdd" localSheetId="21" hidden="1">{#N/A,#N/A,TRUE,"Forecast &amp; Analysis";#N/A,#N/A,TRUE,"Market Values";#N/A,#N/A,TRUE,"Ratios";#N/A,#N/A,TRUE,"Regressions";#N/A,#N/A,TRUE,"Market Values";#N/A,#N/A,TRUE,"Parameters &amp; Results"}</definedName>
    <definedName name="fcfdd" localSheetId="30" hidden="1">{#N/A,#N/A,TRUE,"Forecast &amp; Analysis";#N/A,#N/A,TRUE,"Market Values";#N/A,#N/A,TRUE,"Ratios";#N/A,#N/A,TRUE,"Regressions";#N/A,#N/A,TRUE,"Market Values";#N/A,#N/A,TRUE,"Parameters &amp; Results"}</definedName>
    <definedName name="fcfdd" localSheetId="7" hidden="1">{#N/A,#N/A,TRUE,"Forecast &amp; Analysis";#N/A,#N/A,TRUE,"Market Values";#N/A,#N/A,TRUE,"Ratios";#N/A,#N/A,TRUE,"Regressions";#N/A,#N/A,TRUE,"Market Values";#N/A,#N/A,TRUE,"Parameters &amp; Results"}</definedName>
    <definedName name="fcfdd" localSheetId="29" hidden="1">{#N/A,#N/A,TRUE,"Forecast &amp; Analysis";#N/A,#N/A,TRUE,"Market Values";#N/A,#N/A,TRUE,"Ratios";#N/A,#N/A,TRUE,"Regressions";#N/A,#N/A,TRUE,"Market Values";#N/A,#N/A,TRUE,"Parameters &amp; Results"}</definedName>
    <definedName name="fcfdd" hidden="1">{#N/A,#N/A,TRUE,"Forecast &amp; Analysis";#N/A,#N/A,TRUE,"Market Values";#N/A,#N/A,TRUE,"Ratios";#N/A,#N/A,TRUE,"Regressions";#N/A,#N/A,TRUE,"Market Values";#N/A,#N/A,TRUE,"Parameters &amp; Results"}</definedName>
    <definedName name="FCST_3">#N/A</definedName>
    <definedName name="FCST_4">#N/A</definedName>
    <definedName name="fd">#N/A</definedName>
    <definedName name="fdd" localSheetId="1">Cover!fdd</definedName>
    <definedName name="fdd" localSheetId="19">#N/A</definedName>
    <definedName name="fdd" localSheetId="10">#N/A</definedName>
    <definedName name="fdd" localSheetId="21">#N/A</definedName>
    <definedName name="fdd" localSheetId="30">'NRI 2015'!fdd</definedName>
    <definedName name="fdd" localSheetId="7">'Parc Mobile'!fdd</definedName>
    <definedName name="fdd" localSheetId="29">'SHL et management fees'!fdd</definedName>
    <definedName name="fdd">'NRI 2015'!fdd</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r" localSheetId="1">Cover!fddr</definedName>
    <definedName name="fddr" localSheetId="19">#N/A</definedName>
    <definedName name="fddr" localSheetId="10">#N/A</definedName>
    <definedName name="fddr" localSheetId="21">#N/A</definedName>
    <definedName name="fddr" localSheetId="30">'NRI 2015'!fddr</definedName>
    <definedName name="fddr" localSheetId="7">'Parc Mobile'!fddr</definedName>
    <definedName name="fddr" localSheetId="29">'SHL et management fees'!fddr</definedName>
    <definedName name="fddr">'NRI 2015'!fddr</definedName>
    <definedName name="fdg">#N/A</definedName>
    <definedName name="fdggh" localSheetId="1">Cover!fdggh</definedName>
    <definedName name="fdggh" localSheetId="19">#N/A</definedName>
    <definedName name="fdggh" localSheetId="10">#N/A</definedName>
    <definedName name="fdggh" localSheetId="21">#N/A</definedName>
    <definedName name="fdggh" localSheetId="30">'NRI 2015'!fdggh</definedName>
    <definedName name="fdggh" localSheetId="7">'Parc Mobile'!fdggh</definedName>
    <definedName name="fdggh" localSheetId="29">'SHL et management fees'!fdggh</definedName>
    <definedName name="fdggh">'NRI 2015'!fdggh</definedName>
    <definedName name="fdgh">#N/A</definedName>
    <definedName name="FDGHS" localSheetId="1">Cover!FDGHS</definedName>
    <definedName name="FDGHS" localSheetId="19">#N/A</definedName>
    <definedName name="FDGHS" localSheetId="10">#N/A</definedName>
    <definedName name="FDGHS" localSheetId="21">#N/A</definedName>
    <definedName name="FDGHS" localSheetId="30">'NRI 2015'!FDGHS</definedName>
    <definedName name="FDGHS" localSheetId="7">'Parc Mobile'!FDGHS</definedName>
    <definedName name="FDGHS" localSheetId="29">'SHL et management fees'!FDGHS</definedName>
    <definedName name="FDGHS">'NRI 2015'!FDGHS</definedName>
    <definedName name="fdgqsjsbc" localSheetId="1">Cover!fdgqsjsbc</definedName>
    <definedName name="fdgqsjsbc" localSheetId="19">#N/A</definedName>
    <definedName name="fdgqsjsbc" localSheetId="10">#N/A</definedName>
    <definedName name="fdgqsjsbc" localSheetId="21">#N/A</definedName>
    <definedName name="fdgqsjsbc" localSheetId="30">'NRI 2015'!fdgqsjsbc</definedName>
    <definedName name="fdgqsjsbc" localSheetId="7">'Parc Mobile'!fdgqsjsbc</definedName>
    <definedName name="fdgqsjsbc" localSheetId="29">'SHL et management fees'!fdgqsjsbc</definedName>
    <definedName name="fdgqsjsbc">'NRI 2015'!fdgqsjsbc</definedName>
    <definedName name="fdhedtbfc" localSheetId="1">Cover!fdhedtbfc</definedName>
    <definedName name="fdhedtbfc" localSheetId="19">#N/A</definedName>
    <definedName name="fdhedtbfc" localSheetId="10">#N/A</definedName>
    <definedName name="fdhedtbfc" localSheetId="21">#N/A</definedName>
    <definedName name="fdhedtbfc" localSheetId="30">'NRI 2015'!fdhedtbfc</definedName>
    <definedName name="fdhedtbfc" localSheetId="7">'Parc Mobile'!fdhedtbfc</definedName>
    <definedName name="fdhedtbfc" localSheetId="29">'SHL et management fees'!fdhedtbfc</definedName>
    <definedName name="fdhedtbfc">'NRI 2015'!fdhedtbfc</definedName>
    <definedName name="fdhfdh" localSheetId="1" hidden="1">{"First Page",#N/A,FALSE,"Surfactants LBO";"Second Page",#N/A,FALSE,"Surfactants LBO"}</definedName>
    <definedName name="fdhfdh" localSheetId="19" hidden="1">{"First Page",#N/A,FALSE,"Surfactants LBO";"Second Page",#N/A,FALSE,"Surfactants LBO"}</definedName>
    <definedName name="fdhfdh" localSheetId="21" hidden="1">{"First Page",#N/A,FALSE,"Surfactants LBO";"Second Page",#N/A,FALSE,"Surfactants LBO"}</definedName>
    <definedName name="fdhfdh" localSheetId="30" hidden="1">{"First Page",#N/A,FALSE,"Surfactants LBO";"Second Page",#N/A,FALSE,"Surfactants LBO"}</definedName>
    <definedName name="fdhfdh" localSheetId="7" hidden="1">{"First Page",#N/A,FALSE,"Surfactants LBO";"Second Page",#N/A,FALSE,"Surfactants LBO"}</definedName>
    <definedName name="fdhfdh" localSheetId="29" hidden="1">{"First Page",#N/A,FALSE,"Surfactants LBO";"Second Page",#N/A,FALSE,"Surfactants LBO"}</definedName>
    <definedName name="fdhfdh" hidden="1">{"First Page",#N/A,FALSE,"Surfactants LBO";"Second Page",#N/A,FALSE,"Surfactants LBO"}</definedName>
    <definedName name="fdhfghfdh" localSheetId="1" hidden="1">{"First Page",#N/A,FALSE,"Surfactants LBO";"Second Page",#N/A,FALSE,"Surfactants LBO"}</definedName>
    <definedName name="fdhfghfdh" localSheetId="19" hidden="1">{"First Page",#N/A,FALSE,"Surfactants LBO";"Second Page",#N/A,FALSE,"Surfactants LBO"}</definedName>
    <definedName name="fdhfghfdh" localSheetId="21" hidden="1">{"First Page",#N/A,FALSE,"Surfactants LBO";"Second Page",#N/A,FALSE,"Surfactants LBO"}</definedName>
    <definedName name="fdhfghfdh" localSheetId="30" hidden="1">{"First Page",#N/A,FALSE,"Surfactants LBO";"Second Page",#N/A,FALSE,"Surfactants LBO"}</definedName>
    <definedName name="fdhfghfdh" localSheetId="7" hidden="1">{"First Page",#N/A,FALSE,"Surfactants LBO";"Second Page",#N/A,FALSE,"Surfactants LBO"}</definedName>
    <definedName name="fdhfghfdh" localSheetId="29" hidden="1">{"First Page",#N/A,FALSE,"Surfactants LBO";"Second Page",#N/A,FALSE,"Surfactants LBO"}</definedName>
    <definedName name="fdhfghfdh" hidden="1">{"First Page",#N/A,FALSE,"Surfactants LBO";"Second Page",#N/A,FALSE,"Surfactants LBO"}</definedName>
    <definedName name="FDP_280_1_aSrv" localSheetId="22" hidden="1">[100]Forecasts_VDF!#REF!</definedName>
    <definedName name="FDP_280_1_aSrv" localSheetId="1" hidden="1">[100]Forecasts_VDF!#REF!</definedName>
    <definedName name="FDP_280_1_aSrv" localSheetId="19" hidden="1">[100]Forecasts_VDF!#REF!</definedName>
    <definedName name="FDP_280_1_aSrv" localSheetId="10" hidden="1">[100]Forecasts_VDF!#REF!</definedName>
    <definedName name="FDP_280_1_aSrv" localSheetId="21" hidden="1">[100]Forecasts_VDF!#REF!</definedName>
    <definedName name="FDP_280_1_aSrv" localSheetId="30" hidden="1">[102]Forecasts_VDF!#REF!</definedName>
    <definedName name="FDP_280_1_aSrv" localSheetId="17" hidden="1">[100]Forecasts_VDF!#REF!</definedName>
    <definedName name="FDP_280_1_aSrv" hidden="1">[100]Forecasts_VDF!#REF!</definedName>
    <definedName name="FDP_281_1_aSrv" localSheetId="22" hidden="1">[100]Forecasts_VDF!#REF!</definedName>
    <definedName name="FDP_281_1_aSrv" localSheetId="1" hidden="1">[100]Forecasts_VDF!#REF!</definedName>
    <definedName name="FDP_281_1_aSrv" localSheetId="19" hidden="1">[100]Forecasts_VDF!#REF!</definedName>
    <definedName name="FDP_281_1_aSrv" localSheetId="10" hidden="1">[100]Forecasts_VDF!#REF!</definedName>
    <definedName name="FDP_281_1_aSrv" localSheetId="21" hidden="1">[100]Forecasts_VDF!#REF!</definedName>
    <definedName name="FDP_281_1_aSrv" localSheetId="30" hidden="1">[102]Forecasts_VDF!#REF!</definedName>
    <definedName name="FDP_281_1_aSrv" localSheetId="17" hidden="1">[100]Forecasts_VDF!#REF!</definedName>
    <definedName name="FDP_281_1_aSrv" hidden="1">[100]Forecasts_VDF!#REF!</definedName>
    <definedName name="FDP_282_1_aSrv" localSheetId="22" hidden="1">[100]Forecasts_VDF!#REF!</definedName>
    <definedName name="FDP_282_1_aSrv" localSheetId="1" hidden="1">[100]Forecasts_VDF!#REF!</definedName>
    <definedName name="FDP_282_1_aSrv" localSheetId="19" hidden="1">[100]Forecasts_VDF!#REF!</definedName>
    <definedName name="FDP_282_1_aSrv" localSheetId="10" hidden="1">[100]Forecasts_VDF!#REF!</definedName>
    <definedName name="FDP_282_1_aSrv" localSheetId="21" hidden="1">[100]Forecasts_VDF!#REF!</definedName>
    <definedName name="FDP_282_1_aSrv" localSheetId="30" hidden="1">[102]Forecasts_VDF!#REF!</definedName>
    <definedName name="FDP_282_1_aSrv" localSheetId="17" hidden="1">[100]Forecasts_VDF!#REF!</definedName>
    <definedName name="FDP_282_1_aSrv" hidden="1">[100]Forecasts_VDF!#REF!</definedName>
    <definedName name="FDP_283_1_aSrv" localSheetId="22" hidden="1">[100]Forecasts_VDF!#REF!</definedName>
    <definedName name="FDP_283_1_aSrv" localSheetId="1" hidden="1">[100]Forecasts_VDF!#REF!</definedName>
    <definedName name="FDP_283_1_aSrv" localSheetId="19" hidden="1">[100]Forecasts_VDF!#REF!</definedName>
    <definedName name="FDP_283_1_aSrv" localSheetId="10" hidden="1">[100]Forecasts_VDF!#REF!</definedName>
    <definedName name="FDP_283_1_aSrv" localSheetId="21" hidden="1">[100]Forecasts_VDF!#REF!</definedName>
    <definedName name="FDP_283_1_aSrv" localSheetId="30" hidden="1">[102]Forecasts_VDF!#REF!</definedName>
    <definedName name="FDP_283_1_aSrv" localSheetId="17" hidden="1">[100]Forecasts_VDF!#REF!</definedName>
    <definedName name="FDP_283_1_aSrv" hidden="1">[100]Forecasts_VDF!#REF!</definedName>
    <definedName name="February" localSheetId="1">#REF!</definedName>
    <definedName name="February" localSheetId="19">#REF!</definedName>
    <definedName name="February" localSheetId="10">#REF!</definedName>
    <definedName name="February" localSheetId="21">#REF!</definedName>
    <definedName name="February">#REF!</definedName>
    <definedName name="fegc" localSheetId="1">Cover!fegc</definedName>
    <definedName name="fegc" localSheetId="19">#N/A</definedName>
    <definedName name="fegc" localSheetId="10">#N/A</definedName>
    <definedName name="fegc" localSheetId="21">#N/A</definedName>
    <definedName name="fegc" localSheetId="30">'NRI 2015'!fegc</definedName>
    <definedName name="fegc" localSheetId="7">'Parc Mobile'!fegc</definedName>
    <definedName name="fegc" localSheetId="29">'SHL et management fees'!fegc</definedName>
    <definedName name="fegc">'NRI 2015'!fegc</definedName>
    <definedName name="fes" localSheetId="1">'[28]FES  ATLAS'!#REF!</definedName>
    <definedName name="fes" localSheetId="19">'[28]FES  ATLAS'!#REF!</definedName>
    <definedName name="fes" localSheetId="10">'[28]FES  ATLAS'!#REF!</definedName>
    <definedName name="fes" localSheetId="21">'[28]FES  ATLAS'!#REF!</definedName>
    <definedName name="fes" localSheetId="29">'[28]FES  ATLAS'!#REF!</definedName>
    <definedName name="fes">'[28]FES  ATLAS'!#REF!</definedName>
    <definedName name="feuille" localSheetId="19">'[28]FES  ATLAS'!#REF!</definedName>
    <definedName name="feuille" localSheetId="10">'[28]FES  ATLAS'!#REF!</definedName>
    <definedName name="feuille" localSheetId="21">'[28]FES  ATLAS'!#REF!</definedName>
    <definedName name="feuille" localSheetId="29">'[28]FES  ATLAS'!#REF!</definedName>
    <definedName name="feuille">'[28]FES  ATLAS'!#REF!</definedName>
    <definedName name="fev" localSheetId="1">#REF!</definedName>
    <definedName name="fev" localSheetId="19">#REF!</definedName>
    <definedName name="fev" localSheetId="10">#REF!</definedName>
    <definedName name="fev" localSheetId="21">#REF!</definedName>
    <definedName name="fev" localSheetId="29">#REF!</definedName>
    <definedName name="fev">#REF!</definedName>
    <definedName name="Fevrier" localSheetId="19">#REF!</definedName>
    <definedName name="Fevrier" localSheetId="10">#REF!</definedName>
    <definedName name="Fevrier" localSheetId="21">#REF!</definedName>
    <definedName name="Fevrier" localSheetId="29">#REF!</definedName>
    <definedName name="Fevrier">#REF!</definedName>
    <definedName name="fevruer" localSheetId="1">Cover!fevruer</definedName>
    <definedName name="fevruer" localSheetId="19">#N/A</definedName>
    <definedName name="fevruer" localSheetId="10">#N/A</definedName>
    <definedName name="fevruer" localSheetId="21">#N/A</definedName>
    <definedName name="fevruer" localSheetId="30">'NRI 2015'!fevruer</definedName>
    <definedName name="fevruer" localSheetId="7">'Parc Mobile'!fevruer</definedName>
    <definedName name="fevruer" localSheetId="29">'SHL et management fees'!fevruer</definedName>
    <definedName name="fevruer">'NRI 2015'!fevruer</definedName>
    <definedName name="FF">#N/A</definedName>
    <definedName name="ffe" localSheetId="1">[103]BATIMENT!#REF!</definedName>
    <definedName name="ffe" localSheetId="19">[103]BATIMENT!#REF!</definedName>
    <definedName name="ffe" localSheetId="10">[103]BATIMENT!#REF!</definedName>
    <definedName name="ffe" localSheetId="21">[103]BATIMENT!#REF!</definedName>
    <definedName name="ffe" localSheetId="29">[103]BATIMENT!#REF!</definedName>
    <definedName name="ffe">[103]BATIMENT!#REF!</definedName>
    <definedName name="fff" localSheetId="22" hidden="1">[0]!Tx_intérêt_par_an/#REF!</definedName>
    <definedName name="fff" localSheetId="1" hidden="1">#N/A</definedName>
    <definedName name="fff" localSheetId="19" hidden="1">'Data Mobile '!Tx_intérêt_par_an/#REF!</definedName>
    <definedName name="fff" localSheetId="18" hidden="1">[0]!Tx_intérêt_par_an/#REF!</definedName>
    <definedName name="fff" localSheetId="9" hidden="1">[0]!Tx_intérêt_par_an/#REF!</definedName>
    <definedName name="fff" localSheetId="10" hidden="1">'Marge Mobile'!Tx_intérêt_par_an/#REF!</definedName>
    <definedName name="fff" localSheetId="21" hidden="1">'Mobile Money'!Tx_intérêt_par_an/#REF!</definedName>
    <definedName name="fff" localSheetId="30" hidden="1">{"IS",#N/A,FALSE,"IS";"RPTIS",#N/A,FALSE,"RPTIS";"STATS",#N/A,FALSE,"STATS";"CELL",#N/A,FALSE,"CELL";"BS",#N/A,FALSE,"BS"}</definedName>
    <definedName name="fff" localSheetId="13" hidden="1">[0]!Tx_intérêt_par_an/#REF!</definedName>
    <definedName name="fff" localSheetId="7" hidden="1">[0]!Tx_intérêt_par_an/#REF!</definedName>
    <definedName name="fff" localSheetId="26" hidden="1">{"IS",#N/A,FALSE,"IS";"RPTIS",#N/A,FALSE,"RPTIS";"STATS",#N/A,FALSE,"STATS";"CELL",#N/A,FALSE,"CELL";"BS",#N/A,FALSE,"BS"}</definedName>
    <definedName name="fff" localSheetId="29" hidden="1">[0]!Tx_intérêt_par_an/#REF!</definedName>
    <definedName name="fff" localSheetId="17" hidden="1">[0]!Tx_intérêt_par_an/#REF!</definedName>
    <definedName name="fff" hidden="1">[0]!Tx_intérêt_par_an/#REF!</definedName>
    <definedName name="ffff" localSheetId="1">Cover!Nb_de_paiements_par_an*#REF!</definedName>
    <definedName name="ffff" localSheetId="19">'Data Mobile '!Nb_de_paiements_par_an*#REF!</definedName>
    <definedName name="ffff" localSheetId="10">'Marge Mobile'!Nb_de_paiements_par_an*#REF!</definedName>
    <definedName name="ffff" localSheetId="21">'Mobile Money'!Nb_de_paiements_par_an*#REF!</definedName>
    <definedName name="ffff" localSheetId="29">[0]!Nb_de_paiements_par_an*#REF!</definedName>
    <definedName name="ffff">[0]!Nb_de_paiements_par_an*#REF!</definedName>
    <definedName name="ffff___0" localSheetId="1">O___0*#REF!</definedName>
    <definedName name="ffff___0" localSheetId="19">O___0*#REF!</definedName>
    <definedName name="ffff___0" localSheetId="10">[0]!O___0*#REF!</definedName>
    <definedName name="ffff___0" localSheetId="21">O___0*#REF!</definedName>
    <definedName name="ffff___0" localSheetId="29">O___0*#REF!</definedName>
    <definedName name="ffff___0">O___0*#REF!</definedName>
    <definedName name="ffff___12" localSheetId="1">O___12*#REF!</definedName>
    <definedName name="ffff___12" localSheetId="19">'Data Mobile '!O___12*#REF!</definedName>
    <definedName name="ffff___12" localSheetId="10">'Marge Mobile'!O___12*#REF!</definedName>
    <definedName name="ffff___12" localSheetId="21">'Mobile Money'!O___12*#REF!</definedName>
    <definedName name="ffff___12" localSheetId="29">'SHL et management fees'!O___12*#REF!</definedName>
    <definedName name="ffff___12">O___12*#REF!</definedName>
    <definedName name="ffff___14" localSheetId="1">O___25*#REF!</definedName>
    <definedName name="ffff___14" localSheetId="19">'Data Mobile '!O___25*#REF!</definedName>
    <definedName name="ffff___14" localSheetId="10">'Marge Mobile'!O___25*#REF!</definedName>
    <definedName name="ffff___14" localSheetId="21">'Mobile Money'!O___25*#REF!</definedName>
    <definedName name="ffff___14" localSheetId="29">O___25*#REF!</definedName>
    <definedName name="ffff___14">O___25*#REF!</definedName>
    <definedName name="ffff___16" localSheetId="1">[38]Trafic!O*#REF!</definedName>
    <definedName name="ffff___16" localSheetId="19">[38]Trafic!O*#REF!</definedName>
    <definedName name="ffff___16" localSheetId="10">[38]Trafic!O*#REF!</definedName>
    <definedName name="ffff___16" localSheetId="21">[38]Trafic!O*#REF!</definedName>
    <definedName name="ffff___16">[38]Trafic!O*#REF!</definedName>
    <definedName name="ffff___2" localSheetId="1">O___0*#REF!</definedName>
    <definedName name="ffff___2" localSheetId="19">O___0*#REF!</definedName>
    <definedName name="ffff___2" localSheetId="10">[0]!O___0*#REF!</definedName>
    <definedName name="ffff___2" localSheetId="21">O___0*#REF!</definedName>
    <definedName name="ffff___2" localSheetId="29">O___0*#REF!</definedName>
    <definedName name="ffff___2">O___0*#REF!</definedName>
    <definedName name="ffff___23" localSheetId="1">O___0*#REF!</definedName>
    <definedName name="ffff___23" localSheetId="19">O___0*#REF!</definedName>
    <definedName name="ffff___23" localSheetId="10">[0]!O___0*#REF!</definedName>
    <definedName name="ffff___23" localSheetId="21">O___0*#REF!</definedName>
    <definedName name="ffff___23" localSheetId="29">O___0*#REF!</definedName>
    <definedName name="ffff___23">O___0*#REF!</definedName>
    <definedName name="ffff___25" localSheetId="1">O___0*#REF!</definedName>
    <definedName name="ffff___25" localSheetId="19">O___0*#REF!</definedName>
    <definedName name="ffff___25" localSheetId="10">[0]!O___0*#REF!</definedName>
    <definedName name="ffff___25" localSheetId="21">O___0*#REF!</definedName>
    <definedName name="ffff___25" localSheetId="29">O___0*#REF!</definedName>
    <definedName name="ffff___25">O___0*#REF!</definedName>
    <definedName name="ffff___26" localSheetId="1">O___0*#REF!</definedName>
    <definedName name="ffff___26" localSheetId="19">O___0*#REF!</definedName>
    <definedName name="ffff___26" localSheetId="10">[0]!O___0*#REF!</definedName>
    <definedName name="ffff___26" localSheetId="21">O___0*#REF!</definedName>
    <definedName name="ffff___26" localSheetId="29">O___0*#REF!</definedName>
    <definedName name="ffff___26">O___0*#REF!</definedName>
    <definedName name="ffff___27" localSheetId="1">O___27*#REF!</definedName>
    <definedName name="ffff___27" localSheetId="19">O___27*#REF!</definedName>
    <definedName name="ffff___27" localSheetId="10">[0]!O___27*#REF!</definedName>
    <definedName name="ffff___27" localSheetId="21">O___27*#REF!</definedName>
    <definedName name="ffff___27" localSheetId="29">O___27*#REF!</definedName>
    <definedName name="ffff___27">O___27*#REF!</definedName>
    <definedName name="ffff___3" localSheetId="1">O___0*#REF!</definedName>
    <definedName name="ffff___3" localSheetId="19">O___0*#REF!</definedName>
    <definedName name="ffff___3" localSheetId="10">[0]!O___0*#REF!</definedName>
    <definedName name="ffff___3" localSheetId="21">O___0*#REF!</definedName>
    <definedName name="ffff___3" localSheetId="29">O___0*#REF!</definedName>
    <definedName name="ffff___3">O___0*#REF!</definedName>
    <definedName name="ffff___4" localSheetId="1">O___0*#REF!</definedName>
    <definedName name="ffff___4" localSheetId="19">O___0*#REF!</definedName>
    <definedName name="ffff___4" localSheetId="10">[0]!O___0*#REF!</definedName>
    <definedName name="ffff___4" localSheetId="21">O___0*#REF!</definedName>
    <definedName name="ffff___4" localSheetId="29">O___0*#REF!</definedName>
    <definedName name="ffff___4">O___0*#REF!</definedName>
    <definedName name="ffff___5" localSheetId="1">O___5*#REF!</definedName>
    <definedName name="ffff___5" localSheetId="19">O___5*#REF!</definedName>
    <definedName name="ffff___5" localSheetId="10">[0]!O___5*#REF!</definedName>
    <definedName name="ffff___5" localSheetId="21">O___5*#REF!</definedName>
    <definedName name="ffff___5" localSheetId="29">O___5*#REF!</definedName>
    <definedName name="ffff___5">O___5*#REF!</definedName>
    <definedName name="ffff___6" localSheetId="1">Num_premier_paiement___0*#REF!</definedName>
    <definedName name="ffff___6" localSheetId="19">'Data Mobile '!Num_premier_paiement___0*#REF!</definedName>
    <definedName name="ffff___6" localSheetId="10">'Marge Mobile'!Num_premier_paiement___0*#REF!</definedName>
    <definedName name="ffff___6" localSheetId="21">'Mobile Money'!Num_premier_paiement___0*#REF!</definedName>
    <definedName name="ffff___6" localSheetId="29">Num_premier_paiement___0*#REF!</definedName>
    <definedName name="ffff___6">Num_premier_paiement___0*#REF!</definedName>
    <definedName name="ffff___7" localSheetId="1">O___0*#REF!</definedName>
    <definedName name="ffff___7" localSheetId="19">O___0*#REF!</definedName>
    <definedName name="ffff___7" localSheetId="10">[0]!O___0*#REF!</definedName>
    <definedName name="ffff___7" localSheetId="21">O___0*#REF!</definedName>
    <definedName name="ffff___7" localSheetId="29">O___0*#REF!</definedName>
    <definedName name="ffff___7">O___0*#REF!</definedName>
    <definedName name="ffff___9" localSheetId="1">O___0*#REF!</definedName>
    <definedName name="ffff___9" localSheetId="19">O___0*#REF!</definedName>
    <definedName name="ffff___9" localSheetId="10">[0]!O___0*#REF!</definedName>
    <definedName name="ffff___9" localSheetId="21">O___0*#REF!</definedName>
    <definedName name="ffff___9" localSheetId="29">O___0*#REF!</definedName>
    <definedName name="ffff___9">O___0*#REF!</definedName>
    <definedName name="fffff">#N/A</definedName>
    <definedName name="fffffffff" localSheetId="1">[0]!Tx_intérêt_par_an/#REF!</definedName>
    <definedName name="fffffffff" localSheetId="19">'Data Mobile '!Tx_intérêt_par_an/#REF!</definedName>
    <definedName name="fffffffff" localSheetId="10">'Marge Mobile'!Tx_intérêt_par_an/#REF!</definedName>
    <definedName name="fffffffff" localSheetId="21">'Mobile Money'!Tx_intérêt_par_an/#REF!</definedName>
    <definedName name="fffffffff" localSheetId="29">[0]!Tx_intérêt_par_an/#REF!</definedName>
    <definedName name="fffffffff">[0]!Tx_intérêt_par_an/#REF!</definedName>
    <definedName name="fffffffff___0" localSheetId="1">VolFactor___5/#REF!</definedName>
    <definedName name="fffffffff___0" localSheetId="19">'Data Mobile '!VolFactor___5/#REF!</definedName>
    <definedName name="fffffffff___0" localSheetId="10">'Marge Mobile'!VolFactor___5/#REF!</definedName>
    <definedName name="fffffffff___0" localSheetId="21">'Mobile Money'!VolFactor___5/#REF!</definedName>
    <definedName name="fffffffff___0" localSheetId="29">VolFactor___5/#REF!</definedName>
    <definedName name="fffffffff___0">VolFactor___5/#REF!</definedName>
    <definedName name="fffffffff___12" localSheetId="1">VolFactor___25/#REF!</definedName>
    <definedName name="fffffffff___12" localSheetId="19">'Data Mobile '!VolFactor___25/#REF!</definedName>
    <definedName name="fffffffff___12" localSheetId="10">'Marge Mobile'!VolFactor___25/#REF!</definedName>
    <definedName name="fffffffff___12" localSheetId="21">'Mobile Money'!VolFactor___25/#REF!</definedName>
    <definedName name="fffffffff___12" localSheetId="29">VolFactor___25/#REF!</definedName>
    <definedName name="fffffffff___12">VolFactor___25/#REF!</definedName>
    <definedName name="fffffffff___14" localSheetId="1">VolFactor___16/#REF!</definedName>
    <definedName name="fffffffff___14" localSheetId="19">'Data Mobile '!VolFactor___16/#REF!</definedName>
    <definedName name="fffffffff___14" localSheetId="10">'Marge Mobile'!VolFactor___16/#REF!</definedName>
    <definedName name="fffffffff___14" localSheetId="21">'Mobile Money'!VolFactor___16/#REF!</definedName>
    <definedName name="fffffffff___14" localSheetId="29">VolFactor___16/#REF!</definedName>
    <definedName name="fffffffff___14">VolFactor___16/#REF!</definedName>
    <definedName name="fffffffff___16" localSheetId="1">VLastRowToPrint___7/#REF!</definedName>
    <definedName name="fffffffff___16" localSheetId="19">'Data Mobile '!VLastRowToPrint___7/#REF!</definedName>
    <definedName name="fffffffff___16" localSheetId="10">'Marge Mobile'!VLastRowToPrint___7/#REF!</definedName>
    <definedName name="fffffffff___16" localSheetId="21">'Mobile Money'!VLastRowToPrint___7/#REF!</definedName>
    <definedName name="fffffffff___16" localSheetId="29">VLastRowToPrint___7/#REF!</definedName>
    <definedName name="fffffffff___16">VLastRowToPrint___7/#REF!</definedName>
    <definedName name="fffffffff___2" localSheetId="1">VolFactor___5/#REF!</definedName>
    <definedName name="fffffffff___2" localSheetId="19">'Data Mobile '!VolFactor___5/#REF!</definedName>
    <definedName name="fffffffff___2" localSheetId="10">'Marge Mobile'!VolFactor___5/#REF!</definedName>
    <definedName name="fffffffff___2" localSheetId="21">'Mobile Money'!VolFactor___5/#REF!</definedName>
    <definedName name="fffffffff___2" localSheetId="29">VolFactor___5/#REF!</definedName>
    <definedName name="fffffffff___2">VolFactor___5/#REF!</definedName>
    <definedName name="fffffffff___23" localSheetId="1">VolFactor___5/#REF!</definedName>
    <definedName name="fffffffff___23" localSheetId="19">'Data Mobile '!VolFactor___5/#REF!</definedName>
    <definedName name="fffffffff___23" localSheetId="10">'Marge Mobile'!VolFactor___5/#REF!</definedName>
    <definedName name="fffffffff___23" localSheetId="21">'Mobile Money'!VolFactor___5/#REF!</definedName>
    <definedName name="fffffffff___23" localSheetId="29">VolFactor___5/#REF!</definedName>
    <definedName name="fffffffff___23">VolFactor___5/#REF!</definedName>
    <definedName name="fffffffff___25" localSheetId="1">VolFactor___5/#REF!</definedName>
    <definedName name="fffffffff___25" localSheetId="19">'Data Mobile '!VolFactor___5/#REF!</definedName>
    <definedName name="fffffffff___25" localSheetId="10">'Marge Mobile'!VolFactor___5/#REF!</definedName>
    <definedName name="fffffffff___25" localSheetId="21">'Mobile Money'!VolFactor___5/#REF!</definedName>
    <definedName name="fffffffff___25" localSheetId="29">VolFactor___5/#REF!</definedName>
    <definedName name="fffffffff___25">VolFactor___5/#REF!</definedName>
    <definedName name="fffffffff___26" localSheetId="1">VolFactor___5/#REF!</definedName>
    <definedName name="fffffffff___26" localSheetId="19">'Data Mobile '!VolFactor___5/#REF!</definedName>
    <definedName name="fffffffff___26" localSheetId="10">'Marge Mobile'!VolFactor___5/#REF!</definedName>
    <definedName name="fffffffff___26" localSheetId="21">'Mobile Money'!VolFactor___5/#REF!</definedName>
    <definedName name="fffffffff___26" localSheetId="29">VolFactor___5/#REF!</definedName>
    <definedName name="fffffffff___26">VolFactor___5/#REF!</definedName>
    <definedName name="fffffffff___27" localSheetId="1">VolFactor___14/#REF!</definedName>
    <definedName name="fffffffff___27" localSheetId="19">'Data Mobile '!VolFactor___14/#REF!</definedName>
    <definedName name="fffffffff___27" localSheetId="10">'Marge Mobile'!VolFactor___14/#REF!</definedName>
    <definedName name="fffffffff___27" localSheetId="21">'Mobile Money'!VolFactor___14/#REF!</definedName>
    <definedName name="fffffffff___27" localSheetId="29">VolFactor___14/#REF!</definedName>
    <definedName name="fffffffff___27">VolFactor___14/#REF!</definedName>
    <definedName name="fffffffff___3" localSheetId="1">VolFactor___5/#REF!</definedName>
    <definedName name="fffffffff___3" localSheetId="19">'Data Mobile '!VolFactor___5/#REF!</definedName>
    <definedName name="fffffffff___3" localSheetId="10">'Marge Mobile'!VolFactor___5/#REF!</definedName>
    <definedName name="fffffffff___3" localSheetId="21">'Mobile Money'!VolFactor___5/#REF!</definedName>
    <definedName name="fffffffff___3" localSheetId="29">VolFactor___5/#REF!</definedName>
    <definedName name="fffffffff___3">VolFactor___5/#REF!</definedName>
    <definedName name="fffffffff___4" localSheetId="1">VolFactor___5/#REF!</definedName>
    <definedName name="fffffffff___4" localSheetId="19">'Data Mobile '!VolFactor___5/#REF!</definedName>
    <definedName name="fffffffff___4" localSheetId="10">'Marge Mobile'!VolFactor___5/#REF!</definedName>
    <definedName name="fffffffff___4" localSheetId="21">'Mobile Money'!VolFactor___5/#REF!</definedName>
    <definedName name="fffffffff___4" localSheetId="29">VolFactor___5/#REF!</definedName>
    <definedName name="fffffffff___4">VolFactor___5/#REF!</definedName>
    <definedName name="fffffffff___5" localSheetId="1">VolFactor___2/#REF!</definedName>
    <definedName name="fffffffff___5" localSheetId="19">'Data Mobile '!VolFactor___2/#REF!</definedName>
    <definedName name="fffffffff___5" localSheetId="10">'Marge Mobile'!VolFactor___2/#REF!</definedName>
    <definedName name="fffffffff___5" localSheetId="21">'Mobile Money'!VolFactor___2/#REF!</definedName>
    <definedName name="fffffffff___5" localSheetId="29">VolFactor___2/#REF!</definedName>
    <definedName name="fffffffff___5">VolFactor___2/#REF!</definedName>
    <definedName name="fffffffff___6" localSheetId="1">VLastRowToPrint___26/#REF!</definedName>
    <definedName name="fffffffff___6" localSheetId="19">'Data Mobile '!VLastRowToPrint___26/#REF!</definedName>
    <definedName name="fffffffff___6" localSheetId="10">'Marge Mobile'!VLastRowToPrint___26/#REF!</definedName>
    <definedName name="fffffffff___6" localSheetId="21">'Mobile Money'!VLastRowToPrint___26/#REF!</definedName>
    <definedName name="fffffffff___6" localSheetId="29">VLastRowToPrint___26/#REF!</definedName>
    <definedName name="fffffffff___6">VLastRowToPrint___26/#REF!</definedName>
    <definedName name="fffffffff___7" localSheetId="1">VolFactor___5/#REF!</definedName>
    <definedName name="fffffffff___7" localSheetId="19">'Data Mobile '!VolFactor___5/#REF!</definedName>
    <definedName name="fffffffff___7" localSheetId="10">'Marge Mobile'!VolFactor___5/#REF!</definedName>
    <definedName name="fffffffff___7" localSheetId="21">'Mobile Money'!VolFactor___5/#REF!</definedName>
    <definedName name="fffffffff___7" localSheetId="29">VolFactor___5/#REF!</definedName>
    <definedName name="fffffffff___7">VolFactor___5/#REF!</definedName>
    <definedName name="fffffffff___9" localSheetId="1">VolFactor___5/#REF!</definedName>
    <definedName name="fffffffff___9" localSheetId="19">'Data Mobile '!VolFactor___5/#REF!</definedName>
    <definedName name="fffffffff___9" localSheetId="10">'Marge Mobile'!VolFactor___5/#REF!</definedName>
    <definedName name="fffffffff___9" localSheetId="21">'Mobile Money'!VolFactor___5/#REF!</definedName>
    <definedName name="fffffffff___9" localSheetId="29">VolFactor___5/#REF!</definedName>
    <definedName name="fffffffff___9">VolFactor___5/#REF!</definedName>
    <definedName name="fffffffffffff">#N/A</definedName>
    <definedName name="fffs" localSheetId="1" hidden="1">{"IS",#N/A,FALSE,"IS";"RPTIS",#N/A,FALSE,"RPTIS";"STATS",#N/A,FALSE,"STATS";"CELL",#N/A,FALSE,"CELL";"BS",#N/A,FALSE,"BS"}</definedName>
    <definedName name="fffs" localSheetId="19" hidden="1">{"IS",#N/A,FALSE,"IS";"RPTIS",#N/A,FALSE,"RPTIS";"STATS",#N/A,FALSE,"STATS";"CELL",#N/A,FALSE,"CELL";"BS",#N/A,FALSE,"BS"}</definedName>
    <definedName name="fffs" localSheetId="21" hidden="1">{"IS",#N/A,FALSE,"IS";"RPTIS",#N/A,FALSE,"RPTIS";"STATS",#N/A,FALSE,"STATS";"CELL",#N/A,FALSE,"CELL";"BS",#N/A,FALSE,"BS"}</definedName>
    <definedName name="fffs" localSheetId="30" hidden="1">{"IS",#N/A,FALSE,"IS";"RPTIS",#N/A,FALSE,"RPTIS";"STATS",#N/A,FALSE,"STATS";"CELL",#N/A,FALSE,"CELL";"BS",#N/A,FALSE,"BS"}</definedName>
    <definedName name="fffs" localSheetId="7" hidden="1">{"IS",#N/A,FALSE,"IS";"RPTIS",#N/A,FALSE,"RPTIS";"STATS",#N/A,FALSE,"STATS";"CELL",#N/A,FALSE,"CELL";"BS",#N/A,FALSE,"BS"}</definedName>
    <definedName name="fffs" localSheetId="26" hidden="1">{"IS",#N/A,FALSE,"IS";"RPTIS",#N/A,FALSE,"RPTIS";"STATS",#N/A,FALSE,"STATS";"CELL",#N/A,FALSE,"CELL";"BS",#N/A,FALSE,"BS"}</definedName>
    <definedName name="fffs" localSheetId="29" hidden="1">{"IS",#N/A,FALSE,"IS";"RPTIS",#N/A,FALSE,"RPTIS";"STATS",#N/A,FALSE,"STATS";"CELL",#N/A,FALSE,"CELL";"BS",#N/A,FALSE,"BS"}</definedName>
    <definedName name="fffs" hidden="1">{"IS",#N/A,FALSE,"IS";"RPTIS",#N/A,FALSE,"RPTIS";"STATS",#N/A,FALSE,"STATS";"CELL",#N/A,FALSE,"CELL";"BS",#N/A,FALSE,"BS"}</definedName>
    <definedName name="ffgg" localSheetId="19">[104]BATIMENT!#REF!</definedName>
    <definedName name="ffgg" localSheetId="10">[104]BATIMENT!#REF!</definedName>
    <definedName name="ffgg" localSheetId="21">[104]BATIMENT!#REF!</definedName>
    <definedName name="ffgg">[104]BATIMENT!#REF!</definedName>
    <definedName name="FG" localSheetId="1">Cover!FG</definedName>
    <definedName name="FG" localSheetId="19">#N/A</definedName>
    <definedName name="FG" localSheetId="10">#N/A</definedName>
    <definedName name="FG" localSheetId="21">#N/A</definedName>
    <definedName name="FG" localSheetId="30">'NRI 2015'!FG</definedName>
    <definedName name="FG" localSheetId="7">'Parc Mobile'!FG</definedName>
    <definedName name="FG" localSheetId="29">'SHL et management fees'!FG</definedName>
    <definedName name="FG">'NRI 2015'!FG</definedName>
    <definedName name="FG___0" localSheetId="1">G___7</definedName>
    <definedName name="FG___0" localSheetId="19">'Data Mobile '!G___7</definedName>
    <definedName name="FG___0" localSheetId="10">'Marge Mobile'!G___7</definedName>
    <definedName name="FG___0" localSheetId="21">'Mobile Money'!G___7</definedName>
    <definedName name="FG___0" localSheetId="29">G___7</definedName>
    <definedName name="FG___0">G___7</definedName>
    <definedName name="FG___12" localSheetId="1">G___2</definedName>
    <definedName name="FG___12" localSheetId="19">'Data Mobile '!G___2</definedName>
    <definedName name="FG___12" localSheetId="10">'Marge Mobile'!G___2</definedName>
    <definedName name="FG___12" localSheetId="21">'Mobile Money'!G___2</definedName>
    <definedName name="FG___12" localSheetId="29">G___2</definedName>
    <definedName name="FG___12">G___2</definedName>
    <definedName name="FG___14" localSheetId="1">G___14</definedName>
    <definedName name="FG___14" localSheetId="19">'Data Mobile '!G___14</definedName>
    <definedName name="FG___14" localSheetId="10">'Marge Mobile'!G___14</definedName>
    <definedName name="FG___14" localSheetId="21">'Mobile Money'!G___14</definedName>
    <definedName name="FG___14" localSheetId="29">G___14</definedName>
    <definedName name="FG___14">G___14</definedName>
    <definedName name="FG___16" localSheetId="1">G___16</definedName>
    <definedName name="FG___16" localSheetId="19">'Data Mobile '!G___16</definedName>
    <definedName name="FG___16" localSheetId="10">'Marge Mobile'!G___16</definedName>
    <definedName name="FG___16" localSheetId="21">'Mobile Money'!G___16</definedName>
    <definedName name="FG___16" localSheetId="29">G___16</definedName>
    <definedName name="FG___16">G___16</definedName>
    <definedName name="FG___23" localSheetId="10">[58]Trafic!G</definedName>
    <definedName name="FG___23">[58]Trafic!G</definedName>
    <definedName name="FG___25" localSheetId="1">G___4</definedName>
    <definedName name="FG___25" localSheetId="19">'Data Mobile '!G___4</definedName>
    <definedName name="FG___25" localSheetId="10">'Marge Mobile'!G___4</definedName>
    <definedName name="FG___25" localSheetId="21">'Mobile Money'!G___4</definedName>
    <definedName name="FG___25" localSheetId="29">G___4</definedName>
    <definedName name="FG___25">G___4</definedName>
    <definedName name="FG___26" localSheetId="1">G___5</definedName>
    <definedName name="FG___26" localSheetId="19">'Data Mobile '!G___5</definedName>
    <definedName name="FG___26" localSheetId="10">'Marge Mobile'!G___5</definedName>
    <definedName name="FG___26" localSheetId="21">'Mobile Money'!G___5</definedName>
    <definedName name="FG___26" localSheetId="29">G___5</definedName>
    <definedName name="FG___26">G___5</definedName>
    <definedName name="FG___27" localSheetId="1">G___12</definedName>
    <definedName name="FG___27" localSheetId="19">'Data Mobile '!G___12</definedName>
    <definedName name="FG___27" localSheetId="10">'Marge Mobile'!G___12</definedName>
    <definedName name="FG___27" localSheetId="21">'Mobile Money'!G___12</definedName>
    <definedName name="FG___27" localSheetId="29">G___12</definedName>
    <definedName name="FG___27">G___12</definedName>
    <definedName name="FG___5" localSheetId="1">G___27</definedName>
    <definedName name="FG___5" localSheetId="19">'Data Mobile '!G___27</definedName>
    <definedName name="FG___5" localSheetId="10">'Marge Mobile'!G___27</definedName>
    <definedName name="FG___5" localSheetId="21">'Mobile Money'!G___27</definedName>
    <definedName name="FG___5" localSheetId="29">G___27</definedName>
    <definedName name="FG___5">G___27</definedName>
    <definedName name="FG___6" localSheetId="10">[58]Trafic!_xlnm.FRU2003</definedName>
    <definedName name="FG___6">[58]Trafic!_xlnm.FRU2003</definedName>
    <definedName name="FG___7" localSheetId="1">G___26</definedName>
    <definedName name="FG___7" localSheetId="19">'Data Mobile '!G___26</definedName>
    <definedName name="FG___7" localSheetId="10">'Marge Mobile'!G___26</definedName>
    <definedName name="FG___7" localSheetId="21">'Mobile Money'!G___26</definedName>
    <definedName name="FG___7" localSheetId="29">G___26</definedName>
    <definedName name="FG___7">G___26</definedName>
    <definedName name="FG___9" localSheetId="1">G___25</definedName>
    <definedName name="FG___9" localSheetId="19">'Data Mobile '!G___25</definedName>
    <definedName name="FG___9" localSheetId="10">'Marge Mobile'!G___25</definedName>
    <definedName name="FG___9" localSheetId="21">'Mobile Money'!G___25</definedName>
    <definedName name="FG___9" localSheetId="29">G___25</definedName>
    <definedName name="FG___9">G___25</definedName>
    <definedName name="fgdsgsd" localSheetId="1" hidden="1">{"cover",#N/A,TRUE,"BaseCase";"pnl",#N/A,TRUE,"BaseCase";"pnldet",#N/A,TRUE,"BaseCase";"bil",#N/A,TRUE,"BaseCase";"tabfi",#N/A,TRUE,"BaseCase";"ratios",#N/A,TRUE,"BaseCase";"variab",#N/A,TRUE,"BaseCase";"inv",#N/A,TRUE,"BaseCase"}</definedName>
    <definedName name="fgdsgsd" localSheetId="19" hidden="1">{"cover",#N/A,TRUE,"BaseCase";"pnl",#N/A,TRUE,"BaseCase";"pnldet",#N/A,TRUE,"BaseCase";"bil",#N/A,TRUE,"BaseCase";"tabfi",#N/A,TRUE,"BaseCase";"ratios",#N/A,TRUE,"BaseCase";"variab",#N/A,TRUE,"BaseCase";"inv",#N/A,TRUE,"BaseCase"}</definedName>
    <definedName name="fgdsgsd" localSheetId="21" hidden="1">{"cover",#N/A,TRUE,"BaseCase";"pnl",#N/A,TRUE,"BaseCase";"pnldet",#N/A,TRUE,"BaseCase";"bil",#N/A,TRUE,"BaseCase";"tabfi",#N/A,TRUE,"BaseCase";"ratios",#N/A,TRUE,"BaseCase";"variab",#N/A,TRUE,"BaseCase";"inv",#N/A,TRUE,"BaseCase"}</definedName>
    <definedName name="fgdsgsd" localSheetId="30" hidden="1">{"cover",#N/A,TRUE,"BaseCase";"pnl",#N/A,TRUE,"BaseCase";"pnldet",#N/A,TRUE,"BaseCase";"bil",#N/A,TRUE,"BaseCase";"tabfi",#N/A,TRUE,"BaseCase";"ratios",#N/A,TRUE,"BaseCase";"variab",#N/A,TRUE,"BaseCase";"inv",#N/A,TRUE,"BaseCase"}</definedName>
    <definedName name="fgdsgsd" localSheetId="7" hidden="1">{"cover",#N/A,TRUE,"BaseCase";"pnl",#N/A,TRUE,"BaseCase";"pnldet",#N/A,TRUE,"BaseCase";"bil",#N/A,TRUE,"BaseCase";"tabfi",#N/A,TRUE,"BaseCase";"ratios",#N/A,TRUE,"BaseCase";"variab",#N/A,TRUE,"BaseCase";"inv",#N/A,TRUE,"BaseCase"}</definedName>
    <definedName name="fgdsgsd" localSheetId="29" hidden="1">{"cover",#N/A,TRUE,"BaseCase";"pnl",#N/A,TRUE,"BaseCase";"pnldet",#N/A,TRUE,"BaseCase";"bil",#N/A,TRUE,"BaseCase";"tabfi",#N/A,TRUE,"BaseCase";"ratios",#N/A,TRUE,"BaseCase";"variab",#N/A,TRUE,"BaseCase";"inv",#N/A,TRUE,"BaseCase"}</definedName>
    <definedName name="fgdsgsd" hidden="1">{"cover",#N/A,TRUE,"BaseCase";"pnl",#N/A,TRUE,"BaseCase";"pnldet",#N/A,TRUE,"BaseCase";"bil",#N/A,TRUE,"BaseCase";"tabfi",#N/A,TRUE,"BaseCase";"ratios",#N/A,TRUE,"BaseCase";"variab",#N/A,TRUE,"BaseCase";"inv",#N/A,TRUE,"BaseCase"}</definedName>
    <definedName name="FGFR" localSheetId="1" hidden="1">{#N/A,#N/A,TRUE,"Cover sheet";#N/A,#N/A,TRUE,"Summary";#N/A,#N/A,TRUE,"Key Assumptions";#N/A,#N/A,TRUE,"Profit &amp; Loss";#N/A,#N/A,TRUE,"Balance Sheet";#N/A,#N/A,TRUE,"Cashflow";#N/A,#N/A,TRUE,"IRR";#N/A,#N/A,TRUE,"Ratios";#N/A,#N/A,TRUE,"Debt analysis"}</definedName>
    <definedName name="FGFR" localSheetId="19" hidden="1">{#N/A,#N/A,TRUE,"Cover sheet";#N/A,#N/A,TRUE,"Summary";#N/A,#N/A,TRUE,"Key Assumptions";#N/A,#N/A,TRUE,"Profit &amp; Loss";#N/A,#N/A,TRUE,"Balance Sheet";#N/A,#N/A,TRUE,"Cashflow";#N/A,#N/A,TRUE,"IRR";#N/A,#N/A,TRUE,"Ratios";#N/A,#N/A,TRUE,"Debt analysis"}</definedName>
    <definedName name="FGFR" localSheetId="21" hidden="1">{#N/A,#N/A,TRUE,"Cover sheet";#N/A,#N/A,TRUE,"Summary";#N/A,#N/A,TRUE,"Key Assumptions";#N/A,#N/A,TRUE,"Profit &amp; Loss";#N/A,#N/A,TRUE,"Balance Sheet";#N/A,#N/A,TRUE,"Cashflow";#N/A,#N/A,TRUE,"IRR";#N/A,#N/A,TRUE,"Ratios";#N/A,#N/A,TRUE,"Debt analysis"}</definedName>
    <definedName name="FGFR" localSheetId="30" hidden="1">{#N/A,#N/A,TRUE,"Cover sheet";#N/A,#N/A,TRUE,"Summary";#N/A,#N/A,TRUE,"Key Assumptions";#N/A,#N/A,TRUE,"Profit &amp; Loss";#N/A,#N/A,TRUE,"Balance Sheet";#N/A,#N/A,TRUE,"Cashflow";#N/A,#N/A,TRUE,"IRR";#N/A,#N/A,TRUE,"Ratios";#N/A,#N/A,TRUE,"Debt analysis"}</definedName>
    <definedName name="FGFR" localSheetId="7" hidden="1">{#N/A,#N/A,TRUE,"Cover sheet";#N/A,#N/A,TRUE,"Summary";#N/A,#N/A,TRUE,"Key Assumptions";#N/A,#N/A,TRUE,"Profit &amp; Loss";#N/A,#N/A,TRUE,"Balance Sheet";#N/A,#N/A,TRUE,"Cashflow";#N/A,#N/A,TRUE,"IRR";#N/A,#N/A,TRUE,"Ratios";#N/A,#N/A,TRUE,"Debt analysis"}</definedName>
    <definedName name="FGFR" localSheetId="29" hidden="1">{#N/A,#N/A,TRUE,"Cover sheet";#N/A,#N/A,TRUE,"Summary";#N/A,#N/A,TRUE,"Key Assumptions";#N/A,#N/A,TRUE,"Profit &amp; Loss";#N/A,#N/A,TRUE,"Balance Sheet";#N/A,#N/A,TRUE,"Cashflow";#N/A,#N/A,TRUE,"IRR";#N/A,#N/A,TRUE,"Ratios";#N/A,#N/A,TRUE,"Debt analysis"}</definedName>
    <definedName name="FGFR" hidden="1">{#N/A,#N/A,TRUE,"Cover sheet";#N/A,#N/A,TRUE,"Summary";#N/A,#N/A,TRUE,"Key Assumptions";#N/A,#N/A,TRUE,"Profit &amp; Loss";#N/A,#N/A,TRUE,"Balance Sheet";#N/A,#N/A,TRUE,"Cashflow";#N/A,#N/A,TRUE,"IRR";#N/A,#N/A,TRUE,"Ratios";#N/A,#N/A,TRUE,"Debt analysis"}</definedName>
    <definedName name="fghdgfhdf" localSheetId="1" hidden="1">{#N/A,#N/A,TRUE,"Cover sheet";#N/A,#N/A,TRUE,"DCF analysis";#N/A,#N/A,TRUE,"WACC calculation"}</definedName>
    <definedName name="fghdgfhdf" localSheetId="19" hidden="1">{#N/A,#N/A,TRUE,"Cover sheet";#N/A,#N/A,TRUE,"DCF analysis";#N/A,#N/A,TRUE,"WACC calculation"}</definedName>
    <definedName name="fghdgfhdf" localSheetId="21" hidden="1">{#N/A,#N/A,TRUE,"Cover sheet";#N/A,#N/A,TRUE,"DCF analysis";#N/A,#N/A,TRUE,"WACC calculation"}</definedName>
    <definedName name="fghdgfhdf" localSheetId="30" hidden="1">{#N/A,#N/A,TRUE,"Cover sheet";#N/A,#N/A,TRUE,"DCF analysis";#N/A,#N/A,TRUE,"WACC calculation"}</definedName>
    <definedName name="fghdgfhdf" localSheetId="7" hidden="1">{#N/A,#N/A,TRUE,"Cover sheet";#N/A,#N/A,TRUE,"DCF analysis";#N/A,#N/A,TRUE,"WACC calculation"}</definedName>
    <definedName name="fghdgfhdf" localSheetId="29" hidden="1">{#N/A,#N/A,TRUE,"Cover sheet";#N/A,#N/A,TRUE,"DCF analysis";#N/A,#N/A,TRUE,"WACC calculation"}</definedName>
    <definedName name="fghdgfhdf" hidden="1">{#N/A,#N/A,TRUE,"Cover sheet";#N/A,#N/A,TRUE,"DCF analysis";#N/A,#N/A,TRUE,"WACC calculation"}</definedName>
    <definedName name="fgtr" localSheetId="19">[104]BATIMENT!#REF!</definedName>
    <definedName name="fgtr" localSheetId="10">[104]BATIMENT!#REF!</definedName>
    <definedName name="fgtr" localSheetId="21">[104]BATIMENT!#REF!</definedName>
    <definedName name="fgtr">[104]BATIMENT!#REF!</definedName>
    <definedName name="fiche" localSheetId="1">#REF!</definedName>
    <definedName name="fiche" localSheetId="19">#REF!</definedName>
    <definedName name="fiche" localSheetId="10">#REF!</definedName>
    <definedName name="fiche" localSheetId="21">#REF!</definedName>
    <definedName name="fiche">#REF!</definedName>
    <definedName name="fichexpliq_EVOSB" localSheetId="1">#REF!</definedName>
    <definedName name="fichexpliq_EVOSB" localSheetId="19">#REF!</definedName>
    <definedName name="fichexpliq_EVOSB" localSheetId="10">#REF!</definedName>
    <definedName name="fichexpliq_EVOSB" localSheetId="21">#REF!</definedName>
    <definedName name="fichexpliq_EVOSB">#REF!</definedName>
    <definedName name="fichier" localSheetId="1">'[28]FES  ATLAS'!#REF!</definedName>
    <definedName name="fichier" localSheetId="19">'[28]FES  ATLAS'!#REF!</definedName>
    <definedName name="fichier" localSheetId="10">'[28]FES  ATLAS'!#REF!</definedName>
    <definedName name="fichier" localSheetId="21">'[28]FES  ATLAS'!#REF!</definedName>
    <definedName name="fichier">'[28]FES  ATLAS'!#REF!</definedName>
    <definedName name="filling">[105]copy_filling_usage_here!$B$8:$E$52</definedName>
    <definedName name="fillingnew">[106]copy_filling_usage_here!$B$8:$E$52</definedName>
    <definedName name="FINAL">#N/A</definedName>
    <definedName name="FirstProjYr" localSheetId="19">#REF!</definedName>
    <definedName name="FirstProjYr" localSheetId="10">#REF!</definedName>
    <definedName name="FirstProjYr" localSheetId="21">#REF!</definedName>
    <definedName name="FirstProjYr">#REF!</definedName>
    <definedName name="FirstProjYr___0" localSheetId="19">#REF!</definedName>
    <definedName name="FirstProjYr___0" localSheetId="10">#REF!</definedName>
    <definedName name="FirstProjYr___0" localSheetId="21">#REF!</definedName>
    <definedName name="FirstProjYr___0">#REF!</definedName>
    <definedName name="FirstProjYr___12" localSheetId="19">#REF!</definedName>
    <definedName name="FirstProjYr___12" localSheetId="10">#REF!</definedName>
    <definedName name="FirstProjYr___12" localSheetId="21">#REF!</definedName>
    <definedName name="FirstProjYr___12">#REF!</definedName>
    <definedName name="FirstProjYr___14" localSheetId="19">#REF!</definedName>
    <definedName name="FirstProjYr___14" localSheetId="10">#REF!</definedName>
    <definedName name="FirstProjYr___14" localSheetId="21">#REF!</definedName>
    <definedName name="FirstProjYr___14">#REF!</definedName>
    <definedName name="FirstProjYr___16" localSheetId="19">#REF!</definedName>
    <definedName name="FirstProjYr___16" localSheetId="10">#REF!</definedName>
    <definedName name="FirstProjYr___16" localSheetId="21">#REF!</definedName>
    <definedName name="FirstProjYr___16">#REF!</definedName>
    <definedName name="FirstProjYr___2" localSheetId="19">#REF!</definedName>
    <definedName name="FirstProjYr___2" localSheetId="10">#REF!</definedName>
    <definedName name="FirstProjYr___2" localSheetId="21">#REF!</definedName>
    <definedName name="FirstProjYr___2">#REF!</definedName>
    <definedName name="FirstProjYr___25" localSheetId="19">#REF!</definedName>
    <definedName name="FirstProjYr___25" localSheetId="10">#REF!</definedName>
    <definedName name="FirstProjYr___25" localSheetId="21">#REF!</definedName>
    <definedName name="FirstProjYr___25">#REF!</definedName>
    <definedName name="FirstProjYr___26" localSheetId="19">#REF!</definedName>
    <definedName name="FirstProjYr___26" localSheetId="10">#REF!</definedName>
    <definedName name="FirstProjYr___26" localSheetId="21">#REF!</definedName>
    <definedName name="FirstProjYr___26">#REF!</definedName>
    <definedName name="FirstProjYr___27" localSheetId="19">#REF!</definedName>
    <definedName name="FirstProjYr___27" localSheetId="10">#REF!</definedName>
    <definedName name="FirstProjYr___27" localSheetId="21">#REF!</definedName>
    <definedName name="FirstProjYr___27">#REF!</definedName>
    <definedName name="FirstProjYr___4" localSheetId="19">#REF!</definedName>
    <definedName name="FirstProjYr___4" localSheetId="10">#REF!</definedName>
    <definedName name="FirstProjYr___4" localSheetId="21">#REF!</definedName>
    <definedName name="FirstProjYr___4">#REF!</definedName>
    <definedName name="FirstProjYr___5" localSheetId="19">#REF!</definedName>
    <definedName name="FirstProjYr___5" localSheetId="10">#REF!</definedName>
    <definedName name="FirstProjYr___5" localSheetId="21">#REF!</definedName>
    <definedName name="FirstProjYr___5">#REF!</definedName>
    <definedName name="FirstProjYr___7" localSheetId="19">#REF!</definedName>
    <definedName name="FirstProjYr___7" localSheetId="10">#REF!</definedName>
    <definedName name="FirstProjYr___7" localSheetId="21">#REF!</definedName>
    <definedName name="FirstProjYr___7">#REF!</definedName>
    <definedName name="Fixe_Technique1">'[78]Catégories&amp; motifs_réclamations'!$A$3:$A$13</definedName>
    <definedName name="foncier" localSheetId="19">[107]BATIMENT!#REF!</definedName>
    <definedName name="foncier" localSheetId="10">[107]BATIMENT!#REF!</definedName>
    <definedName name="foncier" localSheetId="21">[107]BATIMENT!#REF!</definedName>
    <definedName name="foncier">[107]BATIMENT!#REF!</definedName>
    <definedName name="FOOT">#N/A</definedName>
    <definedName name="forecast" localSheetId="22" hidden="1">OFFSET('Capex Consolidés'!CompRange1Main,9,0,COUNTA('Capex Consolidés'!CompRange1Main)-COUNTA(#REF!),1)</definedName>
    <definedName name="forecast" localSheetId="1" hidden="1">OFFSET(Cover!CompRange1Main,9,0,COUNTA(Cover!CompRange1Main)-COUNTA(#REF!),1)</definedName>
    <definedName name="forecast" localSheetId="19" hidden="1">OFFSET('Data Mobile '!CompRange1Main,9,0,COUNTA('Data Mobile '!CompRange1Main)-COUNTA(#REF!),1)</definedName>
    <definedName name="forecast" localSheetId="18" hidden="1">OFFSET([0]!CompRange1Main,9,0,COUNTA([0]!CompRange1Main)-COUNTA(#REF!),1)</definedName>
    <definedName name="forecast" localSheetId="9" hidden="1">OFFSET([0]!CompRange1Main,9,0,COUNTA([0]!CompRange1Main)-COUNTA(#REF!),1)</definedName>
    <definedName name="forecast" localSheetId="10" hidden="1">OFFSET('Marge Mobile'!CompRange1Main,9,0,COUNTA('Marge Mobile'!CompRange1Main)-COUNTA(#REF!),1)</definedName>
    <definedName name="forecast" localSheetId="21" hidden="1">OFFSET('Mobile Money'!CompRange1Main,9,0,COUNTA('Mobile Money'!CompRange1Main)-COUNTA(#REF!),1)</definedName>
    <definedName name="forecast" localSheetId="30" hidden="1">OFFSET('NRI 2015'!CompRange1Main,9,0,COUNTA('NRI 2015'!CompRange1Main)-COUNTA(#REF!),1)</definedName>
    <definedName name="forecast" localSheetId="13" hidden="1">OFFSET([0]!CompRange1Main,9,0,COUNTA([0]!CompRange1Main)-COUNTA(#REF!),1)</definedName>
    <definedName name="forecast" localSheetId="7" hidden="1">OFFSET('Parc Mobile'!CompRange1Main,9,0,COUNTA('Parc Mobile'!CompRange1Main)-COUNTA(#REF!),1)</definedName>
    <definedName name="forecast" localSheetId="29" hidden="1">OFFSET([0]!CompRange1Main,9,0,COUNTA([0]!CompRange1Main)-COUNTA(#REF!),1)</definedName>
    <definedName name="forecast" localSheetId="17" hidden="1">OFFSET('Trafic Fixe'!CompRange1Main,9,0,COUNTA('Trafic Fixe'!CompRange1Main)-COUNTA(#REF!),1)</definedName>
    <definedName name="forecast" hidden="1">OFFSET([0]!CompRange1Main,9,0,COUNTA([0]!CompRange1Main)-COUNTA(#REF!),1)</definedName>
    <definedName name="fou" localSheetId="1">'[57]FES  ATLAS'!#REF!</definedName>
    <definedName name="fou" localSheetId="19">'[57]FES  ATLAS'!#REF!</definedName>
    <definedName name="fou" localSheetId="10">'[57]FES  ATLAS'!#REF!</definedName>
    <definedName name="fou" localSheetId="21">'[57]FES  ATLAS'!#REF!</definedName>
    <definedName name="fou" localSheetId="29">'[57]FES  ATLAS'!#REF!</definedName>
    <definedName name="fou">'[57]FES  ATLAS'!#REF!</definedName>
    <definedName name="FP" localSheetId="1">#REF!</definedName>
    <definedName name="FP" localSheetId="19">#REF!</definedName>
    <definedName name="FP" localSheetId="10">#REF!</definedName>
    <definedName name="FP" localSheetId="21">#REF!</definedName>
    <definedName name="FP" localSheetId="29">#REF!</definedName>
    <definedName name="FP">#REF!</definedName>
    <definedName name="fp_0802">#N/A</definedName>
    <definedName name="FP_Aout">#N/A</definedName>
    <definedName name="fpaout" localSheetId="1">Cover!fpaout</definedName>
    <definedName name="fpaout" localSheetId="19">#N/A</definedName>
    <definedName name="fpaout" localSheetId="10">#N/A</definedName>
    <definedName name="fpaout" localSheetId="21">#N/A</definedName>
    <definedName name="fpaout" localSheetId="30">'NRI 2015'!fpaout</definedName>
    <definedName name="fpaout" localSheetId="7">'Parc Mobile'!fpaout</definedName>
    <definedName name="fpaout" localSheetId="29">'SHL et management fees'!fpaout</definedName>
    <definedName name="fpaout">'NRI 2015'!fpaout</definedName>
    <definedName name="fq"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qd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raispers802">#N/A</definedName>
    <definedName name="FraisRaccAbon" localSheetId="19">#REF!</definedName>
    <definedName name="FraisRaccAbon" localSheetId="10">#REF!</definedName>
    <definedName name="FraisRaccAbon" localSheetId="21">#REF!</definedName>
    <definedName name="FraisRaccAbon">#REF!</definedName>
    <definedName name="FraisRaccAbon___0" localSheetId="19">#REF!</definedName>
    <definedName name="FraisRaccAbon___0" localSheetId="10">#REF!</definedName>
    <definedName name="FraisRaccAbon___0" localSheetId="21">#REF!</definedName>
    <definedName name="FraisRaccAbon___0">#REF!</definedName>
    <definedName name="FraisRaccAbon___12" localSheetId="19">#REF!</definedName>
    <definedName name="FraisRaccAbon___12" localSheetId="10">#REF!</definedName>
    <definedName name="FraisRaccAbon___12" localSheetId="21">#REF!</definedName>
    <definedName name="FraisRaccAbon___12">#REF!</definedName>
    <definedName name="FraisRaccAbon___14" localSheetId="19">#REF!</definedName>
    <definedName name="FraisRaccAbon___14" localSheetId="10">#REF!</definedName>
    <definedName name="FraisRaccAbon___14" localSheetId="21">#REF!</definedName>
    <definedName name="FraisRaccAbon___14">#REF!</definedName>
    <definedName name="FraisRaccAbon___16" localSheetId="19">#REF!</definedName>
    <definedName name="FraisRaccAbon___16" localSheetId="10">#REF!</definedName>
    <definedName name="FraisRaccAbon___16" localSheetId="21">#REF!</definedName>
    <definedName name="FraisRaccAbon___16">#REF!</definedName>
    <definedName name="FraisRaccAbon___2" localSheetId="19">#REF!</definedName>
    <definedName name="FraisRaccAbon___2" localSheetId="10">#REF!</definedName>
    <definedName name="FraisRaccAbon___2" localSheetId="21">#REF!</definedName>
    <definedName name="FraisRaccAbon___2">#REF!</definedName>
    <definedName name="FraisRaccAbon___25" localSheetId="19">#REF!</definedName>
    <definedName name="FraisRaccAbon___25" localSheetId="10">#REF!</definedName>
    <definedName name="FraisRaccAbon___25" localSheetId="21">#REF!</definedName>
    <definedName name="FraisRaccAbon___25">#REF!</definedName>
    <definedName name="FraisRaccAbon___26" localSheetId="19">#REF!</definedName>
    <definedName name="FraisRaccAbon___26" localSheetId="10">#REF!</definedName>
    <definedName name="FraisRaccAbon___26" localSheetId="21">#REF!</definedName>
    <definedName name="FraisRaccAbon___26">#REF!</definedName>
    <definedName name="FraisRaccAbon___27" localSheetId="19">#REF!</definedName>
    <definedName name="FraisRaccAbon___27" localSheetId="10">#REF!</definedName>
    <definedName name="FraisRaccAbon___27" localSheetId="21">#REF!</definedName>
    <definedName name="FraisRaccAbon___27">#REF!</definedName>
    <definedName name="FraisRaccAbon___4" localSheetId="19">#REF!</definedName>
    <definedName name="FraisRaccAbon___4" localSheetId="10">#REF!</definedName>
    <definedName name="FraisRaccAbon___4" localSheetId="21">#REF!</definedName>
    <definedName name="FraisRaccAbon___4">#REF!</definedName>
    <definedName name="FraisRaccAbon___5" localSheetId="19">#REF!</definedName>
    <definedName name="FraisRaccAbon___5" localSheetId="10">#REF!</definedName>
    <definedName name="FraisRaccAbon___5" localSheetId="21">#REF!</definedName>
    <definedName name="FraisRaccAbon___5">#REF!</definedName>
    <definedName name="FraisRaccAbon___7" localSheetId="19">#REF!</definedName>
    <definedName name="FraisRaccAbon___7" localSheetId="10">#REF!</definedName>
    <definedName name="FraisRaccAbon___7" localSheetId="21">#REF!</definedName>
    <definedName name="FraisRaccAbon___7">#REF!</definedName>
    <definedName name="Frank" localSheetId="1" hidden="1">{#N/A,#N/A,TRUE,"Cover sheet";#N/A,#N/A,TRUE,"DCF analysis";#N/A,#N/A,TRUE,"WACC calculation"}</definedName>
    <definedName name="Frank" localSheetId="19" hidden="1">{#N/A,#N/A,TRUE,"Cover sheet";#N/A,#N/A,TRUE,"DCF analysis";#N/A,#N/A,TRUE,"WACC calculation"}</definedName>
    <definedName name="Frank" localSheetId="21" hidden="1">{#N/A,#N/A,TRUE,"Cover sheet";#N/A,#N/A,TRUE,"DCF analysis";#N/A,#N/A,TRUE,"WACC calculation"}</definedName>
    <definedName name="Frank" localSheetId="30" hidden="1">{#N/A,#N/A,TRUE,"Cover sheet";#N/A,#N/A,TRUE,"DCF analysis";#N/A,#N/A,TRUE,"WACC calculation"}</definedName>
    <definedName name="Frank" localSheetId="7" hidden="1">{#N/A,#N/A,TRUE,"Cover sheet";#N/A,#N/A,TRUE,"DCF analysis";#N/A,#N/A,TRUE,"WACC calculation"}</definedName>
    <definedName name="Frank" localSheetId="29" hidden="1">{#N/A,#N/A,TRUE,"Cover sheet";#N/A,#N/A,TRUE,"DCF analysis";#N/A,#N/A,TRUE,"WACC calculation"}</definedName>
    <definedName name="Frank" hidden="1">{#N/A,#N/A,TRUE,"Cover sheet";#N/A,#N/A,TRUE,"DCF analysis";#N/A,#N/A,TRUE,"WACC calculation"}</definedName>
    <definedName name="frde" localSheetId="22" hidden="1">#REF!</definedName>
    <definedName name="frde" localSheetId="1" hidden="1">#REF!</definedName>
    <definedName name="frde" localSheetId="19" hidden="1">#REF!</definedName>
    <definedName name="frde" localSheetId="10" hidden="1">#REF!</definedName>
    <definedName name="frde" localSheetId="21" hidden="1">#REF!</definedName>
    <definedName name="frde" localSheetId="7" hidden="1">#REF!</definedName>
    <definedName name="frde" localSheetId="26" hidden="1">#REF!</definedName>
    <definedName name="frde" localSheetId="17" hidden="1">#REF!</definedName>
    <definedName name="frde" hidden="1">#REF!</definedName>
    <definedName name="fre">[108]frs!$H$2:$H$4535</definedName>
    <definedName name="FSDFSDF" localSheetId="22" hidden="1">[84]RSG!#REF!</definedName>
    <definedName name="FSDFSDF" localSheetId="1" hidden="1">[84]RSG!#REF!</definedName>
    <definedName name="FSDFSDF" localSheetId="19" hidden="1">[84]RSG!#REF!</definedName>
    <definedName name="FSDFSDF" localSheetId="10" hidden="1">[84]RSG!#REF!</definedName>
    <definedName name="FSDFSDF" localSheetId="21" hidden="1">[84]RSG!#REF!</definedName>
    <definedName name="FSDFSDF" localSheetId="30" hidden="1">[83]RSG!#REF!</definedName>
    <definedName name="FSDFSDF" localSheetId="7" hidden="1">[84]RSG!#REF!</definedName>
    <definedName name="FSDFSDF" localSheetId="17" hidden="1">[84]RSG!#REF!</definedName>
    <definedName name="FSDFSDF" hidden="1">[84]RSG!#REF!</definedName>
    <definedName name="FSDSG">#N/A</definedName>
    <definedName name="fsgf">#N/A</definedName>
    <definedName name="FSGHFS">#N/A</definedName>
    <definedName name="FTK" localSheetId="1">#REF!</definedName>
    <definedName name="FTK" localSheetId="19">#REF!</definedName>
    <definedName name="FTK" localSheetId="10">#REF!</definedName>
    <definedName name="FTK" localSheetId="21">#REF!</definedName>
    <definedName name="FTK">#REF!</definedName>
    <definedName name="fuffuy" localSheetId="1" hidden="1">{#N/A,#N/A,FALSE,"Cover";"outputs total",#N/A,FALSE,"Outputs"}</definedName>
    <definedName name="fuffuy" localSheetId="19" hidden="1">{#N/A,#N/A,FALSE,"Cover";"outputs total",#N/A,FALSE,"Outputs"}</definedName>
    <definedName name="fuffuy" localSheetId="21" hidden="1">{#N/A,#N/A,FALSE,"Cover";"outputs total",#N/A,FALSE,"Outputs"}</definedName>
    <definedName name="fuffuy" localSheetId="30" hidden="1">{#N/A,#N/A,FALSE,"Cover";"outputs total",#N/A,FALSE,"Outputs"}</definedName>
    <definedName name="fuffuy" localSheetId="7" hidden="1">{#N/A,#N/A,FALSE,"Cover";"outputs total",#N/A,FALSE,"Outputs"}</definedName>
    <definedName name="fuffuy" localSheetId="29" hidden="1">{#N/A,#N/A,FALSE,"Cover";"outputs total",#N/A,FALSE,"Outputs"}</definedName>
    <definedName name="fuffuy" hidden="1">{#N/A,#N/A,FALSE,"Cover";"outputs total",#N/A,FALSE,"Outputs"}</definedName>
    <definedName name="fukfy" localSheetId="1">Cover!Nb_de_paiements_par_an*#REF!</definedName>
    <definedName name="fukfy">#N/A</definedName>
    <definedName name="FX_TOGGLE" localSheetId="21" hidden="1">[109]Toggles!$I$2</definedName>
    <definedName name="FX_TOGGLE" localSheetId="30" hidden="1">[110]Toggles!$I$2</definedName>
    <definedName name="FX_TOGGLE" hidden="1">[109]Toggles!$I$2</definedName>
    <definedName name="FXCurrencies" localSheetId="21" hidden="1">[109]Toggles!$H$3:$J$11</definedName>
    <definedName name="FXCurrencies" localSheetId="30" hidden="1">[110]Toggles!$H$3:$J$11</definedName>
    <definedName name="FXCurrencies" hidden="1">[109]Toggles!$H$3:$J$11</definedName>
    <definedName name="fyukf">#N/A</definedName>
    <definedName name="fzrs" localSheetId="1">Cover!fzrs</definedName>
    <definedName name="fzrs" localSheetId="19">#N/A</definedName>
    <definedName name="fzrs" localSheetId="10">#N/A</definedName>
    <definedName name="fzrs" localSheetId="21">#N/A</definedName>
    <definedName name="fzrs" localSheetId="30">'NRI 2015'!fzrs</definedName>
    <definedName name="fzrs" localSheetId="7">'Parc Mobile'!fzrs</definedName>
    <definedName name="fzrs" localSheetId="29">'SHL et management fees'!fzrs</definedName>
    <definedName name="fzrs">'NRI 2015'!fzrs</definedName>
    <definedName name="G" localSheetId="1">#REF!</definedName>
    <definedName name="G" localSheetId="19">#REF!</definedName>
    <definedName name="G" localSheetId="10">#REF!</definedName>
    <definedName name="G" localSheetId="21">#REF!</definedName>
    <definedName name="G" localSheetId="29">#REF!</definedName>
    <definedName name="G">#REF!</definedName>
    <definedName name="G___0" localSheetId="19">#REF!</definedName>
    <definedName name="G___0" localSheetId="10">#REF!</definedName>
    <definedName name="G___0" localSheetId="21">#REF!</definedName>
    <definedName name="G___0" localSheetId="29">#REF!</definedName>
    <definedName name="G___0">#REF!</definedName>
    <definedName name="G___12" localSheetId="19">#REF!</definedName>
    <definedName name="G___12" localSheetId="10">#REF!</definedName>
    <definedName name="G___12" localSheetId="21">#REF!</definedName>
    <definedName name="G___12">#REF!</definedName>
    <definedName name="G___14" localSheetId="19">#REF!</definedName>
    <definedName name="G___14" localSheetId="10">#REF!</definedName>
    <definedName name="G___14" localSheetId="21">#REF!</definedName>
    <definedName name="G___14">#REF!</definedName>
    <definedName name="G___16" localSheetId="19">#REF!</definedName>
    <definedName name="G___16" localSheetId="10">#REF!</definedName>
    <definedName name="G___16" localSheetId="21">#REF!</definedName>
    <definedName name="G___16">#REF!</definedName>
    <definedName name="G___2" localSheetId="19">#REF!</definedName>
    <definedName name="G___2" localSheetId="10">#REF!</definedName>
    <definedName name="G___2" localSheetId="21">#REF!</definedName>
    <definedName name="G___2">#REF!</definedName>
    <definedName name="G___25" localSheetId="19">#REF!</definedName>
    <definedName name="G___25" localSheetId="10">#REF!</definedName>
    <definedName name="G___25" localSheetId="21">#REF!</definedName>
    <definedName name="G___25">#REF!</definedName>
    <definedName name="G___26" localSheetId="19">#REF!</definedName>
    <definedName name="G___26" localSheetId="10">#REF!</definedName>
    <definedName name="G___26" localSheetId="21">#REF!</definedName>
    <definedName name="G___26">#REF!</definedName>
    <definedName name="G___27" localSheetId="19">#REF!</definedName>
    <definedName name="G___27" localSheetId="10">#REF!</definedName>
    <definedName name="G___27" localSheetId="21">#REF!</definedName>
    <definedName name="G___27">#REF!</definedName>
    <definedName name="G___4" localSheetId="19">#REF!</definedName>
    <definedName name="G___4" localSheetId="10">#REF!</definedName>
    <definedName name="G___4" localSheetId="21">#REF!</definedName>
    <definedName name="G___4">#REF!</definedName>
    <definedName name="G___5" localSheetId="19">#REF!</definedName>
    <definedName name="G___5" localSheetId="10">#REF!</definedName>
    <definedName name="G___5" localSheetId="21">#REF!</definedName>
    <definedName name="G___5">#REF!</definedName>
    <definedName name="G___7" localSheetId="19">#REF!</definedName>
    <definedName name="G___7" localSheetId="10">#REF!</definedName>
    <definedName name="G___7" localSheetId="21">#REF!</definedName>
    <definedName name="G___7">#REF!</definedName>
    <definedName name="G_Terminaux_SIM" localSheetId="19">#REF!</definedName>
    <definedName name="G_Terminaux_SIM" localSheetId="10">#REF!</definedName>
    <definedName name="G_Terminaux_SIM" localSheetId="21">#REF!</definedName>
    <definedName name="G_Terminaux_SIM">#REF!</definedName>
    <definedName name="G_Terminaux_SIM___0" localSheetId="19">#REF!</definedName>
    <definedName name="G_Terminaux_SIM___0" localSheetId="10">#REF!</definedName>
    <definedName name="G_Terminaux_SIM___0" localSheetId="21">#REF!</definedName>
    <definedName name="G_Terminaux_SIM___0">#REF!</definedName>
    <definedName name="G_Terminaux_SIM___12" localSheetId="19">#REF!</definedName>
    <definedName name="G_Terminaux_SIM___12" localSheetId="10">#REF!</definedName>
    <definedName name="G_Terminaux_SIM___12" localSheetId="21">#REF!</definedName>
    <definedName name="G_Terminaux_SIM___12">#REF!</definedName>
    <definedName name="G_Terminaux_SIM___14" localSheetId="19">#REF!</definedName>
    <definedName name="G_Terminaux_SIM___14" localSheetId="10">#REF!</definedName>
    <definedName name="G_Terminaux_SIM___14" localSheetId="21">#REF!</definedName>
    <definedName name="G_Terminaux_SIM___14">#REF!</definedName>
    <definedName name="G_Terminaux_SIM___16" localSheetId="19">#REF!</definedName>
    <definedName name="G_Terminaux_SIM___16" localSheetId="10">#REF!</definedName>
    <definedName name="G_Terminaux_SIM___16" localSheetId="21">#REF!</definedName>
    <definedName name="G_Terminaux_SIM___16">#REF!</definedName>
    <definedName name="G_Terminaux_SIM___2" localSheetId="19">#REF!</definedName>
    <definedName name="G_Terminaux_SIM___2" localSheetId="10">#REF!</definedName>
    <definedName name="G_Terminaux_SIM___2" localSheetId="21">#REF!</definedName>
    <definedName name="G_Terminaux_SIM___2">#REF!</definedName>
    <definedName name="G_Terminaux_SIM___26" localSheetId="19">#REF!</definedName>
    <definedName name="G_Terminaux_SIM___26" localSheetId="10">#REF!</definedName>
    <definedName name="G_Terminaux_SIM___26" localSheetId="21">#REF!</definedName>
    <definedName name="G_Terminaux_SIM___26">#REF!</definedName>
    <definedName name="G_Terminaux_SIM___27" localSheetId="19">#REF!</definedName>
    <definedName name="G_Terminaux_SIM___27" localSheetId="10">#REF!</definedName>
    <definedName name="G_Terminaux_SIM___27" localSheetId="21">#REF!</definedName>
    <definedName name="G_Terminaux_SIM___27">#REF!</definedName>
    <definedName name="G_Terminaux_SIM___5" localSheetId="19">#REF!</definedName>
    <definedName name="G_Terminaux_SIM___5" localSheetId="10">#REF!</definedName>
    <definedName name="G_Terminaux_SIM___5" localSheetId="21">#REF!</definedName>
    <definedName name="G_Terminaux_SIM___5">#REF!</definedName>
    <definedName name="G_Terminaux_SIM___7" localSheetId="19">#REF!</definedName>
    <definedName name="G_Terminaux_SIM___7" localSheetId="10">#REF!</definedName>
    <definedName name="G_Terminaux_SIM___7" localSheetId="21">#REF!</definedName>
    <definedName name="G_Terminaux_SIM___7">#REF!</definedName>
    <definedName name="gaga" localSheetId="1" hidden="1">{#N/A,#N/A,TRUE,"Cover sheet";#N/A,#N/A,TRUE,"INPUTS";#N/A,#N/A,TRUE,"OUTPUTS";#N/A,#N/A,TRUE,"VALUATION"}</definedName>
    <definedName name="gaga" localSheetId="19" hidden="1">{#N/A,#N/A,TRUE,"Cover sheet";#N/A,#N/A,TRUE,"INPUTS";#N/A,#N/A,TRUE,"OUTPUTS";#N/A,#N/A,TRUE,"VALUATION"}</definedName>
    <definedName name="gaga" localSheetId="21" hidden="1">{#N/A,#N/A,TRUE,"Cover sheet";#N/A,#N/A,TRUE,"INPUTS";#N/A,#N/A,TRUE,"OUTPUTS";#N/A,#N/A,TRUE,"VALUATION"}</definedName>
    <definedName name="gaga" localSheetId="30" hidden="1">{#N/A,#N/A,TRUE,"Cover sheet";#N/A,#N/A,TRUE,"INPUTS";#N/A,#N/A,TRUE,"OUTPUTS";#N/A,#N/A,TRUE,"VALUATION"}</definedName>
    <definedName name="gaga" localSheetId="7" hidden="1">{#N/A,#N/A,TRUE,"Cover sheet";#N/A,#N/A,TRUE,"INPUTS";#N/A,#N/A,TRUE,"OUTPUTS";#N/A,#N/A,TRUE,"VALUATION"}</definedName>
    <definedName name="gaga" localSheetId="29" hidden="1">{#N/A,#N/A,TRUE,"Cover sheet";#N/A,#N/A,TRUE,"INPUTS";#N/A,#N/A,TRUE,"OUTPUTS";#N/A,#N/A,TRUE,"VALUATION"}</definedName>
    <definedName name="gaga" hidden="1">{#N/A,#N/A,TRUE,"Cover sheet";#N/A,#N/A,TRUE,"INPUTS";#N/A,#N/A,TRUE,"OUTPUTS";#N/A,#N/A,TRUE,"VALUATION"}</definedName>
    <definedName name="GBP" localSheetId="19">#REF!</definedName>
    <definedName name="GBP" localSheetId="10">#REF!</definedName>
    <definedName name="GBP" localSheetId="21">#REF!</definedName>
    <definedName name="GBP">#REF!</definedName>
    <definedName name="gdf">#N/A</definedName>
    <definedName name="gdfch">#N/A</definedName>
    <definedName name="gdfdh">#N/A</definedName>
    <definedName name="GDFH" localSheetId="1">Cover!GDFH</definedName>
    <definedName name="GDFH" localSheetId="19">#N/A</definedName>
    <definedName name="GDFH" localSheetId="10">#N/A</definedName>
    <definedName name="GDFH" localSheetId="21">#N/A</definedName>
    <definedName name="GDFH" localSheetId="30">'NRI 2015'!GDFH</definedName>
    <definedName name="GDFH" localSheetId="7">'Parc Mobile'!GDFH</definedName>
    <definedName name="GDFH" localSheetId="29">'SHL et management fees'!GDFH</definedName>
    <definedName name="GDFH">'NRI 2015'!GDFH</definedName>
    <definedName name="gdfjfg" localSheetId="1">Cover!gdfjfg</definedName>
    <definedName name="gdfjfg" localSheetId="19">#N/A</definedName>
    <definedName name="gdfjfg" localSheetId="10">#N/A</definedName>
    <definedName name="gdfjfg" localSheetId="21">#N/A</definedName>
    <definedName name="gdfjfg" localSheetId="30">'NRI 2015'!gdfjfg</definedName>
    <definedName name="gdfjfg" localSheetId="7">'Parc Mobile'!gdfjfg</definedName>
    <definedName name="gdfjfg" localSheetId="29">'SHL et management fees'!gdfjfg</definedName>
    <definedName name="gdfjfg">'NRI 2015'!gdfjfg</definedName>
    <definedName name="gdfr">#N/A</definedName>
    <definedName name="gdhdj" localSheetId="1">Cover!gdhdj</definedName>
    <definedName name="gdhdj" localSheetId="19">#N/A</definedName>
    <definedName name="gdhdj" localSheetId="10">#N/A</definedName>
    <definedName name="gdhdj" localSheetId="21">#N/A</definedName>
    <definedName name="gdhdj" localSheetId="30">'NRI 2015'!gdhdj</definedName>
    <definedName name="gdhdj" localSheetId="7">'Parc Mobile'!gdhdj</definedName>
    <definedName name="gdhdj" localSheetId="29">'SHL et management fees'!gdhdj</definedName>
    <definedName name="gdhdj">'NRI 2015'!gdhdj</definedName>
    <definedName name="gdhdt">#N/A</definedName>
    <definedName name="GDHG">#N/A</definedName>
    <definedName name="gdhj">#N/A</definedName>
    <definedName name="gdhjf">#N/A</definedName>
    <definedName name="gdsfg" localSheetId="1" hidden="1">{#N/A,#N/A,TRUE,"Cover sheet";#N/A,#N/A,TRUE,"INPUTS";#N/A,#N/A,TRUE,"OUTPUTS";#N/A,#N/A,TRUE,"VALUATION"}</definedName>
    <definedName name="gdsfg" localSheetId="19" hidden="1">{#N/A,#N/A,TRUE,"Cover sheet";#N/A,#N/A,TRUE,"INPUTS";#N/A,#N/A,TRUE,"OUTPUTS";#N/A,#N/A,TRUE,"VALUATION"}</definedName>
    <definedName name="gdsfg" localSheetId="21" hidden="1">{#N/A,#N/A,TRUE,"Cover sheet";#N/A,#N/A,TRUE,"INPUTS";#N/A,#N/A,TRUE,"OUTPUTS";#N/A,#N/A,TRUE,"VALUATION"}</definedName>
    <definedName name="gdsfg" localSheetId="30" hidden="1">{#N/A,#N/A,TRUE,"Cover sheet";#N/A,#N/A,TRUE,"INPUTS";#N/A,#N/A,TRUE,"OUTPUTS";#N/A,#N/A,TRUE,"VALUATION"}</definedName>
    <definedName name="gdsfg" localSheetId="7" hidden="1">{#N/A,#N/A,TRUE,"Cover sheet";#N/A,#N/A,TRUE,"INPUTS";#N/A,#N/A,TRUE,"OUTPUTS";#N/A,#N/A,TRUE,"VALUATION"}</definedName>
    <definedName name="gdsfg" localSheetId="29" hidden="1">{#N/A,#N/A,TRUE,"Cover sheet";#N/A,#N/A,TRUE,"INPUTS";#N/A,#N/A,TRUE,"OUTPUTS";#N/A,#N/A,TRUE,"VALUATION"}</definedName>
    <definedName name="gdsfg" hidden="1">{#N/A,#N/A,TRUE,"Cover sheet";#N/A,#N/A,TRUE,"INPUTS";#N/A,#N/A,TRUE,"OUTPUTS";#N/A,#N/A,TRUE,"VALUATION"}</definedName>
    <definedName name="gdsh" localSheetId="1">Cover!gdsh</definedName>
    <definedName name="gdsh" localSheetId="19">#N/A</definedName>
    <definedName name="gdsh" localSheetId="10">#N/A</definedName>
    <definedName name="gdsh" localSheetId="21">#N/A</definedName>
    <definedName name="gdsh" localSheetId="30">'NRI 2015'!gdsh</definedName>
    <definedName name="gdsh" localSheetId="7">'Parc Mobile'!gdsh</definedName>
    <definedName name="gdsh" localSheetId="29">'SHL et management fees'!gdsh</definedName>
    <definedName name="gdsh">'NRI 2015'!gdsh</definedName>
    <definedName name="ge" localSheetId="1">'[111]Fixe -1'!#REF!</definedName>
    <definedName name="ge" localSheetId="19">'[111]Fixe -1'!#REF!</definedName>
    <definedName name="ge" localSheetId="10">'[111]Fixe -1'!#REF!</definedName>
    <definedName name="ge" localSheetId="21">'[111]Fixe -1'!#REF!</definedName>
    <definedName name="ge" localSheetId="29">'[111]Fixe -1'!#REF!</definedName>
    <definedName name="ge">'[111]Fixe -1'!#REF!</definedName>
    <definedName name="ger">#N/A</definedName>
    <definedName name="gf" localSheetId="1" hidden="1">{"IS",#N/A,FALSE,"IS";"RPTIS",#N/A,FALSE,"RPTIS";"STATS",#N/A,FALSE,"STATS";"CELL",#N/A,FALSE,"CELL";"BS",#N/A,FALSE,"BS"}</definedName>
    <definedName name="gf" localSheetId="19" hidden="1">{"IS",#N/A,FALSE,"IS";"RPTIS",#N/A,FALSE,"RPTIS";"STATS",#N/A,FALSE,"STATS";"CELL",#N/A,FALSE,"CELL";"BS",#N/A,FALSE,"BS"}</definedName>
    <definedName name="gf" localSheetId="21" hidden="1">{"IS",#N/A,FALSE,"IS";"RPTIS",#N/A,FALSE,"RPTIS";"STATS",#N/A,FALSE,"STATS";"CELL",#N/A,FALSE,"CELL";"BS",#N/A,FALSE,"BS"}</definedName>
    <definedName name="gf" localSheetId="26" hidden="1">{"IS",#N/A,FALSE,"IS";"RPTIS",#N/A,FALSE,"RPTIS";"STATS",#N/A,FALSE,"STATS";"CELL",#N/A,FALSE,"CELL";"BS",#N/A,FALSE,"BS"}</definedName>
    <definedName name="gf" localSheetId="29" hidden="1">{"IS",#N/A,FALSE,"IS";"RPTIS",#N/A,FALSE,"RPTIS";"STATS",#N/A,FALSE,"STATS";"CELL",#N/A,FALSE,"CELL";"BS",#N/A,FALSE,"BS"}</definedName>
    <definedName name="gf" hidden="1">{"IS",#N/A,FALSE,"IS";"RPTIS",#N/A,FALSE,"RPTIS";"STATS",#N/A,FALSE,"STATS";"CELL",#N/A,FALSE,"CELL";"BS",#N/A,FALSE,"BS"}</definedName>
    <definedName name="GFDB">#N/A</definedName>
    <definedName name="GFDBNH">#N/A</definedName>
    <definedName name="gfdgfdfhfgh" localSheetId="1">Cover!gfdgfdfhfgh</definedName>
    <definedName name="gfdgfdfhfgh" localSheetId="19">#N/A</definedName>
    <definedName name="gfdgfdfhfgh" localSheetId="10">#N/A</definedName>
    <definedName name="gfdgfdfhfgh" localSheetId="21">#N/A</definedName>
    <definedName name="gfdgfdfhfgh" localSheetId="30">'NRI 2015'!gfdgfdfhfgh</definedName>
    <definedName name="gfdgfdfhfgh" localSheetId="7">'Parc Mobile'!gfdgfdfhfgh</definedName>
    <definedName name="gfdgfdfhfgh" localSheetId="29">'SHL et management fees'!gfdgfdfhfgh</definedName>
    <definedName name="gfdgfdfhfgh">'NRI 2015'!gfdgfdfhfgh</definedName>
    <definedName name="gfdgfdfhfgh___0" localSheetId="1">HardCodedEquityCost___12</definedName>
    <definedName name="gfdgfdfhfgh___0" localSheetId="19">'Data Mobile '!HardCodedEquityCost___12</definedName>
    <definedName name="gfdgfdfhfgh___0" localSheetId="10">'Marge Mobile'!HardCodedEquityCost___12</definedName>
    <definedName name="gfdgfdfhfgh___0" localSheetId="21">'Mobile Money'!HardCodedEquityCost___12</definedName>
    <definedName name="gfdgfdfhfgh___0" localSheetId="29">HardCodedEquityCost___12</definedName>
    <definedName name="gfdgfdfhfgh___0">HardCodedEquityCost___12</definedName>
    <definedName name="gfdgfdfhfgh___12" localSheetId="1">HardCodedEquityCost___16</definedName>
    <definedName name="gfdgfdfhfgh___12" localSheetId="19">'Data Mobile '!HardCodedEquityCost___16</definedName>
    <definedName name="gfdgfdfhfgh___12" localSheetId="10">'Marge Mobile'!HardCodedEquityCost___16</definedName>
    <definedName name="gfdgfdfhfgh___12" localSheetId="21">'Mobile Money'!HardCodedEquityCost___16</definedName>
    <definedName name="gfdgfdfhfgh___12" localSheetId="29">HardCodedEquityCost___16</definedName>
    <definedName name="gfdgfdfhfgh___12">HardCodedEquityCost___16</definedName>
    <definedName name="gfdgfdfhfgh___14" localSheetId="1">HardCodedATDebtCost___0</definedName>
    <definedName name="gfdgfdfhfgh___14" localSheetId="19">'Data Mobile '!HardCodedATDebtCost___0</definedName>
    <definedName name="gfdgfdfhfgh___14" localSheetId="10">'Marge Mobile'!HardCodedATDebtCost___0</definedName>
    <definedName name="gfdgfdfhfgh___14" localSheetId="21">'Mobile Money'!HardCodedATDebtCost___0</definedName>
    <definedName name="gfdgfdfhfgh___14" localSheetId="29">HardCodedATDebtCost___0</definedName>
    <definedName name="gfdgfdfhfgh___14">HardCodedATDebtCost___0</definedName>
    <definedName name="gfdgfdfhfgh___16" localSheetId="1">HardCodedATDebtCost___12</definedName>
    <definedName name="gfdgfdfhfgh___16" localSheetId="19">'Data Mobile '!HardCodedATDebtCost___12</definedName>
    <definedName name="gfdgfdfhfgh___16" localSheetId="10">'Marge Mobile'!HardCodedATDebtCost___12</definedName>
    <definedName name="gfdgfdfhfgh___16" localSheetId="21">'Mobile Money'!HardCodedATDebtCost___12</definedName>
    <definedName name="gfdgfdfhfgh___16" localSheetId="29">HardCodedATDebtCost___12</definedName>
    <definedName name="gfdgfdfhfgh___16">HardCodedATDebtCost___12</definedName>
    <definedName name="gfdgfdfhfgh___2" localSheetId="10">[58]Trafic!HardCodedEquityCost</definedName>
    <definedName name="gfdgfdfhfgh___2">[58]Trafic!HardCodedEquityCost</definedName>
    <definedName name="gfdgfdfhfgh___23" localSheetId="1">HardCodedATDebtCost___2</definedName>
    <definedName name="gfdgfdfhfgh___23" localSheetId="19">'Data Mobile '!HardCodedATDebtCost___2</definedName>
    <definedName name="gfdgfdfhfgh___23" localSheetId="10">'Marge Mobile'!HardCodedATDebtCost___2</definedName>
    <definedName name="gfdgfdfhfgh___23" localSheetId="21">'Mobile Money'!HardCodedATDebtCost___2</definedName>
    <definedName name="gfdgfdfhfgh___23" localSheetId="29">HardCodedATDebtCost___2</definedName>
    <definedName name="gfdgfdfhfgh___23">HardCodedATDebtCost___2</definedName>
    <definedName name="gfdgfdfhfgh___25" localSheetId="1">HardCodedATDebtCost___5</definedName>
    <definedName name="gfdgfdfhfgh___25" localSheetId="19">'Data Mobile '!HardCodedATDebtCost___5</definedName>
    <definedName name="gfdgfdfhfgh___25" localSheetId="10">'Marge Mobile'!HardCodedATDebtCost___5</definedName>
    <definedName name="gfdgfdfhfgh___25" localSheetId="21">'Mobile Money'!HardCodedATDebtCost___5</definedName>
    <definedName name="gfdgfdfhfgh___25" localSheetId="29">HardCodedATDebtCost___5</definedName>
    <definedName name="gfdgfdfhfgh___25">HardCodedATDebtCost___5</definedName>
    <definedName name="gfdgfdfhfgh___26" localSheetId="1">HardCodedEquityCost___14</definedName>
    <definedName name="gfdgfdfhfgh___26" localSheetId="19">'Data Mobile '!HardCodedEquityCost___14</definedName>
    <definedName name="gfdgfdfhfgh___26" localSheetId="10">'Marge Mobile'!HardCodedEquityCost___14</definedName>
    <definedName name="gfdgfdfhfgh___26" localSheetId="21">'Mobile Money'!HardCodedEquityCost___14</definedName>
    <definedName name="gfdgfdfhfgh___26" localSheetId="29">HardCodedEquityCost___14</definedName>
    <definedName name="gfdgfdfhfgh___26">HardCodedEquityCost___14</definedName>
    <definedName name="gfdgfdfhfgh___27" localSheetId="1">HardCodedEquityCost___4</definedName>
    <definedName name="gfdgfdfhfgh___27" localSheetId="19">'Data Mobile '!HardCodedEquityCost___4</definedName>
    <definedName name="gfdgfdfhfgh___27" localSheetId="10">'Marge Mobile'!HardCodedEquityCost___4</definedName>
    <definedName name="gfdgfdfhfgh___27" localSheetId="21">'Mobile Money'!HardCodedEquityCost___4</definedName>
    <definedName name="gfdgfdfhfgh___27" localSheetId="29">HardCodedEquityCost___4</definedName>
    <definedName name="gfdgfdfhfgh___27">HardCodedEquityCost___4</definedName>
    <definedName name="gfdgfdfhfgh___3" localSheetId="1">HardCodedATDebtCost___7</definedName>
    <definedName name="gfdgfdfhfgh___3" localSheetId="19">'Data Mobile '!HardCodedATDebtCost___7</definedName>
    <definedName name="gfdgfdfhfgh___3" localSheetId="10">'Marge Mobile'!HardCodedATDebtCost___7</definedName>
    <definedName name="gfdgfdfhfgh___3" localSheetId="21">'Mobile Money'!HardCodedATDebtCost___7</definedName>
    <definedName name="gfdgfdfhfgh___3" localSheetId="29">HardCodedATDebtCost___7</definedName>
    <definedName name="gfdgfdfhfgh___3">HardCodedATDebtCost___7</definedName>
    <definedName name="gfdgfdfhfgh___4" localSheetId="1">HardCodedATDebtCost___27</definedName>
    <definedName name="gfdgfdfhfgh___4" localSheetId="19">'Data Mobile '!HardCodedATDebtCost___27</definedName>
    <definedName name="gfdgfdfhfgh___4" localSheetId="10">'Marge Mobile'!HardCodedATDebtCost___27</definedName>
    <definedName name="gfdgfdfhfgh___4" localSheetId="21">'Mobile Money'!HardCodedATDebtCost___27</definedName>
    <definedName name="gfdgfdfhfgh___4" localSheetId="29">HardCodedATDebtCost___27</definedName>
    <definedName name="gfdgfdfhfgh___4">HardCodedATDebtCost___27</definedName>
    <definedName name="gfdgfdfhfgh___5" localSheetId="1">HardCodedEquityCost___25</definedName>
    <definedName name="gfdgfdfhfgh___5" localSheetId="19">'Data Mobile '!HardCodedEquityCost___25</definedName>
    <definedName name="gfdgfdfhfgh___5" localSheetId="10">'Marge Mobile'!HardCodedEquityCost___25</definedName>
    <definedName name="gfdgfdfhfgh___5" localSheetId="21">'Mobile Money'!HardCodedEquityCost___25</definedName>
    <definedName name="gfdgfdfhfgh___5" localSheetId="29">HardCodedEquityCost___25</definedName>
    <definedName name="gfdgfdfhfgh___5">HardCodedEquityCost___25</definedName>
    <definedName name="gfdgfdfhfgh___6" localSheetId="1">HardCodedATDebtCost___14</definedName>
    <definedName name="gfdgfdfhfgh___6" localSheetId="19">'Data Mobile '!HardCodedATDebtCost___14</definedName>
    <definedName name="gfdgfdfhfgh___6" localSheetId="10">'Marge Mobile'!HardCodedATDebtCost___14</definedName>
    <definedName name="gfdgfdfhfgh___6" localSheetId="21">'Mobile Money'!HardCodedATDebtCost___14</definedName>
    <definedName name="gfdgfdfhfgh___6" localSheetId="29">HardCodedATDebtCost___14</definedName>
    <definedName name="gfdgfdfhfgh___6">HardCodedATDebtCost___14</definedName>
    <definedName name="gfdgfdfhfgh___7" localSheetId="1">HardCodedEquityCost___2</definedName>
    <definedName name="gfdgfdfhfgh___7" localSheetId="19">'Data Mobile '!HardCodedEquityCost___2</definedName>
    <definedName name="gfdgfdfhfgh___7" localSheetId="10">'Marge Mobile'!HardCodedEquityCost___2</definedName>
    <definedName name="gfdgfdfhfgh___7" localSheetId="21">'Mobile Money'!HardCodedEquityCost___2</definedName>
    <definedName name="gfdgfdfhfgh___7" localSheetId="29">HardCodedEquityCost___2</definedName>
    <definedName name="gfdgfdfhfgh___7">HardCodedEquityCost___2</definedName>
    <definedName name="gfdgfdfhfgh___9" localSheetId="1">HardCodedATDebtCost___26</definedName>
    <definedName name="gfdgfdfhfgh___9" localSheetId="19">'Data Mobile '!HardCodedATDebtCost___26</definedName>
    <definedName name="gfdgfdfhfgh___9" localSheetId="10">'Marge Mobile'!HardCodedATDebtCost___26</definedName>
    <definedName name="gfdgfdfhfgh___9" localSheetId="21">'Mobile Money'!HardCodedATDebtCost___26</definedName>
    <definedName name="gfdgfdfhfgh___9" localSheetId="29">HardCodedATDebtCost___26</definedName>
    <definedName name="gfdgfdfhfgh___9">HardCodedATDebtCost___26</definedName>
    <definedName name="gfdh">#N/A</definedName>
    <definedName name="gfdjdh">#N/A</definedName>
    <definedName name="gfgsdh">#N/A</definedName>
    <definedName name="gfhfdl" localSheetId="1">Cover!gfhfdl</definedName>
    <definedName name="gfhfdl" localSheetId="19">#N/A</definedName>
    <definedName name="gfhfdl" localSheetId="10">#N/A</definedName>
    <definedName name="gfhfdl" localSheetId="21">#N/A</definedName>
    <definedName name="gfhfdl" localSheetId="30">'NRI 2015'!gfhfdl</definedName>
    <definedName name="gfhfdl" localSheetId="7">'Parc Mobile'!gfhfdl</definedName>
    <definedName name="gfhfdl" localSheetId="29">'SHL et management fees'!gfhfdl</definedName>
    <definedName name="gfhfdl">'NRI 2015'!gfhfdl</definedName>
    <definedName name="gfhfj" localSheetId="1">Cover!gfhfj</definedName>
    <definedName name="gfhfj" localSheetId="19">#N/A</definedName>
    <definedName name="gfhfj" localSheetId="10">#N/A</definedName>
    <definedName name="gfhfj" localSheetId="21">#N/A</definedName>
    <definedName name="gfhfj" localSheetId="30">'NRI 2015'!gfhfj</definedName>
    <definedName name="gfhfj" localSheetId="7">'Parc Mobile'!gfhfj</definedName>
    <definedName name="gfhfj" localSheetId="29">'SHL et management fees'!gfhfj</definedName>
    <definedName name="gfhfj">'NRI 2015'!gfhfj</definedName>
    <definedName name="gfhgdcvh">#N/A</definedName>
    <definedName name="GFHGFHFGH" localSheetId="1">#REF!</definedName>
    <definedName name="GFHGFHFGH" localSheetId="19">#REF!</definedName>
    <definedName name="GFHGFHFGH" localSheetId="10">#REF!</definedName>
    <definedName name="GFHGFHFGH" localSheetId="21">#REF!</definedName>
    <definedName name="GFHGFHFGH" localSheetId="29">#REF!</definedName>
    <definedName name="GFHGFHFGH">#REF!</definedName>
    <definedName name="gfhkd">#N/A</definedName>
    <definedName name="gfjf">#N/A</definedName>
    <definedName name="GFYT" localSheetId="19">#REF!</definedName>
    <definedName name="GFYT" localSheetId="10">#REF!</definedName>
    <definedName name="GFYT" localSheetId="21">#REF!</definedName>
    <definedName name="GFYT" localSheetId="29">#REF!</definedName>
    <definedName name="GFYT">#REF!</definedName>
    <definedName name="GFYT___0" localSheetId="19">#REF!</definedName>
    <definedName name="GFYT___0" localSheetId="10">#REF!</definedName>
    <definedName name="GFYT___0" localSheetId="21">#REF!</definedName>
    <definedName name="GFYT___0">#REF!</definedName>
    <definedName name="GFYT___12" localSheetId="19">#REF!</definedName>
    <definedName name="GFYT___12" localSheetId="10">#REF!</definedName>
    <definedName name="GFYT___12" localSheetId="21">#REF!</definedName>
    <definedName name="GFYT___12">#REF!</definedName>
    <definedName name="GFYT___6" localSheetId="19">#REF!</definedName>
    <definedName name="GFYT___6" localSheetId="10">#REF!</definedName>
    <definedName name="GFYT___6" localSheetId="21">#REF!</definedName>
    <definedName name="GFYT___6">#REF!</definedName>
    <definedName name="gg" localSheetId="1">Cover!gg</definedName>
    <definedName name="gg" localSheetId="19">#N/A</definedName>
    <definedName name="gg" localSheetId="10">#N/A</definedName>
    <definedName name="gg" localSheetId="21">#N/A</definedName>
    <definedName name="gg" localSheetId="30">'NRI 2015'!gg</definedName>
    <definedName name="gg" localSheetId="7">'Parc Mobile'!gg</definedName>
    <definedName name="gg" localSheetId="29">'SHL et management fees'!gg</definedName>
    <definedName name="gg">'NRI 2015'!gg</definedName>
    <definedName name="GGDHK" localSheetId="1">Cover!GGDHK</definedName>
    <definedName name="GGDHK" localSheetId="19">#N/A</definedName>
    <definedName name="GGDHK" localSheetId="10">#N/A</definedName>
    <definedName name="GGDHK" localSheetId="21">#N/A</definedName>
    <definedName name="GGDHK" localSheetId="30">'NRI 2015'!GGDHK</definedName>
    <definedName name="GGDHK" localSheetId="7">'Parc Mobile'!GGDHK</definedName>
    <definedName name="GGDHK" localSheetId="29">'SHL et management fees'!GGDHK</definedName>
    <definedName name="GGDHK">'NRI 2015'!GGDHK</definedName>
    <definedName name="ggf" localSheetId="1" hidden="1">{"comps",#N/A,FALSE,"comps";"notes",#N/A,FALSE,"comps"}</definedName>
    <definedName name="ggf" localSheetId="19" hidden="1">{"comps",#N/A,FALSE,"comps";"notes",#N/A,FALSE,"comps"}</definedName>
    <definedName name="ggf" localSheetId="21" hidden="1">{"comps",#N/A,FALSE,"comps";"notes",#N/A,FALSE,"comps"}</definedName>
    <definedName name="ggf" localSheetId="30" hidden="1">{"comps",#N/A,FALSE,"comps";"notes",#N/A,FALSE,"comps"}</definedName>
    <definedName name="ggf" localSheetId="7" hidden="1">{"comps",#N/A,FALSE,"comps";"notes",#N/A,FALSE,"comps"}</definedName>
    <definedName name="ggf" localSheetId="29" hidden="1">{"comps",#N/A,FALSE,"comps";"notes",#N/A,FALSE,"comps"}</definedName>
    <definedName name="ggf" hidden="1">{"comps",#N/A,FALSE,"comps";"notes",#N/A,FALSE,"comps"}</definedName>
    <definedName name="ggg">#N/A</definedName>
    <definedName name="GH" localSheetId="1">#N/A</definedName>
    <definedName name="GH" localSheetId="19">#N/A</definedName>
    <definedName name="GH" localSheetId="10">#N/A</definedName>
    <definedName name="GH" localSheetId="21">#N/A</definedName>
    <definedName name="GH" localSheetId="29">'SHL et management fees'!GH</definedName>
    <definedName name="GH">'SHL et management fees'!GH</definedName>
    <definedName name="ghb" localSheetId="1">#REF!</definedName>
    <definedName name="ghb" localSheetId="19">#REF!</definedName>
    <definedName name="ghb" localSheetId="10">#REF!</definedName>
    <definedName name="ghb" localSheetId="21">#REF!</definedName>
    <definedName name="ghb" localSheetId="29">#REF!</definedName>
    <definedName name="ghb">#REF!</definedName>
    <definedName name="GHD">#N/A</definedName>
    <definedName name="GHDZBGD?DJ">#N/A</definedName>
    <definedName name="GHFBD" localSheetId="1">Cover!GHFBD</definedName>
    <definedName name="GHFBD" localSheetId="19">#N/A</definedName>
    <definedName name="GHFBD" localSheetId="10">#N/A</definedName>
    <definedName name="GHFBD" localSheetId="21">#N/A</definedName>
    <definedName name="GHFBD" localSheetId="30">'NRI 2015'!GHFBD</definedName>
    <definedName name="GHFBD" localSheetId="7">'Parc Mobile'!GHFBD</definedName>
    <definedName name="GHFBD" localSheetId="29">'SHL et management fees'!GHFBD</definedName>
    <definedName name="GHFBD">'NRI 2015'!GHFBD</definedName>
    <definedName name="GHFHGFHTYU" localSheetId="1">#REF!</definedName>
    <definedName name="GHFHGFHTYU" localSheetId="19">#REF!</definedName>
    <definedName name="GHFHGFHTYU" localSheetId="10">#REF!</definedName>
    <definedName name="GHFHGFHTYU" localSheetId="21">#REF!</definedName>
    <definedName name="GHFHGFHTYU" localSheetId="29">#REF!</definedName>
    <definedName name="GHFHGFHTYU">#REF!</definedName>
    <definedName name="ghfj">#N/A</definedName>
    <definedName name="ghfjd" localSheetId="1">Cover!ghfjd</definedName>
    <definedName name="ghfjd" localSheetId="19">#N/A</definedName>
    <definedName name="ghfjd" localSheetId="10">#N/A</definedName>
    <definedName name="ghfjd" localSheetId="21">#N/A</definedName>
    <definedName name="ghfjd" localSheetId="30">'NRI 2015'!ghfjd</definedName>
    <definedName name="ghfjd" localSheetId="7">'Parc Mobile'!ghfjd</definedName>
    <definedName name="ghfjd" localSheetId="29">'SHL et management fees'!ghfjd</definedName>
    <definedName name="ghfjd">'NRI 2015'!ghfjd</definedName>
    <definedName name="GHFK">#N/A</definedName>
    <definedName name="ghghgh" localSheetId="1" hidden="1">{#N/A,#N/A,TRUE,"Cover sheet";#N/A,#N/A,TRUE,"DCF analysis";#N/A,#N/A,TRUE,"WACC calculation"}</definedName>
    <definedName name="ghghgh" localSheetId="19" hidden="1">{#N/A,#N/A,TRUE,"Cover sheet";#N/A,#N/A,TRUE,"DCF analysis";#N/A,#N/A,TRUE,"WACC calculation"}</definedName>
    <definedName name="ghghgh" localSheetId="21" hidden="1">{#N/A,#N/A,TRUE,"Cover sheet";#N/A,#N/A,TRUE,"DCF analysis";#N/A,#N/A,TRUE,"WACC calculation"}</definedName>
    <definedName name="ghghgh" localSheetId="30" hidden="1">{#N/A,#N/A,TRUE,"Cover sheet";#N/A,#N/A,TRUE,"DCF analysis";#N/A,#N/A,TRUE,"WACC calculation"}</definedName>
    <definedName name="ghghgh" localSheetId="7" hidden="1">{#N/A,#N/A,TRUE,"Cover sheet";#N/A,#N/A,TRUE,"DCF analysis";#N/A,#N/A,TRUE,"WACC calculation"}</definedName>
    <definedName name="ghghgh" localSheetId="29" hidden="1">{#N/A,#N/A,TRUE,"Cover sheet";#N/A,#N/A,TRUE,"DCF analysis";#N/A,#N/A,TRUE,"WACC calculation"}</definedName>
    <definedName name="ghghgh" hidden="1">{#N/A,#N/A,TRUE,"Cover sheet";#N/A,#N/A,TRUE,"DCF analysis";#N/A,#N/A,TRUE,"WACC calculation"}</definedName>
    <definedName name="ghghghghg" localSheetId="1" hidden="1">{#N/A,#N/A,TRUE,"Cover sheet";#N/A,#N/A,TRUE,"DCF analysis";#N/A,#N/A,TRUE,"WACC calculation"}</definedName>
    <definedName name="ghghghghg" localSheetId="19" hidden="1">{#N/A,#N/A,TRUE,"Cover sheet";#N/A,#N/A,TRUE,"DCF analysis";#N/A,#N/A,TRUE,"WACC calculation"}</definedName>
    <definedName name="ghghghghg" localSheetId="21" hidden="1">{#N/A,#N/A,TRUE,"Cover sheet";#N/A,#N/A,TRUE,"DCF analysis";#N/A,#N/A,TRUE,"WACC calculation"}</definedName>
    <definedName name="ghghghghg" localSheetId="30" hidden="1">{#N/A,#N/A,TRUE,"Cover sheet";#N/A,#N/A,TRUE,"DCF analysis";#N/A,#N/A,TRUE,"WACC calculation"}</definedName>
    <definedName name="ghghghghg" localSheetId="7" hidden="1">{#N/A,#N/A,TRUE,"Cover sheet";#N/A,#N/A,TRUE,"DCF analysis";#N/A,#N/A,TRUE,"WACC calculation"}</definedName>
    <definedName name="ghghghghg" localSheetId="29" hidden="1">{#N/A,#N/A,TRUE,"Cover sheet";#N/A,#N/A,TRUE,"DCF analysis";#N/A,#N/A,TRUE,"WACC calculation"}</definedName>
    <definedName name="ghghghghg" hidden="1">{#N/A,#N/A,TRUE,"Cover sheet";#N/A,#N/A,TRUE,"DCF analysis";#N/A,#N/A,TRUE,"WACC calculation"}</definedName>
    <definedName name="GHJIYRAD">#N/A</definedName>
    <definedName name="ghuogo"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1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2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3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7"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localSheetId="2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huogo"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gi">#N/A</definedName>
    <definedName name="gogo" localSheetId="1" hidden="1">{#N/A,#N/A,TRUE,"Cover sheet";#N/A,#N/A,TRUE,"INPUTS";#N/A,#N/A,TRUE,"OUTPUTS";#N/A,#N/A,TRUE,"VALUATION"}</definedName>
    <definedName name="gogo" localSheetId="19" hidden="1">{#N/A,#N/A,TRUE,"Cover sheet";#N/A,#N/A,TRUE,"INPUTS";#N/A,#N/A,TRUE,"OUTPUTS";#N/A,#N/A,TRUE,"VALUATION"}</definedName>
    <definedName name="gogo" localSheetId="21" hidden="1">{#N/A,#N/A,TRUE,"Cover sheet";#N/A,#N/A,TRUE,"INPUTS";#N/A,#N/A,TRUE,"OUTPUTS";#N/A,#N/A,TRUE,"VALUATION"}</definedName>
    <definedName name="gogo" localSheetId="30" hidden="1">{#N/A,#N/A,TRUE,"Cover sheet";#N/A,#N/A,TRUE,"INPUTS";#N/A,#N/A,TRUE,"OUTPUTS";#N/A,#N/A,TRUE,"VALUATION"}</definedName>
    <definedName name="gogo" localSheetId="7" hidden="1">{#N/A,#N/A,TRUE,"Cover sheet";#N/A,#N/A,TRUE,"INPUTS";#N/A,#N/A,TRUE,"OUTPUTS";#N/A,#N/A,TRUE,"VALUATION"}</definedName>
    <definedName name="gogo" localSheetId="29" hidden="1">{#N/A,#N/A,TRUE,"Cover sheet";#N/A,#N/A,TRUE,"INPUTS";#N/A,#N/A,TRUE,"OUTPUTS";#N/A,#N/A,TRUE,"VALUATION"}</definedName>
    <definedName name="gogo" hidden="1">{#N/A,#N/A,TRUE,"Cover sheet";#N/A,#N/A,TRUE,"INPUTS";#N/A,#N/A,TRUE,"OUTPUTS";#N/A,#N/A,TRUE,"VALUATION"}</definedName>
    <definedName name="GOLD" localSheetId="19">[112]INTERNET!#REF!</definedName>
    <definedName name="GOLD" localSheetId="10">[112]INTERNET!#REF!</definedName>
    <definedName name="GOLD" localSheetId="21">[112]INTERNET!#REF!</definedName>
    <definedName name="GOLD">[112]INTERNET!#REF!</definedName>
    <definedName name="goodbye"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19"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21"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30"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7" hidden="1">{#N/A,#N/A,FALSE,"Cover";"Short outputs",#N/A,FALSE,"Outputs";#N/A,#N/A,FALSE,"Control (In)";"tesco summary",#N/A,FALSE,"Tesco";"Outputs and Co summaries",#N/A,FALSE,"Sainsbury";"Outputs and Co Summaries",#N/A,FALSE,"Carrefour";"Outputs and Co summaries",#N/A,FALSE,"Co D";"Outputs and Co summaries",#N/A,FALSE,"Co E"}</definedName>
    <definedName name="goodbye" localSheetId="29" hidden="1">{#N/A,#N/A,FALSE,"Cover";"Short outputs",#N/A,FALSE,"Outputs";#N/A,#N/A,FALSE,"Control (In)";"tesco summary",#N/A,FALSE,"Tesco";"Outputs and Co summaries",#N/A,FALSE,"Sainsbury";"Outputs and Co Summaries",#N/A,FALSE,"Carrefour";"Outputs and Co summaries",#N/A,FALSE,"Co D";"Outputs and Co summaries",#N/A,FALSE,"Co E"}</definedName>
    <definedName name="goodbye" hidden="1">{#N/A,#N/A,FALSE,"Cover";"Short outputs",#N/A,FALSE,"Outputs";#N/A,#N/A,FALSE,"Control (In)";"tesco summary",#N/A,FALSE,"Tesco";"Outputs and Co summaries",#N/A,FALSE,"Sainsbury";"Outputs and Co Summaries",#N/A,FALSE,"Carrefour";"Outputs and Co summaries",#N/A,FALSE,"Co D";"Outputs and Co summaries",#N/A,FALSE,"Co E"}</definedName>
    <definedName name="GPRS" localSheetId="19">#REF!</definedName>
    <definedName name="GPRS" localSheetId="10">#REF!</definedName>
    <definedName name="GPRS" localSheetId="21">#REF!</definedName>
    <definedName name="GPRS">#REF!</definedName>
    <definedName name="GRE">#N/A</definedName>
    <definedName name="GROWTH">#N/A</definedName>
    <definedName name="grt">#N/A</definedName>
    <definedName name="gs" localSheetId="1" hidden="1">{"IS",#N/A,FALSE,"IS";"RPTIS",#N/A,FALSE,"RPTIS";"STATS",#N/A,FALSE,"STATS";"CELL",#N/A,FALSE,"CELL";"BS",#N/A,FALSE,"BS"}</definedName>
    <definedName name="gs" localSheetId="19" hidden="1">{"IS",#N/A,FALSE,"IS";"RPTIS",#N/A,FALSE,"RPTIS";"STATS",#N/A,FALSE,"STATS";"CELL",#N/A,FALSE,"CELL";"BS",#N/A,FALSE,"BS"}</definedName>
    <definedName name="gs" localSheetId="21" hidden="1">{"IS",#N/A,FALSE,"IS";"RPTIS",#N/A,FALSE,"RPTIS";"STATS",#N/A,FALSE,"STATS";"CELL",#N/A,FALSE,"CELL";"BS",#N/A,FALSE,"BS"}</definedName>
    <definedName name="gs" localSheetId="26" hidden="1">{"IS",#N/A,FALSE,"IS";"RPTIS",#N/A,FALSE,"RPTIS";"STATS",#N/A,FALSE,"STATS";"CELL",#N/A,FALSE,"CELL";"BS",#N/A,FALSE,"BS"}</definedName>
    <definedName name="gs" localSheetId="29" hidden="1">{"IS",#N/A,FALSE,"IS";"RPTIS",#N/A,FALSE,"RPTIS";"STATS",#N/A,FALSE,"STATS";"CELL",#N/A,FALSE,"CELL";"BS",#N/A,FALSE,"BS"}</definedName>
    <definedName name="gs" hidden="1">{"IS",#N/A,FALSE,"IS";"RPTIS",#N/A,FALSE,"RPTIS";"STATS",#N/A,FALSE,"STATS";"CELL",#N/A,FALSE,"CELL";"BS",#N/A,FALSE,"BS"}</definedName>
    <definedName name="gsb">#N/A</definedName>
    <definedName name="gsddhds">#N/A</definedName>
    <definedName name="GSFEZ">#N/A</definedName>
    <definedName name="GSJHYEGF">#N/A</definedName>
    <definedName name="GSM" localSheetId="19">#REF!</definedName>
    <definedName name="GSM" localSheetId="10">#REF!</definedName>
    <definedName name="GSM" localSheetId="21">#REF!</definedName>
    <definedName name="GSM">#REF!</definedName>
    <definedName name="GSN_HARDWARE" localSheetId="19">#REF!</definedName>
    <definedName name="GSN_HARDWARE" localSheetId="10">#REF!</definedName>
    <definedName name="GSN_HARDWARE" localSheetId="21">#REF!</definedName>
    <definedName name="GSN_HARDWARE">#REF!</definedName>
    <definedName name="GSN_SOFTWARE" localSheetId="19">#REF!</definedName>
    <definedName name="GSN_SOFTWARE" localSheetId="10">#REF!</definedName>
    <definedName name="GSN_SOFTWARE" localSheetId="21">#REF!</definedName>
    <definedName name="GSN_SOFTWARE">#REF!</definedName>
    <definedName name="GSS" localSheetId="19">#REF!</definedName>
    <definedName name="GSS" localSheetId="10">#REF!</definedName>
    <definedName name="GSS" localSheetId="21">#REF!</definedName>
    <definedName name="GSS">#REF!</definedName>
    <definedName name="GSTG" localSheetId="19">#REF!</definedName>
    <definedName name="GSTG" localSheetId="10">#REF!</definedName>
    <definedName name="GSTG" localSheetId="21">#REF!</definedName>
    <definedName name="GSTG">#REF!</definedName>
    <definedName name="gtf" localSheetId="22" hidden="1">#REF!</definedName>
    <definedName name="gtf" localSheetId="1" hidden="1">#REF!</definedName>
    <definedName name="gtf" localSheetId="19" hidden="1">#REF!</definedName>
    <definedName name="gtf" localSheetId="10" hidden="1">#REF!</definedName>
    <definedName name="gtf" localSheetId="21" hidden="1">#REF!</definedName>
    <definedName name="gtf" localSheetId="7" hidden="1">#REF!</definedName>
    <definedName name="gtf" localSheetId="26" hidden="1">#REF!</definedName>
    <definedName name="gtf" localSheetId="17" hidden="1">#REF!</definedName>
    <definedName name="gtf" hidden="1">#REF!</definedName>
    <definedName name="gtfr" localSheetId="22" hidden="1">#REF!</definedName>
    <definedName name="gtfr" localSheetId="1" hidden="1">#REF!</definedName>
    <definedName name="gtfr" localSheetId="19" hidden="1">#REF!</definedName>
    <definedName name="gtfr" localSheetId="10" hidden="1">#REF!</definedName>
    <definedName name="gtfr" localSheetId="21" hidden="1">#REF!</definedName>
    <definedName name="gtfr" localSheetId="26" hidden="1">#REF!</definedName>
    <definedName name="gtfr" localSheetId="17" hidden="1">#REF!</definedName>
    <definedName name="gtfr" hidden="1">#REF!</definedName>
    <definedName name="gtr" localSheetId="1" hidden="1">{"print 1",#N/A,FALSE,"PrimeCo PCS";"print 2",#N/A,FALSE,"PrimeCo PCS";"valuation",#N/A,FALSE,"PrimeCo PCS"}</definedName>
    <definedName name="gtr" localSheetId="19" hidden="1">{"print 1",#N/A,FALSE,"PrimeCo PCS";"print 2",#N/A,FALSE,"PrimeCo PCS";"valuation",#N/A,FALSE,"PrimeCo PCS"}</definedName>
    <definedName name="gtr" localSheetId="21" hidden="1">{"print 1",#N/A,FALSE,"PrimeCo PCS";"print 2",#N/A,FALSE,"PrimeCo PCS";"valuation",#N/A,FALSE,"PrimeCo PCS"}</definedName>
    <definedName name="gtr" localSheetId="26" hidden="1">{"print 1",#N/A,FALSE,"PrimeCo PCS";"print 2",#N/A,FALSE,"PrimeCo PCS";"valuation",#N/A,FALSE,"PrimeCo PCS"}</definedName>
    <definedName name="gtr" localSheetId="29" hidden="1">{"print 1",#N/A,FALSE,"PrimeCo PCS";"print 2",#N/A,FALSE,"PrimeCo PCS";"valuation",#N/A,FALSE,"PrimeCo PCS"}</definedName>
    <definedName name="gtr" hidden="1">{"print 1",#N/A,FALSE,"PrimeCo PCS";"print 2",#N/A,FALSE,"PrimeCo PCS";"valuation",#N/A,FALSE,"PrimeCo PCS"}</definedName>
    <definedName name="h"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1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2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7"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localSheetId="2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H_Roaming_Internat" localSheetId="19">#REF!</definedName>
    <definedName name="H_Roaming_Internat" localSheetId="10">#REF!</definedName>
    <definedName name="H_Roaming_Internat" localSheetId="21">#REF!</definedName>
    <definedName name="H_Roaming_Internat">#REF!</definedName>
    <definedName name="H_Roaming_Internat___0" localSheetId="19">#REF!</definedName>
    <definedName name="H_Roaming_Internat___0" localSheetId="10">#REF!</definedName>
    <definedName name="H_Roaming_Internat___0" localSheetId="21">#REF!</definedName>
    <definedName name="H_Roaming_Internat___0">#REF!</definedName>
    <definedName name="H_Roaming_Internat___12" localSheetId="19">#REF!</definedName>
    <definedName name="H_Roaming_Internat___12" localSheetId="10">#REF!</definedName>
    <definedName name="H_Roaming_Internat___12" localSheetId="21">#REF!</definedName>
    <definedName name="H_Roaming_Internat___12">#REF!</definedName>
    <definedName name="H_Roaming_Internat___14" localSheetId="19">#REF!</definedName>
    <definedName name="H_Roaming_Internat___14" localSheetId="10">#REF!</definedName>
    <definedName name="H_Roaming_Internat___14" localSheetId="21">#REF!</definedName>
    <definedName name="H_Roaming_Internat___14">#REF!</definedName>
    <definedName name="H_Roaming_Internat___16" localSheetId="19">#REF!</definedName>
    <definedName name="H_Roaming_Internat___16" localSheetId="10">#REF!</definedName>
    <definedName name="H_Roaming_Internat___16" localSheetId="21">#REF!</definedName>
    <definedName name="H_Roaming_Internat___16">#REF!</definedName>
    <definedName name="H_Roaming_Internat___2" localSheetId="19">#REF!</definedName>
    <definedName name="H_Roaming_Internat___2" localSheetId="10">#REF!</definedName>
    <definedName name="H_Roaming_Internat___2" localSheetId="21">#REF!</definedName>
    <definedName name="H_Roaming_Internat___2">#REF!</definedName>
    <definedName name="H_Roaming_Internat___26" localSheetId="19">#REF!</definedName>
    <definedName name="H_Roaming_Internat___26" localSheetId="10">#REF!</definedName>
    <definedName name="H_Roaming_Internat___26" localSheetId="21">#REF!</definedName>
    <definedName name="H_Roaming_Internat___26">#REF!</definedName>
    <definedName name="H_Roaming_Internat___27" localSheetId="19">#REF!</definedName>
    <definedName name="H_Roaming_Internat___27" localSheetId="10">#REF!</definedName>
    <definedName name="H_Roaming_Internat___27" localSheetId="21">#REF!</definedName>
    <definedName name="H_Roaming_Internat___27">#REF!</definedName>
    <definedName name="H_Roaming_Internat___5" localSheetId="19">#REF!</definedName>
    <definedName name="H_Roaming_Internat___5" localSheetId="10">#REF!</definedName>
    <definedName name="H_Roaming_Internat___5" localSheetId="21">#REF!</definedName>
    <definedName name="H_Roaming_Internat___5">#REF!</definedName>
    <definedName name="H_Roaming_Internat___7" localSheetId="19">#REF!</definedName>
    <definedName name="H_Roaming_Internat___7" localSheetId="10">#REF!</definedName>
    <definedName name="H_Roaming_Internat___7" localSheetId="21">#REF!</definedName>
    <definedName name="H_Roaming_Internat___7">#REF!</definedName>
    <definedName name="HANNA1" localSheetId="19">#REF!</definedName>
    <definedName name="HANNA1" localSheetId="10">#REF!</definedName>
    <definedName name="HANNA1" localSheetId="21">#REF!</definedName>
    <definedName name="HANNA1">#REF!</definedName>
    <definedName name="HANNA2" localSheetId="19">#REF!</definedName>
    <definedName name="HANNA2" localSheetId="10">#REF!</definedName>
    <definedName name="HANNA2" localSheetId="21">#REF!</definedName>
    <definedName name="HANNA2">#REF!</definedName>
    <definedName name="HardCodeBaseTBF" localSheetId="19">#REF!</definedName>
    <definedName name="HardCodeBaseTBF" localSheetId="10">#REF!</definedName>
    <definedName name="HardCodeBaseTBF" localSheetId="21">#REF!</definedName>
    <definedName name="HardCodeBaseTBF">#REF!</definedName>
    <definedName name="HardCodeBaseTBF___0" localSheetId="19">#REF!</definedName>
    <definedName name="HardCodeBaseTBF___0" localSheetId="10">#REF!</definedName>
    <definedName name="HardCodeBaseTBF___0" localSheetId="21">#REF!</definedName>
    <definedName name="HardCodeBaseTBF___0">#REF!</definedName>
    <definedName name="HardCodeBaseTBF___12" localSheetId="19">#REF!</definedName>
    <definedName name="HardCodeBaseTBF___12" localSheetId="10">#REF!</definedName>
    <definedName name="HardCodeBaseTBF___12" localSheetId="21">#REF!</definedName>
    <definedName name="HardCodeBaseTBF___12">#REF!</definedName>
    <definedName name="HardCodeBaseTBF___14" localSheetId="19">#REF!</definedName>
    <definedName name="HardCodeBaseTBF___14" localSheetId="10">#REF!</definedName>
    <definedName name="HardCodeBaseTBF___14" localSheetId="21">#REF!</definedName>
    <definedName name="HardCodeBaseTBF___14">#REF!</definedName>
    <definedName name="HardCodeBaseTBF___16" localSheetId="19">#REF!</definedName>
    <definedName name="HardCodeBaseTBF___16" localSheetId="10">#REF!</definedName>
    <definedName name="HardCodeBaseTBF___16" localSheetId="21">#REF!</definedName>
    <definedName name="HardCodeBaseTBF___16">#REF!</definedName>
    <definedName name="HardCodeBaseTBF___2" localSheetId="19">#REF!</definedName>
    <definedName name="HardCodeBaseTBF___2" localSheetId="10">#REF!</definedName>
    <definedName name="HardCodeBaseTBF___2" localSheetId="21">#REF!</definedName>
    <definedName name="HardCodeBaseTBF___2">#REF!</definedName>
    <definedName name="HardCodeBaseTBF___25" localSheetId="19">#REF!</definedName>
    <definedName name="HardCodeBaseTBF___25" localSheetId="10">#REF!</definedName>
    <definedName name="HardCodeBaseTBF___25" localSheetId="21">#REF!</definedName>
    <definedName name="HardCodeBaseTBF___25">#REF!</definedName>
    <definedName name="HardCodeBaseTBF___26" localSheetId="19">#REF!</definedName>
    <definedName name="HardCodeBaseTBF___26" localSheetId="10">#REF!</definedName>
    <definedName name="HardCodeBaseTBF___26" localSheetId="21">#REF!</definedName>
    <definedName name="HardCodeBaseTBF___26">#REF!</definedName>
    <definedName name="HardCodeBaseTBF___27" localSheetId="19">#REF!</definedName>
    <definedName name="HardCodeBaseTBF___27" localSheetId="10">#REF!</definedName>
    <definedName name="HardCodeBaseTBF___27" localSheetId="21">#REF!</definedName>
    <definedName name="HardCodeBaseTBF___27">#REF!</definedName>
    <definedName name="HardCodeBaseTBF___4" localSheetId="19">#REF!</definedName>
    <definedName name="HardCodeBaseTBF___4" localSheetId="10">#REF!</definedName>
    <definedName name="HardCodeBaseTBF___4" localSheetId="21">#REF!</definedName>
    <definedName name="HardCodeBaseTBF___4">#REF!</definedName>
    <definedName name="HardCodeBaseTBF___5" localSheetId="19">#REF!</definedName>
    <definedName name="HardCodeBaseTBF___5" localSheetId="10">#REF!</definedName>
    <definedName name="HardCodeBaseTBF___5" localSheetId="21">#REF!</definedName>
    <definedName name="HardCodeBaseTBF___5">#REF!</definedName>
    <definedName name="HardCodeBaseTBF___7" localSheetId="19">#REF!</definedName>
    <definedName name="HardCodeBaseTBF___7" localSheetId="10">#REF!</definedName>
    <definedName name="HardCodeBaseTBF___7" localSheetId="21">#REF!</definedName>
    <definedName name="HardCodeBaseTBF___7">#REF!</definedName>
    <definedName name="HardCodedATDebtCost" localSheetId="19">#REF!</definedName>
    <definedName name="HardCodedATDebtCost" localSheetId="10">#REF!</definedName>
    <definedName name="HardCodedATDebtCost" localSheetId="21">#REF!</definedName>
    <definedName name="HardCodedATDebtCost">#REF!</definedName>
    <definedName name="HardCodedATDebtCost___0" localSheetId="19">#REF!</definedName>
    <definedName name="HardCodedATDebtCost___0" localSheetId="10">#REF!</definedName>
    <definedName name="HardCodedATDebtCost___0" localSheetId="21">#REF!</definedName>
    <definedName name="HardCodedATDebtCost___0">#REF!</definedName>
    <definedName name="HardCodedATDebtCost___12" localSheetId="19">#REF!</definedName>
    <definedName name="HardCodedATDebtCost___12" localSheetId="10">#REF!</definedName>
    <definedName name="HardCodedATDebtCost___12" localSheetId="21">#REF!</definedName>
    <definedName name="HardCodedATDebtCost___12">#REF!</definedName>
    <definedName name="HardCodedATDebtCost___14" localSheetId="19">#REF!</definedName>
    <definedName name="HardCodedATDebtCost___14" localSheetId="10">#REF!</definedName>
    <definedName name="HardCodedATDebtCost___14" localSheetId="21">#REF!</definedName>
    <definedName name="HardCodedATDebtCost___14">#REF!</definedName>
    <definedName name="HardCodedATDebtCost___16" localSheetId="19">#REF!</definedName>
    <definedName name="HardCodedATDebtCost___16" localSheetId="10">#REF!</definedName>
    <definedName name="HardCodedATDebtCost___16" localSheetId="21">#REF!</definedName>
    <definedName name="HardCodedATDebtCost___16">#REF!</definedName>
    <definedName name="HardCodedATDebtCost___2" localSheetId="19">#REF!</definedName>
    <definedName name="HardCodedATDebtCost___2" localSheetId="10">#REF!</definedName>
    <definedName name="HardCodedATDebtCost___2" localSheetId="21">#REF!</definedName>
    <definedName name="HardCodedATDebtCost___2">#REF!</definedName>
    <definedName name="HardCodedATDebtCost___25" localSheetId="19">#REF!</definedName>
    <definedName name="HardCodedATDebtCost___25" localSheetId="10">#REF!</definedName>
    <definedName name="HardCodedATDebtCost___25" localSheetId="21">#REF!</definedName>
    <definedName name="HardCodedATDebtCost___25">#REF!</definedName>
    <definedName name="HardCodedATDebtCost___26" localSheetId="19">#REF!</definedName>
    <definedName name="HardCodedATDebtCost___26" localSheetId="10">#REF!</definedName>
    <definedName name="HardCodedATDebtCost___26" localSheetId="21">#REF!</definedName>
    <definedName name="HardCodedATDebtCost___26">#REF!</definedName>
    <definedName name="HardCodedATDebtCost___27" localSheetId="19">#REF!</definedName>
    <definedName name="HardCodedATDebtCost___27" localSheetId="10">#REF!</definedName>
    <definedName name="HardCodedATDebtCost___27" localSheetId="21">#REF!</definedName>
    <definedName name="HardCodedATDebtCost___27">#REF!</definedName>
    <definedName name="HardCodedATDebtCost___4" localSheetId="19">#REF!</definedName>
    <definedName name="HardCodedATDebtCost___4" localSheetId="10">#REF!</definedName>
    <definedName name="HardCodedATDebtCost___4" localSheetId="21">#REF!</definedName>
    <definedName name="HardCodedATDebtCost___4">#REF!</definedName>
    <definedName name="HardCodedATDebtCost___5" localSheetId="19">#REF!</definedName>
    <definedName name="HardCodedATDebtCost___5" localSheetId="10">#REF!</definedName>
    <definedName name="HardCodedATDebtCost___5" localSheetId="21">#REF!</definedName>
    <definedName name="HardCodedATDebtCost___5">#REF!</definedName>
    <definedName name="HardCodedATDebtCost___7" localSheetId="19">#REF!</definedName>
    <definedName name="HardCodedATDebtCost___7" localSheetId="10">#REF!</definedName>
    <definedName name="HardCodedATDebtCost___7" localSheetId="21">#REF!</definedName>
    <definedName name="HardCodedATDebtCost___7">#REF!</definedName>
    <definedName name="HardCodedEquityCost" localSheetId="19">#REF!</definedName>
    <definedName name="HardCodedEquityCost" localSheetId="10">#REF!</definedName>
    <definedName name="HardCodedEquityCost" localSheetId="21">#REF!</definedName>
    <definedName name="HardCodedEquityCost">#REF!</definedName>
    <definedName name="HardCodedEquityCost___0" localSheetId="19">#REF!</definedName>
    <definedName name="HardCodedEquityCost___0" localSheetId="10">#REF!</definedName>
    <definedName name="HardCodedEquityCost___0" localSheetId="21">#REF!</definedName>
    <definedName name="HardCodedEquityCost___0">#REF!</definedName>
    <definedName name="HardCodedEquityCost___12" localSheetId="19">#REF!</definedName>
    <definedName name="HardCodedEquityCost___12" localSheetId="10">#REF!</definedName>
    <definedName name="HardCodedEquityCost___12" localSheetId="21">#REF!</definedName>
    <definedName name="HardCodedEquityCost___12">#REF!</definedName>
    <definedName name="HardCodedEquityCost___14" localSheetId="19">#REF!</definedName>
    <definedName name="HardCodedEquityCost___14" localSheetId="10">#REF!</definedName>
    <definedName name="HardCodedEquityCost___14" localSheetId="21">#REF!</definedName>
    <definedName name="HardCodedEquityCost___14">#REF!</definedName>
    <definedName name="HardCodedEquityCost___16" localSheetId="19">#REF!</definedName>
    <definedName name="HardCodedEquityCost___16" localSheetId="10">#REF!</definedName>
    <definedName name="HardCodedEquityCost___16" localSheetId="21">#REF!</definedName>
    <definedName name="HardCodedEquityCost___16">#REF!</definedName>
    <definedName name="HardCodedEquityCost___2" localSheetId="19">#REF!</definedName>
    <definedName name="HardCodedEquityCost___2" localSheetId="10">#REF!</definedName>
    <definedName name="HardCodedEquityCost___2" localSheetId="21">#REF!</definedName>
    <definedName name="HardCodedEquityCost___2">#REF!</definedName>
    <definedName name="HardCodedEquityCost___25" localSheetId="19">#REF!</definedName>
    <definedName name="HardCodedEquityCost___25" localSheetId="10">#REF!</definedName>
    <definedName name="HardCodedEquityCost___25" localSheetId="21">#REF!</definedName>
    <definedName name="HardCodedEquityCost___25">#REF!</definedName>
    <definedName name="HardCodedEquityCost___26" localSheetId="19">#REF!</definedName>
    <definedName name="HardCodedEquityCost___26" localSheetId="10">#REF!</definedName>
    <definedName name="HardCodedEquityCost___26" localSheetId="21">#REF!</definedName>
    <definedName name="HardCodedEquityCost___26">#REF!</definedName>
    <definedName name="HardCodedEquityCost___27" localSheetId="19">#REF!</definedName>
    <definedName name="HardCodedEquityCost___27" localSheetId="10">#REF!</definedName>
    <definedName name="HardCodedEquityCost___27" localSheetId="21">#REF!</definedName>
    <definedName name="HardCodedEquityCost___27">#REF!</definedName>
    <definedName name="HardCodedEquityCost___4" localSheetId="19">#REF!</definedName>
    <definedName name="HardCodedEquityCost___4" localSheetId="10">#REF!</definedName>
    <definedName name="HardCodedEquityCost___4" localSheetId="21">#REF!</definedName>
    <definedName name="HardCodedEquityCost___4">#REF!</definedName>
    <definedName name="HardCodedEquityCost___5" localSheetId="19">#REF!</definedName>
    <definedName name="HardCodedEquityCost___5" localSheetId="10">#REF!</definedName>
    <definedName name="HardCodedEquityCost___5" localSheetId="21">#REF!</definedName>
    <definedName name="HardCodedEquityCost___5">#REF!</definedName>
    <definedName name="HardCodedEquityCost___7" localSheetId="19">#REF!</definedName>
    <definedName name="HardCodedEquityCost___7" localSheetId="10">#REF!</definedName>
    <definedName name="HardCodedEquityCost___7" localSheetId="21">#REF!</definedName>
    <definedName name="HardCodedEquityCost___7">#REF!</definedName>
    <definedName name="HardCodedWACC" localSheetId="19">#REF!</definedName>
    <definedName name="HardCodedWACC" localSheetId="10">#REF!</definedName>
    <definedName name="HardCodedWACC" localSheetId="21">#REF!</definedName>
    <definedName name="HardCodedWACC">#REF!</definedName>
    <definedName name="HardCodedWACC___0" localSheetId="19">#REF!</definedName>
    <definedName name="HardCodedWACC___0" localSheetId="10">#REF!</definedName>
    <definedName name="HardCodedWACC___0" localSheetId="21">#REF!</definedName>
    <definedName name="HardCodedWACC___0">#REF!</definedName>
    <definedName name="HardCodedWACC___12" localSheetId="19">#REF!</definedName>
    <definedName name="HardCodedWACC___12" localSheetId="10">#REF!</definedName>
    <definedName name="HardCodedWACC___12" localSheetId="21">#REF!</definedName>
    <definedName name="HardCodedWACC___12">#REF!</definedName>
    <definedName name="HardCodedWACC___14" localSheetId="19">#REF!</definedName>
    <definedName name="HardCodedWACC___14" localSheetId="10">#REF!</definedName>
    <definedName name="HardCodedWACC___14" localSheetId="21">#REF!</definedName>
    <definedName name="HardCodedWACC___14">#REF!</definedName>
    <definedName name="HardCodedWACC___16" localSheetId="19">#REF!</definedName>
    <definedName name="HardCodedWACC___16" localSheetId="10">#REF!</definedName>
    <definedName name="HardCodedWACC___16" localSheetId="21">#REF!</definedName>
    <definedName name="HardCodedWACC___16">#REF!</definedName>
    <definedName name="HardCodedWACC___2" localSheetId="19">#REF!</definedName>
    <definedName name="HardCodedWACC___2" localSheetId="10">#REF!</definedName>
    <definedName name="HardCodedWACC___2" localSheetId="21">#REF!</definedName>
    <definedName name="HardCodedWACC___2">#REF!</definedName>
    <definedName name="HardCodedWACC___25" localSheetId="19">#REF!</definedName>
    <definedName name="HardCodedWACC___25" localSheetId="10">#REF!</definedName>
    <definedName name="HardCodedWACC___25" localSheetId="21">#REF!</definedName>
    <definedName name="HardCodedWACC___25">#REF!</definedName>
    <definedName name="HardCodedWACC___26" localSheetId="19">#REF!</definedName>
    <definedName name="HardCodedWACC___26" localSheetId="10">#REF!</definedName>
    <definedName name="HardCodedWACC___26" localSheetId="21">#REF!</definedName>
    <definedName name="HardCodedWACC___26">#REF!</definedName>
    <definedName name="HardCodedWACC___27" localSheetId="19">#REF!</definedName>
    <definedName name="HardCodedWACC___27" localSheetId="10">#REF!</definedName>
    <definedName name="HardCodedWACC___27" localSheetId="21">#REF!</definedName>
    <definedName name="HardCodedWACC___27">#REF!</definedName>
    <definedName name="HardCodedWACC___4" localSheetId="19">#REF!</definedName>
    <definedName name="HardCodedWACC___4" localSheetId="10">#REF!</definedName>
    <definedName name="HardCodedWACC___4" localSheetId="21">#REF!</definedName>
    <definedName name="HardCodedWACC___4">#REF!</definedName>
    <definedName name="HardCodedWACC___5" localSheetId="19">#REF!</definedName>
    <definedName name="HardCodedWACC___5" localSheetId="10">#REF!</definedName>
    <definedName name="HardCodedWACC___5" localSheetId="21">#REF!</definedName>
    <definedName name="HardCodedWACC___5">#REF!</definedName>
    <definedName name="HardCodedWACC___7" localSheetId="19">#REF!</definedName>
    <definedName name="HardCodedWACC___7" localSheetId="10">#REF!</definedName>
    <definedName name="HardCodedWACC___7" localSheetId="21">#REF!</definedName>
    <definedName name="HardCodedWACC___7">#REF!</definedName>
    <definedName name="hassan" localSheetId="19">#REF!</definedName>
    <definedName name="hassan" localSheetId="10">#REF!</definedName>
    <definedName name="hassan" localSheetId="21">#REF!</definedName>
    <definedName name="hassan">#REF!</definedName>
    <definedName name="HC" localSheetId="19">#REF!</definedName>
    <definedName name="HC" localSheetId="10">#REF!</definedName>
    <definedName name="HC" localSheetId="21">#REF!</definedName>
    <definedName name="HC">#REF!</definedName>
    <definedName name="hdfgd">#N/A</definedName>
    <definedName name="hdfsr">#N/A</definedName>
    <definedName name="hdg">#N/A</definedName>
    <definedName name="hdgfk">#N/A</definedName>
    <definedName name="header" localSheetId="19">#REF!</definedName>
    <definedName name="header" localSheetId="10">#REF!</definedName>
    <definedName name="header" localSheetId="21">#REF!</definedName>
    <definedName name="header">#REF!</definedName>
    <definedName name="hegch" localSheetId="1">Cover!hegch</definedName>
    <definedName name="hegch" localSheetId="19">#N/A</definedName>
    <definedName name="hegch" localSheetId="10">#N/A</definedName>
    <definedName name="hegch" localSheetId="21">#N/A</definedName>
    <definedName name="hegch" localSheetId="30">'NRI 2015'!hegch</definedName>
    <definedName name="hegch" localSheetId="7">'Parc Mobile'!hegch</definedName>
    <definedName name="hegch" localSheetId="29">'SHL et management fees'!hegch</definedName>
    <definedName name="hegch">'NRI 2015'!hegch</definedName>
    <definedName name="héhé">#N/A</definedName>
    <definedName name="héhé___0" localSheetId="1">VolFactor___5/#REF!</definedName>
    <definedName name="héhé___0" localSheetId="19">'Data Mobile '!VolFactor___5/#REF!</definedName>
    <definedName name="héhé___0" localSheetId="10">'Marge Mobile'!VolFactor___5/#REF!</definedName>
    <definedName name="héhé___0" localSheetId="21">'Mobile Money'!VolFactor___5/#REF!</definedName>
    <definedName name="héhé___0" localSheetId="29">VolFactor___5/#REF!</definedName>
    <definedName name="héhé___0">VolFactor___5/#REF!</definedName>
    <definedName name="héhé___12">NA()</definedName>
    <definedName name="héhé___14" localSheetId="1">VolFactor___16/#REF!</definedName>
    <definedName name="héhé___14" localSheetId="19">'Data Mobile '!VolFactor___16/#REF!</definedName>
    <definedName name="héhé___14" localSheetId="10">'Marge Mobile'!VolFactor___16/#REF!</definedName>
    <definedName name="héhé___14" localSheetId="21">'Mobile Money'!VolFactor___16/#REF!</definedName>
    <definedName name="héhé___14" localSheetId="29">VolFactor___16/#REF!</definedName>
    <definedName name="héhé___14">VolFactor___16/#REF!</definedName>
    <definedName name="héhé___16" localSheetId="1">VLastRowToPrint___7/#REF!</definedName>
    <definedName name="héhé___16" localSheetId="19">'Data Mobile '!VLastRowToPrint___7/#REF!</definedName>
    <definedName name="héhé___16" localSheetId="10">'Marge Mobile'!VLastRowToPrint___7/#REF!</definedName>
    <definedName name="héhé___16" localSheetId="21">'Mobile Money'!VLastRowToPrint___7/#REF!</definedName>
    <definedName name="héhé___16" localSheetId="29">VLastRowToPrint___7/#REF!</definedName>
    <definedName name="héhé___16">VLastRowToPrint___7/#REF!</definedName>
    <definedName name="héhé___2">NA()</definedName>
    <definedName name="héhé___23" localSheetId="1">VolFactor___5/#REF!</definedName>
    <definedName name="héhé___23" localSheetId="19">'Data Mobile '!VolFactor___5/#REF!</definedName>
    <definedName name="héhé___23" localSheetId="10">'Marge Mobile'!VolFactor___5/#REF!</definedName>
    <definedName name="héhé___23" localSheetId="21">'Mobile Money'!VolFactor___5/#REF!</definedName>
    <definedName name="héhé___23" localSheetId="29">VolFactor___5/#REF!</definedName>
    <definedName name="héhé___23">VolFactor___5/#REF!</definedName>
    <definedName name="héhé___25" localSheetId="19">[38]Trafic!VolFactor/#REF!</definedName>
    <definedName name="héhé___25" localSheetId="10">[38]Trafic!VolFactor/#REF!</definedName>
    <definedName name="héhé___25" localSheetId="21">[38]Trafic!VolFactor/#REF!</definedName>
    <definedName name="héhé___25">[38]Trafic!VolFactor/#REF!</definedName>
    <definedName name="héhé___26" localSheetId="1">VolFactor___5/#REF!</definedName>
    <definedName name="héhé___26" localSheetId="19">'Data Mobile '!VolFactor___5/#REF!</definedName>
    <definedName name="héhé___26" localSheetId="10">'Marge Mobile'!VolFactor___5/#REF!</definedName>
    <definedName name="héhé___26" localSheetId="21">'Mobile Money'!VolFactor___5/#REF!</definedName>
    <definedName name="héhé___26" localSheetId="29">VolFactor___5/#REF!</definedName>
    <definedName name="héhé___26">VolFactor___5/#REF!</definedName>
    <definedName name="héhé___27" localSheetId="1">VolFactor___14/#REF!</definedName>
    <definedName name="héhé___27" localSheetId="19">'Data Mobile '!VolFactor___14/#REF!</definedName>
    <definedName name="héhé___27" localSheetId="10">'Marge Mobile'!VolFactor___14/#REF!</definedName>
    <definedName name="héhé___27" localSheetId="21">'Mobile Money'!VolFactor___14/#REF!</definedName>
    <definedName name="héhé___27" localSheetId="29">VolFactor___14/#REF!</definedName>
    <definedName name="héhé___27">VolFactor___14/#REF!</definedName>
    <definedName name="héhé___4" localSheetId="1">VLastRowToPrint___0/#REF!</definedName>
    <definedName name="héhé___4" localSheetId="19">'Data Mobile '!VLastRowToPrint___0/#REF!</definedName>
    <definedName name="héhé___4" localSheetId="10">'Marge Mobile'!VLastRowToPrint___0/#REF!</definedName>
    <definedName name="héhé___4" localSheetId="21">'Mobile Money'!VLastRowToPrint___0/#REF!</definedName>
    <definedName name="héhé___4" localSheetId="29">VLastRowToPrint___0/#REF!</definedName>
    <definedName name="héhé___4">VLastRowToPrint___0/#REF!</definedName>
    <definedName name="héhé___5" localSheetId="1">VolFactor___2/#REF!</definedName>
    <definedName name="héhé___5" localSheetId="19">'Data Mobile '!VolFactor___2/#REF!</definedName>
    <definedName name="héhé___5" localSheetId="10">'Marge Mobile'!VolFactor___2/#REF!</definedName>
    <definedName name="héhé___5" localSheetId="21">'Mobile Money'!VolFactor___2/#REF!</definedName>
    <definedName name="héhé___5" localSheetId="29">VolFactor___2/#REF!</definedName>
    <definedName name="héhé___5">VolFactor___2/#REF!</definedName>
    <definedName name="héhé___6">NA()</definedName>
    <definedName name="héhé___7" localSheetId="1">VolFactor___5/#REF!</definedName>
    <definedName name="héhé___7" localSheetId="19">'Data Mobile '!VolFactor___5/#REF!</definedName>
    <definedName name="héhé___7" localSheetId="10">'Marge Mobile'!VolFactor___5/#REF!</definedName>
    <definedName name="héhé___7" localSheetId="21">'Mobile Money'!VolFactor___5/#REF!</definedName>
    <definedName name="héhé___7" localSheetId="29">VolFactor___5/#REF!</definedName>
    <definedName name="héhé___7">VolFactor___5/#REF!</definedName>
    <definedName name="héhé___9" localSheetId="1">VolFactor___5/#REF!</definedName>
    <definedName name="héhé___9" localSheetId="19">'Data Mobile '!VolFactor___5/#REF!</definedName>
    <definedName name="héhé___9" localSheetId="10">'Marge Mobile'!VolFactor___5/#REF!</definedName>
    <definedName name="héhé___9" localSheetId="21">'Mobile Money'!VolFactor___5/#REF!</definedName>
    <definedName name="héhé___9" localSheetId="29">VolFactor___5/#REF!</definedName>
    <definedName name="héhé___9">VolFactor___5/#REF!</definedName>
    <definedName name="hello" localSheetId="1" hidden="1">{#N/A,#N/A,FALSE,"Cover";"outputs total",#N/A,FALSE,"Outputs"}</definedName>
    <definedName name="hello" localSheetId="19" hidden="1">{#N/A,#N/A,FALSE,"Cover";"outputs total",#N/A,FALSE,"Outputs"}</definedName>
    <definedName name="hello" localSheetId="21" hidden="1">{#N/A,#N/A,FALSE,"Cover";"outputs total",#N/A,FALSE,"Outputs"}</definedName>
    <definedName name="hello" localSheetId="30" hidden="1">{#N/A,#N/A,FALSE,"Cover";"outputs total",#N/A,FALSE,"Outputs"}</definedName>
    <definedName name="hello" localSheetId="7" hidden="1">{#N/A,#N/A,FALSE,"Cover";"outputs total",#N/A,FALSE,"Outputs"}</definedName>
    <definedName name="hello" localSheetId="29" hidden="1">{#N/A,#N/A,FALSE,"Cover";"outputs total",#N/A,FALSE,"Outputs"}</definedName>
    <definedName name="hello" hidden="1">{#N/A,#N/A,FALSE,"Cover";"outputs total",#N/A,FALSE,"Outputs"}</definedName>
    <definedName name="hfdgdt" localSheetId="1">Cover!hfdgdt</definedName>
    <definedName name="hfdgdt" localSheetId="19">#N/A</definedName>
    <definedName name="hfdgdt" localSheetId="10">#N/A</definedName>
    <definedName name="hfdgdt" localSheetId="21">#N/A</definedName>
    <definedName name="hfdgdt" localSheetId="30">'NRI 2015'!hfdgdt</definedName>
    <definedName name="hfdgdt" localSheetId="7">'Parc Mobile'!hfdgdt</definedName>
    <definedName name="hfdgdt" localSheetId="29">'SHL et management fees'!hfdgdt</definedName>
    <definedName name="hfdgdt">'NRI 2015'!hfdgdt</definedName>
    <definedName name="HFG">#N/A</definedName>
    <definedName name="hfgfkv">#N/A</definedName>
    <definedName name="hfgjd" localSheetId="1">Cover!hfgjd</definedName>
    <definedName name="hfgjd" localSheetId="19">#N/A</definedName>
    <definedName name="hfgjd" localSheetId="10">#N/A</definedName>
    <definedName name="hfgjd" localSheetId="21">#N/A</definedName>
    <definedName name="hfgjd" localSheetId="30">'NRI 2015'!hfgjd</definedName>
    <definedName name="hfgjd" localSheetId="7">'Parc Mobile'!hfgjd</definedName>
    <definedName name="hfgjd" localSheetId="29">'SHL et management fees'!hfgjd</definedName>
    <definedName name="hfgjd">'NRI 2015'!hfgjd</definedName>
    <definedName name="hfgjdhb" localSheetId="1">Cover!hfgjdhb</definedName>
    <definedName name="hfgjdhb" localSheetId="19">#N/A</definedName>
    <definedName name="hfgjdhb" localSheetId="10">#N/A</definedName>
    <definedName name="hfgjdhb" localSheetId="21">#N/A</definedName>
    <definedName name="hfgjdhb" localSheetId="30">'NRI 2015'!hfgjdhb</definedName>
    <definedName name="hfgjdhb" localSheetId="7">'Parc Mobile'!hfgjdhb</definedName>
    <definedName name="hfgjdhb" localSheetId="29">'SHL et management fees'!hfgjdhb</definedName>
    <definedName name="hfgjdhb">'NRI 2015'!hfgjdhb</definedName>
    <definedName name="hfgjdk" localSheetId="1">Cover!hfgjdk</definedName>
    <definedName name="hfgjdk" localSheetId="19">#N/A</definedName>
    <definedName name="hfgjdk" localSheetId="10">#N/A</definedName>
    <definedName name="hfgjdk" localSheetId="21">#N/A</definedName>
    <definedName name="hfgjdk" localSheetId="30">'NRI 2015'!hfgjdk</definedName>
    <definedName name="hfgjdk" localSheetId="7">'Parc Mobile'!hfgjdk</definedName>
    <definedName name="hfgjdk" localSheetId="29">'SHL et management fees'!hfgjdk</definedName>
    <definedName name="hfgjdk">'NRI 2015'!hfgjdk</definedName>
    <definedName name="hfgjkf">#N/A</definedName>
    <definedName name="hfgr">#N/A</definedName>
    <definedName name="hfgtd">#N/A</definedName>
    <definedName name="hfgvcb">#N/A</definedName>
    <definedName name="hfgyr">#N/A</definedName>
    <definedName name="HFJDKHBF" localSheetId="1">#REF!</definedName>
    <definedName name="HFJDKHBF" localSheetId="19">#REF!</definedName>
    <definedName name="HFJDKHBF" localSheetId="10">#REF!</definedName>
    <definedName name="HFJDKHBF" localSheetId="21">#REF!</definedName>
    <definedName name="HFJDKHBF" localSheetId="29">#REF!</definedName>
    <definedName name="HFJDKHBF">#REF!</definedName>
    <definedName name="hfjfh">#N/A</definedName>
    <definedName name="hfjfk">#N/A</definedName>
    <definedName name="hfjhfk" localSheetId="1">Cover!hfjhfk</definedName>
    <definedName name="hfjhfk" localSheetId="19">#N/A</definedName>
    <definedName name="hfjhfk" localSheetId="10">#N/A</definedName>
    <definedName name="hfjhfk" localSheetId="21">#N/A</definedName>
    <definedName name="hfjhfk" localSheetId="30">'NRI 2015'!hfjhfk</definedName>
    <definedName name="hfjhfk" localSheetId="7">'Parc Mobile'!hfjhfk</definedName>
    <definedName name="hfjhfk" localSheetId="29">'SHL et management fees'!hfjhfk</definedName>
    <definedName name="hfjhfk">'NRI 2015'!hfjhfk</definedName>
    <definedName name="HFJHGN" localSheetId="1">Cover!HFJHGN</definedName>
    <definedName name="HFJHGN" localSheetId="19">#N/A</definedName>
    <definedName name="HFJHGN" localSheetId="10">#N/A</definedName>
    <definedName name="HFJHGN" localSheetId="21">#N/A</definedName>
    <definedName name="HFJHGN" localSheetId="30">'NRI 2015'!HFJHGN</definedName>
    <definedName name="HFJHGN" localSheetId="7">'Parc Mobile'!HFJHGN</definedName>
    <definedName name="HFJHGN" localSheetId="29">'SHL et management fees'!HFJHGN</definedName>
    <definedName name="HFJHGN">'NRI 2015'!HFJHGN</definedName>
    <definedName name="hfsgfx" localSheetId="1" hidden="1">{#N/A,#N/A,FALSE,"Outlook for Month ";#N/A,#N/A,FALSE,"Risk for Month ";#N/A,#N/A,FALSE,"Upside for Month"}</definedName>
    <definedName name="hfsgfx" localSheetId="19" hidden="1">{#N/A,#N/A,FALSE,"Outlook for Month ";#N/A,#N/A,FALSE,"Risk for Month ";#N/A,#N/A,FALSE,"Upside for Month"}</definedName>
    <definedName name="hfsgfx" localSheetId="21" hidden="1">{#N/A,#N/A,FALSE,"Outlook for Month ";#N/A,#N/A,FALSE,"Risk for Month ";#N/A,#N/A,FALSE,"Upside for Month"}</definedName>
    <definedName name="hfsgfx" localSheetId="29" hidden="1">{#N/A,#N/A,FALSE,"Outlook for Month ";#N/A,#N/A,FALSE,"Risk for Month ";#N/A,#N/A,FALSE,"Upside for Month"}</definedName>
    <definedName name="hfsgfx" hidden="1">{#N/A,#N/A,FALSE,"Outlook for Month ";#N/A,#N/A,FALSE,"Risk for Month ";#N/A,#N/A,FALSE,"Upside for Month"}</definedName>
    <definedName name="hgchdb" localSheetId="1">Cover!hgchdb</definedName>
    <definedName name="hgchdb" localSheetId="19">#N/A</definedName>
    <definedName name="hgchdb" localSheetId="10">#N/A</definedName>
    <definedName name="hgchdb" localSheetId="21">#N/A</definedName>
    <definedName name="hgchdb" localSheetId="30">'NRI 2015'!hgchdb</definedName>
    <definedName name="hgchdb" localSheetId="7">'Parc Mobile'!hgchdb</definedName>
    <definedName name="hgchdb" localSheetId="29">'SHL et management fees'!hgchdb</definedName>
    <definedName name="hgchdb">'NRI 2015'!hgchdb</definedName>
    <definedName name="HGDF?" localSheetId="1">Cover!HGDF?</definedName>
    <definedName name="HGDF?" localSheetId="19">#N/A</definedName>
    <definedName name="HGDF?" localSheetId="10">#N/A</definedName>
    <definedName name="HGDF?" localSheetId="21">#N/A</definedName>
    <definedName name="HGDF?" localSheetId="30">'NRI 2015'!HGDF?</definedName>
    <definedName name="HGDF?" localSheetId="7">'Parc Mobile'!HGDF?</definedName>
    <definedName name="HGDF?" localSheetId="29">'SHL et management fees'!HGDF?</definedName>
    <definedName name="HGDF?">'NRI 2015'!HGDF?</definedName>
    <definedName name="hgdsj" localSheetId="1">Cover!hgdsj</definedName>
    <definedName name="hgdsj" localSheetId="19">#N/A</definedName>
    <definedName name="hgdsj" localSheetId="10">#N/A</definedName>
    <definedName name="hgdsj" localSheetId="21">#N/A</definedName>
    <definedName name="hgdsj" localSheetId="30">'NRI 2015'!hgdsj</definedName>
    <definedName name="hgdsj" localSheetId="7">'Parc Mobile'!hgdsj</definedName>
    <definedName name="hgdsj" localSheetId="29">'SHL et management fees'!hgdsj</definedName>
    <definedName name="hgdsj">'NRI 2015'!hgdsj</definedName>
    <definedName name="hgfjd">#N/A</definedName>
    <definedName name="hgfjfjfv" localSheetId="1">Cover!hgfjfjfv</definedName>
    <definedName name="hgfjfjfv" localSheetId="19">#N/A</definedName>
    <definedName name="hgfjfjfv" localSheetId="10">#N/A</definedName>
    <definedName name="hgfjfjfv" localSheetId="21">#N/A</definedName>
    <definedName name="hgfjfjfv" localSheetId="30">'NRI 2015'!hgfjfjfv</definedName>
    <definedName name="hgfjfjfv" localSheetId="7">'Parc Mobile'!hgfjfjfv</definedName>
    <definedName name="hgfjfjfv" localSheetId="29">'SHL et management fees'!hgfjfjfv</definedName>
    <definedName name="hgfjfjfv">'NRI 2015'!hgfjfjfv</definedName>
    <definedName name="HGFJNB" localSheetId="1">Cover!HGFJNB</definedName>
    <definedName name="HGFJNB" localSheetId="19">#N/A</definedName>
    <definedName name="HGFJNB" localSheetId="10">#N/A</definedName>
    <definedName name="HGFJNB" localSheetId="21">#N/A</definedName>
    <definedName name="HGFJNB" localSheetId="30">'NRI 2015'!HGFJNB</definedName>
    <definedName name="HGFJNB" localSheetId="7">'Parc Mobile'!HGFJNB</definedName>
    <definedName name="HGFJNB" localSheetId="29">'SHL et management fees'!HGFJNB</definedName>
    <definedName name="HGFJNB">'NRI 2015'!HGFJNB</definedName>
    <definedName name="HGFKJBFH">#N/A</definedName>
    <definedName name="hggfdsgj">#N/A</definedName>
    <definedName name="hggh" localSheetId="1">[104]BATIMENT!#REF!</definedName>
    <definedName name="hggh" localSheetId="19">[104]BATIMENT!#REF!</definedName>
    <definedName name="hggh" localSheetId="10">[104]BATIMENT!#REF!</definedName>
    <definedName name="hggh" localSheetId="21">[104]BATIMENT!#REF!</definedName>
    <definedName name="hggh" localSheetId="29">[104]BATIMENT!#REF!</definedName>
    <definedName name="hggh">[104]BATIMENT!#REF!</definedName>
    <definedName name="HGGVFDC">#N/A</definedName>
    <definedName name="hgjdkd">#N/A</definedName>
    <definedName name="hgnbh">#N/A</definedName>
    <definedName name="HH">#N/A</definedName>
    <definedName name="hhh">#N/A</definedName>
    <definedName name="hhhhh">#N/A</definedName>
    <definedName name="hhhsdf" localSheetId="1" hidden="1">{"up stand alones",#N/A,FALSE,"Acquiror"}</definedName>
    <definedName name="hhhsdf" localSheetId="19" hidden="1">{"up stand alones",#N/A,FALSE,"Acquiror"}</definedName>
    <definedName name="hhhsdf" localSheetId="21" hidden="1">{"up stand alones",#N/A,FALSE,"Acquiror"}</definedName>
    <definedName name="hhhsdf" localSheetId="30" hidden="1">{"up stand alones",#N/A,FALSE,"Acquiror"}</definedName>
    <definedName name="hhhsdf" localSheetId="7" hidden="1">{"up stand alones",#N/A,FALSE,"Acquiror"}</definedName>
    <definedName name="hhhsdf" localSheetId="29" hidden="1">{"up stand alones",#N/A,FALSE,"Acquiror"}</definedName>
    <definedName name="hhhsdf" hidden="1">{"up stand alones",#N/A,FALSE,"Acquiror"}</definedName>
    <definedName name="hj" localSheetId="19">'[29]FES  ATLAS'!#REF!</definedName>
    <definedName name="hj" localSheetId="10">'[29]FES  ATLAS'!#REF!</definedName>
    <definedName name="hj" localSheetId="21">'[29]FES  ATLAS'!#REF!</definedName>
    <definedName name="hj">'[29]FES  ATLAS'!#REF!</definedName>
    <definedName name="hjdhf">#N/A</definedName>
    <definedName name="hjkdhfgj" localSheetId="1">Cover!hjkdhfgj</definedName>
    <definedName name="hjkdhfgj" localSheetId="19">#N/A</definedName>
    <definedName name="hjkdhfgj" localSheetId="10">#N/A</definedName>
    <definedName name="hjkdhfgj" localSheetId="21">#N/A</definedName>
    <definedName name="hjkdhfgj" localSheetId="30">'NRI 2015'!hjkdhfgj</definedName>
    <definedName name="hjkdhfgj" localSheetId="7">'Parc Mobile'!hjkdhfgj</definedName>
    <definedName name="hjkdhfgj" localSheetId="29">'SHL et management fees'!hjkdhfgj</definedName>
    <definedName name="hjkdhfgj">'NRI 2015'!hjkdhfgj</definedName>
    <definedName name="hjugr_o">#N/A</definedName>
    <definedName name="HK" localSheetId="1">#REF!</definedName>
    <definedName name="HK" localSheetId="19">#REF!</definedName>
    <definedName name="HK" localSheetId="10">#REF!</definedName>
    <definedName name="HK" localSheetId="21">#REF!</definedName>
    <definedName name="HK" localSheetId="29">#REF!</definedName>
    <definedName name="HK">#REF!</definedName>
    <definedName name="hoi" localSheetId="1">Cover!hoi</definedName>
    <definedName name="hoi" localSheetId="19">#N/A</definedName>
    <definedName name="hoi" localSheetId="10">#N/A</definedName>
    <definedName name="hoi" localSheetId="21">#N/A</definedName>
    <definedName name="hoi" localSheetId="30">'NRI 2015'!hoi</definedName>
    <definedName name="hoi" localSheetId="7">'Parc Mobile'!hoi</definedName>
    <definedName name="hoi" localSheetId="29">'SHL et management fees'!hoi</definedName>
    <definedName name="hoi">'NRI 2015'!hoi</definedName>
    <definedName name="honor" localSheetId="1">#REF!</definedName>
    <definedName name="honor" localSheetId="19">#REF!</definedName>
    <definedName name="honor" localSheetId="10">#REF!</definedName>
    <definedName name="honor" localSheetId="21">#REF!</definedName>
    <definedName name="honor" localSheetId="29">#REF!</definedName>
    <definedName name="honor">#REF!</definedName>
    <definedName name="hqehqeh">#N/A</definedName>
    <definedName name="hqerhqerh">#N/A</definedName>
    <definedName name="hqethqrtj">#N/A</definedName>
    <definedName name="HSFRZ" localSheetId="1">Cover!HSFRZ</definedName>
    <definedName name="HSFRZ" localSheetId="19">#N/A</definedName>
    <definedName name="HSFRZ" localSheetId="10">#N/A</definedName>
    <definedName name="HSFRZ" localSheetId="21">#N/A</definedName>
    <definedName name="HSFRZ" localSheetId="30">'NRI 2015'!HSFRZ</definedName>
    <definedName name="HSFRZ" localSheetId="7">'Parc Mobile'!HSFRZ</definedName>
    <definedName name="HSFRZ" localSheetId="29">'SHL et management fees'!HSFRZ</definedName>
    <definedName name="HSFRZ">'NRI 2015'!HSFRZ</definedName>
    <definedName name="HSGF">#N/A</definedName>
    <definedName name="ht" localSheetId="1">#REF!</definedName>
    <definedName name="ht" localSheetId="19">#REF!</definedName>
    <definedName name="ht" localSheetId="10">#REF!</definedName>
    <definedName name="ht" localSheetId="21">#REF!</definedName>
    <definedName name="ht" localSheetId="29">#REF!</definedName>
    <definedName name="ht">#REF!</definedName>
    <definedName name="HTML_CodePage" hidden="1">1252</definedName>
    <definedName name="HTML_Control" localSheetId="22" hidden="1">{"' calendrier 2000'!$A$1:$Q$38"}</definedName>
    <definedName name="HTML_Control" localSheetId="1" hidden="1">{"' calendrier 2000'!$A$1:$Q$38"}</definedName>
    <definedName name="HTML_Control" localSheetId="19" hidden="1">{"' calendrier 2000'!$A$1:$Q$38"}</definedName>
    <definedName name="HTML_Control" localSheetId="18" hidden="1">{"' calendrier 2000'!$A$1:$Q$38"}</definedName>
    <definedName name="HTML_Control" localSheetId="9" hidden="1">{"' calendrier 2000'!$A$1:$Q$38"}</definedName>
    <definedName name="HTML_Control" localSheetId="21" hidden="1">{"' calendrier 2000'!$A$1:$Q$38"}</definedName>
    <definedName name="HTML_Control" localSheetId="30" hidden="1">{"' calendrier 2000'!$A$1:$Q$38"}</definedName>
    <definedName name="HTML_Control" localSheetId="13" hidden="1">{"' calendrier 2000'!$A$1:$Q$38"}</definedName>
    <definedName name="HTML_Control" localSheetId="7" hidden="1">{"' calendrier 2000'!$A$1:$Q$38"}</definedName>
    <definedName name="HTML_Control" localSheetId="29" hidden="1">{"' calendrier 2000'!$A$1:$Q$38"}</definedName>
    <definedName name="HTML_Control" hidden="1">{"' calendrier 2000'!$A$1:$Q$38"}</definedName>
    <definedName name="HTML_Control2" localSheetId="22" hidden="1">{"' calendrier 2000'!$A$1:$Q$38"}</definedName>
    <definedName name="HTML_Control2" localSheetId="1" hidden="1">{"' calendrier 2000'!$A$1:$Q$38"}</definedName>
    <definedName name="HTML_Control2" localSheetId="19" hidden="1">{"' calendrier 2000'!$A$1:$Q$38"}</definedName>
    <definedName name="HTML_Control2" localSheetId="18" hidden="1">{"' calendrier 2000'!$A$1:$Q$38"}</definedName>
    <definedName name="HTML_Control2" localSheetId="9" hidden="1">{"' calendrier 2000'!$A$1:$Q$38"}</definedName>
    <definedName name="HTML_Control2" localSheetId="21" hidden="1">{"' calendrier 2000'!$A$1:$Q$38"}</definedName>
    <definedName name="HTML_Control2" localSheetId="30" hidden="1">{"' calendrier 2000'!$A$1:$Q$38"}</definedName>
    <definedName name="HTML_Control2" localSheetId="13" hidden="1">{"' calendrier 2000'!$A$1:$Q$38"}</definedName>
    <definedName name="HTML_Control2" localSheetId="7" hidden="1">{"' calendrier 2000'!$A$1:$Q$38"}</definedName>
    <definedName name="HTML_Control2" localSheetId="29" hidden="1">{"' calendrier 2000'!$A$1:$Q$38"}</definedName>
    <definedName name="HTML_Control2" hidden="1">{"' calendrier 2000'!$A$1:$Q$38"}</definedName>
    <definedName name="HTML_Description" hidden="1">""</definedName>
    <definedName name="HTML_Email" hidden="1">""</definedName>
    <definedName name="HTML_Header" localSheetId="30" hidden="1">"Finance"</definedName>
    <definedName name="HTML_Header" hidden="1">"calendrier 2000"</definedName>
    <definedName name="HTML_LastUpdate" localSheetId="30" hidden="1">"2/3/98"</definedName>
    <definedName name="HTML_LastUpdate" hidden="1">"06/04/00"</definedName>
    <definedName name="HTML_LineAfter" hidden="1">FALSE</definedName>
    <definedName name="HTML_LineBefore" hidden="1">FALSE</definedName>
    <definedName name="HTML_Name" localSheetId="30" hidden="1">"G14163"</definedName>
    <definedName name="HTML_Name" hidden="1">"LEMAITRE Thierry"</definedName>
    <definedName name="HTML_OBDlg2" hidden="1">TRUE</definedName>
    <definedName name="HTML_OBDlg4" hidden="1">TRUE</definedName>
    <definedName name="HTML_OS" hidden="1">0</definedName>
    <definedName name="HTML_PathFile" localSheetId="30" hidden="1">"L:\RAPTOR\INET0198\SECTCOST\summ.htm"</definedName>
    <definedName name="HTML_PathFile" hidden="1">"K:\Divers\MonHTML.htm"</definedName>
    <definedName name="HTML_Title" localSheetId="30" hidden="1">"SECTOR1"</definedName>
    <definedName name="HTML_Title" hidden="1">"calendrier 2000"</definedName>
    <definedName name="HTML1_1" hidden="1">"'[FLASH.XLS]R74'!$B$1:$M$50"</definedName>
    <definedName name="HTML1_10" hidden="1">""</definedName>
    <definedName name="HTML1_11" hidden="1">1</definedName>
    <definedName name="HTML1_12" hidden="1">"C:\AUCTION\FLASH\MYHTML.HTM"</definedName>
    <definedName name="HTML1_2" hidden="1">1</definedName>
    <definedName name="HTML1_3" hidden="1">"FLASH"</definedName>
    <definedName name="HTML1_4" hidden="1">"Flash Round 74"</definedName>
    <definedName name="HTML1_5" hidden="1">"Wednesday April 3, 1996"</definedName>
    <definedName name="HTML1_6" hidden="1">1</definedName>
    <definedName name="HTML1_7" hidden="1">1</definedName>
    <definedName name="HTML1_8" hidden="1">"4/3/96"</definedName>
    <definedName name="HTML1_9" hidden="1">"Ken Hamel"</definedName>
    <definedName name="HTMLCount" hidden="1">1</definedName>
    <definedName name="HUF" localSheetId="19">#REF!</definedName>
    <definedName name="HUF" localSheetId="10">#REF!</definedName>
    <definedName name="HUF" localSheetId="21">#REF!</definedName>
    <definedName name="HUF">#REF!</definedName>
    <definedName name="hughfj">#N/A</definedName>
    <definedName name="I" localSheetId="19">#REF!</definedName>
    <definedName name="I" localSheetId="10">#REF!</definedName>
    <definedName name="I" localSheetId="21">#REF!</definedName>
    <definedName name="I">#REF!</definedName>
    <definedName name="I___0">NA()</definedName>
    <definedName name="I___12" localSheetId="19">#REF!</definedName>
    <definedName name="I___12" localSheetId="10">#REF!</definedName>
    <definedName name="I___12" localSheetId="21">#REF!</definedName>
    <definedName name="I___12">#REF!</definedName>
    <definedName name="I___2" localSheetId="19">#REF!</definedName>
    <definedName name="I___2" localSheetId="10">#REF!</definedName>
    <definedName name="I___2" localSheetId="21">#REF!</definedName>
    <definedName name="I___2">#REF!</definedName>
    <definedName name="I___25" localSheetId="19">#REF!</definedName>
    <definedName name="I___25" localSheetId="10">#REF!</definedName>
    <definedName name="I___25" localSheetId="21">#REF!</definedName>
    <definedName name="I___25">#REF!</definedName>
    <definedName name="I___26" localSheetId="19">#REF!</definedName>
    <definedName name="I___26" localSheetId="10">#REF!</definedName>
    <definedName name="I___26" localSheetId="21">#REF!</definedName>
    <definedName name="I___26">#REF!</definedName>
    <definedName name="I___27">NA()</definedName>
    <definedName name="I___4" localSheetId="19">#REF!</definedName>
    <definedName name="I___4" localSheetId="10">#REF!</definedName>
    <definedName name="I___4" localSheetId="21">#REF!</definedName>
    <definedName name="I___4">#REF!</definedName>
    <definedName name="I___5">NA()</definedName>
    <definedName name="I___6" localSheetId="19">#REF!</definedName>
    <definedName name="I___6" localSheetId="10">#REF!</definedName>
    <definedName name="I___6" localSheetId="21">#REF!</definedName>
    <definedName name="I___6">#REF!</definedName>
    <definedName name="I___7" localSheetId="19">#REF!</definedName>
    <definedName name="I___7" localSheetId="10">#REF!</definedName>
    <definedName name="I___7" localSheetId="21">#REF!</definedName>
    <definedName name="I___7">#REF!</definedName>
    <definedName name="iflyl">#N/A</definedName>
    <definedName name="ik" localSheetId="1" hidden="1">{"casespecific",#N/A,FALSE,"Assumptions"}</definedName>
    <definedName name="ik" localSheetId="19" hidden="1">{"casespecific",#N/A,FALSE,"Assumptions"}</definedName>
    <definedName name="ik" localSheetId="21" hidden="1">{"casespecific",#N/A,FALSE,"Assumptions"}</definedName>
    <definedName name="ik" localSheetId="30" hidden="1">{"casespecific",#N/A,FALSE,"Assumptions"}</definedName>
    <definedName name="ik" localSheetId="7" hidden="1">{"casespecific",#N/A,FALSE,"Assumptions"}</definedName>
    <definedName name="ik" localSheetId="29" hidden="1">{"casespecific",#N/A,FALSE,"Assumptions"}</definedName>
    <definedName name="ik" hidden="1">{"casespecific",#N/A,FALSE,"Assumptions"}</definedName>
    <definedName name="IM" localSheetId="1">Cover!IM</definedName>
    <definedName name="IM" localSheetId="19">#N/A</definedName>
    <definedName name="IM" localSheetId="10">#N/A</definedName>
    <definedName name="IM" localSheetId="21">#N/A</definedName>
    <definedName name="IM" localSheetId="30">'NRI 2015'!IM</definedName>
    <definedName name="IM" localSheetId="7">'Parc Mobile'!IM</definedName>
    <definedName name="IM" localSheetId="29">'SHL et management fees'!IM</definedName>
    <definedName name="IM">'NRI 2015'!IM</definedName>
    <definedName name="imdaged" localSheetId="1">'[46]CIG+OV'!#REF!</definedName>
    <definedName name="imdaged" localSheetId="19">'[46]CIG+OV'!#REF!</definedName>
    <definedName name="imdaged" localSheetId="10">'[46]CIG+OV'!#REF!</definedName>
    <definedName name="imdaged" localSheetId="21">'[46]CIG+OV'!#REF!</definedName>
    <definedName name="imdaged" localSheetId="29">'[46]CIG+OV'!#REF!</definedName>
    <definedName name="imdaged">'[46]CIG+OV'!#REF!</definedName>
    <definedName name="imdcb" localSheetId="19">'[46]CIG+OV'!#REF!</definedName>
    <definedName name="imdcb" localSheetId="10">'[46]CIG+OV'!#REF!</definedName>
    <definedName name="imdcb" localSheetId="21">'[46]CIG+OV'!#REF!</definedName>
    <definedName name="imdcb" localSheetId="29">'[46]CIG+OV'!#REF!</definedName>
    <definedName name="imdcb">'[46]CIG+OV'!#REF!</definedName>
    <definedName name="imdcr" localSheetId="19">'[46]CIG+OV'!#REF!</definedName>
    <definedName name="imdcr" localSheetId="10">'[46]CIG+OV'!#REF!</definedName>
    <definedName name="imdcr" localSheetId="21">'[46]CIG+OV'!#REF!</definedName>
    <definedName name="imdcr" localSheetId="29">'[46]CIG+OV'!#REF!</definedName>
    <definedName name="imdcr">'[46]CIG+OV'!#REF!</definedName>
    <definedName name="imdcs" localSheetId="19">'[46]CIG+OV'!#REF!</definedName>
    <definedName name="imdcs" localSheetId="10">'[46]CIG+OV'!#REF!</definedName>
    <definedName name="imdcs" localSheetId="21">'[46]CIG+OV'!#REF!</definedName>
    <definedName name="imdcs">'[46]CIG+OV'!#REF!</definedName>
    <definedName name="imdpb" localSheetId="19">'[46]CIG+OV'!#REF!</definedName>
    <definedName name="imdpb" localSheetId="10">'[46]CIG+OV'!#REF!</definedName>
    <definedName name="imdpb" localSheetId="21">'[46]CIG+OV'!#REF!</definedName>
    <definedName name="imdpb">'[46]CIG+OV'!#REF!</definedName>
    <definedName name="imdpr" localSheetId="19">'[46]CIG+OV'!#REF!</definedName>
    <definedName name="imdpr" localSheetId="10">'[46]CIG+OV'!#REF!</definedName>
    <definedName name="imdpr" localSheetId="21">'[46]CIG+OV'!#REF!</definedName>
    <definedName name="imdpr">'[46]CIG+OV'!#REF!</definedName>
    <definedName name="imdps" localSheetId="19">'[46]CIG+OV'!#REF!</definedName>
    <definedName name="imdps" localSheetId="10">'[46]CIG+OV'!#REF!</definedName>
    <definedName name="imdps" localSheetId="21">'[46]CIG+OV'!#REF!</definedName>
    <definedName name="imdps">'[46]CIG+OV'!#REF!</definedName>
    <definedName name="immo" localSheetId="1">#REF!</definedName>
    <definedName name="immo" localSheetId="19">#REF!</definedName>
    <definedName name="immo" localSheetId="10">#REF!</definedName>
    <definedName name="immo" localSheetId="21">#REF!</definedName>
    <definedName name="immo">#REF!</definedName>
    <definedName name="immodiv" localSheetId="1">#REF!</definedName>
    <definedName name="immodiv" localSheetId="19">#REF!</definedName>
    <definedName name="immodiv" localSheetId="10">#REF!</definedName>
    <definedName name="immodiv" localSheetId="21">#REF!</definedName>
    <definedName name="immodiv">#REF!</definedName>
    <definedName name="IMPACT_CASH">[24]SV161!$E$43</definedName>
    <definedName name="IMPACT_EXTERNE">[24]SV161!$E$44</definedName>
    <definedName name="IMPACT_INTERNE">[24]SV161!$E$42</definedName>
    <definedName name="IMPACTS">[24]SV161!$E$42:$E$44</definedName>
    <definedName name="ImportFile" localSheetId="1">Cover!ImportFile</definedName>
    <definedName name="ImportFile" localSheetId="19">#N/A</definedName>
    <definedName name="ImportFile" localSheetId="10">#N/A</definedName>
    <definedName name="ImportFile" localSheetId="21">#N/A</definedName>
    <definedName name="ImportFile" localSheetId="30">'NRI 2015'!ImportFile</definedName>
    <definedName name="ImportFile" localSheetId="7">'Parc Mobile'!ImportFile</definedName>
    <definedName name="ImportFile" localSheetId="29">'SHL et management fees'!ImportFile</definedName>
    <definedName name="ImportFile">'NRI 2015'!ImportFile</definedName>
    <definedName name="ImportFile___0" localSheetId="1">ISPctList___2</definedName>
    <definedName name="ImportFile___0" localSheetId="19">'Data Mobile '!ISPctList___2</definedName>
    <definedName name="ImportFile___0" localSheetId="10">'Marge Mobile'!ISPctList___2</definedName>
    <definedName name="ImportFile___0" localSheetId="21">'Mobile Money'!ISPctList___2</definedName>
    <definedName name="ImportFile___0" localSheetId="29">ISPctList___2</definedName>
    <definedName name="ImportFile___0">ISPctList___2</definedName>
    <definedName name="ImportFile___12" localSheetId="10">[58]Trafic!ISPctList</definedName>
    <definedName name="ImportFile___12">[58]Trafic!ISPctList</definedName>
    <definedName name="ImportFile___14" localSheetId="1">ISPctChoice___7</definedName>
    <definedName name="ImportFile___14" localSheetId="19">'Data Mobile '!ISPctChoice___7</definedName>
    <definedName name="ImportFile___14" localSheetId="10">'Marge Mobile'!ISPctChoice___7</definedName>
    <definedName name="ImportFile___14" localSheetId="21">'Mobile Money'!ISPctChoice___7</definedName>
    <definedName name="ImportFile___14" localSheetId="29">ISPctChoice___7</definedName>
    <definedName name="ImportFile___14">ISPctChoice___7</definedName>
    <definedName name="ImportFile___16" localSheetId="1">ISPctChoice___2</definedName>
    <definedName name="ImportFile___16" localSheetId="19">'Data Mobile '!ISPctChoice___2</definedName>
    <definedName name="ImportFile___16" localSheetId="10">'Marge Mobile'!ISPctChoice___2</definedName>
    <definedName name="ImportFile___16" localSheetId="21">'Mobile Money'!ISPctChoice___2</definedName>
    <definedName name="ImportFile___16" localSheetId="29">ISPctChoice___2</definedName>
    <definedName name="ImportFile___16">ISPctChoice___2</definedName>
    <definedName name="ImportFile___2" localSheetId="1">ISPctChoice___0</definedName>
    <definedName name="ImportFile___2" localSheetId="19">'Data Mobile '!ISPctChoice___0</definedName>
    <definedName name="ImportFile___2" localSheetId="10">'Marge Mobile'!ISPctChoice___0</definedName>
    <definedName name="ImportFile___2" localSheetId="21">'Mobile Money'!ISPctChoice___0</definedName>
    <definedName name="ImportFile___2" localSheetId="29">ISPctChoice___0</definedName>
    <definedName name="ImportFile___2">ISPctChoice___0</definedName>
    <definedName name="ImportFile___23" localSheetId="1">ISPctChoice___14</definedName>
    <definedName name="ImportFile___23" localSheetId="19">'Data Mobile '!ISPctChoice___14</definedName>
    <definedName name="ImportFile___23" localSheetId="10">'Marge Mobile'!ISPctChoice___14</definedName>
    <definedName name="ImportFile___23" localSheetId="21">'Mobile Money'!ISPctChoice___14</definedName>
    <definedName name="ImportFile___23" localSheetId="29">ISPctChoice___14</definedName>
    <definedName name="ImportFile___23">ISPctChoice___14</definedName>
    <definedName name="ImportFile___25" localSheetId="1">ISPctChoice___27</definedName>
    <definedName name="ImportFile___25" localSheetId="19">'Data Mobile '!ISPctChoice___27</definedName>
    <definedName name="ImportFile___25" localSheetId="10">'Marge Mobile'!ISPctChoice___27</definedName>
    <definedName name="ImportFile___25" localSheetId="21">'Mobile Money'!ISPctChoice___27</definedName>
    <definedName name="ImportFile___25" localSheetId="29">ISPctChoice___27</definedName>
    <definedName name="ImportFile___25">ISPctChoice___27</definedName>
    <definedName name="ImportFile___26" localSheetId="1">ISPctList___25</definedName>
    <definedName name="ImportFile___26" localSheetId="19">'Data Mobile '!ISPctList___25</definedName>
    <definedName name="ImportFile___26" localSheetId="10">'Marge Mobile'!ISPctList___25</definedName>
    <definedName name="ImportFile___26" localSheetId="21">'Mobile Money'!ISPctList___25</definedName>
    <definedName name="ImportFile___26" localSheetId="29">ISPctList___25</definedName>
    <definedName name="ImportFile___26">ISPctList___25</definedName>
    <definedName name="ImportFile___27" localSheetId="1">ISPctList___16</definedName>
    <definedName name="ImportFile___27" localSheetId="19">'Data Mobile '!ISPctList___16</definedName>
    <definedName name="ImportFile___27" localSheetId="10">'Marge Mobile'!ISPctList___16</definedName>
    <definedName name="ImportFile___27" localSheetId="21">'Mobile Money'!ISPctList___16</definedName>
    <definedName name="ImportFile___27" localSheetId="29">ISPctList___16</definedName>
    <definedName name="ImportFile___27">ISPctList___16</definedName>
    <definedName name="ImportFile___3" localSheetId="1">ISPctChoice___26</definedName>
    <definedName name="ImportFile___3" localSheetId="19">'Data Mobile '!ISPctChoice___26</definedName>
    <definedName name="ImportFile___3" localSheetId="10">'Marge Mobile'!ISPctChoice___26</definedName>
    <definedName name="ImportFile___3" localSheetId="21">'Mobile Money'!ISPctChoice___26</definedName>
    <definedName name="ImportFile___3" localSheetId="29">ISPctChoice___26</definedName>
    <definedName name="ImportFile___3">ISPctChoice___26</definedName>
    <definedName name="ImportFile___4" localSheetId="1">ISPctChoice___12</definedName>
    <definedName name="ImportFile___4" localSheetId="19">'Data Mobile '!ISPctChoice___12</definedName>
    <definedName name="ImportFile___4" localSheetId="10">'Marge Mobile'!ISPctChoice___12</definedName>
    <definedName name="ImportFile___4" localSheetId="21">'Mobile Money'!ISPctChoice___12</definedName>
    <definedName name="ImportFile___4" localSheetId="29">ISPctChoice___12</definedName>
    <definedName name="ImportFile___4">ISPctChoice___12</definedName>
    <definedName name="ImportFile___5" localSheetId="1">ISPctList___4</definedName>
    <definedName name="ImportFile___5" localSheetId="19">'Data Mobile '!ISPctList___4</definedName>
    <definedName name="ImportFile___5" localSheetId="10">'Marge Mobile'!ISPctList___4</definedName>
    <definedName name="ImportFile___5" localSheetId="21">'Mobile Money'!ISPctList___4</definedName>
    <definedName name="ImportFile___5" localSheetId="29">ISPctList___4</definedName>
    <definedName name="ImportFile___5">ISPctList___4</definedName>
    <definedName name="ImportFile___6" localSheetId="1">ISPctChoice___25</definedName>
    <definedName name="ImportFile___6" localSheetId="19">'Data Mobile '!ISPctChoice___25</definedName>
    <definedName name="ImportFile___6" localSheetId="10">'Marge Mobile'!ISPctChoice___25</definedName>
    <definedName name="ImportFile___6" localSheetId="21">'Mobile Money'!ISPctChoice___25</definedName>
    <definedName name="ImportFile___6" localSheetId="29">ISPctChoice___25</definedName>
    <definedName name="ImportFile___6">ISPctChoice___25</definedName>
    <definedName name="ImportFile___7" localSheetId="1">ISPctList___14</definedName>
    <definedName name="ImportFile___7" localSheetId="19">'Data Mobile '!ISPctList___14</definedName>
    <definedName name="ImportFile___7" localSheetId="10">'Marge Mobile'!ISPctList___14</definedName>
    <definedName name="ImportFile___7" localSheetId="21">'Mobile Money'!ISPctList___14</definedName>
    <definedName name="ImportFile___7" localSheetId="29">ISPctList___14</definedName>
    <definedName name="ImportFile___7">ISPctList___14</definedName>
    <definedName name="ImportFile___9" localSheetId="1">ISPctChoice___5</definedName>
    <definedName name="ImportFile___9" localSheetId="19">'Data Mobile '!ISPctChoice___5</definedName>
    <definedName name="ImportFile___9" localSheetId="10">'Marge Mobile'!ISPctChoice___5</definedName>
    <definedName name="ImportFile___9" localSheetId="21">'Mobile Money'!ISPctChoice___5</definedName>
    <definedName name="ImportFile___9" localSheetId="29">ISPctChoice___5</definedName>
    <definedName name="ImportFile___9">ISPctChoice___5</definedName>
    <definedName name="Impres_titres_MI" localSheetId="1">#REF!</definedName>
    <definedName name="Impres_titres_MI" localSheetId="19">#REF!</definedName>
    <definedName name="Impres_titres_MI" localSheetId="10">#REF!</definedName>
    <definedName name="Impres_titres_MI" localSheetId="21">#REF!</definedName>
    <definedName name="Impres_titres_MI" localSheetId="29">#REF!</definedName>
    <definedName name="Impres_titres_MI">#REF!</definedName>
    <definedName name="Impres_titres_MI___0">NA()</definedName>
    <definedName name="Impres_titres_MI___12" localSheetId="19">#REF!</definedName>
    <definedName name="Impres_titres_MI___12" localSheetId="10">#REF!</definedName>
    <definedName name="Impres_titres_MI___12" localSheetId="21">#REF!</definedName>
    <definedName name="Impres_titres_MI___12" localSheetId="29">#REF!</definedName>
    <definedName name="Impres_titres_MI___12">#REF!</definedName>
    <definedName name="Impres_titres_MI___2" localSheetId="19">#REF!</definedName>
    <definedName name="Impres_titres_MI___2" localSheetId="10">#REF!</definedName>
    <definedName name="Impres_titres_MI___2" localSheetId="21">#REF!</definedName>
    <definedName name="Impres_titres_MI___2" localSheetId="29">#REF!</definedName>
    <definedName name="Impres_titres_MI___2">#REF!</definedName>
    <definedName name="Impres_titres_MI___25" localSheetId="19">#REF!</definedName>
    <definedName name="Impres_titres_MI___25" localSheetId="10">#REF!</definedName>
    <definedName name="Impres_titres_MI___25" localSheetId="21">#REF!</definedName>
    <definedName name="Impres_titres_MI___25">#REF!</definedName>
    <definedName name="Impres_titres_MI___26" localSheetId="19">#REF!</definedName>
    <definedName name="Impres_titres_MI___26" localSheetId="10">#REF!</definedName>
    <definedName name="Impres_titres_MI___26" localSheetId="21">#REF!</definedName>
    <definedName name="Impres_titres_MI___26">#REF!</definedName>
    <definedName name="Impres_titres_MI___27">NA()</definedName>
    <definedName name="Impres_titres_MI___4" localSheetId="19">#REF!</definedName>
    <definedName name="Impres_titres_MI___4" localSheetId="10">#REF!</definedName>
    <definedName name="Impres_titres_MI___4" localSheetId="21">#REF!</definedName>
    <definedName name="Impres_titres_MI___4">#REF!</definedName>
    <definedName name="Impres_titres_MI___5">NA()</definedName>
    <definedName name="Impres_titres_MI___6" localSheetId="19">#REF!</definedName>
    <definedName name="Impres_titres_MI___6" localSheetId="10">#REF!</definedName>
    <definedName name="Impres_titres_MI___6" localSheetId="21">#REF!</definedName>
    <definedName name="Impres_titres_MI___6">#REF!</definedName>
    <definedName name="Impres_titres_MI___7" localSheetId="19">#REF!</definedName>
    <definedName name="Impres_titres_MI___7" localSheetId="10">#REF!</definedName>
    <definedName name="Impres_titres_MI___7" localSheetId="21">#REF!</definedName>
    <definedName name="Impres_titres_MI___7">#REF!</definedName>
    <definedName name="INCIT">#N/A</definedName>
    <definedName name="inddd" localSheetId="19">#REF!</definedName>
    <definedName name="inddd" localSheetId="10">#REF!</definedName>
    <definedName name="inddd" localSheetId="21">#REF!</definedName>
    <definedName name="inddd">#REF!</definedName>
    <definedName name="INSUR" localSheetId="19">#REF!</definedName>
    <definedName name="INSUR" localSheetId="10">#REF!</definedName>
    <definedName name="INSUR" localSheetId="21">#REF!</definedName>
    <definedName name="INSUR">#REF!</definedName>
    <definedName name="INTEREST" localSheetId="19">#REF!</definedName>
    <definedName name="INTEREST" localSheetId="10">#REF!</definedName>
    <definedName name="INTEREST" localSheetId="21">#REF!</definedName>
    <definedName name="INTEREST">#REF!</definedName>
    <definedName name="interpolation">'[113]Boite à outils'!$E$10:$K$14</definedName>
    <definedName name="inv" localSheetId="1">[0]!Tx_intérêt_par_an/#REF!</definedName>
    <definedName name="inv" localSheetId="19">'Data Mobile '!Tx_intérêt_par_an/#REF!</definedName>
    <definedName name="inv" localSheetId="10">'Marge Mobile'!Tx_intérêt_par_an/#REF!</definedName>
    <definedName name="inv" localSheetId="21">'Mobile Money'!Tx_intérêt_par_an/#REF!</definedName>
    <definedName name="inv" localSheetId="29">[0]!Tx_intérêt_par_an/#REF!</definedName>
    <definedName name="inv">[0]!Tx_intérêt_par_an/#REF!</definedName>
    <definedName name="inv___0" localSheetId="1">VolFactor___5/#REF!</definedName>
    <definedName name="inv___0" localSheetId="19">'Data Mobile '!VolFactor___5/#REF!</definedName>
    <definedName name="inv___0" localSheetId="10">'Marge Mobile'!VolFactor___5/#REF!</definedName>
    <definedName name="inv___0" localSheetId="21">'Mobile Money'!VolFactor___5/#REF!</definedName>
    <definedName name="inv___0" localSheetId="29">VolFactor___5/#REF!</definedName>
    <definedName name="inv___0">VolFactor___5/#REF!</definedName>
    <definedName name="inv___12" localSheetId="1">VolFactor___25/#REF!</definedName>
    <definedName name="inv___12" localSheetId="19">'Data Mobile '!VolFactor___25/#REF!</definedName>
    <definedName name="inv___12" localSheetId="10">'Marge Mobile'!VolFactor___25/#REF!</definedName>
    <definedName name="inv___12" localSheetId="21">'Mobile Money'!VolFactor___25/#REF!</definedName>
    <definedName name="inv___12" localSheetId="29">VolFactor___25/#REF!</definedName>
    <definedName name="inv___12">VolFactor___25/#REF!</definedName>
    <definedName name="inv___14" localSheetId="1">VolFactor___16/#REF!</definedName>
    <definedName name="inv___14" localSheetId="19">'Data Mobile '!VolFactor___16/#REF!</definedName>
    <definedName name="inv___14" localSheetId="10">'Marge Mobile'!VolFactor___16/#REF!</definedName>
    <definedName name="inv___14" localSheetId="21">'Mobile Money'!VolFactor___16/#REF!</definedName>
    <definedName name="inv___14" localSheetId="29">VolFactor___16/#REF!</definedName>
    <definedName name="inv___14">VolFactor___16/#REF!</definedName>
    <definedName name="inv___16" localSheetId="1">VLastRowToPrint___7/#REF!</definedName>
    <definedName name="inv___16" localSheetId="19">'Data Mobile '!VLastRowToPrint___7/#REF!</definedName>
    <definedName name="inv___16" localSheetId="10">'Marge Mobile'!VLastRowToPrint___7/#REF!</definedName>
    <definedName name="inv___16" localSheetId="21">'Mobile Money'!VLastRowToPrint___7/#REF!</definedName>
    <definedName name="inv___16" localSheetId="29">VLastRowToPrint___7/#REF!</definedName>
    <definedName name="inv___16">VLastRowToPrint___7/#REF!</definedName>
    <definedName name="inv___2" localSheetId="1">VolFactor___4/#REF!</definedName>
    <definedName name="inv___2" localSheetId="19">'Data Mobile '!VolFactor___4/#REF!</definedName>
    <definedName name="inv___2" localSheetId="10">'Marge Mobile'!VolFactor___4/#REF!</definedName>
    <definedName name="inv___2" localSheetId="21">'Mobile Money'!VolFactor___4/#REF!</definedName>
    <definedName name="inv___2" localSheetId="29">VolFactor___4/#REF!</definedName>
    <definedName name="inv___2">VolFactor___4/#REF!</definedName>
    <definedName name="inv___23" localSheetId="1">VolFactor___5/#REF!</definedName>
    <definedName name="inv___23" localSheetId="19">'Data Mobile '!VolFactor___5/#REF!</definedName>
    <definedName name="inv___23" localSheetId="10">'Marge Mobile'!VolFactor___5/#REF!</definedName>
    <definedName name="inv___23" localSheetId="21">'Mobile Money'!VolFactor___5/#REF!</definedName>
    <definedName name="inv___23" localSheetId="29">VolFactor___5/#REF!</definedName>
    <definedName name="inv___23">VolFactor___5/#REF!</definedName>
    <definedName name="inv___25" localSheetId="19">[38]Trafic!VolFactor/#REF!</definedName>
    <definedName name="inv___25" localSheetId="10">[38]Trafic!VolFactor/#REF!</definedName>
    <definedName name="inv___25" localSheetId="21">[38]Trafic!VolFactor/#REF!</definedName>
    <definedName name="inv___25">[38]Trafic!VolFactor/#REF!</definedName>
    <definedName name="inv___26" localSheetId="1">VolFactor___12/#REF!</definedName>
    <definedName name="inv___26" localSheetId="19">'Data Mobile '!VolFactor___12/#REF!</definedName>
    <definedName name="inv___26" localSheetId="10">'Marge Mobile'!VolFactor___12/#REF!</definedName>
    <definedName name="inv___26" localSheetId="21">'Mobile Money'!VolFactor___12/#REF!</definedName>
    <definedName name="inv___26" localSheetId="29">VolFactor___12/#REF!</definedName>
    <definedName name="inv___26">VolFactor___12/#REF!</definedName>
    <definedName name="inv___27" localSheetId="1">VolFactor___14/#REF!</definedName>
    <definedName name="inv___27" localSheetId="19">'Data Mobile '!VolFactor___14/#REF!</definedName>
    <definedName name="inv___27" localSheetId="10">'Marge Mobile'!VolFactor___14/#REF!</definedName>
    <definedName name="inv___27" localSheetId="21">'Mobile Money'!VolFactor___14/#REF!</definedName>
    <definedName name="inv___27" localSheetId="29">VolFactor___14/#REF!</definedName>
    <definedName name="inv___27">VolFactor___14/#REF!</definedName>
    <definedName name="inv___3" localSheetId="1">VolFactor___5/#REF!</definedName>
    <definedName name="inv___3" localSheetId="19">'Data Mobile '!VolFactor___5/#REF!</definedName>
    <definedName name="inv___3" localSheetId="10">'Marge Mobile'!VolFactor___5/#REF!</definedName>
    <definedName name="inv___3" localSheetId="21">'Mobile Money'!VolFactor___5/#REF!</definedName>
    <definedName name="inv___3" localSheetId="29">VolFactor___5/#REF!</definedName>
    <definedName name="inv___3">VolFactor___5/#REF!</definedName>
    <definedName name="inv___4" localSheetId="1">VLastRowToPrint___0/#REF!</definedName>
    <definedName name="inv___4" localSheetId="19">'Data Mobile '!VLastRowToPrint___0/#REF!</definedName>
    <definedName name="inv___4" localSheetId="10">'Marge Mobile'!VLastRowToPrint___0/#REF!</definedName>
    <definedName name="inv___4" localSheetId="21">'Mobile Money'!VLastRowToPrint___0/#REF!</definedName>
    <definedName name="inv___4" localSheetId="29">VLastRowToPrint___0/#REF!</definedName>
    <definedName name="inv___4">VLastRowToPrint___0/#REF!</definedName>
    <definedName name="inv___5" localSheetId="1">VolFactor___2/#REF!</definedName>
    <definedName name="inv___5" localSheetId="19">'Data Mobile '!VolFactor___2/#REF!</definedName>
    <definedName name="inv___5" localSheetId="10">'Marge Mobile'!VolFactor___2/#REF!</definedName>
    <definedName name="inv___5" localSheetId="21">'Mobile Money'!VolFactor___2/#REF!</definedName>
    <definedName name="inv___5" localSheetId="29">VolFactor___2/#REF!</definedName>
    <definedName name="inv___5">VolFactor___2/#REF!</definedName>
    <definedName name="inv___6" localSheetId="1">VLastRowToPrint___26/#REF!</definedName>
    <definedName name="inv___6" localSheetId="19">'Data Mobile '!VLastRowToPrint___26/#REF!</definedName>
    <definedName name="inv___6" localSheetId="10">'Marge Mobile'!VLastRowToPrint___26/#REF!</definedName>
    <definedName name="inv___6" localSheetId="21">'Mobile Money'!VLastRowToPrint___26/#REF!</definedName>
    <definedName name="inv___6" localSheetId="29">VLastRowToPrint___26/#REF!</definedName>
    <definedName name="inv___6">VLastRowToPrint___26/#REF!</definedName>
    <definedName name="inv___7" localSheetId="1">VolFactor___27/#REF!</definedName>
    <definedName name="inv___7" localSheetId="19">'Data Mobile '!VolFactor___27/#REF!</definedName>
    <definedName name="inv___7" localSheetId="10">'Marge Mobile'!VolFactor___27/#REF!</definedName>
    <definedName name="inv___7" localSheetId="21">'Mobile Money'!VolFactor___27/#REF!</definedName>
    <definedName name="inv___7" localSheetId="29">VolFactor___27/#REF!</definedName>
    <definedName name="inv___7">VolFactor___27/#REF!</definedName>
    <definedName name="inv___9" localSheetId="1">VolFactor___5/#REF!</definedName>
    <definedName name="inv___9" localSheetId="19">'Data Mobile '!VolFactor___5/#REF!</definedName>
    <definedName name="inv___9" localSheetId="10">'Marge Mobile'!VolFactor___5/#REF!</definedName>
    <definedName name="inv___9" localSheetId="21">'Mobile Money'!VolFactor___5/#REF!</definedName>
    <definedName name="inv___9" localSheetId="29">VolFactor___5/#REF!</definedName>
    <definedName name="inv___9">VolFactor___5/#REF!</definedName>
    <definedName name="INVENTORY_PRIOR_MONTH" localSheetId="1">#REF!</definedName>
    <definedName name="INVENTORY_PRIOR_MONTH" localSheetId="19">#REF!</definedName>
    <definedName name="INVENTORY_PRIOR_MONTH" localSheetId="10">#REF!</definedName>
    <definedName name="INVENTORY_PRIOR_MONTH" localSheetId="21">#REF!</definedName>
    <definedName name="INVENTORY_PRIOR_MONTH" localSheetId="29">#REF!</definedName>
    <definedName name="INVENTORY_PRIOR_MONTH">#REF!</definedName>
    <definedName name="INVEST">#N/A</definedName>
    <definedName name="io" localSheetId="1" hidden="1">{#N/A,#N/A,FALSE,"Contribution Analysis"}</definedName>
    <definedName name="io" localSheetId="19" hidden="1">{#N/A,#N/A,FALSE,"Contribution Analysis"}</definedName>
    <definedName name="io" localSheetId="21" hidden="1">{#N/A,#N/A,FALSE,"Contribution Analysis"}</definedName>
    <definedName name="io" localSheetId="26" hidden="1">{#N/A,#N/A,FALSE,"Contribution Analysis"}</definedName>
    <definedName name="io" localSheetId="29" hidden="1">{#N/A,#N/A,FALSE,"Contribution Analysis"}</definedName>
    <definedName name="io" hidden="1">{#N/A,#N/A,FALSE,"Contribution Analysis"}</definedName>
    <definedName name="iouirtrt" localSheetId="22" hidden="1">#REF!</definedName>
    <definedName name="iouirtrt" localSheetId="1" hidden="1">#REF!</definedName>
    <definedName name="iouirtrt" localSheetId="19" hidden="1">#REF!</definedName>
    <definedName name="iouirtrt" localSheetId="10" hidden="1">#REF!</definedName>
    <definedName name="iouirtrt" localSheetId="21" hidden="1">#REF!</definedName>
    <definedName name="iouirtrt" localSheetId="7" hidden="1">#REF!</definedName>
    <definedName name="iouirtrt" localSheetId="26" hidden="1">#REF!</definedName>
    <definedName name="iouirtrt" localSheetId="17" hidden="1">#REF!</definedName>
    <definedName name="iouirtrt" hidden="1">#REF!</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INT" hidden="1">"c373"</definedName>
    <definedName name="IQ_EBITDA_MARGIN" hidden="1">"c372"</definedName>
    <definedName name="IQ_EBITDA_OVER_TOTAL_IE" hidden="1">"c373"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Q_1YR" hidden="1">"c1641"</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MACHINERY" hidden="1">"c711"</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UTI" hidden="1">"c1125"</definedName>
    <definedName name="IQ_REVENUE" hidden="1">"c1122"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"c83"</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Z_SCORE" hidden="1">"c1339"</definedName>
    <definedName name="ISPctChoice" localSheetId="19">#REF!</definedName>
    <definedName name="ISPctChoice" localSheetId="10">#REF!</definedName>
    <definedName name="ISPctChoice" localSheetId="21">#REF!</definedName>
    <definedName name="ISPctChoice">#REF!</definedName>
    <definedName name="ISPctChoice___0" localSheetId="19">#REF!</definedName>
    <definedName name="ISPctChoice___0" localSheetId="10">#REF!</definedName>
    <definedName name="ISPctChoice___0" localSheetId="21">#REF!</definedName>
    <definedName name="ISPctChoice___0">#REF!</definedName>
    <definedName name="ISPctChoice___12" localSheetId="19">#REF!</definedName>
    <definedName name="ISPctChoice___12" localSheetId="10">#REF!</definedName>
    <definedName name="ISPctChoice___12" localSheetId="21">#REF!</definedName>
    <definedName name="ISPctChoice___12">#REF!</definedName>
    <definedName name="ISPctChoice___14" localSheetId="19">#REF!</definedName>
    <definedName name="ISPctChoice___14" localSheetId="10">#REF!</definedName>
    <definedName name="ISPctChoice___14" localSheetId="21">#REF!</definedName>
    <definedName name="ISPctChoice___14">#REF!</definedName>
    <definedName name="ISPctChoice___16" localSheetId="19">#REF!</definedName>
    <definedName name="ISPctChoice___16" localSheetId="10">#REF!</definedName>
    <definedName name="ISPctChoice___16" localSheetId="21">#REF!</definedName>
    <definedName name="ISPctChoice___16">#REF!</definedName>
    <definedName name="ISPctChoice___2" localSheetId="19">#REF!</definedName>
    <definedName name="ISPctChoice___2" localSheetId="10">#REF!</definedName>
    <definedName name="ISPctChoice___2" localSheetId="21">#REF!</definedName>
    <definedName name="ISPctChoice___2">#REF!</definedName>
    <definedName name="ISPctChoice___25" localSheetId="19">#REF!</definedName>
    <definedName name="ISPctChoice___25" localSheetId="10">#REF!</definedName>
    <definedName name="ISPctChoice___25" localSheetId="21">#REF!</definedName>
    <definedName name="ISPctChoice___25">#REF!</definedName>
    <definedName name="ISPctChoice___26" localSheetId="19">#REF!</definedName>
    <definedName name="ISPctChoice___26" localSheetId="10">#REF!</definedName>
    <definedName name="ISPctChoice___26" localSheetId="21">#REF!</definedName>
    <definedName name="ISPctChoice___26">#REF!</definedName>
    <definedName name="ISPctChoice___27" localSheetId="19">#REF!</definedName>
    <definedName name="ISPctChoice___27" localSheetId="10">#REF!</definedName>
    <definedName name="ISPctChoice___27" localSheetId="21">#REF!</definedName>
    <definedName name="ISPctChoice___27">#REF!</definedName>
    <definedName name="ISPctChoice___4" localSheetId="19">#REF!</definedName>
    <definedName name="ISPctChoice___4" localSheetId="10">#REF!</definedName>
    <definedName name="ISPctChoice___4" localSheetId="21">#REF!</definedName>
    <definedName name="ISPctChoice___4">#REF!</definedName>
    <definedName name="ISPctChoice___5" localSheetId="19">#REF!</definedName>
    <definedName name="ISPctChoice___5" localSheetId="10">#REF!</definedName>
    <definedName name="ISPctChoice___5" localSheetId="21">#REF!</definedName>
    <definedName name="ISPctChoice___5">#REF!</definedName>
    <definedName name="ISPctChoice___7" localSheetId="19">#REF!</definedName>
    <definedName name="ISPctChoice___7" localSheetId="10">#REF!</definedName>
    <definedName name="ISPctChoice___7" localSheetId="21">#REF!</definedName>
    <definedName name="ISPctChoice___7">#REF!</definedName>
    <definedName name="ISPctList" localSheetId="19">#REF!</definedName>
    <definedName name="ISPctList" localSheetId="10">#REF!</definedName>
    <definedName name="ISPctList" localSheetId="21">#REF!</definedName>
    <definedName name="ISPctList">#REF!</definedName>
    <definedName name="ISPctList___0" localSheetId="19">#REF!</definedName>
    <definedName name="ISPctList___0" localSheetId="10">#REF!</definedName>
    <definedName name="ISPctList___0" localSheetId="21">#REF!</definedName>
    <definedName name="ISPctList___0">#REF!</definedName>
    <definedName name="ISPctList___12" localSheetId="19">#REF!</definedName>
    <definedName name="ISPctList___12" localSheetId="10">#REF!</definedName>
    <definedName name="ISPctList___12" localSheetId="21">#REF!</definedName>
    <definedName name="ISPctList___12">#REF!</definedName>
    <definedName name="ISPctList___14" localSheetId="19">#REF!</definedName>
    <definedName name="ISPctList___14" localSheetId="10">#REF!</definedName>
    <definedName name="ISPctList___14" localSheetId="21">#REF!</definedName>
    <definedName name="ISPctList___14">#REF!</definedName>
    <definedName name="ISPctList___16" localSheetId="19">#REF!</definedName>
    <definedName name="ISPctList___16" localSheetId="10">#REF!</definedName>
    <definedName name="ISPctList___16" localSheetId="21">#REF!</definedName>
    <definedName name="ISPctList___16">#REF!</definedName>
    <definedName name="ISPctList___2" localSheetId="19">#REF!</definedName>
    <definedName name="ISPctList___2" localSheetId="10">#REF!</definedName>
    <definedName name="ISPctList___2" localSheetId="21">#REF!</definedName>
    <definedName name="ISPctList___2">#REF!</definedName>
    <definedName name="ISPctList___25" localSheetId="19">#REF!</definedName>
    <definedName name="ISPctList___25" localSheetId="10">#REF!</definedName>
    <definedName name="ISPctList___25" localSheetId="21">#REF!</definedName>
    <definedName name="ISPctList___25">#REF!</definedName>
    <definedName name="ISPctList___26" localSheetId="19">#REF!</definedName>
    <definedName name="ISPctList___26" localSheetId="10">#REF!</definedName>
    <definedName name="ISPctList___26" localSheetId="21">#REF!</definedName>
    <definedName name="ISPctList___26">#REF!</definedName>
    <definedName name="ISPctList___27" localSheetId="19">#REF!</definedName>
    <definedName name="ISPctList___27" localSheetId="10">#REF!</definedName>
    <definedName name="ISPctList___27" localSheetId="21">#REF!</definedName>
    <definedName name="ISPctList___27">#REF!</definedName>
    <definedName name="ISPctList___4" localSheetId="19">#REF!</definedName>
    <definedName name="ISPctList___4" localSheetId="10">#REF!</definedName>
    <definedName name="ISPctList___4" localSheetId="21">#REF!</definedName>
    <definedName name="ISPctList___4">#REF!</definedName>
    <definedName name="ISPctList___5" localSheetId="19">#REF!</definedName>
    <definedName name="ISPctList___5" localSheetId="10">#REF!</definedName>
    <definedName name="ISPctList___5" localSheetId="21">#REF!</definedName>
    <definedName name="ISPctList___5">#REF!</definedName>
    <definedName name="ISPctList___7" localSheetId="19">#REF!</definedName>
    <definedName name="ISPctList___7" localSheetId="10">#REF!</definedName>
    <definedName name="ISPctList___7" localSheetId="21">#REF!</definedName>
    <definedName name="ISPctList___7">#REF!</definedName>
    <definedName name="itl" localSheetId="19">#REF!</definedName>
    <definedName name="itl" localSheetId="10">#REF!</definedName>
    <definedName name="itl" localSheetId="21">#REF!</definedName>
    <definedName name="itl">#REF!</definedName>
    <definedName name="iu" localSheetId="1" hidden="1">{"orixcsc",#N/A,FALSE,"ORIX CSC";"orixcsc2",#N/A,FALSE,"ORIX CSC"}</definedName>
    <definedName name="iu" localSheetId="19" hidden="1">{"orixcsc",#N/A,FALSE,"ORIX CSC";"orixcsc2",#N/A,FALSE,"ORIX CSC"}</definedName>
    <definedName name="iu" localSheetId="21" hidden="1">{"orixcsc",#N/A,FALSE,"ORIX CSC";"orixcsc2",#N/A,FALSE,"ORIX CSC"}</definedName>
    <definedName name="iu" localSheetId="26" hidden="1">{"orixcsc",#N/A,FALSE,"ORIX CSC";"orixcsc2",#N/A,FALSE,"ORIX CSC"}</definedName>
    <definedName name="iu" localSheetId="29" hidden="1">{"orixcsc",#N/A,FALSE,"ORIX CSC";"orixcsc2",#N/A,FALSE,"ORIX CSC"}</definedName>
    <definedName name="iu" hidden="1">{"orixcsc",#N/A,FALSE,"ORIX CSC";"orixcsc2",#N/A,FALSE,"ORIX CSC"}</definedName>
    <definedName name="j" localSheetId="1" hidden="1">{"résultats",#N/A,FALSE,"résultats SFS";"indicateurs",#N/A,FALSE,"résultats SFS";"commentaires",#N/A,FALSE,"commentaires SFS";"graphiques",#N/A,FALSE,"graphiques SFS"}</definedName>
    <definedName name="j" localSheetId="19" hidden="1">{"résultats",#N/A,FALSE,"résultats SFS";"indicateurs",#N/A,FALSE,"résultats SFS";"commentaires",#N/A,FALSE,"commentaires SFS";"graphiques",#N/A,FALSE,"graphiques SFS"}</definedName>
    <definedName name="j" localSheetId="21" hidden="1">{"résultats",#N/A,FALSE,"résultats SFS";"indicateurs",#N/A,FALSE,"résultats SFS";"commentaires",#N/A,FALSE,"commentaires SFS";"graphiques",#N/A,FALSE,"graphiques SFS"}</definedName>
    <definedName name="j" localSheetId="30" hidden="1">{"résultats",#N/A,FALSE,"résultats SFS";"indicateurs",#N/A,FALSE,"résultats SFS";"commentaires",#N/A,FALSE,"commentaires SFS";"graphiques",#N/A,FALSE,"graphiques SFS"}</definedName>
    <definedName name="j" localSheetId="7" hidden="1">{"résultats",#N/A,FALSE,"résultats SFS";"indicateurs",#N/A,FALSE,"résultats SFS";"commentaires",#N/A,FALSE,"commentaires SFS";"graphiques",#N/A,FALSE,"graphiques SFS"}</definedName>
    <definedName name="j" localSheetId="29" hidden="1">{"résultats",#N/A,FALSE,"résultats SFS";"indicateurs",#N/A,FALSE,"résultats SFS";"commentaires",#N/A,FALSE,"commentaires SFS";"graphiques",#N/A,FALSE,"graphiques SFS"}</definedName>
    <definedName name="j" hidden="1">{"résultats",#N/A,FALSE,"résultats SFS";"indicateurs",#N/A,FALSE,"résultats SFS";"commentaires",#N/A,FALSE,"commentaires SFS";"graphiques",#N/A,FALSE,"graphiques SFS"}</definedName>
    <definedName name="Jadida" localSheetId="19">#REF!</definedName>
    <definedName name="Jadida" localSheetId="10">#REF!</definedName>
    <definedName name="Jadida" localSheetId="21">#REF!</definedName>
    <definedName name="Jadida">#REF!</definedName>
    <definedName name="January" localSheetId="19">#REF!</definedName>
    <definedName name="January" localSheetId="10">#REF!</definedName>
    <definedName name="January" localSheetId="21">#REF!</definedName>
    <definedName name="January">#REF!</definedName>
    <definedName name="Janvier" localSheetId="19">#REF!</definedName>
    <definedName name="Janvier" localSheetId="10">#REF!</definedName>
    <definedName name="Janvier" localSheetId="21">#REF!</definedName>
    <definedName name="Janvier">#REF!</definedName>
    <definedName name="JB" localSheetId="19">#REF!</definedName>
    <definedName name="JB" localSheetId="10">#REF!</definedName>
    <definedName name="JB" localSheetId="21">#REF!</definedName>
    <definedName name="JB">#REF!</definedName>
    <definedName name="jbh">#N/A</definedName>
    <definedName name="jcidaged" localSheetId="19">'[46]CIG+OV'!#REF!</definedName>
    <definedName name="jcidaged" localSheetId="10">'[46]CIG+OV'!#REF!</definedName>
    <definedName name="jcidaged" localSheetId="21">'[46]CIG+OV'!#REF!</definedName>
    <definedName name="jcidaged">'[46]CIG+OV'!#REF!</definedName>
    <definedName name="jcidcb" localSheetId="19">'[46]CIG+OV'!#REF!</definedName>
    <definedName name="jcidcb" localSheetId="10">'[46]CIG+OV'!#REF!</definedName>
    <definedName name="jcidcb" localSheetId="21">'[46]CIG+OV'!#REF!</definedName>
    <definedName name="jcidcb">'[46]CIG+OV'!#REF!</definedName>
    <definedName name="jcidcr" localSheetId="19">'[46]CIG+OV'!#REF!</definedName>
    <definedName name="jcidcr" localSheetId="10">'[46]CIG+OV'!#REF!</definedName>
    <definedName name="jcidcr" localSheetId="21">'[46]CIG+OV'!#REF!</definedName>
    <definedName name="jcidcr">'[46]CIG+OV'!#REF!</definedName>
    <definedName name="jcidcs" localSheetId="19">'[46]CIG+OV'!#REF!</definedName>
    <definedName name="jcidcs" localSheetId="10">'[46]CIG+OV'!#REF!</definedName>
    <definedName name="jcidcs" localSheetId="21">'[46]CIG+OV'!#REF!</definedName>
    <definedName name="jcidcs">'[46]CIG+OV'!#REF!</definedName>
    <definedName name="jcidpb" localSheetId="19">'[46]CIG+OV'!#REF!</definedName>
    <definedName name="jcidpb" localSheetId="10">'[46]CIG+OV'!#REF!</definedName>
    <definedName name="jcidpb" localSheetId="21">'[46]CIG+OV'!#REF!</definedName>
    <definedName name="jcidpb">'[46]CIG+OV'!#REF!</definedName>
    <definedName name="jcidpr" localSheetId="19">'[46]CIG+OV'!#REF!</definedName>
    <definedName name="jcidpr" localSheetId="10">'[46]CIG+OV'!#REF!</definedName>
    <definedName name="jcidpr" localSheetId="21">'[46]CIG+OV'!#REF!</definedName>
    <definedName name="jcidpr">'[46]CIG+OV'!#REF!</definedName>
    <definedName name="jcidps" localSheetId="19">'[46]CIG+OV'!#REF!</definedName>
    <definedName name="jcidps" localSheetId="10">'[46]CIG+OV'!#REF!</definedName>
    <definedName name="jcidps" localSheetId="21">'[46]CIG+OV'!#REF!</definedName>
    <definedName name="jcidps">'[46]CIG+OV'!#REF!</definedName>
    <definedName name="JDJY" localSheetId="1">Cover!JDJY</definedName>
    <definedName name="JDJY" localSheetId="19">#N/A</definedName>
    <definedName name="JDJY" localSheetId="10">#N/A</definedName>
    <definedName name="JDJY" localSheetId="21">#N/A</definedName>
    <definedName name="JDJY" localSheetId="29">'SHL et management fees'!JDJY</definedName>
    <definedName name="JDJY">'SHL et management fees'!JDJY</definedName>
    <definedName name="jdtju" localSheetId="1">Cover!Nb_de_paiements_par_an*#REF!</definedName>
    <definedName name="jdtju">#N/A</definedName>
    <definedName name="jfgkj">#N/A</definedName>
    <definedName name="jfh">#N/A</definedName>
    <definedName name="jfhbvc" localSheetId="1">#REF!</definedName>
    <definedName name="jfhbvc" localSheetId="19">#REF!</definedName>
    <definedName name="jfhbvc" localSheetId="10">#REF!</definedName>
    <definedName name="jfhbvc" localSheetId="21">#REF!</definedName>
    <definedName name="jfhbvc" localSheetId="29">#REF!</definedName>
    <definedName name="jfhbvc">#REF!</definedName>
    <definedName name="jfhg">#N/A</definedName>
    <definedName name="jfhgf">#N/A</definedName>
    <definedName name="jfhjkfv" localSheetId="1">Cover!jfhjkfv</definedName>
    <definedName name="jfhjkfv" localSheetId="19">#N/A</definedName>
    <definedName name="jfhjkfv" localSheetId="10">#N/A</definedName>
    <definedName name="jfhjkfv" localSheetId="21">#N/A</definedName>
    <definedName name="jfhjkfv" localSheetId="30">'NRI 2015'!jfhjkfv</definedName>
    <definedName name="jfhjkfv" localSheetId="7">'Parc Mobile'!jfhjkfv</definedName>
    <definedName name="jfhjkfv" localSheetId="29">'SHL et management fees'!jfhjkfv</definedName>
    <definedName name="jfhjkfv">'NRI 2015'!jfhjkfv</definedName>
    <definedName name="jfhkf">#N/A</definedName>
    <definedName name="jfhkfn" localSheetId="1">Cover!jfhkfn</definedName>
    <definedName name="jfhkfn" localSheetId="19">#N/A</definedName>
    <definedName name="jfhkfn" localSheetId="10">#N/A</definedName>
    <definedName name="jfhkfn" localSheetId="21">#N/A</definedName>
    <definedName name="jfhkfn" localSheetId="30">'NRI 2015'!jfhkfn</definedName>
    <definedName name="jfhkfn" localSheetId="7">'Parc Mobile'!jfhkfn</definedName>
    <definedName name="jfhkfn" localSheetId="29">'SHL et management fees'!jfhkfn</definedName>
    <definedName name="jfhkfn">'NRI 2015'!jfhkfn</definedName>
    <definedName name="jfhkfv">#N/A</definedName>
    <definedName name="JFHKG" localSheetId="1">Cover!JFHKG</definedName>
    <definedName name="JFHKG" localSheetId="19">#N/A</definedName>
    <definedName name="JFHKG" localSheetId="10">#N/A</definedName>
    <definedName name="JFHKG" localSheetId="21">#N/A</definedName>
    <definedName name="JFHKG" localSheetId="30">'NRI 2015'!JFHKG</definedName>
    <definedName name="JFHKG" localSheetId="7">'Parc Mobile'!JFHKG</definedName>
    <definedName name="JFHKG" localSheetId="29">'SHL et management fees'!JFHKG</definedName>
    <definedName name="JFHKG">'NRI 2015'!JFHKG</definedName>
    <definedName name="JFHLF">#N/A</definedName>
    <definedName name="jfhur">#N/A</definedName>
    <definedName name="jfjfj" localSheetId="1" hidden="1">{#N/A,#N/A,TRUE,"Cover sheet";#N/A,#N/A,TRUE,"DCF analysis";#N/A,#N/A,TRUE,"WACC calculation"}</definedName>
    <definedName name="jfjfj" localSheetId="19" hidden="1">{#N/A,#N/A,TRUE,"Cover sheet";#N/A,#N/A,TRUE,"DCF analysis";#N/A,#N/A,TRUE,"WACC calculation"}</definedName>
    <definedName name="jfjfj" localSheetId="21" hidden="1">{#N/A,#N/A,TRUE,"Cover sheet";#N/A,#N/A,TRUE,"DCF analysis";#N/A,#N/A,TRUE,"WACC calculation"}</definedName>
    <definedName name="jfjfj" localSheetId="30" hidden="1">{#N/A,#N/A,TRUE,"Cover sheet";#N/A,#N/A,TRUE,"DCF analysis";#N/A,#N/A,TRUE,"WACC calculation"}</definedName>
    <definedName name="jfjfj" localSheetId="7" hidden="1">{#N/A,#N/A,TRUE,"Cover sheet";#N/A,#N/A,TRUE,"DCF analysis";#N/A,#N/A,TRUE,"WACC calculation"}</definedName>
    <definedName name="jfjfj" localSheetId="29" hidden="1">{#N/A,#N/A,TRUE,"Cover sheet";#N/A,#N/A,TRUE,"DCF analysis";#N/A,#N/A,TRUE,"WACC calculation"}</definedName>
    <definedName name="jfjfj" hidden="1">{#N/A,#N/A,TRUE,"Cover sheet";#N/A,#N/A,TRUE,"DCF analysis";#N/A,#N/A,TRUE,"WACC calculation"}</definedName>
    <definedName name="JFL">#N/A</definedName>
    <definedName name="jgkhjk" localSheetId="22" hidden="1">#REF!</definedName>
    <definedName name="jgkhjk" localSheetId="1" hidden="1">#REF!</definedName>
    <definedName name="jgkhjk" localSheetId="19" hidden="1">#REF!</definedName>
    <definedName name="jgkhjk" localSheetId="10" hidden="1">#REF!</definedName>
    <definedName name="jgkhjk" localSheetId="21" hidden="1">#REF!</definedName>
    <definedName name="jgkhjk" localSheetId="7" hidden="1">#REF!</definedName>
    <definedName name="jgkhjk" localSheetId="26" hidden="1">#REF!</definedName>
    <definedName name="jgkhjk" localSheetId="17" hidden="1">#REF!</definedName>
    <definedName name="jgkhjk" hidden="1">#REF!</definedName>
    <definedName name="JH">#N/A</definedName>
    <definedName name="JHDYGFFD">#N/A</definedName>
    <definedName name="JHFK">#N/A</definedName>
    <definedName name="JHFK.">#N/A</definedName>
    <definedName name="jhgjhgjhh" localSheetId="1">Cover!jhgjhgjhh</definedName>
    <definedName name="jhgjhgjhh" localSheetId="19">#N/A</definedName>
    <definedName name="jhgjhgjhh" localSheetId="10">#N/A</definedName>
    <definedName name="jhgjhgjhh" localSheetId="21">#N/A</definedName>
    <definedName name="jhgjhgjhh" localSheetId="30">'NRI 2015'!jhgjhgjhh</definedName>
    <definedName name="jhgjhgjhh" localSheetId="7">'Parc Mobile'!jhgjhgjhh</definedName>
    <definedName name="jhgjhgjhh" localSheetId="29">'SHL et management fees'!jhgjhgjhh</definedName>
    <definedName name="jhgjhgjhh">'NRI 2015'!jhgjhgjhh</definedName>
    <definedName name="jhgjhgjhh___0" localSheetId="1">LastAmort___0</definedName>
    <definedName name="jhgjhgjhh___0" localSheetId="19">'Data Mobile '!LastAmort___0</definedName>
    <definedName name="jhgjhgjhh___0" localSheetId="10">'Marge Mobile'!LastAmort___0</definedName>
    <definedName name="jhgjhgjhh___0" localSheetId="21">'Mobile Money'!LastAmort___0</definedName>
    <definedName name="jhgjhgjhh___0" localSheetId="29">LastAmort___0</definedName>
    <definedName name="jhgjhgjhh___0">LastAmort___0</definedName>
    <definedName name="jhgjhgjhh___12" localSheetId="1">LastAmort___12</definedName>
    <definedName name="jhgjhgjhh___12" localSheetId="19">'Data Mobile '!LastAmort___12</definedName>
    <definedName name="jhgjhgjhh___12" localSheetId="10">'Marge Mobile'!LastAmort___12</definedName>
    <definedName name="jhgjhgjhh___12" localSheetId="21">'Mobile Money'!LastAmort___12</definedName>
    <definedName name="jhgjhgjhh___12" localSheetId="29">LastAmort___12</definedName>
    <definedName name="jhgjhgjhh___12">LastAmort___12</definedName>
    <definedName name="jhgjhgjhh___14" localSheetId="1">LastAmort___14</definedName>
    <definedName name="jhgjhgjhh___14" localSheetId="19">'Data Mobile '!LastAmort___14</definedName>
    <definedName name="jhgjhgjhh___14" localSheetId="10">'Marge Mobile'!LastAmort___14</definedName>
    <definedName name="jhgjhgjhh___14" localSheetId="21">'Mobile Money'!LastAmort___14</definedName>
    <definedName name="jhgjhgjhh___14" localSheetId="29">LastAmort___14</definedName>
    <definedName name="jhgjhgjhh___14">LastAmort___14</definedName>
    <definedName name="jhgjhgjhh___16" localSheetId="1">LAssets___0</definedName>
    <definedName name="jhgjhgjhh___16" localSheetId="19">'Data Mobile '!LAssets___0</definedName>
    <definedName name="jhgjhgjhh___16" localSheetId="10">'Marge Mobile'!LAssets___0</definedName>
    <definedName name="jhgjhgjhh___16" localSheetId="21">'Mobile Money'!LAssets___0</definedName>
    <definedName name="jhgjhgjhh___16" localSheetId="29">LAssets___0</definedName>
    <definedName name="jhgjhgjhh___16">LAssets___0</definedName>
    <definedName name="jhgjhgjhh___2" localSheetId="1">LastAmort___2</definedName>
    <definedName name="jhgjhgjhh___2" localSheetId="19">'Data Mobile '!LastAmort___2</definedName>
    <definedName name="jhgjhgjhh___2" localSheetId="10">'Marge Mobile'!LastAmort___2</definedName>
    <definedName name="jhgjhgjhh___2" localSheetId="21">'Mobile Money'!LastAmort___2</definedName>
    <definedName name="jhgjhgjhh___2" localSheetId="29">LastAmort___2</definedName>
    <definedName name="jhgjhgjhh___2">LastAmort___2</definedName>
    <definedName name="jhgjhgjhh___23" localSheetId="1">LAssets___7</definedName>
    <definedName name="jhgjhgjhh___23" localSheetId="19">'Data Mobile '!LAssets___7</definedName>
    <definedName name="jhgjhgjhh___23" localSheetId="10">'Marge Mobile'!LAssets___7</definedName>
    <definedName name="jhgjhgjhh___23" localSheetId="21">'Mobile Money'!LAssets___7</definedName>
    <definedName name="jhgjhgjhh___23" localSheetId="29">LAssets___7</definedName>
    <definedName name="jhgjhgjhh___23">LAssets___7</definedName>
    <definedName name="jhgjhgjhh___25" localSheetId="1">LastAmort___16</definedName>
    <definedName name="jhgjhgjhh___25" localSheetId="19">'Data Mobile '!LastAmort___16</definedName>
    <definedName name="jhgjhgjhh___25" localSheetId="10">'Marge Mobile'!LastAmort___16</definedName>
    <definedName name="jhgjhgjhh___25" localSheetId="21">'Mobile Money'!LastAmort___16</definedName>
    <definedName name="jhgjhgjhh___25" localSheetId="29">LastAmort___16</definedName>
    <definedName name="jhgjhgjhh___25">LastAmort___16</definedName>
    <definedName name="jhgjhgjhh___26" localSheetId="1">LastAmort___26</definedName>
    <definedName name="jhgjhgjhh___26" localSheetId="19">'Data Mobile '!LastAmort___26</definedName>
    <definedName name="jhgjhgjhh___26" localSheetId="10">'Marge Mobile'!LastAmort___26</definedName>
    <definedName name="jhgjhgjhh___26" localSheetId="21">'Mobile Money'!LastAmort___26</definedName>
    <definedName name="jhgjhgjhh___26" localSheetId="29">LastAmort___26</definedName>
    <definedName name="jhgjhgjhh___26">LastAmort___26</definedName>
    <definedName name="jhgjhgjhh___27" localSheetId="1">LastAmort___27</definedName>
    <definedName name="jhgjhgjhh___27" localSheetId="19">'Data Mobile '!LastAmort___27</definedName>
    <definedName name="jhgjhgjhh___27" localSheetId="10">'Marge Mobile'!LastAmort___27</definedName>
    <definedName name="jhgjhgjhh___27" localSheetId="21">'Mobile Money'!LastAmort___27</definedName>
    <definedName name="jhgjhgjhh___27" localSheetId="29">LastAmort___27</definedName>
    <definedName name="jhgjhgjhh___27">LastAmort___27</definedName>
    <definedName name="jhgjhgjhh___3" localSheetId="1">LastAmort___25</definedName>
    <definedName name="jhgjhgjhh___3" localSheetId="19">'Data Mobile '!LastAmort___25</definedName>
    <definedName name="jhgjhgjhh___3" localSheetId="10">'Marge Mobile'!LastAmort___25</definedName>
    <definedName name="jhgjhgjhh___3" localSheetId="21">'Mobile Money'!LastAmort___25</definedName>
    <definedName name="jhgjhgjhh___3" localSheetId="29">LastAmort___25</definedName>
    <definedName name="jhgjhgjhh___3">LastAmort___25</definedName>
    <definedName name="jhgjhgjhh___4" localSheetId="10">[58]Trafic!LastAmort</definedName>
    <definedName name="jhgjhgjhh___4">[58]Trafic!LastAmort</definedName>
    <definedName name="jhgjhgjhh___5" localSheetId="1">LastAmort___5</definedName>
    <definedName name="jhgjhgjhh___5" localSheetId="19">'Data Mobile '!LastAmort___5</definedName>
    <definedName name="jhgjhgjhh___5" localSheetId="10">'Marge Mobile'!LastAmort___5</definedName>
    <definedName name="jhgjhgjhh___5" localSheetId="21">'Mobile Money'!LastAmort___5</definedName>
    <definedName name="jhgjhgjhh___5" localSheetId="29">LastAmort___5</definedName>
    <definedName name="jhgjhgjhh___5">LastAmort___5</definedName>
    <definedName name="jhgjhgjhh___6" localSheetId="1">LAssets___26</definedName>
    <definedName name="jhgjhgjhh___6" localSheetId="19">'Data Mobile '!LAssets___26</definedName>
    <definedName name="jhgjhgjhh___6" localSheetId="10">'Marge Mobile'!LAssets___26</definedName>
    <definedName name="jhgjhgjhh___6" localSheetId="21">'Mobile Money'!LAssets___26</definedName>
    <definedName name="jhgjhgjhh___6" localSheetId="29">LAssets___26</definedName>
    <definedName name="jhgjhgjhh___6">LAssets___26</definedName>
    <definedName name="jhgjhgjhh___7" localSheetId="1">LastAmort___7</definedName>
    <definedName name="jhgjhgjhh___7" localSheetId="19">'Data Mobile '!LastAmort___7</definedName>
    <definedName name="jhgjhgjhh___7" localSheetId="10">'Marge Mobile'!LastAmort___7</definedName>
    <definedName name="jhgjhgjhh___7" localSheetId="21">'Mobile Money'!LastAmort___7</definedName>
    <definedName name="jhgjhgjhh___7" localSheetId="29">LastAmort___7</definedName>
    <definedName name="jhgjhgjhh___7">LastAmort___7</definedName>
    <definedName name="jhgjhgjhh___9" localSheetId="1">LastAmort___4</definedName>
    <definedName name="jhgjhgjhh___9" localSheetId="19">'Data Mobile '!LastAmort___4</definedName>
    <definedName name="jhgjhgjhh___9" localSheetId="10">'Marge Mobile'!LastAmort___4</definedName>
    <definedName name="jhgjhgjhh___9" localSheetId="21">'Mobile Money'!LastAmort___4</definedName>
    <definedName name="jhgjhgjhh___9" localSheetId="29">LastAmort___4</definedName>
    <definedName name="jhgjhgjhh___9">LastAmort___4</definedName>
    <definedName name="jhgjuy" localSheetId="1">Cover!jhgjuy</definedName>
    <definedName name="jhgjuy" localSheetId="19">#N/A</definedName>
    <definedName name="jhgjuy" localSheetId="10">#N/A</definedName>
    <definedName name="jhgjuy" localSheetId="21">#N/A</definedName>
    <definedName name="jhgjuy" localSheetId="30">'NRI 2015'!jhgjuy</definedName>
    <definedName name="jhgjuy" localSheetId="7">'Parc Mobile'!jhgjuy</definedName>
    <definedName name="jhgjuy" localSheetId="29">'SHL et management fees'!jhgjuy</definedName>
    <definedName name="jhgjuy">'NRI 2015'!jhgjuy</definedName>
    <definedName name="jhy">#N/A</definedName>
    <definedName name="JHYBG">#N/A</definedName>
    <definedName name="JHYGB" localSheetId="1">Cover!JHYGB</definedName>
    <definedName name="JHYGB" localSheetId="19">#N/A</definedName>
    <definedName name="JHYGB" localSheetId="10">#N/A</definedName>
    <definedName name="JHYGB" localSheetId="21">#N/A</definedName>
    <definedName name="JHYGB" localSheetId="30">'NRI 2015'!JHYGB</definedName>
    <definedName name="JHYGB" localSheetId="7">'Parc Mobile'!JHYGB</definedName>
    <definedName name="JHYGB" localSheetId="29">'SHL et management fees'!JHYGB</definedName>
    <definedName name="JHYGB">'NRI 2015'!JHYGB</definedName>
    <definedName name="jhyt">#N/A</definedName>
    <definedName name="jijijoi" localSheetId="1">[114]MANQUE!#REF!</definedName>
    <definedName name="jijijoi" localSheetId="19">[114]MANQUE!#REF!</definedName>
    <definedName name="jijijoi" localSheetId="10">[114]MANQUE!#REF!</definedName>
    <definedName name="jijijoi" localSheetId="21">[114]MANQUE!#REF!</definedName>
    <definedName name="jijijoi" localSheetId="29">[114]MANQUE!#REF!</definedName>
    <definedName name="jijijoi">[114]MANQUE!#REF!</definedName>
    <definedName name="jj" localSheetId="1">Cover!jj</definedName>
    <definedName name="jj" localSheetId="19">#N/A</definedName>
    <definedName name="jj" localSheetId="10">#N/A</definedName>
    <definedName name="jj" localSheetId="21">#N/A</definedName>
    <definedName name="jj" localSheetId="29">'SHL et management fees'!jj</definedName>
    <definedName name="jj">'SHL et management fees'!jj</definedName>
    <definedName name="JJJJJ">#N/A</definedName>
    <definedName name="JJJJJJ" localSheetId="1">Cover!JJJJJJ</definedName>
    <definedName name="JJJJJJ" localSheetId="19">#N/A</definedName>
    <definedName name="JJJJJJ" localSheetId="10">#N/A</definedName>
    <definedName name="JJJJJJ" localSheetId="21">#N/A</definedName>
    <definedName name="JJJJJJ" localSheetId="29">'SHL et management fees'!JJJJJJ</definedName>
    <definedName name="JJJJJJ">'SHL et management fees'!JJJJJJ</definedName>
    <definedName name="JJJJJJJJJJJ">#N/A</definedName>
    <definedName name="jkl" localSheetId="1" hidden="1">{#N/A,#N/A,FALSE,"EL-M-01";#N/A,#N/A,FALSE,"EL-M-02";#N/A,#N/A,FALSE,"EL-M-03";#N/A,#N/A,FALSE,"EL-S-01";#N/A,#N/A,FALSE,"EL-S-02";#N/A,#N/A,FALSE,"EL-A-01";#N/A,#N/A,FALSE,"EL-A-02"}</definedName>
    <definedName name="jkl" localSheetId="19" hidden="1">{#N/A,#N/A,FALSE,"EL-M-01";#N/A,#N/A,FALSE,"EL-M-02";#N/A,#N/A,FALSE,"EL-M-03";#N/A,#N/A,FALSE,"EL-S-01";#N/A,#N/A,FALSE,"EL-S-02";#N/A,#N/A,FALSE,"EL-A-01";#N/A,#N/A,FALSE,"EL-A-02"}</definedName>
    <definedName name="jkl" localSheetId="21" hidden="1">{#N/A,#N/A,FALSE,"EL-M-01";#N/A,#N/A,FALSE,"EL-M-02";#N/A,#N/A,FALSE,"EL-M-03";#N/A,#N/A,FALSE,"EL-S-01";#N/A,#N/A,FALSE,"EL-S-02";#N/A,#N/A,FALSE,"EL-A-01";#N/A,#N/A,FALSE,"EL-A-02"}</definedName>
    <definedName name="jkl" localSheetId="30" hidden="1">{#N/A,#N/A,FALSE,"EL-M-01";#N/A,#N/A,FALSE,"EL-M-02";#N/A,#N/A,FALSE,"EL-M-03";#N/A,#N/A,FALSE,"EL-S-01";#N/A,#N/A,FALSE,"EL-S-02";#N/A,#N/A,FALSE,"EL-A-01";#N/A,#N/A,FALSE,"EL-A-02"}</definedName>
    <definedName name="jkl" localSheetId="7" hidden="1">{#N/A,#N/A,FALSE,"EL-M-01";#N/A,#N/A,FALSE,"EL-M-02";#N/A,#N/A,FALSE,"EL-M-03";#N/A,#N/A,FALSE,"EL-S-01";#N/A,#N/A,FALSE,"EL-S-02";#N/A,#N/A,FALSE,"EL-A-01";#N/A,#N/A,FALSE,"EL-A-02"}</definedName>
    <definedName name="jkl" localSheetId="29" hidden="1">{#N/A,#N/A,FALSE,"EL-M-01";#N/A,#N/A,FALSE,"EL-M-02";#N/A,#N/A,FALSE,"EL-M-03";#N/A,#N/A,FALSE,"EL-S-01";#N/A,#N/A,FALSE,"EL-S-02";#N/A,#N/A,FALSE,"EL-A-01";#N/A,#N/A,FALSE,"EL-A-02"}</definedName>
    <definedName name="jkl" hidden="1">{#N/A,#N/A,FALSE,"EL-M-01";#N/A,#N/A,FALSE,"EL-M-02";#N/A,#N/A,FALSE,"EL-M-03";#N/A,#N/A,FALSE,"EL-S-01";#N/A,#N/A,FALSE,"EL-S-02";#N/A,#N/A,FALSE,"EL-A-01";#N/A,#N/A,FALSE,"EL-A-02"}</definedName>
    <definedName name="JNBGHVC" localSheetId="1">Cover!JNBGHVC</definedName>
    <definedName name="JNBGHVC" localSheetId="19">#N/A</definedName>
    <definedName name="JNBGHVC" localSheetId="10">#N/A</definedName>
    <definedName name="JNBGHVC" localSheetId="21">#N/A</definedName>
    <definedName name="JNBGHVC" localSheetId="30">'NRI 2015'!JNBGHVC</definedName>
    <definedName name="JNBGHVC" localSheetId="7">'Parc Mobile'!JNBGHVC</definedName>
    <definedName name="JNBGHVC" localSheetId="29">'SHL et management fees'!JNBGHVC</definedName>
    <definedName name="JNBGHVC">'NRI 2015'!JNBGHVC</definedName>
    <definedName name="jnijk" localSheetId="1">Cover!jnijk</definedName>
    <definedName name="jnijk" localSheetId="19">#N/A</definedName>
    <definedName name="jnijk" localSheetId="10">#N/A</definedName>
    <definedName name="jnijk" localSheetId="21">#N/A</definedName>
    <definedName name="jnijk" localSheetId="30">'NRI 2015'!jnijk</definedName>
    <definedName name="jnijk" localSheetId="7">'Parc Mobile'!jnijk</definedName>
    <definedName name="jnijk" localSheetId="29">'SHL et management fees'!jnijk</definedName>
    <definedName name="jnijk">'NRI 2015'!jnijk</definedName>
    <definedName name="jqksdsqkd" localSheetId="1" hidden="1">{#N/A,#N/A,FALSE,"TOTFINAL";#N/A,#N/A,FALSE,"FINPLAN";#N/A,#N/A,FALSE,"TOTMOTADJ";#N/A,#N/A,FALSE,"tieEQ";#N/A,#N/A,FALSE,"G";#N/A,#N/A,FALSE,"ELIMS";#N/A,#N/A,FALSE,"NEXTEL ADJ";#N/A,#N/A,FALSE,"MIMS";#N/A,#N/A,FALSE,"LMPS";#N/A,#N/A,FALSE,"CNSS";#N/A,#N/A,FALSE,"CSS";#N/A,#N/A,FALSE,"MCG";#N/A,#N/A,FALSE,"AECS";#N/A,#N/A,FALSE,"SPS";#N/A,#N/A,FALSE,"CORP"}</definedName>
    <definedName name="jqksdsqkd" localSheetId="19" hidden="1">{#N/A,#N/A,FALSE,"TOTFINAL";#N/A,#N/A,FALSE,"FINPLAN";#N/A,#N/A,FALSE,"TOTMOTADJ";#N/A,#N/A,FALSE,"tieEQ";#N/A,#N/A,FALSE,"G";#N/A,#N/A,FALSE,"ELIMS";#N/A,#N/A,FALSE,"NEXTEL ADJ";#N/A,#N/A,FALSE,"MIMS";#N/A,#N/A,FALSE,"LMPS";#N/A,#N/A,FALSE,"CNSS";#N/A,#N/A,FALSE,"CSS";#N/A,#N/A,FALSE,"MCG";#N/A,#N/A,FALSE,"AECS";#N/A,#N/A,FALSE,"SPS";#N/A,#N/A,FALSE,"CORP"}</definedName>
    <definedName name="jqksdsqkd" localSheetId="21" hidden="1">{#N/A,#N/A,FALSE,"TOTFINAL";#N/A,#N/A,FALSE,"FINPLAN";#N/A,#N/A,FALSE,"TOTMOTADJ";#N/A,#N/A,FALSE,"tieEQ";#N/A,#N/A,FALSE,"G";#N/A,#N/A,FALSE,"ELIMS";#N/A,#N/A,FALSE,"NEXTEL ADJ";#N/A,#N/A,FALSE,"MIMS";#N/A,#N/A,FALSE,"LMPS";#N/A,#N/A,FALSE,"CNSS";#N/A,#N/A,FALSE,"CSS";#N/A,#N/A,FALSE,"MCG";#N/A,#N/A,FALSE,"AECS";#N/A,#N/A,FALSE,"SPS";#N/A,#N/A,FALSE,"CORP"}</definedName>
    <definedName name="jqksdsqkd" localSheetId="29" hidden="1">{#N/A,#N/A,FALSE,"TOTFINAL";#N/A,#N/A,FALSE,"FINPLAN";#N/A,#N/A,FALSE,"TOTMOTADJ";#N/A,#N/A,FALSE,"tieEQ";#N/A,#N/A,FALSE,"G";#N/A,#N/A,FALSE,"ELIMS";#N/A,#N/A,FALSE,"NEXTEL ADJ";#N/A,#N/A,FALSE,"MIMS";#N/A,#N/A,FALSE,"LMPS";#N/A,#N/A,FALSE,"CNSS";#N/A,#N/A,FALSE,"CSS";#N/A,#N/A,FALSE,"MCG";#N/A,#N/A,FALSE,"AECS";#N/A,#N/A,FALSE,"SPS";#N/A,#N/A,FALSE,"CORP"}</definedName>
    <definedName name="jqksdsqkd" hidden="1">{#N/A,#N/A,FALSE,"TOTFINAL";#N/A,#N/A,FALSE,"FINPLAN";#N/A,#N/A,FALSE,"TOTMOTADJ";#N/A,#N/A,FALSE,"tieEQ";#N/A,#N/A,FALSE,"G";#N/A,#N/A,FALSE,"ELIMS";#N/A,#N/A,FALSE,"NEXTEL ADJ";#N/A,#N/A,FALSE,"MIMS";#N/A,#N/A,FALSE,"LMPS";#N/A,#N/A,FALSE,"CNSS";#N/A,#N/A,FALSE,"CSS";#N/A,#N/A,FALSE,"MCG";#N/A,#N/A,FALSE,"AECS";#N/A,#N/A,FALSE,"SPS";#N/A,#N/A,FALSE,"CORP"}</definedName>
    <definedName name="JTYJKYTK" localSheetId="1">Cover!JTYJKYTK</definedName>
    <definedName name="JTYJKYTK" localSheetId="19">#N/A</definedName>
    <definedName name="JTYJKYTK" localSheetId="10">#N/A</definedName>
    <definedName name="JTYJKYTK" localSheetId="21">#N/A</definedName>
    <definedName name="JTYJKYTK" localSheetId="29">'SHL et management fees'!JTYJKYTK</definedName>
    <definedName name="JTYJKYTK">'SHL et management fees'!JTYJKYTK</definedName>
    <definedName name="juin" localSheetId="1">#REF!</definedName>
    <definedName name="juin" localSheetId="19">#REF!</definedName>
    <definedName name="juin" localSheetId="10">#REF!</definedName>
    <definedName name="juin" localSheetId="21">#REF!</definedName>
    <definedName name="juin" localSheetId="29">#REF!</definedName>
    <definedName name="juin">#REF!</definedName>
    <definedName name="July" localSheetId="19">#REF!</definedName>
    <definedName name="July" localSheetId="10">#REF!</definedName>
    <definedName name="July" localSheetId="21">#REF!</definedName>
    <definedName name="July" localSheetId="29">#REF!</definedName>
    <definedName name="July">#REF!</definedName>
    <definedName name="June" localSheetId="19">#REF!</definedName>
    <definedName name="June" localSheetId="10">#REF!</definedName>
    <definedName name="June" localSheetId="21">#REF!</definedName>
    <definedName name="June">#REF!</definedName>
    <definedName name="JYDTJKTK" localSheetId="1">Cover!JYDTJKTK</definedName>
    <definedName name="JYDTJKTK" localSheetId="19">#N/A</definedName>
    <definedName name="JYDTJKTK" localSheetId="10">#N/A</definedName>
    <definedName name="JYDTJKTK" localSheetId="21">#N/A</definedName>
    <definedName name="JYDTJKTK" localSheetId="29">'SHL et management fees'!JYDTJKTK</definedName>
    <definedName name="JYDTJKTK">'SHL et management fees'!JYDTJKTK</definedName>
    <definedName name="jzrdsf" localSheetId="1">Cover!jzrdsf</definedName>
    <definedName name="jzrdsf" localSheetId="19">#N/A</definedName>
    <definedName name="jzrdsf" localSheetId="10">#N/A</definedName>
    <definedName name="jzrdsf" localSheetId="21">#N/A</definedName>
    <definedName name="jzrdsf" localSheetId="30">'NRI 2015'!jzrdsf</definedName>
    <definedName name="jzrdsf" localSheetId="7">'Parc Mobile'!jzrdsf</definedName>
    <definedName name="jzrdsf" localSheetId="29">'SHL et management fees'!jzrdsf</definedName>
    <definedName name="jzrdsf">'NRI 2015'!jzrdsf</definedName>
    <definedName name="K" localSheetId="1">#REF!</definedName>
    <definedName name="K" localSheetId="19">#REF!</definedName>
    <definedName name="K" localSheetId="10">#REF!</definedName>
    <definedName name="K" localSheetId="21">#REF!</definedName>
    <definedName name="K" localSheetId="29">#REF!</definedName>
    <definedName name="K">#REF!</definedName>
    <definedName name="K___0" localSheetId="19">#REF!</definedName>
    <definedName name="K___0" localSheetId="10">#REF!</definedName>
    <definedName name="K___0" localSheetId="21">#REF!</definedName>
    <definedName name="K___0" localSheetId="29">#REF!</definedName>
    <definedName name="K___0">#REF!</definedName>
    <definedName name="K___12" localSheetId="19">#REF!</definedName>
    <definedName name="K___12" localSheetId="10">#REF!</definedName>
    <definedName name="K___12" localSheetId="21">#REF!</definedName>
    <definedName name="K___12">#REF!</definedName>
    <definedName name="K___14" localSheetId="19">#REF!</definedName>
    <definedName name="K___14" localSheetId="10">#REF!</definedName>
    <definedName name="K___14" localSheetId="21">#REF!</definedName>
    <definedName name="K___14">#REF!</definedName>
    <definedName name="K___16" localSheetId="19">#REF!</definedName>
    <definedName name="K___16" localSheetId="10">#REF!</definedName>
    <definedName name="K___16" localSheetId="21">#REF!</definedName>
    <definedName name="K___16">#REF!</definedName>
    <definedName name="K___2" localSheetId="19">#REF!</definedName>
    <definedName name="K___2" localSheetId="10">#REF!</definedName>
    <definedName name="K___2" localSheetId="21">#REF!</definedName>
    <definedName name="K___2">#REF!</definedName>
    <definedName name="K___25" localSheetId="19">#REF!</definedName>
    <definedName name="K___25" localSheetId="10">#REF!</definedName>
    <definedName name="K___25" localSheetId="21">#REF!</definedName>
    <definedName name="K___25">#REF!</definedName>
    <definedName name="K___26" localSheetId="19">#REF!</definedName>
    <definedName name="K___26" localSheetId="10">#REF!</definedName>
    <definedName name="K___26" localSheetId="21">#REF!</definedName>
    <definedName name="K___26">#REF!</definedName>
    <definedName name="K___27" localSheetId="19">#REF!</definedName>
    <definedName name="K___27" localSheetId="10">#REF!</definedName>
    <definedName name="K___27" localSheetId="21">#REF!</definedName>
    <definedName name="K___27">#REF!</definedName>
    <definedName name="K___4" localSheetId="19">#REF!</definedName>
    <definedName name="K___4" localSheetId="10">#REF!</definedName>
    <definedName name="K___4" localSheetId="21">#REF!</definedName>
    <definedName name="K___4">#REF!</definedName>
    <definedName name="K___5" localSheetId="19">#REF!</definedName>
    <definedName name="K___5" localSheetId="10">#REF!</definedName>
    <definedName name="K___5" localSheetId="21">#REF!</definedName>
    <definedName name="K___5">#REF!</definedName>
    <definedName name="K___7" localSheetId="19">#REF!</definedName>
    <definedName name="K___7" localSheetId="10">#REF!</definedName>
    <definedName name="K___7" localSheetId="21">#REF!</definedName>
    <definedName name="K___7">#REF!</definedName>
    <definedName name="ka" localSheetId="1" hidden="1">{"IS",#N/A,FALSE,"IS";"RPTIS",#N/A,FALSE,"RPTIS";"STATS",#N/A,FALSE,"STATS";"CELL",#N/A,FALSE,"CELL";"BS",#N/A,FALSE,"BS"}</definedName>
    <definedName name="ka" localSheetId="19" hidden="1">{"IS",#N/A,FALSE,"IS";"RPTIS",#N/A,FALSE,"RPTIS";"STATS",#N/A,FALSE,"STATS";"CELL",#N/A,FALSE,"CELL";"BS",#N/A,FALSE,"BS"}</definedName>
    <definedName name="ka" localSheetId="21" hidden="1">{"IS",#N/A,FALSE,"IS";"RPTIS",#N/A,FALSE,"RPTIS";"STATS",#N/A,FALSE,"STATS";"CELL",#N/A,FALSE,"CELL";"BS",#N/A,FALSE,"BS"}</definedName>
    <definedName name="ka" localSheetId="26" hidden="1">{"IS",#N/A,FALSE,"IS";"RPTIS",#N/A,FALSE,"RPTIS";"STATS",#N/A,FALSE,"STATS";"CELL",#N/A,FALSE,"CELL";"BS",#N/A,FALSE,"BS"}</definedName>
    <definedName name="ka" localSheetId="29" hidden="1">{"IS",#N/A,FALSE,"IS";"RPTIS",#N/A,FALSE,"RPTIS";"STATS",#N/A,FALSE,"STATS";"CELL",#N/A,FALSE,"CELL";"BS",#N/A,FALSE,"BS"}</definedName>
    <definedName name="ka" hidden="1">{"IS",#N/A,FALSE,"IS";"RPTIS",#N/A,FALSE,"RPTIS";"STATS",#N/A,FALSE,"STATS";"CELL",#N/A,FALSE,"CELL";"BS",#N/A,FALSE,"BS"}</definedName>
    <definedName name="kadmiri" localSheetId="19">'[29]FES  ATLAS'!#REF!</definedName>
    <definedName name="kadmiri" localSheetId="10">'[29]FES  ATLAS'!#REF!</definedName>
    <definedName name="kadmiri" localSheetId="21">'[29]FES  ATLAS'!#REF!</definedName>
    <definedName name="kadmiri">'[29]FES  ATLAS'!#REF!</definedName>
    <definedName name="kazd" localSheetId="19">'[29]FES  ATLAS'!#REF!</definedName>
    <definedName name="kazd" localSheetId="10">'[29]FES  ATLAS'!#REF!</definedName>
    <definedName name="kazd" localSheetId="21">'[29]FES  ATLAS'!#REF!</definedName>
    <definedName name="kazd">'[29]FES  ATLAS'!#REF!</definedName>
    <definedName name="KBoardPt">'[115]DO NOT TOUCH'!$B$43:$B$55</definedName>
    <definedName name="kd" localSheetId="1" hidden="1">{"sweden",#N/A,FALSE,"Sweden";"germany",#N/A,FALSE,"Germany";"portugal",#N/A,FALSE,"Portugal";"belgium",#N/A,FALSE,"Belgium";"japan",#N/A,FALSE,"Japan ";"italy",#N/A,FALSE,"Italy";"spain",#N/A,FALSE,"Spain";"korea",#N/A,FALSE,"Korea"}</definedName>
    <definedName name="kd" localSheetId="19" hidden="1">{"sweden",#N/A,FALSE,"Sweden";"germany",#N/A,FALSE,"Germany";"portugal",#N/A,FALSE,"Portugal";"belgium",#N/A,FALSE,"Belgium";"japan",#N/A,FALSE,"Japan ";"italy",#N/A,FALSE,"Italy";"spain",#N/A,FALSE,"Spain";"korea",#N/A,FALSE,"Korea"}</definedName>
    <definedName name="kd" localSheetId="21" hidden="1">{"sweden",#N/A,FALSE,"Sweden";"germany",#N/A,FALSE,"Germany";"portugal",#N/A,FALSE,"Portugal";"belgium",#N/A,FALSE,"Belgium";"japan",#N/A,FALSE,"Japan ";"italy",#N/A,FALSE,"Italy";"spain",#N/A,FALSE,"Spain";"korea",#N/A,FALSE,"Korea"}</definedName>
    <definedName name="kd" localSheetId="26" hidden="1">{"sweden",#N/A,FALSE,"Sweden";"germany",#N/A,FALSE,"Germany";"portugal",#N/A,FALSE,"Portugal";"belgium",#N/A,FALSE,"Belgium";"japan",#N/A,FALSE,"Japan ";"italy",#N/A,FALSE,"Italy";"spain",#N/A,FALSE,"Spain";"korea",#N/A,FALSE,"Korea"}</definedName>
    <definedName name="kd" localSheetId="29" hidden="1">{"sweden",#N/A,FALSE,"Sweden";"germany",#N/A,FALSE,"Germany";"portugal",#N/A,FALSE,"Portugal";"belgium",#N/A,FALSE,"Belgium";"japan",#N/A,FALSE,"Japan ";"italy",#N/A,FALSE,"Italy";"spain",#N/A,FALSE,"Spain";"korea",#N/A,FALSE,"Korea"}</definedName>
    <definedName name="kd" hidden="1">{"sweden",#N/A,FALSE,"Sweden";"germany",#N/A,FALSE,"Germany";"portugal",#N/A,FALSE,"Portugal";"belgium",#N/A,FALSE,"Belgium";"japan",#N/A,FALSE,"Japan ";"italy",#N/A,FALSE,"Italy";"spain",#N/A,FALSE,"Spain";"korea",#N/A,FALSE,"Korea"}</definedName>
    <definedName name="kdjfg">#N/A</definedName>
    <definedName name="kdnhfg" localSheetId="1">Cover!kdnhfg</definedName>
    <definedName name="kdnhfg" localSheetId="19">#N/A</definedName>
    <definedName name="kdnhfg" localSheetId="10">#N/A</definedName>
    <definedName name="kdnhfg" localSheetId="21">#N/A</definedName>
    <definedName name="kdnhfg" localSheetId="30">'NRI 2015'!kdnhfg</definedName>
    <definedName name="kdnhfg" localSheetId="7">'Parc Mobile'!kdnhfg</definedName>
    <definedName name="kdnhfg" localSheetId="29">'SHL et management fees'!kdnhfg</definedName>
    <definedName name="kdnhfg">'NRI 2015'!kdnhfg</definedName>
    <definedName name="ke" localSheetId="1" hidden="1">{"orixcsc",#N/A,FALSE,"ORIX CSC";"orixcsc2",#N/A,FALSE,"ORIX CSC"}</definedName>
    <definedName name="ke" localSheetId="19" hidden="1">{"orixcsc",#N/A,FALSE,"ORIX CSC";"orixcsc2",#N/A,FALSE,"ORIX CSC"}</definedName>
    <definedName name="ke" localSheetId="21" hidden="1">{"orixcsc",#N/A,FALSE,"ORIX CSC";"orixcsc2",#N/A,FALSE,"ORIX CSC"}</definedName>
    <definedName name="ke" localSheetId="26" hidden="1">{"orixcsc",#N/A,FALSE,"ORIX CSC";"orixcsc2",#N/A,FALSE,"ORIX CSC"}</definedName>
    <definedName name="ke" localSheetId="29" hidden="1">{"orixcsc",#N/A,FALSE,"ORIX CSC";"orixcsc2",#N/A,FALSE,"ORIX CSC"}</definedName>
    <definedName name="ke" hidden="1">{"orixcsc",#N/A,FALSE,"ORIX CSC";"orixcsc2",#N/A,FALSE,"ORIX CSC"}</definedName>
    <definedName name="Kenitra" localSheetId="19">#REF!</definedName>
    <definedName name="Kenitra" localSheetId="10">#REF!</definedName>
    <definedName name="Kenitra" localSheetId="21">#REF!</definedName>
    <definedName name="Kenitra">#REF!</definedName>
    <definedName name="Keyboards" localSheetId="19">#REF!</definedName>
    <definedName name="Keyboards" localSheetId="10">#REF!</definedName>
    <definedName name="Keyboards" localSheetId="21">#REF!</definedName>
    <definedName name="Keyboards">#REF!</definedName>
    <definedName name="KeyPt" localSheetId="19">#REF!</definedName>
    <definedName name="KeyPt" localSheetId="10">#REF!</definedName>
    <definedName name="KeyPt" localSheetId="21">#REF!</definedName>
    <definedName name="KeyPt">#REF!</definedName>
    <definedName name="KeyValues" localSheetId="19">#REF!</definedName>
    <definedName name="KeyValues" localSheetId="10">#REF!</definedName>
    <definedName name="KeyValues" localSheetId="21">#REF!</definedName>
    <definedName name="KeyValues">#REF!</definedName>
    <definedName name="kf"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FG" localSheetId="19">#REF!</definedName>
    <definedName name="KFG" localSheetId="10">#REF!</definedName>
    <definedName name="KFG" localSheetId="21">#REF!</definedName>
    <definedName name="KFG">#REF!</definedName>
    <definedName name="kfhgdj" localSheetId="1">Cover!kfhgdj</definedName>
    <definedName name="kfhgdj" localSheetId="19">#N/A</definedName>
    <definedName name="kfhgdj" localSheetId="10">#N/A</definedName>
    <definedName name="kfhgdj" localSheetId="21">#N/A</definedName>
    <definedName name="kfhgdj" localSheetId="30">'NRI 2015'!kfhgdj</definedName>
    <definedName name="kfhgdj" localSheetId="7">'Parc Mobile'!kfhgdj</definedName>
    <definedName name="kfhgdj" localSheetId="29">'SHL et management fees'!kfhgdj</definedName>
    <definedName name="kfhgdj">'NRI 2015'!kfhgdj</definedName>
    <definedName name="kfhy">#N/A</definedName>
    <definedName name="kg" localSheetId="1" hidden="1">{"print 1",#N/A,FALSE,"PrimeCo PCS";"print 2",#N/A,FALSE,"PrimeCo PCS";"valuation",#N/A,FALSE,"PrimeCo PCS"}</definedName>
    <definedName name="kg" localSheetId="19" hidden="1">{"print 1",#N/A,FALSE,"PrimeCo PCS";"print 2",#N/A,FALSE,"PrimeCo PCS";"valuation",#N/A,FALSE,"PrimeCo PCS"}</definedName>
    <definedName name="kg" localSheetId="21" hidden="1">{"print 1",#N/A,FALSE,"PrimeCo PCS";"print 2",#N/A,FALSE,"PrimeCo PCS";"valuation",#N/A,FALSE,"PrimeCo PCS"}</definedName>
    <definedName name="kg" localSheetId="26" hidden="1">{"print 1",#N/A,FALSE,"PrimeCo PCS";"print 2",#N/A,FALSE,"PrimeCo PCS";"valuation",#N/A,FALSE,"PrimeCo PCS"}</definedName>
    <definedName name="kg" localSheetId="29" hidden="1">{"print 1",#N/A,FALSE,"PrimeCo PCS";"print 2",#N/A,FALSE,"PrimeCo PCS";"valuation",#N/A,FALSE,"PrimeCo PCS"}</definedName>
    <definedName name="kg" hidden="1">{"print 1",#N/A,FALSE,"PrimeCo PCS";"print 2",#N/A,FALSE,"PrimeCo PCS";"valuation",#N/A,FALSE,"PrimeCo PCS"}</definedName>
    <definedName name="kgkgk" localSheetId="1" hidden="1">{#N/A,#N/A,TRUE,"Cover sheet";#N/A,#N/A,TRUE,"DCF analysis";#N/A,#N/A,TRUE,"WACC calculation"}</definedName>
    <definedName name="kgkgk" localSheetId="19" hidden="1">{#N/A,#N/A,TRUE,"Cover sheet";#N/A,#N/A,TRUE,"DCF analysis";#N/A,#N/A,TRUE,"WACC calculation"}</definedName>
    <definedName name="kgkgk" localSheetId="21" hidden="1">{#N/A,#N/A,TRUE,"Cover sheet";#N/A,#N/A,TRUE,"DCF analysis";#N/A,#N/A,TRUE,"WACC calculation"}</definedName>
    <definedName name="kgkgk" localSheetId="30" hidden="1">{#N/A,#N/A,TRUE,"Cover sheet";#N/A,#N/A,TRUE,"DCF analysis";#N/A,#N/A,TRUE,"WACC calculation"}</definedName>
    <definedName name="kgkgk" localSheetId="7" hidden="1">{#N/A,#N/A,TRUE,"Cover sheet";#N/A,#N/A,TRUE,"DCF analysis";#N/A,#N/A,TRUE,"WACC calculation"}</definedName>
    <definedName name="kgkgk" localSheetId="29" hidden="1">{#N/A,#N/A,TRUE,"Cover sheet";#N/A,#N/A,TRUE,"DCF analysis";#N/A,#N/A,TRUE,"WACC calculation"}</definedName>
    <definedName name="kgkgk" hidden="1">{#N/A,#N/A,TRUE,"Cover sheet";#N/A,#N/A,TRUE,"DCF analysis";#N/A,#N/A,TRUE,"WACC calculation"}</definedName>
    <definedName name="kh" localSheetId="1" hidden="1">{"test2",#N/A,TRUE,"Prices"}</definedName>
    <definedName name="kh" localSheetId="19" hidden="1">{"test2",#N/A,TRUE,"Prices"}</definedName>
    <definedName name="kh" localSheetId="21" hidden="1">{"test2",#N/A,TRUE,"Prices"}</definedName>
    <definedName name="kh" localSheetId="26" hidden="1">{"test2",#N/A,TRUE,"Prices"}</definedName>
    <definedName name="kh" localSheetId="29" hidden="1">{"test2",#N/A,TRUE,"Prices"}</definedName>
    <definedName name="kh" hidden="1">{"test2",#N/A,TRUE,"Prices"}</definedName>
    <definedName name="ki" localSheetId="1" hidden="1">{"orixcsc",#N/A,FALSE,"ORIX CSC";"orixcsc2",#N/A,FALSE,"ORIX CSC"}</definedName>
    <definedName name="ki" localSheetId="19" hidden="1">{"orixcsc",#N/A,FALSE,"ORIX CSC";"orixcsc2",#N/A,FALSE,"ORIX CSC"}</definedName>
    <definedName name="ki" localSheetId="21" hidden="1">{"orixcsc",#N/A,FALSE,"ORIX CSC";"orixcsc2",#N/A,FALSE,"ORIX CSC"}</definedName>
    <definedName name="ki" localSheetId="26" hidden="1">{"orixcsc",#N/A,FALSE,"ORIX CSC";"orixcsc2",#N/A,FALSE,"ORIX CSC"}</definedName>
    <definedName name="ki" localSheetId="29" hidden="1">{"orixcsc",#N/A,FALSE,"ORIX CSC";"orixcsc2",#N/A,FALSE,"ORIX CSC"}</definedName>
    <definedName name="ki" hidden="1">{"orixcsc",#N/A,FALSE,"ORIX CSC";"orixcsc2",#N/A,FALSE,"ORIX CSC"}</definedName>
    <definedName name="Kit_RMD_VPC" localSheetId="19">#REF!</definedName>
    <definedName name="Kit_RMD_VPC" localSheetId="10">#REF!</definedName>
    <definedName name="Kit_RMD_VPC" localSheetId="21">#REF!</definedName>
    <definedName name="Kit_RMD_VPC">#REF!</definedName>
    <definedName name="KitEL_RM_Distri" localSheetId="19">[116]distrib!#REF!</definedName>
    <definedName name="KitEL_RM_Distri" localSheetId="10">[116]distrib!#REF!</definedName>
    <definedName name="KitEL_RM_Distri" localSheetId="21">[116]distrib!#REF!</definedName>
    <definedName name="KitEL_RM_Distri">[116]distrib!#REF!</definedName>
    <definedName name="KitEL_RM_SCS" localSheetId="1">#REF!</definedName>
    <definedName name="KitEL_RM_SCS" localSheetId="19">#REF!</definedName>
    <definedName name="KitEL_RM_SCS" localSheetId="10">#REF!</definedName>
    <definedName name="KitEL_RM_SCS" localSheetId="21">#REF!</definedName>
    <definedName name="KitEL_RM_SCS">#REF!</definedName>
    <definedName name="KitPart" localSheetId="1">#REF!</definedName>
    <definedName name="KitPart" localSheetId="19">#REF!</definedName>
    <definedName name="KitPart" localSheetId="10">#REF!</definedName>
    <definedName name="KitPart" localSheetId="21">#REF!</definedName>
    <definedName name="KitPart">#REF!</definedName>
    <definedName name="Kits" localSheetId="1">#REF!</definedName>
    <definedName name="Kits" localSheetId="19">#REF!</definedName>
    <definedName name="Kits" localSheetId="10">#REF!</definedName>
    <definedName name="Kits" localSheetId="21">#REF!</definedName>
    <definedName name="Kits">#REF!</definedName>
    <definedName name="kj" localSheetId="1" hidden="1">{"IS",#N/A,FALSE,"IS";"RPTIS",#N/A,FALSE,"RPTIS";"STATS",#N/A,FALSE,"STATS";"BS",#N/A,FALSE,"BS"}</definedName>
    <definedName name="kj" localSheetId="19" hidden="1">{"IS",#N/A,FALSE,"IS";"RPTIS",#N/A,FALSE,"RPTIS";"STATS",#N/A,FALSE,"STATS";"BS",#N/A,FALSE,"BS"}</definedName>
    <definedName name="kj" localSheetId="21" hidden="1">{"IS",#N/A,FALSE,"IS";"RPTIS",#N/A,FALSE,"RPTIS";"STATS",#N/A,FALSE,"STATS";"BS",#N/A,FALSE,"BS"}</definedName>
    <definedName name="kj" localSheetId="26" hidden="1">{"IS",#N/A,FALSE,"IS";"RPTIS",#N/A,FALSE,"RPTIS";"STATS",#N/A,FALSE,"STATS";"BS",#N/A,FALSE,"BS"}</definedName>
    <definedName name="kj" localSheetId="29" hidden="1">{"IS",#N/A,FALSE,"IS";"RPTIS",#N/A,FALSE,"RPTIS";"STATS",#N/A,FALSE,"STATS";"BS",#N/A,FALSE,"BS"}</definedName>
    <definedName name="kj" hidden="1">{"IS",#N/A,FALSE,"IS";"RPTIS",#N/A,FALSE,"RPTIS";"STATS",#N/A,FALSE,"STATS";"BS",#N/A,FALSE,"BS"}</definedName>
    <definedName name="kk" localSheetId="26" hidden="1">{#N/A,#N/A,FALSE,"ORIX CSC"}</definedName>
    <definedName name="kk">#N/A</definedName>
    <definedName name="kkk"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 localSheetId="1" hidden="1">{#N/A,#N/A,TRUE,"Forecast &amp; Analysis";#N/A,#N/A,TRUE,"Market Values";#N/A,#N/A,TRUE,"Ratios";#N/A,#N/A,TRUE,"Regressions";#N/A,#N/A,TRUE,"Market Values";#N/A,#N/A,TRUE,"Parameters &amp; Results"}</definedName>
    <definedName name="kkkk" localSheetId="19" hidden="1">{#N/A,#N/A,TRUE,"Forecast &amp; Analysis";#N/A,#N/A,TRUE,"Market Values";#N/A,#N/A,TRUE,"Ratios";#N/A,#N/A,TRUE,"Regressions";#N/A,#N/A,TRUE,"Market Values";#N/A,#N/A,TRUE,"Parameters &amp; Results"}</definedName>
    <definedName name="kkkk" localSheetId="21" hidden="1">{#N/A,#N/A,TRUE,"Forecast &amp; Analysis";#N/A,#N/A,TRUE,"Market Values";#N/A,#N/A,TRUE,"Ratios";#N/A,#N/A,TRUE,"Regressions";#N/A,#N/A,TRUE,"Market Values";#N/A,#N/A,TRUE,"Parameters &amp; Results"}</definedName>
    <definedName name="kkkk" localSheetId="30" hidden="1">{#N/A,#N/A,TRUE,"Forecast &amp; Analysis";#N/A,#N/A,TRUE,"Market Values";#N/A,#N/A,TRUE,"Ratios";#N/A,#N/A,TRUE,"Regressions";#N/A,#N/A,TRUE,"Market Values";#N/A,#N/A,TRUE,"Parameters &amp; Results"}</definedName>
    <definedName name="kkkk" localSheetId="7" hidden="1">{#N/A,#N/A,TRUE,"Forecast &amp; Analysis";#N/A,#N/A,TRUE,"Market Values";#N/A,#N/A,TRUE,"Ratios";#N/A,#N/A,TRUE,"Regressions";#N/A,#N/A,TRUE,"Market Values";#N/A,#N/A,TRUE,"Parameters &amp; Results"}</definedName>
    <definedName name="kkkk" localSheetId="26" hidden="1">{"sweden",#N/A,FALSE,"Sweden";"germany",#N/A,FALSE,"Germany";"portugal",#N/A,FALSE,"Portugal";"belgium",#N/A,FALSE,"Belgium";"japan",#N/A,FALSE,"Japan ";"italy",#N/A,FALSE,"Italy";"spain",#N/A,FALSE,"Spain";"korea",#N/A,FALSE,"Korea"}</definedName>
    <definedName name="kkkk" localSheetId="29" hidden="1">{#N/A,#N/A,TRUE,"Forecast &amp; Analysis";#N/A,#N/A,TRUE,"Market Values";#N/A,#N/A,TRUE,"Ratios";#N/A,#N/A,TRUE,"Regressions";#N/A,#N/A,TRUE,"Market Values";#N/A,#N/A,TRUE,"Parameters &amp; Results"}</definedName>
    <definedName name="kkkk" hidden="1">{#N/A,#N/A,TRUE,"Forecast &amp; Analysis";#N/A,#N/A,TRUE,"Market Values";#N/A,#N/A,TRUE,"Ratios";#N/A,#N/A,TRUE,"Regressions";#N/A,#N/A,TRUE,"Market Values";#N/A,#N/A,TRUE,"Parameters &amp; Results"}</definedName>
    <definedName name="kkkkk"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kkkkk" localSheetId="1" hidden="1">{#N/A,#N/A,FALSE,"ORIX CSC"}</definedName>
    <definedName name="kkkkkk" localSheetId="19" hidden="1">{#N/A,#N/A,FALSE,"ORIX CSC"}</definedName>
    <definedName name="kkkkkk" localSheetId="21" hidden="1">{#N/A,#N/A,FALSE,"ORIX CSC"}</definedName>
    <definedName name="kkkkkk" localSheetId="26" hidden="1">{#N/A,#N/A,FALSE,"ORIX CSC"}</definedName>
    <definedName name="kkkkkk" localSheetId="29" hidden="1">{#N/A,#N/A,FALSE,"ORIX CSC"}</definedName>
    <definedName name="kkkkkk" hidden="1">{#N/A,#N/A,FALSE,"ORIX CSC"}</definedName>
    <definedName name="kkkkkkk"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kkkkkkk"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kkkkkkkkk" localSheetId="1" hidden="1">{"coverall",#N/A,FALSE,"Definitions";"cover1",#N/A,FALSE,"Definitions";"cover2",#N/A,FALSE,"Definitions";"cover3",#N/A,FALSE,"Definitions";"cover4",#N/A,FALSE,"Definitions";"cover5",#N/A,FALSE,"Definitions";"blank",#N/A,FALSE,"Definitions"}</definedName>
    <definedName name="kkkkkkkkk" localSheetId="19" hidden="1">{"coverall",#N/A,FALSE,"Definitions";"cover1",#N/A,FALSE,"Definitions";"cover2",#N/A,FALSE,"Definitions";"cover3",#N/A,FALSE,"Definitions";"cover4",#N/A,FALSE,"Definitions";"cover5",#N/A,FALSE,"Definitions";"blank",#N/A,FALSE,"Definitions"}</definedName>
    <definedName name="kkkkkkkkk" localSheetId="21" hidden="1">{"coverall",#N/A,FALSE,"Definitions";"cover1",#N/A,FALSE,"Definitions";"cover2",#N/A,FALSE,"Definitions";"cover3",#N/A,FALSE,"Definitions";"cover4",#N/A,FALSE,"Definitions";"cover5",#N/A,FALSE,"Definitions";"blank",#N/A,FALSE,"Definitions"}</definedName>
    <definedName name="kkkkkkkkk" localSheetId="26" hidden="1">{"coverall",#N/A,FALSE,"Definitions";"cover1",#N/A,FALSE,"Definitions";"cover2",#N/A,FALSE,"Definitions";"cover3",#N/A,FALSE,"Definitions";"cover4",#N/A,FALSE,"Definitions";"cover5",#N/A,FALSE,"Definitions";"blank",#N/A,FALSE,"Definitions"}</definedName>
    <definedName name="kkkkkkkkk" localSheetId="29" hidden="1">{"coverall",#N/A,FALSE,"Definitions";"cover1",#N/A,FALSE,"Definitions";"cover2",#N/A,FALSE,"Definitions";"cover3",#N/A,FALSE,"Definitions";"cover4",#N/A,FALSE,"Definitions";"cover5",#N/A,FALSE,"Definitions";"blank",#N/A,FALSE,"Definitions"}</definedName>
    <definedName name="kkkkkkkkk" hidden="1">{"coverall",#N/A,FALSE,"Definitions";"cover1",#N/A,FALSE,"Definitions";"cover2",#N/A,FALSE,"Definitions";"cover3",#N/A,FALSE,"Definitions";"cover4",#N/A,FALSE,"Definitions";"cover5",#N/A,FALSE,"Definitions";"blank",#N/A,FALSE,"Definitions"}</definedName>
    <definedName name="kkkkkkkkkkk" localSheetId="1" hidden="1">{#N/A,#N/A,FALSE,"Contribution Analysis"}</definedName>
    <definedName name="kkkkkkkkkkk" localSheetId="19" hidden="1">{#N/A,#N/A,FALSE,"Contribution Analysis"}</definedName>
    <definedName name="kkkkkkkkkkk" localSheetId="21" hidden="1">{#N/A,#N/A,FALSE,"Contribution Analysis"}</definedName>
    <definedName name="kkkkkkkkkkk" localSheetId="26" hidden="1">{#N/A,#N/A,FALSE,"Contribution Analysis"}</definedName>
    <definedName name="kkkkkkkkkkk" localSheetId="29" hidden="1">{#N/A,#N/A,FALSE,"Contribution Analysis"}</definedName>
    <definedName name="kkkkkkkkkkk" hidden="1">{#N/A,#N/A,FALSE,"Contribution Analysis"}</definedName>
    <definedName name="kkkkkkkkkkkk" localSheetId="1" hidden="1">{"IS",#N/A,FALSE,"IS";"RPTIS",#N/A,FALSE,"RPTIS";"STATS",#N/A,FALSE,"STATS";"CELL",#N/A,FALSE,"CELL";"BS",#N/A,FALSE,"BS"}</definedName>
    <definedName name="kkkkkkkkkkkk" localSheetId="19" hidden="1">{"IS",#N/A,FALSE,"IS";"RPTIS",#N/A,FALSE,"RPTIS";"STATS",#N/A,FALSE,"STATS";"CELL",#N/A,FALSE,"CELL";"BS",#N/A,FALSE,"BS"}</definedName>
    <definedName name="kkkkkkkkkkkk" localSheetId="21" hidden="1">{"IS",#N/A,FALSE,"IS";"RPTIS",#N/A,FALSE,"RPTIS";"STATS",#N/A,FALSE,"STATS";"CELL",#N/A,FALSE,"CELL";"BS",#N/A,FALSE,"BS"}</definedName>
    <definedName name="kkkkkkkkkkkk" localSheetId="26" hidden="1">{"IS",#N/A,FALSE,"IS";"RPTIS",#N/A,FALSE,"RPTIS";"STATS",#N/A,FALSE,"STATS";"CELL",#N/A,FALSE,"CELL";"BS",#N/A,FALSE,"BS"}</definedName>
    <definedName name="kkkkkkkkkkkk" localSheetId="29" hidden="1">{"IS",#N/A,FALSE,"IS";"RPTIS",#N/A,FALSE,"RPTIS";"STATS",#N/A,FALSE,"STATS";"CELL",#N/A,FALSE,"CELL";"BS",#N/A,FALSE,"BS"}</definedName>
    <definedName name="kkkkkkkkkkkk" hidden="1">{"IS",#N/A,FALSE,"IS";"RPTIS",#N/A,FALSE,"RPTIS";"STATS",#N/A,FALSE,"STATS";"CELL",#N/A,FALSE,"CELL";"BS",#N/A,FALSE,"BS"}</definedName>
    <definedName name="kkkkkkkkkkkkk" localSheetId="1" hidden="1">{#N/A,#N/A,FALSE,"ORIX CSC"}</definedName>
    <definedName name="kkkkkkkkkkkkk" localSheetId="19" hidden="1">{#N/A,#N/A,FALSE,"ORIX CSC"}</definedName>
    <definedName name="kkkkkkkkkkkkk" localSheetId="21" hidden="1">{#N/A,#N/A,FALSE,"ORIX CSC"}</definedName>
    <definedName name="kkkkkkkkkkkkk" localSheetId="26" hidden="1">{#N/A,#N/A,FALSE,"ORIX CSC"}</definedName>
    <definedName name="kkkkkkkkkkkkk" localSheetId="29" hidden="1">{#N/A,#N/A,FALSE,"ORIX CSC"}</definedName>
    <definedName name="kkkkkkkkkkkkk" hidden="1">{#N/A,#N/A,FALSE,"ORIX CSC"}</definedName>
    <definedName name="kkkkkkkkkkkkkk" localSheetId="1" hidden="1">{"sweden",#N/A,FALSE,"Sweden";"germany",#N/A,FALSE,"Germany";"portugal",#N/A,FALSE,"Portugal";"belgium",#N/A,FALSE,"Belgium";"japan",#N/A,FALSE,"Japan ";"italy",#N/A,FALSE,"Italy";"spain",#N/A,FALSE,"Spain";"korea",#N/A,FALSE,"Korea"}</definedName>
    <definedName name="kkkkkkkkkkkkkk" localSheetId="19" hidden="1">{"sweden",#N/A,FALSE,"Sweden";"germany",#N/A,FALSE,"Germany";"portugal",#N/A,FALSE,"Portugal";"belgium",#N/A,FALSE,"Belgium";"japan",#N/A,FALSE,"Japan ";"italy",#N/A,FALSE,"Italy";"spain",#N/A,FALSE,"Spain";"korea",#N/A,FALSE,"Korea"}</definedName>
    <definedName name="kkkkkkkkkkkkkk" localSheetId="21" hidden="1">{"sweden",#N/A,FALSE,"Sweden";"germany",#N/A,FALSE,"Germany";"portugal",#N/A,FALSE,"Portugal";"belgium",#N/A,FALSE,"Belgium";"japan",#N/A,FALSE,"Japan ";"italy",#N/A,FALSE,"Italy";"spain",#N/A,FALSE,"Spain";"korea",#N/A,FALSE,"Korea"}</definedName>
    <definedName name="kkkkkkkkkkkkkk" localSheetId="26" hidden="1">{"sweden",#N/A,FALSE,"Sweden";"germany",#N/A,FALSE,"Germany";"portugal",#N/A,FALSE,"Portugal";"belgium",#N/A,FALSE,"Belgium";"japan",#N/A,FALSE,"Japan ";"italy",#N/A,FALSE,"Italy";"spain",#N/A,FALSE,"Spain";"korea",#N/A,FALSE,"Korea"}</definedName>
    <definedName name="kkkkkkkkkkkkkk" localSheetId="29" hidden="1">{"sweden",#N/A,FALSE,"Sweden";"germany",#N/A,FALSE,"Germany";"portugal",#N/A,FALSE,"Portugal";"belgium",#N/A,FALSE,"Belgium";"japan",#N/A,FALSE,"Japan ";"italy",#N/A,FALSE,"Italy";"spain",#N/A,FALSE,"Spain";"korea",#N/A,FALSE,"Korea"}</definedName>
    <definedName name="kkkkkkkkkkkkkk" hidden="1">{"sweden",#N/A,FALSE,"Sweden";"germany",#N/A,FALSE,"Germany";"portugal",#N/A,FALSE,"Portugal";"belgium",#N/A,FALSE,"Belgium";"japan",#N/A,FALSE,"Japan ";"italy",#N/A,FALSE,"Italy";"spain",#N/A,FALSE,"Spain";"korea",#N/A,FALSE,"Korea"}</definedName>
    <definedName name="kkkkkkkkkkkkkkk"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kkkkkkkkkkkkkkkkk" localSheetId="1" hidden="1">{"IS",#N/A,FALSE,"IS";"RPTIS",#N/A,FALSE,"RPTIS";"STATS",#N/A,FALSE,"STATS";"CELL",#N/A,FALSE,"CELL";"BS",#N/A,FALSE,"BS"}</definedName>
    <definedName name="kkkkkkkkkkkkkkkkkk" localSheetId="19" hidden="1">{"IS",#N/A,FALSE,"IS";"RPTIS",#N/A,FALSE,"RPTIS";"STATS",#N/A,FALSE,"STATS";"CELL",#N/A,FALSE,"CELL";"BS",#N/A,FALSE,"BS"}</definedName>
    <definedName name="kkkkkkkkkkkkkkkkkk" localSheetId="21" hidden="1">{"IS",#N/A,FALSE,"IS";"RPTIS",#N/A,FALSE,"RPTIS";"STATS",#N/A,FALSE,"STATS";"CELL",#N/A,FALSE,"CELL";"BS",#N/A,FALSE,"BS"}</definedName>
    <definedName name="kkkkkkkkkkkkkkkkkk" localSheetId="26" hidden="1">{"IS",#N/A,FALSE,"IS";"RPTIS",#N/A,FALSE,"RPTIS";"STATS",#N/A,FALSE,"STATS";"CELL",#N/A,FALSE,"CELL";"BS",#N/A,FALSE,"BS"}</definedName>
    <definedName name="kkkkkkkkkkkkkkkkkk" localSheetId="29" hidden="1">{"IS",#N/A,FALSE,"IS";"RPTIS",#N/A,FALSE,"RPTIS";"STATS",#N/A,FALSE,"STATS";"CELL",#N/A,FALSE,"CELL";"BS",#N/A,FALSE,"BS"}</definedName>
    <definedName name="kkkkkkkkkkkkkkkkkk" hidden="1">{"IS",#N/A,FALSE,"IS";"RPTIS",#N/A,FALSE,"RPTIS";"STATS",#N/A,FALSE,"STATS";"CELL",#N/A,FALSE,"CELL";"BS",#N/A,FALSE,"BS"}</definedName>
    <definedName name="kma" localSheetId="1" hidden="1">{#N/A,#N/A,TRUE,"Cover sheet";#N/A,#N/A,TRUE,"DCF analysis";#N/A,#N/A,TRUE,"WACC calculation"}</definedName>
    <definedName name="kma" localSheetId="19" hidden="1">{#N/A,#N/A,TRUE,"Cover sheet";#N/A,#N/A,TRUE,"DCF analysis";#N/A,#N/A,TRUE,"WACC calculation"}</definedName>
    <definedName name="kma" localSheetId="21" hidden="1">{#N/A,#N/A,TRUE,"Cover sheet";#N/A,#N/A,TRUE,"DCF analysis";#N/A,#N/A,TRUE,"WACC calculation"}</definedName>
    <definedName name="kma" localSheetId="30" hidden="1">{#N/A,#N/A,TRUE,"Cover sheet";#N/A,#N/A,TRUE,"DCF analysis";#N/A,#N/A,TRUE,"WACC calculation"}</definedName>
    <definedName name="kma" localSheetId="7" hidden="1">{#N/A,#N/A,TRUE,"Cover sheet";#N/A,#N/A,TRUE,"DCF analysis";#N/A,#N/A,TRUE,"WACC calculation"}</definedName>
    <definedName name="kma" localSheetId="29" hidden="1">{#N/A,#N/A,TRUE,"Cover sheet";#N/A,#N/A,TRUE,"DCF analysis";#N/A,#N/A,TRUE,"WACC calculation"}</definedName>
    <definedName name="kma" hidden="1">{#N/A,#N/A,TRUE,"Cover sheet";#N/A,#N/A,TRUE,"DCF analysis";#N/A,#N/A,TRUE,"WACC calculation"}</definedName>
    <definedName name="kmh" localSheetId="1" hidden="1">{#N/A,#N/A,TRUE,"Cover sheet";#N/A,#N/A,TRUE,"DCF analysis";#N/A,#N/A,TRUE,"WACC calculation"}</definedName>
    <definedName name="kmh" localSheetId="19" hidden="1">{#N/A,#N/A,TRUE,"Cover sheet";#N/A,#N/A,TRUE,"DCF analysis";#N/A,#N/A,TRUE,"WACC calculation"}</definedName>
    <definedName name="kmh" localSheetId="21" hidden="1">{#N/A,#N/A,TRUE,"Cover sheet";#N/A,#N/A,TRUE,"DCF analysis";#N/A,#N/A,TRUE,"WACC calculation"}</definedName>
    <definedName name="kmh" localSheetId="30" hidden="1">{#N/A,#N/A,TRUE,"Cover sheet";#N/A,#N/A,TRUE,"DCF analysis";#N/A,#N/A,TRUE,"WACC calculation"}</definedName>
    <definedName name="kmh" localSheetId="7" hidden="1">{#N/A,#N/A,TRUE,"Cover sheet";#N/A,#N/A,TRUE,"DCF analysis";#N/A,#N/A,TRUE,"WACC calculation"}</definedName>
    <definedName name="kmh" localSheetId="29" hidden="1">{#N/A,#N/A,TRUE,"Cover sheet";#N/A,#N/A,TRUE,"DCF analysis";#N/A,#N/A,TRUE,"WACC calculation"}</definedName>
    <definedName name="kmh" hidden="1">{#N/A,#N/A,TRUE,"Cover sheet";#N/A,#N/A,TRUE,"DCF analysis";#N/A,#N/A,TRUE,"WACC calculation"}</definedName>
    <definedName name="kmj">#N/A</definedName>
    <definedName name="KMP" localSheetId="19">#REF!</definedName>
    <definedName name="KMP" localSheetId="10">#REF!</definedName>
    <definedName name="KMP" localSheetId="21">#REF!</definedName>
    <definedName name="KMP">#REF!</definedName>
    <definedName name="knl" localSheetId="1">Cover!knl</definedName>
    <definedName name="knl" localSheetId="19">#N/A</definedName>
    <definedName name="knl" localSheetId="10">#N/A</definedName>
    <definedName name="knl" localSheetId="21">#N/A</definedName>
    <definedName name="knl" localSheetId="30">'NRI 2015'!knl</definedName>
    <definedName name="knl" localSheetId="7">'Parc Mobile'!knl</definedName>
    <definedName name="knl" localSheetId="29">'SHL et management fees'!knl</definedName>
    <definedName name="knl">'NRI 2015'!knl</definedName>
    <definedName name="ko" localSheetId="1" hidden="1">{#N/A,#N/A,FALSE,"ORIX CSC"}</definedName>
    <definedName name="ko" localSheetId="19" hidden="1">{#N/A,#N/A,FALSE,"ORIX CSC"}</definedName>
    <definedName name="ko" localSheetId="21" hidden="1">{#N/A,#N/A,FALSE,"ORIX CSC"}</definedName>
    <definedName name="ko" localSheetId="26" hidden="1">{#N/A,#N/A,FALSE,"ORIX CSC"}</definedName>
    <definedName name="ko" localSheetId="29" hidden="1">{#N/A,#N/A,FALSE,"ORIX CSC"}</definedName>
    <definedName name="ko" hidden="1">{#N/A,#N/A,FALSE,"ORIX CSC"}</definedName>
    <definedName name="kol" localSheetId="1" hidden="1">{"away stand alones",#N/A,FALSE,"Target"}</definedName>
    <definedName name="kol" localSheetId="19" hidden="1">{"away stand alones",#N/A,FALSE,"Target"}</definedName>
    <definedName name="kol" localSheetId="21" hidden="1">{"away stand alones",#N/A,FALSE,"Target"}</definedName>
    <definedName name="kol" localSheetId="30" hidden="1">{"away stand alones",#N/A,FALSE,"Target"}</definedName>
    <definedName name="kol" localSheetId="7" hidden="1">{"away stand alones",#N/A,FALSE,"Target"}</definedName>
    <definedName name="kol" localSheetId="29" hidden="1">{"away stand alones",#N/A,FALSE,"Target"}</definedName>
    <definedName name="kol" hidden="1">{"away stand alones",#N/A,FALSE,"Target"}</definedName>
    <definedName name="kp" localSheetId="1" hidden="1">{"subs",#N/A,FALSE,"database ";"proportional",#N/A,FALSE,"database "}</definedName>
    <definedName name="kp" localSheetId="19" hidden="1">{"subs",#N/A,FALSE,"database ";"proportional",#N/A,FALSE,"database "}</definedName>
    <definedName name="kp" localSheetId="21" hidden="1">{"subs",#N/A,FALSE,"database ";"proportional",#N/A,FALSE,"database "}</definedName>
    <definedName name="kp" localSheetId="26" hidden="1">{"subs",#N/A,FALSE,"database ";"proportional",#N/A,FALSE,"database "}</definedName>
    <definedName name="kp" localSheetId="29" hidden="1">{"subs",#N/A,FALSE,"database ";"proportional",#N/A,FALSE,"database "}</definedName>
    <definedName name="kp" hidden="1">{"subs",#N/A,FALSE,"database ";"proportional",#N/A,FALSE,"database "}</definedName>
    <definedName name="kpo">#N/A</definedName>
    <definedName name="kq"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Kqty" localSheetId="19">#REF!</definedName>
    <definedName name="Kqty" localSheetId="10">#REF!</definedName>
    <definedName name="Kqty" localSheetId="21">#REF!</definedName>
    <definedName name="Kqty">#REF!</definedName>
    <definedName name="Kqty2" localSheetId="19">#REF!</definedName>
    <definedName name="Kqty2" localSheetId="10">#REF!</definedName>
    <definedName name="Kqty2" localSheetId="21">#REF!</definedName>
    <definedName name="Kqty2">#REF!</definedName>
    <definedName name="kr"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KRates" localSheetId="19">#REF!</definedName>
    <definedName name="KRates" localSheetId="10">#REF!</definedName>
    <definedName name="KRates" localSheetId="21">#REF!</definedName>
    <definedName name="KRates">#REF!</definedName>
    <definedName name="ks"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ksdhelmoe">#N/A</definedName>
    <definedName name="kt" localSheetId="1" hidden="1">{"IS",#N/A,FALSE,"IS";"RPTIS",#N/A,FALSE,"RPTIS";"STATS",#N/A,FALSE,"STATS";"CELL",#N/A,FALSE,"CELL";"BS",#N/A,FALSE,"BS"}</definedName>
    <definedName name="kt" localSheetId="19" hidden="1">{"IS",#N/A,FALSE,"IS";"RPTIS",#N/A,FALSE,"RPTIS";"STATS",#N/A,FALSE,"STATS";"CELL",#N/A,FALSE,"CELL";"BS",#N/A,FALSE,"BS"}</definedName>
    <definedName name="kt" localSheetId="21" hidden="1">{"IS",#N/A,FALSE,"IS";"RPTIS",#N/A,FALSE,"RPTIS";"STATS",#N/A,FALSE,"STATS";"CELL",#N/A,FALSE,"CELL";"BS",#N/A,FALSE,"BS"}</definedName>
    <definedName name="kt" localSheetId="26" hidden="1">{"IS",#N/A,FALSE,"IS";"RPTIS",#N/A,FALSE,"RPTIS";"STATS",#N/A,FALSE,"STATS";"CELL",#N/A,FALSE,"CELL";"BS",#N/A,FALSE,"BS"}</definedName>
    <definedName name="kt" localSheetId="29" hidden="1">{"IS",#N/A,FALSE,"IS";"RPTIS",#N/A,FALSE,"RPTIS";"STATS",#N/A,FALSE,"STATS";"CELL",#N/A,FALSE,"CELL";"BS",#N/A,FALSE,"BS"}</definedName>
    <definedName name="kt" hidden="1">{"IS",#N/A,FALSE,"IS";"RPTIS",#N/A,FALSE,"RPTIS";"STATS",#N/A,FALSE,"STATS";"CELL",#N/A,FALSE,"CELL";"BS",#N/A,FALSE,"BS"}</definedName>
    <definedName name="ku" localSheetId="1" hidden="1">{"coverall",#N/A,FALSE,"Definitions";"cover1",#N/A,FALSE,"Definitions";"cover2",#N/A,FALSE,"Definitions";"cover3",#N/A,FALSE,"Definitions";"cover4",#N/A,FALSE,"Definitions";"cover5",#N/A,FALSE,"Definitions";"blank",#N/A,FALSE,"Definitions"}</definedName>
    <definedName name="ku" localSheetId="19" hidden="1">{"coverall",#N/A,FALSE,"Definitions";"cover1",#N/A,FALSE,"Definitions";"cover2",#N/A,FALSE,"Definitions";"cover3",#N/A,FALSE,"Definitions";"cover4",#N/A,FALSE,"Definitions";"cover5",#N/A,FALSE,"Definitions";"blank",#N/A,FALSE,"Definitions"}</definedName>
    <definedName name="ku" localSheetId="21" hidden="1">{"coverall",#N/A,FALSE,"Definitions";"cover1",#N/A,FALSE,"Definitions";"cover2",#N/A,FALSE,"Definitions";"cover3",#N/A,FALSE,"Definitions";"cover4",#N/A,FALSE,"Definitions";"cover5",#N/A,FALSE,"Definitions";"blank",#N/A,FALSE,"Definitions"}</definedName>
    <definedName name="ku" localSheetId="26" hidden="1">{"coverall",#N/A,FALSE,"Definitions";"cover1",#N/A,FALSE,"Definitions";"cover2",#N/A,FALSE,"Definitions";"cover3",#N/A,FALSE,"Definitions";"cover4",#N/A,FALSE,"Definitions";"cover5",#N/A,FALSE,"Definitions";"blank",#N/A,FALSE,"Definitions"}</definedName>
    <definedName name="ku" localSheetId="29" hidden="1">{"coverall",#N/A,FALSE,"Definitions";"cover1",#N/A,FALSE,"Definitions";"cover2",#N/A,FALSE,"Definitions";"cover3",#N/A,FALSE,"Definitions";"cover4",#N/A,FALSE,"Definitions";"cover5",#N/A,FALSE,"Definitions";"blank",#N/A,FALSE,"Definitions"}</definedName>
    <definedName name="ku" hidden="1">{"coverall",#N/A,FALSE,"Definitions";"cover1",#N/A,FALSE,"Definitions";"cover2",#N/A,FALSE,"Definitions";"cover3",#N/A,FALSE,"Definitions";"cover4",#N/A,FALSE,"Definitions";"cover5",#N/A,FALSE,"Definitions";"blank",#N/A,FALSE,"Definitions"}</definedName>
    <definedName name="kuh">#N/A</definedName>
    <definedName name="kuu">#N/A</definedName>
    <definedName name="ky" localSheetId="1" hidden="1">{#N/A,#N/A,FALSE,"Contribution Analysis"}</definedName>
    <definedName name="ky" localSheetId="19" hidden="1">{#N/A,#N/A,FALSE,"Contribution Analysis"}</definedName>
    <definedName name="ky" localSheetId="21" hidden="1">{#N/A,#N/A,FALSE,"Contribution Analysis"}</definedName>
    <definedName name="ky" localSheetId="26" hidden="1">{#N/A,#N/A,FALSE,"Contribution Analysis"}</definedName>
    <definedName name="ky" localSheetId="29" hidden="1">{#N/A,#N/A,FALSE,"Contribution Analysis"}</definedName>
    <definedName name="ky" hidden="1">{#N/A,#N/A,FALSE,"Contribution Analysis"}</definedName>
    <definedName name="L_" localSheetId="19">#REF!</definedName>
    <definedName name="L_" localSheetId="10">#REF!</definedName>
    <definedName name="L_" localSheetId="21">#REF!</definedName>
    <definedName name="L_">#REF!</definedName>
    <definedName name="L____0" localSheetId="19">#REF!</definedName>
    <definedName name="L____0" localSheetId="10">#REF!</definedName>
    <definedName name="L____0" localSheetId="21">#REF!</definedName>
    <definedName name="L____0">#REF!</definedName>
    <definedName name="L____12" localSheetId="19">#REF!</definedName>
    <definedName name="L____12" localSheetId="10">#REF!</definedName>
    <definedName name="L____12" localSheetId="21">#REF!</definedName>
    <definedName name="L____12">#REF!</definedName>
    <definedName name="L____14" localSheetId="19">#REF!</definedName>
    <definedName name="L____14" localSheetId="10">#REF!</definedName>
    <definedName name="L____14" localSheetId="21">#REF!</definedName>
    <definedName name="L____14">#REF!</definedName>
    <definedName name="L____16" localSheetId="19">#REF!</definedName>
    <definedName name="L____16" localSheetId="10">#REF!</definedName>
    <definedName name="L____16" localSheetId="21">#REF!</definedName>
    <definedName name="L____16">#REF!</definedName>
    <definedName name="L____2" localSheetId="19">#REF!</definedName>
    <definedName name="L____2" localSheetId="10">#REF!</definedName>
    <definedName name="L____2" localSheetId="21">#REF!</definedName>
    <definedName name="L____2">#REF!</definedName>
    <definedName name="L____25" localSheetId="19">#REF!</definedName>
    <definedName name="L____25" localSheetId="10">#REF!</definedName>
    <definedName name="L____25" localSheetId="21">#REF!</definedName>
    <definedName name="L____25">#REF!</definedName>
    <definedName name="L____26" localSheetId="19">#REF!</definedName>
    <definedName name="L____26" localSheetId="10">#REF!</definedName>
    <definedName name="L____26" localSheetId="21">#REF!</definedName>
    <definedName name="L____26">#REF!</definedName>
    <definedName name="L____27" localSheetId="19">#REF!</definedName>
    <definedName name="L____27" localSheetId="10">#REF!</definedName>
    <definedName name="L____27" localSheetId="21">#REF!</definedName>
    <definedName name="L____27">#REF!</definedName>
    <definedName name="L____4" localSheetId="19">#REF!</definedName>
    <definedName name="L____4" localSheetId="10">#REF!</definedName>
    <definedName name="L____4" localSheetId="21">#REF!</definedName>
    <definedName name="L____4">#REF!</definedName>
    <definedName name="L____5" localSheetId="19">#REF!</definedName>
    <definedName name="L____5" localSheetId="10">#REF!</definedName>
    <definedName name="L____5" localSheetId="21">#REF!</definedName>
    <definedName name="L____5">#REF!</definedName>
    <definedName name="L____7" localSheetId="19">#REF!</definedName>
    <definedName name="L____7" localSheetId="10">#REF!</definedName>
    <definedName name="L____7" localSheetId="21">#REF!</definedName>
    <definedName name="L____7">#REF!</definedName>
    <definedName name="l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ailahaillellah">#N/A</definedName>
    <definedName name="lala" localSheetId="1" hidden="1">{#N/A,#N/A,TRUE,"Cover sheet";#N/A,#N/A,TRUE,"DCF analysis";#N/A,#N/A,TRUE,"WACC calculation"}</definedName>
    <definedName name="lala" localSheetId="19" hidden="1">{#N/A,#N/A,TRUE,"Cover sheet";#N/A,#N/A,TRUE,"DCF analysis";#N/A,#N/A,TRUE,"WACC calculation"}</definedName>
    <definedName name="lala" localSheetId="21" hidden="1">{#N/A,#N/A,TRUE,"Cover sheet";#N/A,#N/A,TRUE,"DCF analysis";#N/A,#N/A,TRUE,"WACC calculation"}</definedName>
    <definedName name="lala" localSheetId="30" hidden="1">{#N/A,#N/A,TRUE,"Cover sheet";#N/A,#N/A,TRUE,"DCF analysis";#N/A,#N/A,TRUE,"WACC calculation"}</definedName>
    <definedName name="lala" localSheetId="7" hidden="1">{#N/A,#N/A,TRUE,"Cover sheet";#N/A,#N/A,TRUE,"DCF analysis";#N/A,#N/A,TRUE,"WACC calculation"}</definedName>
    <definedName name="lala" localSheetId="29" hidden="1">{#N/A,#N/A,TRUE,"Cover sheet";#N/A,#N/A,TRUE,"DCF analysis";#N/A,#N/A,TRUE,"WACC calculation"}</definedName>
    <definedName name="lala" hidden="1">{#N/A,#N/A,TRUE,"Cover sheet";#N/A,#N/A,TRUE,"DCF analysis";#N/A,#N/A,TRUE,"WACC calculation"}</definedName>
    <definedName name="laribi">#N/A</definedName>
    <definedName name="LAssets" localSheetId="19">#REF!</definedName>
    <definedName name="LAssets" localSheetId="10">#REF!</definedName>
    <definedName name="LAssets" localSheetId="21">#REF!</definedName>
    <definedName name="LAssets">#REF!</definedName>
    <definedName name="LAssets___0" localSheetId="19">#REF!</definedName>
    <definedName name="LAssets___0" localSheetId="10">#REF!</definedName>
    <definedName name="LAssets___0" localSheetId="21">#REF!</definedName>
    <definedName name="LAssets___0">#REF!</definedName>
    <definedName name="LAssets___12" localSheetId="19">#REF!</definedName>
    <definedName name="LAssets___12" localSheetId="10">#REF!</definedName>
    <definedName name="LAssets___12" localSheetId="21">#REF!</definedName>
    <definedName name="LAssets___12">#REF!</definedName>
    <definedName name="LAssets___14" localSheetId="19">#REF!</definedName>
    <definedName name="LAssets___14" localSheetId="10">#REF!</definedName>
    <definedName name="LAssets___14" localSheetId="21">#REF!</definedName>
    <definedName name="LAssets___14">#REF!</definedName>
    <definedName name="LAssets___16" localSheetId="19">#REF!</definedName>
    <definedName name="LAssets___16" localSheetId="10">#REF!</definedName>
    <definedName name="LAssets___16" localSheetId="21">#REF!</definedName>
    <definedName name="LAssets___16">#REF!</definedName>
    <definedName name="LAssets___2" localSheetId="19">#REF!</definedName>
    <definedName name="LAssets___2" localSheetId="10">#REF!</definedName>
    <definedName name="LAssets___2" localSheetId="21">#REF!</definedName>
    <definedName name="LAssets___2">#REF!</definedName>
    <definedName name="LAssets___25" localSheetId="19">#REF!</definedName>
    <definedName name="LAssets___25" localSheetId="10">#REF!</definedName>
    <definedName name="LAssets___25" localSheetId="21">#REF!</definedName>
    <definedName name="LAssets___25">#REF!</definedName>
    <definedName name="LAssets___26" localSheetId="19">#REF!</definedName>
    <definedName name="LAssets___26" localSheetId="10">#REF!</definedName>
    <definedName name="LAssets___26" localSheetId="21">#REF!</definedName>
    <definedName name="LAssets___26">#REF!</definedName>
    <definedName name="LAssets___27" localSheetId="19">#REF!</definedName>
    <definedName name="LAssets___27" localSheetId="10">#REF!</definedName>
    <definedName name="LAssets___27" localSheetId="21">#REF!</definedName>
    <definedName name="LAssets___27">#REF!</definedName>
    <definedName name="LAssets___4" localSheetId="19">#REF!</definedName>
    <definedName name="LAssets___4" localSheetId="10">#REF!</definedName>
    <definedName name="LAssets___4" localSheetId="21">#REF!</definedName>
    <definedName name="LAssets___4">#REF!</definedName>
    <definedName name="LAssets___5" localSheetId="19">#REF!</definedName>
    <definedName name="LAssets___5" localSheetId="10">#REF!</definedName>
    <definedName name="LAssets___5" localSheetId="21">#REF!</definedName>
    <definedName name="LAssets___5">#REF!</definedName>
    <definedName name="LAssets___7" localSheetId="19">#REF!</definedName>
    <definedName name="LAssets___7" localSheetId="10">#REF!</definedName>
    <definedName name="LAssets___7" localSheetId="21">#REF!</definedName>
    <definedName name="LAssets___7">#REF!</definedName>
    <definedName name="LastAmort" localSheetId="19">#REF!</definedName>
    <definedName name="LastAmort" localSheetId="10">#REF!</definedName>
    <definedName name="LastAmort" localSheetId="21">#REF!</definedName>
    <definedName name="LastAmort">#REF!</definedName>
    <definedName name="LastAmort___0" localSheetId="19">#REF!</definedName>
    <definedName name="LastAmort___0" localSheetId="10">#REF!</definedName>
    <definedName name="LastAmort___0" localSheetId="21">#REF!</definedName>
    <definedName name="LastAmort___0">#REF!</definedName>
    <definedName name="LastAmort___12" localSheetId="19">#REF!</definedName>
    <definedName name="LastAmort___12" localSheetId="10">#REF!</definedName>
    <definedName name="LastAmort___12" localSheetId="21">#REF!</definedName>
    <definedName name="LastAmort___12">#REF!</definedName>
    <definedName name="LastAmort___14" localSheetId="19">#REF!</definedName>
    <definedName name="LastAmort___14" localSheetId="10">#REF!</definedName>
    <definedName name="LastAmort___14" localSheetId="21">#REF!</definedName>
    <definedName name="LastAmort___14">#REF!</definedName>
    <definedName name="LastAmort___16" localSheetId="19">#REF!</definedName>
    <definedName name="LastAmort___16" localSheetId="10">#REF!</definedName>
    <definedName name="LastAmort___16" localSheetId="21">#REF!</definedName>
    <definedName name="LastAmort___16">#REF!</definedName>
    <definedName name="LastAmort___2" localSheetId="19">#REF!</definedName>
    <definedName name="LastAmort___2" localSheetId="10">#REF!</definedName>
    <definedName name="LastAmort___2" localSheetId="21">#REF!</definedName>
    <definedName name="LastAmort___2">#REF!</definedName>
    <definedName name="LastAmort___25" localSheetId="19">#REF!</definedName>
    <definedName name="LastAmort___25" localSheetId="10">#REF!</definedName>
    <definedName name="LastAmort___25" localSheetId="21">#REF!</definedName>
    <definedName name="LastAmort___25">#REF!</definedName>
    <definedName name="LastAmort___26" localSheetId="19">#REF!</definedName>
    <definedName name="LastAmort___26" localSheetId="10">#REF!</definedName>
    <definedName name="LastAmort___26" localSheetId="21">#REF!</definedName>
    <definedName name="LastAmort___26">#REF!</definedName>
    <definedName name="LastAmort___27" localSheetId="19">#REF!</definedName>
    <definedName name="LastAmort___27" localSheetId="10">#REF!</definedName>
    <definedName name="LastAmort___27" localSheetId="21">#REF!</definedName>
    <definedName name="LastAmort___27">#REF!</definedName>
    <definedName name="LastAmort___4" localSheetId="19">#REF!</definedName>
    <definedName name="LastAmort___4" localSheetId="10">#REF!</definedName>
    <definedName name="LastAmort___4" localSheetId="21">#REF!</definedName>
    <definedName name="LastAmort___4">#REF!</definedName>
    <definedName name="LastAmort___5" localSheetId="19">#REF!</definedName>
    <definedName name="LastAmort___5" localSheetId="10">#REF!</definedName>
    <definedName name="LastAmort___5" localSheetId="21">#REF!</definedName>
    <definedName name="LastAmort___5">#REF!</definedName>
    <definedName name="LastAmort___7" localSheetId="19">#REF!</definedName>
    <definedName name="LastAmort___7" localSheetId="10">#REF!</definedName>
    <definedName name="LastAmort___7" localSheetId="21">#REF!</definedName>
    <definedName name="LastAmort___7">#REF!</definedName>
    <definedName name="LastChgDefTax" localSheetId="19">#REF!</definedName>
    <definedName name="LastChgDefTax" localSheetId="10">#REF!</definedName>
    <definedName name="LastChgDefTax" localSheetId="21">#REF!</definedName>
    <definedName name="LastChgDefTax">#REF!</definedName>
    <definedName name="LastChgDefTax___0" localSheetId="19">#REF!</definedName>
    <definedName name="LastChgDefTax___0" localSheetId="10">#REF!</definedName>
    <definedName name="LastChgDefTax___0" localSheetId="21">#REF!</definedName>
    <definedName name="LastChgDefTax___0">#REF!</definedName>
    <definedName name="LastChgDefTax___12" localSheetId="19">#REF!</definedName>
    <definedName name="LastChgDefTax___12" localSheetId="10">#REF!</definedName>
    <definedName name="LastChgDefTax___12" localSheetId="21">#REF!</definedName>
    <definedName name="LastChgDefTax___12">#REF!</definedName>
    <definedName name="LastChgDefTax___14" localSheetId="19">#REF!</definedName>
    <definedName name="LastChgDefTax___14" localSheetId="10">#REF!</definedName>
    <definedName name="LastChgDefTax___14" localSheetId="21">#REF!</definedName>
    <definedName name="LastChgDefTax___14">#REF!</definedName>
    <definedName name="LastChgDefTax___16" localSheetId="19">#REF!</definedName>
    <definedName name="LastChgDefTax___16" localSheetId="10">#REF!</definedName>
    <definedName name="LastChgDefTax___16" localSheetId="21">#REF!</definedName>
    <definedName name="LastChgDefTax___16">#REF!</definedName>
    <definedName name="LastChgDefTax___2" localSheetId="19">#REF!</definedName>
    <definedName name="LastChgDefTax___2" localSheetId="10">#REF!</definedName>
    <definedName name="LastChgDefTax___2" localSheetId="21">#REF!</definedName>
    <definedName name="LastChgDefTax___2">#REF!</definedName>
    <definedName name="LastChgDefTax___25" localSheetId="19">#REF!</definedName>
    <definedName name="LastChgDefTax___25" localSheetId="10">#REF!</definedName>
    <definedName name="LastChgDefTax___25" localSheetId="21">#REF!</definedName>
    <definedName name="LastChgDefTax___25">#REF!</definedName>
    <definedName name="LastChgDefTax___26" localSheetId="19">#REF!</definedName>
    <definedName name="LastChgDefTax___26" localSheetId="10">#REF!</definedName>
    <definedName name="LastChgDefTax___26" localSheetId="21">#REF!</definedName>
    <definedName name="LastChgDefTax___26">#REF!</definedName>
    <definedName name="LastChgDefTax___27" localSheetId="19">#REF!</definedName>
    <definedName name="LastChgDefTax___27" localSheetId="10">#REF!</definedName>
    <definedName name="LastChgDefTax___27" localSheetId="21">#REF!</definedName>
    <definedName name="LastChgDefTax___27">#REF!</definedName>
    <definedName name="LastChgDefTax___4" localSheetId="19">#REF!</definedName>
    <definedName name="LastChgDefTax___4" localSheetId="10">#REF!</definedName>
    <definedName name="LastChgDefTax___4" localSheetId="21">#REF!</definedName>
    <definedName name="LastChgDefTax___4">#REF!</definedName>
    <definedName name="LastChgDefTax___5" localSheetId="19">#REF!</definedName>
    <definedName name="LastChgDefTax___5" localSheetId="10">#REF!</definedName>
    <definedName name="LastChgDefTax___5" localSheetId="21">#REF!</definedName>
    <definedName name="LastChgDefTax___5">#REF!</definedName>
    <definedName name="LastChgDefTax___7" localSheetId="19">#REF!</definedName>
    <definedName name="LastChgDefTax___7" localSheetId="10">#REF!</definedName>
    <definedName name="LastChgDefTax___7" localSheetId="21">#REF!</definedName>
    <definedName name="LastChgDefTax___7">#REF!</definedName>
    <definedName name="LastDepr" localSheetId="19">#REF!</definedName>
    <definedName name="LastDepr" localSheetId="10">#REF!</definedName>
    <definedName name="LastDepr" localSheetId="21">#REF!</definedName>
    <definedName name="LastDepr">#REF!</definedName>
    <definedName name="LastDepr___0" localSheetId="19">#REF!</definedName>
    <definedName name="LastDepr___0" localSheetId="10">#REF!</definedName>
    <definedName name="LastDepr___0" localSheetId="21">#REF!</definedName>
    <definedName name="LastDepr___0">#REF!</definedName>
    <definedName name="LastDepr___12" localSheetId="19">#REF!</definedName>
    <definedName name="LastDepr___12" localSheetId="10">#REF!</definedName>
    <definedName name="LastDepr___12" localSheetId="21">#REF!</definedName>
    <definedName name="LastDepr___12">#REF!</definedName>
    <definedName name="LastDepr___14" localSheetId="19">#REF!</definedName>
    <definedName name="LastDepr___14" localSheetId="10">#REF!</definedName>
    <definedName name="LastDepr___14" localSheetId="21">#REF!</definedName>
    <definedName name="LastDepr___14">#REF!</definedName>
    <definedName name="LastDepr___16" localSheetId="19">#REF!</definedName>
    <definedName name="LastDepr___16" localSheetId="10">#REF!</definedName>
    <definedName name="LastDepr___16" localSheetId="21">#REF!</definedName>
    <definedName name="LastDepr___16">#REF!</definedName>
    <definedName name="LastDepr___2" localSheetId="19">#REF!</definedName>
    <definedName name="LastDepr___2" localSheetId="10">#REF!</definedName>
    <definedName name="LastDepr___2" localSheetId="21">#REF!</definedName>
    <definedName name="LastDepr___2">#REF!</definedName>
    <definedName name="LastDepr___25" localSheetId="19">#REF!</definedName>
    <definedName name="LastDepr___25" localSheetId="10">#REF!</definedName>
    <definedName name="LastDepr___25" localSheetId="21">#REF!</definedName>
    <definedName name="LastDepr___25">#REF!</definedName>
    <definedName name="LastDepr___26" localSheetId="19">#REF!</definedName>
    <definedName name="LastDepr___26" localSheetId="10">#REF!</definedName>
    <definedName name="LastDepr___26" localSheetId="21">#REF!</definedName>
    <definedName name="LastDepr___26">#REF!</definedName>
    <definedName name="LastDepr___27" localSheetId="19">#REF!</definedName>
    <definedName name="LastDepr___27" localSheetId="10">#REF!</definedName>
    <definedName name="LastDepr___27" localSheetId="21">#REF!</definedName>
    <definedName name="LastDepr___27">#REF!</definedName>
    <definedName name="LastDepr___4" localSheetId="19">#REF!</definedName>
    <definedName name="LastDepr___4" localSheetId="10">#REF!</definedName>
    <definedName name="LastDepr___4" localSheetId="21">#REF!</definedName>
    <definedName name="LastDepr___4">#REF!</definedName>
    <definedName name="LastDepr___5" localSheetId="19">#REF!</definedName>
    <definedName name="LastDepr___5" localSheetId="10">#REF!</definedName>
    <definedName name="LastDepr___5" localSheetId="21">#REF!</definedName>
    <definedName name="LastDepr___5">#REF!</definedName>
    <definedName name="LastDepr___7" localSheetId="19">#REF!</definedName>
    <definedName name="LastDepr___7" localSheetId="10">#REF!</definedName>
    <definedName name="LastDepr___7" localSheetId="21">#REF!</definedName>
    <definedName name="LastDepr___7">#REF!</definedName>
    <definedName name="LastHistYr" localSheetId="19">#REF!</definedName>
    <definedName name="LastHistYr" localSheetId="10">#REF!</definedName>
    <definedName name="LastHistYr" localSheetId="21">#REF!</definedName>
    <definedName name="LastHistYr">#REF!</definedName>
    <definedName name="LastHistYr___0" localSheetId="19">#REF!</definedName>
    <definedName name="LastHistYr___0" localSheetId="10">#REF!</definedName>
    <definedName name="LastHistYr___0" localSheetId="21">#REF!</definedName>
    <definedName name="LastHistYr___0">#REF!</definedName>
    <definedName name="LastHistYr___12" localSheetId="19">#REF!</definedName>
    <definedName name="LastHistYr___12" localSheetId="10">#REF!</definedName>
    <definedName name="LastHistYr___12" localSheetId="21">#REF!</definedName>
    <definedName name="LastHistYr___12">#REF!</definedName>
    <definedName name="LastHistYr___14" localSheetId="19">#REF!</definedName>
    <definedName name="LastHistYr___14" localSheetId="10">#REF!</definedName>
    <definedName name="LastHistYr___14" localSheetId="21">#REF!</definedName>
    <definedName name="LastHistYr___14">#REF!</definedName>
    <definedName name="LastHistYr___16" localSheetId="19">#REF!</definedName>
    <definedName name="LastHistYr___16" localSheetId="10">#REF!</definedName>
    <definedName name="LastHistYr___16" localSheetId="21">#REF!</definedName>
    <definedName name="LastHistYr___16">#REF!</definedName>
    <definedName name="LastHistYr___2" localSheetId="19">#REF!</definedName>
    <definedName name="LastHistYr___2" localSheetId="10">#REF!</definedName>
    <definedName name="LastHistYr___2" localSheetId="21">#REF!</definedName>
    <definedName name="LastHistYr___2">#REF!</definedName>
    <definedName name="LastHistYr___25" localSheetId="19">#REF!</definedName>
    <definedName name="LastHistYr___25" localSheetId="10">#REF!</definedName>
    <definedName name="LastHistYr___25" localSheetId="21">#REF!</definedName>
    <definedName name="LastHistYr___25">#REF!</definedName>
    <definedName name="LastHistYr___26" localSheetId="19">#REF!</definedName>
    <definedName name="LastHistYr___26" localSheetId="10">#REF!</definedName>
    <definedName name="LastHistYr___26" localSheetId="21">#REF!</definedName>
    <definedName name="LastHistYr___26">#REF!</definedName>
    <definedName name="LastHistYr___27" localSheetId="19">#REF!</definedName>
    <definedName name="LastHistYr___27" localSheetId="10">#REF!</definedName>
    <definedName name="LastHistYr___27" localSheetId="21">#REF!</definedName>
    <definedName name="LastHistYr___27">#REF!</definedName>
    <definedName name="LastHistYr___4" localSheetId="19">#REF!</definedName>
    <definedName name="LastHistYr___4" localSheetId="10">#REF!</definedName>
    <definedName name="LastHistYr___4" localSheetId="21">#REF!</definedName>
    <definedName name="LastHistYr___4">#REF!</definedName>
    <definedName name="LastHistYr___5" localSheetId="19">#REF!</definedName>
    <definedName name="LastHistYr___5" localSheetId="10">#REF!</definedName>
    <definedName name="LastHistYr___5" localSheetId="21">#REF!</definedName>
    <definedName name="LastHistYr___5">#REF!</definedName>
    <definedName name="LastHistYr___7" localSheetId="19">#REF!</definedName>
    <definedName name="LastHistYr___7" localSheetId="10">#REF!</definedName>
    <definedName name="LastHistYr___7" localSheetId="21">#REF!</definedName>
    <definedName name="LastHistYr___7">#REF!</definedName>
    <definedName name="LastNetPPE" localSheetId="19">#REF!</definedName>
    <definedName name="LastNetPPE" localSheetId="10">#REF!</definedName>
    <definedName name="LastNetPPE" localSheetId="21">#REF!</definedName>
    <definedName name="LastNetPPE">#REF!</definedName>
    <definedName name="LastNetPPE___0" localSheetId="19">#REF!</definedName>
    <definedName name="LastNetPPE___0" localSheetId="10">#REF!</definedName>
    <definedName name="LastNetPPE___0" localSheetId="21">#REF!</definedName>
    <definedName name="LastNetPPE___0">#REF!</definedName>
    <definedName name="LastNetPPE___12" localSheetId="19">#REF!</definedName>
    <definedName name="LastNetPPE___12" localSheetId="10">#REF!</definedName>
    <definedName name="LastNetPPE___12" localSheetId="21">#REF!</definedName>
    <definedName name="LastNetPPE___12">#REF!</definedName>
    <definedName name="LastNetPPE___14" localSheetId="19">#REF!</definedName>
    <definedName name="LastNetPPE___14" localSheetId="10">#REF!</definedName>
    <definedName name="LastNetPPE___14" localSheetId="21">#REF!</definedName>
    <definedName name="LastNetPPE___14">#REF!</definedName>
    <definedName name="LastNetPPE___16" localSheetId="19">#REF!</definedName>
    <definedName name="LastNetPPE___16" localSheetId="10">#REF!</definedName>
    <definedName name="LastNetPPE___16" localSheetId="21">#REF!</definedName>
    <definedName name="LastNetPPE___16">#REF!</definedName>
    <definedName name="LastNetPPE___2" localSheetId="19">#REF!</definedName>
    <definedName name="LastNetPPE___2" localSheetId="10">#REF!</definedName>
    <definedName name="LastNetPPE___2" localSheetId="21">#REF!</definedName>
    <definedName name="LastNetPPE___2">#REF!</definedName>
    <definedName name="LastNetPPE___25" localSheetId="19">#REF!</definedName>
    <definedName name="LastNetPPE___25" localSheetId="10">#REF!</definedName>
    <definedName name="LastNetPPE___25" localSheetId="21">#REF!</definedName>
    <definedName name="LastNetPPE___25">#REF!</definedName>
    <definedName name="LastNetPPE___26" localSheetId="19">#REF!</definedName>
    <definedName name="LastNetPPE___26" localSheetId="10">#REF!</definedName>
    <definedName name="LastNetPPE___26" localSheetId="21">#REF!</definedName>
    <definedName name="LastNetPPE___26">#REF!</definedName>
    <definedName name="LastNetPPE___27" localSheetId="19">#REF!</definedName>
    <definedName name="LastNetPPE___27" localSheetId="10">#REF!</definedName>
    <definedName name="LastNetPPE___27" localSheetId="21">#REF!</definedName>
    <definedName name="LastNetPPE___27">#REF!</definedName>
    <definedName name="LastNetPPE___4" localSheetId="19">#REF!</definedName>
    <definedName name="LastNetPPE___4" localSheetId="10">#REF!</definedName>
    <definedName name="LastNetPPE___4" localSheetId="21">#REF!</definedName>
    <definedName name="LastNetPPE___4">#REF!</definedName>
    <definedName name="LastNetPPE___5" localSheetId="19">#REF!</definedName>
    <definedName name="LastNetPPE___5" localSheetId="10">#REF!</definedName>
    <definedName name="LastNetPPE___5" localSheetId="21">#REF!</definedName>
    <definedName name="LastNetPPE___5">#REF!</definedName>
    <definedName name="LastNetPPE___7" localSheetId="19">#REF!</definedName>
    <definedName name="LastNetPPE___7" localSheetId="10">#REF!</definedName>
    <definedName name="LastNetPPE___7" localSheetId="21">#REF!</definedName>
    <definedName name="LastNetPPE___7">#REF!</definedName>
    <definedName name="LastNWIPct" localSheetId="19">#REF!</definedName>
    <definedName name="LastNWIPct" localSheetId="10">#REF!</definedName>
    <definedName name="LastNWIPct" localSheetId="21">#REF!</definedName>
    <definedName name="LastNWIPct">#REF!</definedName>
    <definedName name="LastNWIPct___0" localSheetId="19">#REF!</definedName>
    <definedName name="LastNWIPct___0" localSheetId="10">#REF!</definedName>
    <definedName name="LastNWIPct___0" localSheetId="21">#REF!</definedName>
    <definedName name="LastNWIPct___0">#REF!</definedName>
    <definedName name="LastNWIPct___12" localSheetId="19">#REF!</definedName>
    <definedName name="LastNWIPct___12" localSheetId="10">#REF!</definedName>
    <definedName name="LastNWIPct___12" localSheetId="21">#REF!</definedName>
    <definedName name="LastNWIPct___12">#REF!</definedName>
    <definedName name="LastNWIPct___14" localSheetId="19">#REF!</definedName>
    <definedName name="LastNWIPct___14" localSheetId="10">#REF!</definedName>
    <definedName name="LastNWIPct___14" localSheetId="21">#REF!</definedName>
    <definedName name="LastNWIPct___14">#REF!</definedName>
    <definedName name="LastNWIPct___16" localSheetId="19">#REF!</definedName>
    <definedName name="LastNWIPct___16" localSheetId="10">#REF!</definedName>
    <definedName name="LastNWIPct___16" localSheetId="21">#REF!</definedName>
    <definedName name="LastNWIPct___16">#REF!</definedName>
    <definedName name="LastNWIPct___2" localSheetId="19">#REF!</definedName>
    <definedName name="LastNWIPct___2" localSheetId="10">#REF!</definedName>
    <definedName name="LastNWIPct___2" localSheetId="21">#REF!</definedName>
    <definedName name="LastNWIPct___2">#REF!</definedName>
    <definedName name="LastNWIPct___25" localSheetId="19">#REF!</definedName>
    <definedName name="LastNWIPct___25" localSheetId="10">#REF!</definedName>
    <definedName name="LastNWIPct___25" localSheetId="21">#REF!</definedName>
    <definedName name="LastNWIPct___25">#REF!</definedName>
    <definedName name="LastNWIPct___26" localSheetId="19">#REF!</definedName>
    <definedName name="LastNWIPct___26" localSheetId="10">#REF!</definedName>
    <definedName name="LastNWIPct___26" localSheetId="21">#REF!</definedName>
    <definedName name="LastNWIPct___26">#REF!</definedName>
    <definedName name="LastNWIPct___27" localSheetId="19">#REF!</definedName>
    <definedName name="LastNWIPct___27" localSheetId="10">#REF!</definedName>
    <definedName name="LastNWIPct___27" localSheetId="21">#REF!</definedName>
    <definedName name="LastNWIPct___27">#REF!</definedName>
    <definedName name="LastNWIPct___4" localSheetId="19">#REF!</definedName>
    <definedName name="LastNWIPct___4" localSheetId="10">#REF!</definedName>
    <definedName name="LastNWIPct___4" localSheetId="21">#REF!</definedName>
    <definedName name="LastNWIPct___4">#REF!</definedName>
    <definedName name="LastNWIPct___5" localSheetId="19">#REF!</definedName>
    <definedName name="LastNWIPct___5" localSheetId="10">#REF!</definedName>
    <definedName name="LastNWIPct___5" localSheetId="21">#REF!</definedName>
    <definedName name="LastNWIPct___5">#REF!</definedName>
    <definedName name="LastNWIPct___7" localSheetId="19">#REF!</definedName>
    <definedName name="LastNWIPct___7" localSheetId="10">#REF!</definedName>
    <definedName name="LastNWIPct___7" localSheetId="21">#REF!</definedName>
    <definedName name="LastNWIPct___7">#REF!</definedName>
    <definedName name="LastPPESalesPct" localSheetId="19">#REF!</definedName>
    <definedName name="LastPPESalesPct" localSheetId="10">#REF!</definedName>
    <definedName name="LastPPESalesPct" localSheetId="21">#REF!</definedName>
    <definedName name="LastPPESalesPct">#REF!</definedName>
    <definedName name="LastPPESalesPct___0" localSheetId="19">#REF!</definedName>
    <definedName name="LastPPESalesPct___0" localSheetId="10">#REF!</definedName>
    <definedName name="LastPPESalesPct___0" localSheetId="21">#REF!</definedName>
    <definedName name="LastPPESalesPct___0">#REF!</definedName>
    <definedName name="LastPPESalesPct___12" localSheetId="19">#REF!</definedName>
    <definedName name="LastPPESalesPct___12" localSheetId="10">#REF!</definedName>
    <definedName name="LastPPESalesPct___12" localSheetId="21">#REF!</definedName>
    <definedName name="LastPPESalesPct___12">#REF!</definedName>
    <definedName name="LastPPESalesPct___14" localSheetId="19">#REF!</definedName>
    <definedName name="LastPPESalesPct___14" localSheetId="10">#REF!</definedName>
    <definedName name="LastPPESalesPct___14" localSheetId="21">#REF!</definedName>
    <definedName name="LastPPESalesPct___14">#REF!</definedName>
    <definedName name="LastPPESalesPct___16" localSheetId="19">#REF!</definedName>
    <definedName name="LastPPESalesPct___16" localSheetId="10">#REF!</definedName>
    <definedName name="LastPPESalesPct___16" localSheetId="21">#REF!</definedName>
    <definedName name="LastPPESalesPct___16">#REF!</definedName>
    <definedName name="LastPPESalesPct___2" localSheetId="19">#REF!</definedName>
    <definedName name="LastPPESalesPct___2" localSheetId="10">#REF!</definedName>
    <definedName name="LastPPESalesPct___2" localSheetId="21">#REF!</definedName>
    <definedName name="LastPPESalesPct___2">#REF!</definedName>
    <definedName name="LastPPESalesPct___25" localSheetId="19">#REF!</definedName>
    <definedName name="LastPPESalesPct___25" localSheetId="10">#REF!</definedName>
    <definedName name="LastPPESalesPct___25" localSheetId="21">#REF!</definedName>
    <definedName name="LastPPESalesPct___25">#REF!</definedName>
    <definedName name="LastPPESalesPct___26" localSheetId="19">#REF!</definedName>
    <definedName name="LastPPESalesPct___26" localSheetId="10">#REF!</definedName>
    <definedName name="LastPPESalesPct___26" localSheetId="21">#REF!</definedName>
    <definedName name="LastPPESalesPct___26">#REF!</definedName>
    <definedName name="LastPPESalesPct___27" localSheetId="19">#REF!</definedName>
    <definedName name="LastPPESalesPct___27" localSheetId="10">#REF!</definedName>
    <definedName name="LastPPESalesPct___27" localSheetId="21">#REF!</definedName>
    <definedName name="LastPPESalesPct___27">#REF!</definedName>
    <definedName name="LastPPESalesPct___4" localSheetId="19">#REF!</definedName>
    <definedName name="LastPPESalesPct___4" localSheetId="10">#REF!</definedName>
    <definedName name="LastPPESalesPct___4" localSheetId="21">#REF!</definedName>
    <definedName name="LastPPESalesPct___4">#REF!</definedName>
    <definedName name="LastPPESalesPct___5" localSheetId="19">#REF!</definedName>
    <definedName name="LastPPESalesPct___5" localSheetId="10">#REF!</definedName>
    <definedName name="LastPPESalesPct___5" localSheetId="21">#REF!</definedName>
    <definedName name="LastPPESalesPct___5">#REF!</definedName>
    <definedName name="LastPPESalesPct___7" localSheetId="19">#REF!</definedName>
    <definedName name="LastPPESalesPct___7" localSheetId="10">#REF!</definedName>
    <definedName name="LastPPESalesPct___7" localSheetId="21">#REF!</definedName>
    <definedName name="LastPPESalesPct___7">#REF!</definedName>
    <definedName name="LastProjYr" localSheetId="19">#REF!</definedName>
    <definedName name="LastProjYr" localSheetId="10">#REF!</definedName>
    <definedName name="LastProjYr" localSheetId="21">#REF!</definedName>
    <definedName name="LastProjYr">#REF!</definedName>
    <definedName name="LastProjYr___0" localSheetId="19">#REF!</definedName>
    <definedName name="LastProjYr___0" localSheetId="10">#REF!</definedName>
    <definedName name="LastProjYr___0" localSheetId="21">#REF!</definedName>
    <definedName name="LastProjYr___0">#REF!</definedName>
    <definedName name="LastProjYr___12" localSheetId="19">#REF!</definedName>
    <definedName name="LastProjYr___12" localSheetId="10">#REF!</definedName>
    <definedName name="LastProjYr___12" localSheetId="21">#REF!</definedName>
    <definedName name="LastProjYr___12">#REF!</definedName>
    <definedName name="LastProjYr___14" localSheetId="19">#REF!</definedName>
    <definedName name="LastProjYr___14" localSheetId="10">#REF!</definedName>
    <definedName name="LastProjYr___14" localSheetId="21">#REF!</definedName>
    <definedName name="LastProjYr___14">#REF!</definedName>
    <definedName name="LastProjYr___16" localSheetId="19">#REF!</definedName>
    <definedName name="LastProjYr___16" localSheetId="10">#REF!</definedName>
    <definedName name="LastProjYr___16" localSheetId="21">#REF!</definedName>
    <definedName name="LastProjYr___16">#REF!</definedName>
    <definedName name="LastProjYr___2" localSheetId="19">#REF!</definedName>
    <definedName name="LastProjYr___2" localSheetId="10">#REF!</definedName>
    <definedName name="LastProjYr___2" localSheetId="21">#REF!</definedName>
    <definedName name="LastProjYr___2">#REF!</definedName>
    <definedName name="LastProjYr___25" localSheetId="19">#REF!</definedName>
    <definedName name="LastProjYr___25" localSheetId="10">#REF!</definedName>
    <definedName name="LastProjYr___25" localSheetId="21">#REF!</definedName>
    <definedName name="LastProjYr___25">#REF!</definedName>
    <definedName name="LastProjYr___26" localSheetId="19">#REF!</definedName>
    <definedName name="LastProjYr___26" localSheetId="10">#REF!</definedName>
    <definedName name="LastProjYr___26" localSheetId="21">#REF!</definedName>
    <definedName name="LastProjYr___26">#REF!</definedName>
    <definedName name="LastProjYr___27" localSheetId="19">#REF!</definedName>
    <definedName name="LastProjYr___27" localSheetId="10">#REF!</definedName>
    <definedName name="LastProjYr___27" localSheetId="21">#REF!</definedName>
    <definedName name="LastProjYr___27">#REF!</definedName>
    <definedName name="LastProjYr___4" localSheetId="19">#REF!</definedName>
    <definedName name="LastProjYr___4" localSheetId="10">#REF!</definedName>
    <definedName name="LastProjYr___4" localSheetId="21">#REF!</definedName>
    <definedName name="LastProjYr___4">#REF!</definedName>
    <definedName name="LastProjYr___5" localSheetId="19">#REF!</definedName>
    <definedName name="LastProjYr___5" localSheetId="10">#REF!</definedName>
    <definedName name="LastProjYr___5" localSheetId="21">#REF!</definedName>
    <definedName name="LastProjYr___5">#REF!</definedName>
    <definedName name="LastProjYr___7" localSheetId="19">#REF!</definedName>
    <definedName name="LastProjYr___7" localSheetId="10">#REF!</definedName>
    <definedName name="LastProjYr___7" localSheetId="21">#REF!</definedName>
    <definedName name="LastProjYr___7">#REF!</definedName>
    <definedName name="LastProvisions" localSheetId="19">#REF!</definedName>
    <definedName name="LastProvisions" localSheetId="10">#REF!</definedName>
    <definedName name="LastProvisions" localSheetId="21">#REF!</definedName>
    <definedName name="LastProvisions">#REF!</definedName>
    <definedName name="LastProvisions___0" localSheetId="19">#REF!</definedName>
    <definedName name="LastProvisions___0" localSheetId="10">#REF!</definedName>
    <definedName name="LastProvisions___0" localSheetId="21">#REF!</definedName>
    <definedName name="LastProvisions___0">#REF!</definedName>
    <definedName name="LastProvisions___12" localSheetId="19">#REF!</definedName>
    <definedName name="LastProvisions___12" localSheetId="10">#REF!</definedName>
    <definedName name="LastProvisions___12" localSheetId="21">#REF!</definedName>
    <definedName name="LastProvisions___12">#REF!</definedName>
    <definedName name="LastProvisions___14" localSheetId="19">#REF!</definedName>
    <definedName name="LastProvisions___14" localSheetId="10">#REF!</definedName>
    <definedName name="LastProvisions___14" localSheetId="21">#REF!</definedName>
    <definedName name="LastProvisions___14">#REF!</definedName>
    <definedName name="LastProvisions___16" localSheetId="19">#REF!</definedName>
    <definedName name="LastProvisions___16" localSheetId="10">#REF!</definedName>
    <definedName name="LastProvisions___16" localSheetId="21">#REF!</definedName>
    <definedName name="LastProvisions___16">#REF!</definedName>
    <definedName name="LastProvisions___2" localSheetId="19">#REF!</definedName>
    <definedName name="LastProvisions___2" localSheetId="10">#REF!</definedName>
    <definedName name="LastProvisions___2" localSheetId="21">#REF!</definedName>
    <definedName name="LastProvisions___2">#REF!</definedName>
    <definedName name="LastProvisions___25" localSheetId="19">#REF!</definedName>
    <definedName name="LastProvisions___25" localSheetId="10">#REF!</definedName>
    <definedName name="LastProvisions___25" localSheetId="21">#REF!</definedName>
    <definedName name="LastProvisions___25">#REF!</definedName>
    <definedName name="LastProvisions___26" localSheetId="19">#REF!</definedName>
    <definedName name="LastProvisions___26" localSheetId="10">#REF!</definedName>
    <definedName name="LastProvisions___26" localSheetId="21">#REF!</definedName>
    <definedName name="LastProvisions___26">#REF!</definedName>
    <definedName name="LastProvisions___27" localSheetId="19">#REF!</definedName>
    <definedName name="LastProvisions___27" localSheetId="10">#REF!</definedName>
    <definedName name="LastProvisions___27" localSheetId="21">#REF!</definedName>
    <definedName name="LastProvisions___27">#REF!</definedName>
    <definedName name="LastProvisions___4" localSheetId="19">#REF!</definedName>
    <definedName name="LastProvisions___4" localSheetId="10">#REF!</definedName>
    <definedName name="LastProvisions___4" localSheetId="21">#REF!</definedName>
    <definedName name="LastProvisions___4">#REF!</definedName>
    <definedName name="LastProvisions___5" localSheetId="19">#REF!</definedName>
    <definedName name="LastProvisions___5" localSheetId="10">#REF!</definedName>
    <definedName name="LastProvisions___5" localSheetId="21">#REF!</definedName>
    <definedName name="LastProvisions___5">#REF!</definedName>
    <definedName name="LastProvisions___7" localSheetId="19">#REF!</definedName>
    <definedName name="LastProvisions___7" localSheetId="10">#REF!</definedName>
    <definedName name="LastProvisions___7" localSheetId="21">#REF!</definedName>
    <definedName name="LastProvisions___7">#REF!</definedName>
    <definedName name="LastSales" localSheetId="19">#REF!</definedName>
    <definedName name="LastSales" localSheetId="10">#REF!</definedName>
    <definedName name="LastSales" localSheetId="21">#REF!</definedName>
    <definedName name="LastSales">#REF!</definedName>
    <definedName name="LastSales___0" localSheetId="19">#REF!</definedName>
    <definedName name="LastSales___0" localSheetId="10">#REF!</definedName>
    <definedName name="LastSales___0" localSheetId="21">#REF!</definedName>
    <definedName name="LastSales___0">#REF!</definedName>
    <definedName name="LastSales___12" localSheetId="19">#REF!</definedName>
    <definedName name="LastSales___12" localSheetId="10">#REF!</definedName>
    <definedName name="LastSales___12" localSheetId="21">#REF!</definedName>
    <definedName name="LastSales___12">#REF!</definedName>
    <definedName name="LastSales___14" localSheetId="19">#REF!</definedName>
    <definedName name="LastSales___14" localSheetId="10">#REF!</definedName>
    <definedName name="LastSales___14" localSheetId="21">#REF!</definedName>
    <definedName name="LastSales___14">#REF!</definedName>
    <definedName name="LastSales___16" localSheetId="19">#REF!</definedName>
    <definedName name="LastSales___16" localSheetId="10">#REF!</definedName>
    <definedName name="LastSales___16" localSheetId="21">#REF!</definedName>
    <definedName name="LastSales___16">#REF!</definedName>
    <definedName name="LastSales___2" localSheetId="19">#REF!</definedName>
    <definedName name="LastSales___2" localSheetId="10">#REF!</definedName>
    <definedName name="LastSales___2" localSheetId="21">#REF!</definedName>
    <definedName name="LastSales___2">#REF!</definedName>
    <definedName name="LastSales___25" localSheetId="19">#REF!</definedName>
    <definedName name="LastSales___25" localSheetId="10">#REF!</definedName>
    <definedName name="LastSales___25" localSheetId="21">#REF!</definedName>
    <definedName name="LastSales___25">#REF!</definedName>
    <definedName name="LastSales___26" localSheetId="19">#REF!</definedName>
    <definedName name="LastSales___26" localSheetId="10">#REF!</definedName>
    <definedName name="LastSales___26" localSheetId="21">#REF!</definedName>
    <definedName name="LastSales___26">#REF!</definedName>
    <definedName name="LastSales___27" localSheetId="19">#REF!</definedName>
    <definedName name="LastSales___27" localSheetId="10">#REF!</definedName>
    <definedName name="LastSales___27" localSheetId="21">#REF!</definedName>
    <definedName name="LastSales___27">#REF!</definedName>
    <definedName name="LastSales___4" localSheetId="19">#REF!</definedName>
    <definedName name="LastSales___4" localSheetId="10">#REF!</definedName>
    <definedName name="LastSales___4" localSheetId="21">#REF!</definedName>
    <definedName name="LastSales___4">#REF!</definedName>
    <definedName name="LastSales___5" localSheetId="19">#REF!</definedName>
    <definedName name="LastSales___5" localSheetId="10">#REF!</definedName>
    <definedName name="LastSales___5" localSheetId="21">#REF!</definedName>
    <definedName name="LastSales___5">#REF!</definedName>
    <definedName name="LastSales___7" localSheetId="19">#REF!</definedName>
    <definedName name="LastSales___7" localSheetId="10">#REF!</definedName>
    <definedName name="LastSales___7" localSheetId="21">#REF!</definedName>
    <definedName name="LastSales___7">#REF!</definedName>
    <definedName name="lb"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b"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CapexPct" localSheetId="19">#REF!</definedName>
    <definedName name="LCapexPct" localSheetId="10">#REF!</definedName>
    <definedName name="LCapexPct" localSheetId="21">#REF!</definedName>
    <definedName name="LCapexPct">#REF!</definedName>
    <definedName name="LCapexPct___0" localSheetId="19">#REF!</definedName>
    <definedName name="LCapexPct___0" localSheetId="10">#REF!</definedName>
    <definedName name="LCapexPct___0" localSheetId="21">#REF!</definedName>
    <definedName name="LCapexPct___0">#REF!</definedName>
    <definedName name="LCapexPct___12" localSheetId="19">#REF!</definedName>
    <definedName name="LCapexPct___12" localSheetId="10">#REF!</definedName>
    <definedName name="LCapexPct___12" localSheetId="21">#REF!</definedName>
    <definedName name="LCapexPct___12">#REF!</definedName>
    <definedName name="LCapexPct___14" localSheetId="19">#REF!</definedName>
    <definedName name="LCapexPct___14" localSheetId="10">#REF!</definedName>
    <definedName name="LCapexPct___14" localSheetId="21">#REF!</definedName>
    <definedName name="LCapexPct___14">#REF!</definedName>
    <definedName name="LCapexPct___16" localSheetId="19">#REF!</definedName>
    <definedName name="LCapexPct___16" localSheetId="10">#REF!</definedName>
    <definedName name="LCapexPct___16" localSheetId="21">#REF!</definedName>
    <definedName name="LCapexPct___16">#REF!</definedName>
    <definedName name="LCapexPct___2" localSheetId="19">#REF!</definedName>
    <definedName name="LCapexPct___2" localSheetId="10">#REF!</definedName>
    <definedName name="LCapexPct___2" localSheetId="21">#REF!</definedName>
    <definedName name="LCapexPct___2">#REF!</definedName>
    <definedName name="LCapexPct___25" localSheetId="19">#REF!</definedName>
    <definedName name="LCapexPct___25" localSheetId="10">#REF!</definedName>
    <definedName name="LCapexPct___25" localSheetId="21">#REF!</definedName>
    <definedName name="LCapexPct___25">#REF!</definedName>
    <definedName name="LCapexPct___26" localSheetId="19">#REF!</definedName>
    <definedName name="LCapexPct___26" localSheetId="10">#REF!</definedName>
    <definedName name="LCapexPct___26" localSheetId="21">#REF!</definedName>
    <definedName name="LCapexPct___26">#REF!</definedName>
    <definedName name="LCapexPct___27" localSheetId="19">#REF!</definedName>
    <definedName name="LCapexPct___27" localSheetId="10">#REF!</definedName>
    <definedName name="LCapexPct___27" localSheetId="21">#REF!</definedName>
    <definedName name="LCapexPct___27">#REF!</definedName>
    <definedName name="LCapexPct___4" localSheetId="19">#REF!</definedName>
    <definedName name="LCapexPct___4" localSheetId="10">#REF!</definedName>
    <definedName name="LCapexPct___4" localSheetId="21">#REF!</definedName>
    <definedName name="LCapexPct___4">#REF!</definedName>
    <definedName name="LCapexPct___5" localSheetId="19">#REF!</definedName>
    <definedName name="LCapexPct___5" localSheetId="10">#REF!</definedName>
    <definedName name="LCapexPct___5" localSheetId="21">#REF!</definedName>
    <definedName name="LCapexPct___5">#REF!</definedName>
    <definedName name="LCapexPct___7" localSheetId="19">#REF!</definedName>
    <definedName name="LCapexPct___7" localSheetId="10">#REF!</definedName>
    <definedName name="LCapexPct___7" localSheetId="21">#REF!</definedName>
    <definedName name="LCapexPct___7">#REF!</definedName>
    <definedName name="ld" localSheetId="1" hidden="1">{"coverall",#N/A,FALSE,"Definitions";"cover1",#N/A,FALSE,"Definitions";"cover2",#N/A,FALSE,"Definitions";"cover3",#N/A,FALSE,"Definitions";"cover4",#N/A,FALSE,"Definitions";"cover5",#N/A,FALSE,"Definitions";"blank",#N/A,FALSE,"Definitions"}</definedName>
    <definedName name="ld" localSheetId="19" hidden="1">{"coverall",#N/A,FALSE,"Definitions";"cover1",#N/A,FALSE,"Definitions";"cover2",#N/A,FALSE,"Definitions";"cover3",#N/A,FALSE,"Definitions";"cover4",#N/A,FALSE,"Definitions";"cover5",#N/A,FALSE,"Definitions";"blank",#N/A,FALSE,"Definitions"}</definedName>
    <definedName name="ld" localSheetId="21" hidden="1">{"coverall",#N/A,FALSE,"Definitions";"cover1",#N/A,FALSE,"Definitions";"cover2",#N/A,FALSE,"Definitions";"cover3",#N/A,FALSE,"Definitions";"cover4",#N/A,FALSE,"Definitions";"cover5",#N/A,FALSE,"Definitions";"blank",#N/A,FALSE,"Definitions"}</definedName>
    <definedName name="ld" localSheetId="26" hidden="1">{"coverall",#N/A,FALSE,"Definitions";"cover1",#N/A,FALSE,"Definitions";"cover2",#N/A,FALSE,"Definitions";"cover3",#N/A,FALSE,"Definitions";"cover4",#N/A,FALSE,"Definitions";"cover5",#N/A,FALSE,"Definitions";"blank",#N/A,FALSE,"Definitions"}</definedName>
    <definedName name="ld" localSheetId="29" hidden="1">{"coverall",#N/A,FALSE,"Definitions";"cover1",#N/A,FALSE,"Definitions";"cover2",#N/A,FALSE,"Definitions";"cover3",#N/A,FALSE,"Definitions";"cover4",#N/A,FALSE,"Definitions";"cover5",#N/A,FALSE,"Definitions";"blank",#N/A,FALSE,"Definitions"}</definedName>
    <definedName name="ld" hidden="1">{"coverall",#N/A,FALSE,"Definitions";"cover1",#N/A,FALSE,"Definitions";"cover2",#N/A,FALSE,"Definitions";"cover3",#N/A,FALSE,"Definitions";"cover4",#N/A,FALSE,"Definitions";"cover5",#N/A,FALSE,"Definitions";"blank",#N/A,FALSE,"Definitions"}</definedName>
    <definedName name="ldgy" localSheetId="1">Cover!ldgy</definedName>
    <definedName name="ldgy" localSheetId="19">#N/A</definedName>
    <definedName name="ldgy" localSheetId="10">#N/A</definedName>
    <definedName name="ldgy" localSheetId="21">#N/A</definedName>
    <definedName name="ldgy" localSheetId="30">'NRI 2015'!ldgy</definedName>
    <definedName name="ldgy" localSheetId="7">'Parc Mobile'!ldgy</definedName>
    <definedName name="ldgy" localSheetId="29">'SHL et management fees'!ldgy</definedName>
    <definedName name="ldgy">'NRI 2015'!ldgy</definedName>
    <definedName name="le" localSheetId="1" hidden="1">{"IS",#N/A,FALSE,"IS";"RPTIS",#N/A,FALSE,"RPTIS";"STATS",#N/A,FALSE,"STATS";"CELL",#N/A,FALSE,"CELL";"BS",#N/A,FALSE,"BS"}</definedName>
    <definedName name="le" localSheetId="19" hidden="1">{"IS",#N/A,FALSE,"IS";"RPTIS",#N/A,FALSE,"RPTIS";"STATS",#N/A,FALSE,"STATS";"CELL",#N/A,FALSE,"CELL";"BS",#N/A,FALSE,"BS"}</definedName>
    <definedName name="le" localSheetId="21" hidden="1">{"IS",#N/A,FALSE,"IS";"RPTIS",#N/A,FALSE,"RPTIS";"STATS",#N/A,FALSE,"STATS";"CELL",#N/A,FALSE,"CELL";"BS",#N/A,FALSE,"BS"}</definedName>
    <definedName name="le" localSheetId="26" hidden="1">{"IS",#N/A,FALSE,"IS";"RPTIS",#N/A,FALSE,"RPTIS";"STATS",#N/A,FALSE,"STATS";"CELL",#N/A,FALSE,"CELL";"BS",#N/A,FALSE,"BS"}</definedName>
    <definedName name="le" localSheetId="29" hidden="1">{"IS",#N/A,FALSE,"IS";"RPTIS",#N/A,FALSE,"RPTIS";"STATS",#N/A,FALSE,"STATS";"CELL",#N/A,FALSE,"CELL";"BS",#N/A,FALSE,"BS"}</definedName>
    <definedName name="le" hidden="1">{"IS",#N/A,FALSE,"IS";"RPTIS",#N/A,FALSE,"RPTIS";"STATS",#N/A,FALSE,"STATS";"CELL",#N/A,FALSE,"CELL";"BS",#N/A,FALSE,"BS"}</definedName>
    <definedName name="LEBITMargin" localSheetId="19">#REF!</definedName>
    <definedName name="LEBITMargin" localSheetId="10">#REF!</definedName>
    <definedName name="LEBITMargin" localSheetId="21">#REF!</definedName>
    <definedName name="LEBITMargin">#REF!</definedName>
    <definedName name="LEBITMargin___0" localSheetId="19">#REF!</definedName>
    <definedName name="LEBITMargin___0" localSheetId="10">#REF!</definedName>
    <definedName name="LEBITMargin___0" localSheetId="21">#REF!</definedName>
    <definedName name="LEBITMargin___0">#REF!</definedName>
    <definedName name="LEBITMargin___12" localSheetId="19">#REF!</definedName>
    <definedName name="LEBITMargin___12" localSheetId="10">#REF!</definedName>
    <definedName name="LEBITMargin___12" localSheetId="21">#REF!</definedName>
    <definedName name="LEBITMargin___12">#REF!</definedName>
    <definedName name="LEBITMargin___14" localSheetId="19">#REF!</definedName>
    <definedName name="LEBITMargin___14" localSheetId="10">#REF!</definedName>
    <definedName name="LEBITMargin___14" localSheetId="21">#REF!</definedName>
    <definedName name="LEBITMargin___14">#REF!</definedName>
    <definedName name="LEBITMargin___16" localSheetId="19">#REF!</definedName>
    <definedName name="LEBITMargin___16" localSheetId="10">#REF!</definedName>
    <definedName name="LEBITMargin___16" localSheetId="21">#REF!</definedName>
    <definedName name="LEBITMargin___16">#REF!</definedName>
    <definedName name="LEBITMargin___2" localSheetId="19">#REF!</definedName>
    <definedName name="LEBITMargin___2" localSheetId="10">#REF!</definedName>
    <definedName name="LEBITMargin___2" localSheetId="21">#REF!</definedName>
    <definedName name="LEBITMargin___2">#REF!</definedName>
    <definedName name="LEBITMargin___25" localSheetId="19">#REF!</definedName>
    <definedName name="LEBITMargin___25" localSheetId="10">#REF!</definedName>
    <definedName name="LEBITMargin___25" localSheetId="21">#REF!</definedName>
    <definedName name="LEBITMargin___25">#REF!</definedName>
    <definedName name="LEBITMargin___26" localSheetId="19">#REF!</definedName>
    <definedName name="LEBITMargin___26" localSheetId="10">#REF!</definedName>
    <definedName name="LEBITMargin___26" localSheetId="21">#REF!</definedName>
    <definedName name="LEBITMargin___26">#REF!</definedName>
    <definedName name="LEBITMargin___27" localSheetId="19">#REF!</definedName>
    <definedName name="LEBITMargin___27" localSheetId="10">#REF!</definedName>
    <definedName name="LEBITMargin___27" localSheetId="21">#REF!</definedName>
    <definedName name="LEBITMargin___27">#REF!</definedName>
    <definedName name="LEBITMargin___4" localSheetId="19">#REF!</definedName>
    <definedName name="LEBITMargin___4" localSheetId="10">#REF!</definedName>
    <definedName name="LEBITMargin___4" localSheetId="21">#REF!</definedName>
    <definedName name="LEBITMargin___4">#REF!</definedName>
    <definedName name="LEBITMargin___5" localSheetId="19">#REF!</definedName>
    <definedName name="LEBITMargin___5" localSheetId="10">#REF!</definedName>
    <definedName name="LEBITMargin___5" localSheetId="21">#REF!</definedName>
    <definedName name="LEBITMargin___5">#REF!</definedName>
    <definedName name="LEBITMargin___7" localSheetId="19">#REF!</definedName>
    <definedName name="LEBITMargin___7" localSheetId="10">#REF!</definedName>
    <definedName name="LEBITMargin___7" localSheetId="21">#REF!</definedName>
    <definedName name="LEBITMargin___7">#REF!</definedName>
    <definedName name="LeveredBeta" localSheetId="19">#REF!</definedName>
    <definedName name="LeveredBeta" localSheetId="10">#REF!</definedName>
    <definedName name="LeveredBeta" localSheetId="21">#REF!</definedName>
    <definedName name="LeveredBeta">#REF!</definedName>
    <definedName name="LeveredBeta___0" localSheetId="19">#REF!</definedName>
    <definedName name="LeveredBeta___0" localSheetId="10">#REF!</definedName>
    <definedName name="LeveredBeta___0" localSheetId="21">#REF!</definedName>
    <definedName name="LeveredBeta___0">#REF!</definedName>
    <definedName name="LeveredBeta___12" localSheetId="19">#REF!</definedName>
    <definedName name="LeveredBeta___12" localSheetId="10">#REF!</definedName>
    <definedName name="LeveredBeta___12" localSheetId="21">#REF!</definedName>
    <definedName name="LeveredBeta___12">#REF!</definedName>
    <definedName name="LeveredBeta___14" localSheetId="19">#REF!</definedName>
    <definedName name="LeveredBeta___14" localSheetId="10">#REF!</definedName>
    <definedName name="LeveredBeta___14" localSheetId="21">#REF!</definedName>
    <definedName name="LeveredBeta___14">#REF!</definedName>
    <definedName name="LeveredBeta___16" localSheetId="19">#REF!</definedName>
    <definedName name="LeveredBeta___16" localSheetId="10">#REF!</definedName>
    <definedName name="LeveredBeta___16" localSheetId="21">#REF!</definedName>
    <definedName name="LeveredBeta___16">#REF!</definedName>
    <definedName name="LeveredBeta___2" localSheetId="19">#REF!</definedName>
    <definedName name="LeveredBeta___2" localSheetId="10">#REF!</definedName>
    <definedName name="LeveredBeta___2" localSheetId="21">#REF!</definedName>
    <definedName name="LeveredBeta___2">#REF!</definedName>
    <definedName name="LeveredBeta___25" localSheetId="19">#REF!</definedName>
    <definedName name="LeveredBeta___25" localSheetId="10">#REF!</definedName>
    <definedName name="LeveredBeta___25" localSheetId="21">#REF!</definedName>
    <definedName name="LeveredBeta___25">#REF!</definedName>
    <definedName name="LeveredBeta___26" localSheetId="19">#REF!</definedName>
    <definedName name="LeveredBeta___26" localSheetId="10">#REF!</definedName>
    <definedName name="LeveredBeta___26" localSheetId="21">#REF!</definedName>
    <definedName name="LeveredBeta___26">#REF!</definedName>
    <definedName name="LeveredBeta___27" localSheetId="19">#REF!</definedName>
    <definedName name="LeveredBeta___27" localSheetId="10">#REF!</definedName>
    <definedName name="LeveredBeta___27" localSheetId="21">#REF!</definedName>
    <definedName name="LeveredBeta___27">#REF!</definedName>
    <definedName name="LeveredBeta___4" localSheetId="19">#REF!</definedName>
    <definedName name="LeveredBeta___4" localSheetId="10">#REF!</definedName>
    <definedName name="LeveredBeta___4" localSheetId="21">#REF!</definedName>
    <definedName name="LeveredBeta___4">#REF!</definedName>
    <definedName name="LeveredBeta___5" localSheetId="19">#REF!</definedName>
    <definedName name="LeveredBeta___5" localSheetId="10">#REF!</definedName>
    <definedName name="LeveredBeta___5" localSheetId="21">#REF!</definedName>
    <definedName name="LeveredBeta___5">#REF!</definedName>
    <definedName name="LeveredBeta___7" localSheetId="19">#REF!</definedName>
    <definedName name="LeveredBeta___7" localSheetId="10">#REF!</definedName>
    <definedName name="LeveredBeta___7" localSheetId="21">#REF!</definedName>
    <definedName name="LeveredBeta___7">#REF!</definedName>
    <definedName name="li" localSheetId="1" hidden="1">{"IS",#N/A,FALSE,"IS";"RPTIS",#N/A,FALSE,"RPTIS";"STATS",#N/A,FALSE,"STATS";"CELL",#N/A,FALSE,"CELL";"BS",#N/A,FALSE,"BS"}</definedName>
    <definedName name="li" localSheetId="19" hidden="1">{"IS",#N/A,FALSE,"IS";"RPTIS",#N/A,FALSE,"RPTIS";"STATS",#N/A,FALSE,"STATS";"CELL",#N/A,FALSE,"CELL";"BS",#N/A,FALSE,"BS"}</definedName>
    <definedName name="li" localSheetId="21" hidden="1">{"IS",#N/A,FALSE,"IS";"RPTIS",#N/A,FALSE,"RPTIS";"STATS",#N/A,FALSE,"STATS";"CELL",#N/A,FALSE,"CELL";"BS",#N/A,FALSE,"BS"}</definedName>
    <definedName name="li" localSheetId="26" hidden="1">{"IS",#N/A,FALSE,"IS";"RPTIS",#N/A,FALSE,"RPTIS";"STATS",#N/A,FALSE,"STATS";"CELL",#N/A,FALSE,"CELL";"BS",#N/A,FALSE,"BS"}</definedName>
    <definedName name="li" localSheetId="29" hidden="1">{"IS",#N/A,FALSE,"IS";"RPTIS",#N/A,FALSE,"RPTIS";"STATS",#N/A,FALSE,"STATS";"CELL",#N/A,FALSE,"CELL";"BS",#N/A,FALSE,"BS"}</definedName>
    <definedName name="li" hidden="1">{"IS",#N/A,FALSE,"IS";"RPTIS",#N/A,FALSE,"RPTIS";"STATS",#N/A,FALSE,"STATS";"CELL",#N/A,FALSE,"CELL";"BS",#N/A,FALSE,"BS"}</definedName>
    <definedName name="liasse" localSheetId="19">#REF!</definedName>
    <definedName name="liasse" localSheetId="10">#REF!</definedName>
    <definedName name="liasse" localSheetId="21">#REF!</definedName>
    <definedName name="liasse">#REF!</definedName>
    <definedName name="liasse30" localSheetId="19">#REF!</definedName>
    <definedName name="liasse30" localSheetId="10">#REF!</definedName>
    <definedName name="liasse30" localSheetId="21">#REF!</definedName>
    <definedName name="liasse30">#REF!</definedName>
    <definedName name="LIBOR">'[98]Affected facilities'!$C$30</definedName>
    <definedName name="LIFE">#N/A</definedName>
    <definedName name="limcount" hidden="1">1</definedName>
    <definedName name="Lissasfa" localSheetId="19">#REF!</definedName>
    <definedName name="Lissasfa" localSheetId="10">#REF!</definedName>
    <definedName name="Lissasfa" localSheetId="21">#REF!</definedName>
    <definedName name="Lissasfa">#REF!</definedName>
    <definedName name="LISTA_100" localSheetId="19">#REF!</definedName>
    <definedName name="LISTA_100" localSheetId="10">#REF!</definedName>
    <definedName name="LISTA_100" localSheetId="21">#REF!</definedName>
    <definedName name="LISTA_100">#REF!</definedName>
    <definedName name="lista100">'[117]100% prices'!$B$4:$H$847</definedName>
    <definedName name="LISTE" localSheetId="1">'[118]Détail projets Capex'!$A$90:$A$93</definedName>
    <definedName name="LISTE" localSheetId="19">'[119]Détail projets Capex'!$A$140:$A$143</definedName>
    <definedName name="LISTE" localSheetId="21">'[120]Détail projets Capex'!$A$140:$A$143</definedName>
    <definedName name="LISTE" localSheetId="29">'Détail projets Capex'!$A$140:$A$143</definedName>
    <definedName name="LISTE">'Détail projets Capex'!$A$140:$A$143</definedName>
    <definedName name="ListPrice" localSheetId="1">#REF!</definedName>
    <definedName name="ListPrice" localSheetId="19">#REF!</definedName>
    <definedName name="ListPrice" localSheetId="10">#REF!</definedName>
    <definedName name="ListPrice" localSheetId="21">#REF!</definedName>
    <definedName name="ListPrice">#REF!</definedName>
    <definedName name="LJ" localSheetId="1">#REF!</definedName>
    <definedName name="LJ" localSheetId="19">#REF!</definedName>
    <definedName name="LJ" localSheetId="10">#REF!</definedName>
    <definedName name="LJ" localSheetId="21">#REF!</definedName>
    <definedName name="LJ">#REF!</definedName>
    <definedName name="ljk" localSheetId="22" hidden="1">[117]P.EQUIPEMENT99!#REF!</definedName>
    <definedName name="ljk" localSheetId="1" hidden="1">[117]P.EQUIPEMENT99!#REF!</definedName>
    <definedName name="ljk" localSheetId="19" hidden="1">[117]P.EQUIPEMENT99!#REF!</definedName>
    <definedName name="ljk" localSheetId="10" hidden="1">[117]P.EQUIPEMENT99!#REF!</definedName>
    <definedName name="ljk" localSheetId="21" hidden="1">[117]P.EQUIPEMENT99!#REF!</definedName>
    <definedName name="ljk" localSheetId="30" hidden="1">[121]P.EQUIPEMENT99!#REF!</definedName>
    <definedName name="ljk" localSheetId="7" hidden="1">[117]P.EQUIPEMENT99!#REF!</definedName>
    <definedName name="ljk" localSheetId="17" hidden="1">[117]P.EQUIPEMENT99!#REF!</definedName>
    <definedName name="ljk" hidden="1">[117]P.EQUIPEMENT99!#REF!</definedName>
    <definedName name="lkglotr" localSheetId="22" hidden="1">#REF!</definedName>
    <definedName name="lkglotr" localSheetId="1" hidden="1">#REF!</definedName>
    <definedName name="lkglotr" localSheetId="19" hidden="1">#REF!</definedName>
    <definedName name="lkglotr" localSheetId="10" hidden="1">#REF!</definedName>
    <definedName name="lkglotr" localSheetId="21" hidden="1">#REF!</definedName>
    <definedName name="lkglotr" localSheetId="7" hidden="1">#REF!</definedName>
    <definedName name="lkglotr" localSheetId="26" hidden="1">#REF!</definedName>
    <definedName name="lkglotr" localSheetId="17" hidden="1">#REF!</definedName>
    <definedName name="lkglotr" hidden="1">#REF!</definedName>
    <definedName name="lkjhh">#N/A</definedName>
    <definedName name="LKJLML" localSheetId="22" hidden="1">#REF!</definedName>
    <definedName name="LKJLML" localSheetId="1" hidden="1">#REF!</definedName>
    <definedName name="LKJLML" localSheetId="19" hidden="1">#REF!</definedName>
    <definedName name="LKJLML" localSheetId="10" hidden="1">#REF!</definedName>
    <definedName name="LKJLML" localSheetId="21" hidden="1">#REF!</definedName>
    <definedName name="LKJLML" localSheetId="26" hidden="1">#REF!</definedName>
    <definedName name="LKJLML" localSheetId="17" hidden="1">#REF!</definedName>
    <definedName name="LKJLML" hidden="1">#REF!</definedName>
    <definedName name="lkkgopr" localSheetId="22" hidden="1">#REF!</definedName>
    <definedName name="lkkgopr" localSheetId="1" hidden="1">#REF!</definedName>
    <definedName name="lkkgopr" localSheetId="19" hidden="1">#REF!</definedName>
    <definedName name="lkkgopr" localSheetId="10" hidden="1">#REF!</definedName>
    <definedName name="lkkgopr" localSheetId="21" hidden="1">#REF!</definedName>
    <definedName name="lkkgopr" localSheetId="26" hidden="1">#REF!</definedName>
    <definedName name="lkkgopr" localSheetId="17" hidden="1">#REF!</definedName>
    <definedName name="lkkgopr" hidden="1">#REF!</definedName>
    <definedName name="LLiabs" localSheetId="19">#REF!</definedName>
    <definedName name="LLiabs" localSheetId="10">#REF!</definedName>
    <definedName name="LLiabs" localSheetId="21">#REF!</definedName>
    <definedName name="LLiabs">#REF!</definedName>
    <definedName name="LLiabs___0" localSheetId="19">#REF!</definedName>
    <definedName name="LLiabs___0" localSheetId="10">#REF!</definedName>
    <definedName name="LLiabs___0" localSheetId="21">#REF!</definedName>
    <definedName name="LLiabs___0">#REF!</definedName>
    <definedName name="LLiabs___12" localSheetId="19">#REF!</definedName>
    <definedName name="LLiabs___12" localSheetId="10">#REF!</definedName>
    <definedName name="LLiabs___12" localSheetId="21">#REF!</definedName>
    <definedName name="LLiabs___12">#REF!</definedName>
    <definedName name="LLiabs___14" localSheetId="19">#REF!</definedName>
    <definedName name="LLiabs___14" localSheetId="10">#REF!</definedName>
    <definedName name="LLiabs___14" localSheetId="21">#REF!</definedName>
    <definedName name="LLiabs___14">#REF!</definedName>
    <definedName name="LLiabs___16" localSheetId="19">#REF!</definedName>
    <definedName name="LLiabs___16" localSheetId="10">#REF!</definedName>
    <definedName name="LLiabs___16" localSheetId="21">#REF!</definedName>
    <definedName name="LLiabs___16">#REF!</definedName>
    <definedName name="LLiabs___2" localSheetId="19">#REF!</definedName>
    <definedName name="LLiabs___2" localSheetId="10">#REF!</definedName>
    <definedName name="LLiabs___2" localSheetId="21">#REF!</definedName>
    <definedName name="LLiabs___2">#REF!</definedName>
    <definedName name="LLiabs___25" localSheetId="19">#REF!</definedName>
    <definedName name="LLiabs___25" localSheetId="10">#REF!</definedName>
    <definedName name="LLiabs___25" localSheetId="21">#REF!</definedName>
    <definedName name="LLiabs___25">#REF!</definedName>
    <definedName name="LLiabs___26" localSheetId="19">#REF!</definedName>
    <definedName name="LLiabs___26" localSheetId="10">#REF!</definedName>
    <definedName name="LLiabs___26" localSheetId="21">#REF!</definedName>
    <definedName name="LLiabs___26">#REF!</definedName>
    <definedName name="LLiabs___27" localSheetId="19">#REF!</definedName>
    <definedName name="LLiabs___27" localSheetId="10">#REF!</definedName>
    <definedName name="LLiabs___27" localSheetId="21">#REF!</definedName>
    <definedName name="LLiabs___27">#REF!</definedName>
    <definedName name="LLiabs___4" localSheetId="19">#REF!</definedName>
    <definedName name="LLiabs___4" localSheetId="10">#REF!</definedName>
    <definedName name="LLiabs___4" localSheetId="21">#REF!</definedName>
    <definedName name="LLiabs___4">#REF!</definedName>
    <definedName name="LLiabs___5" localSheetId="19">#REF!</definedName>
    <definedName name="LLiabs___5" localSheetId="10">#REF!</definedName>
    <definedName name="LLiabs___5" localSheetId="21">#REF!</definedName>
    <definedName name="LLiabs___5">#REF!</definedName>
    <definedName name="LLiabs___7" localSheetId="19">#REF!</definedName>
    <definedName name="LLiabs___7" localSheetId="10">#REF!</definedName>
    <definedName name="LLiabs___7" localSheetId="21">#REF!</definedName>
    <definedName name="LLiabs___7">#REF!</definedName>
    <definedName name="LMPS" localSheetId="19">#REF!</definedName>
    <definedName name="LMPS" localSheetId="10">#REF!</definedName>
    <definedName name="LMPS" localSheetId="21">#REF!</definedName>
    <definedName name="LMPS">#REF!</definedName>
    <definedName name="ln" localSheetId="1" hidden="1">{#N/A,#N/A,FALSE,"Contribution Analysis"}</definedName>
    <definedName name="ln" localSheetId="19" hidden="1">{#N/A,#N/A,FALSE,"Contribution Analysis"}</definedName>
    <definedName name="ln" localSheetId="21" hidden="1">{#N/A,#N/A,FALSE,"Contribution Analysis"}</definedName>
    <definedName name="ln" localSheetId="26" hidden="1">{#N/A,#N/A,FALSE,"Contribution Analysis"}</definedName>
    <definedName name="ln" localSheetId="29" hidden="1">{#N/A,#N/A,FALSE,"Contribution Analysis"}</definedName>
    <definedName name="ln" hidden="1">{#N/A,#N/A,FALSE,"Contribution Analysis"}</definedName>
    <definedName name="LNPPESales" localSheetId="19">#REF!</definedName>
    <definedName name="LNPPESales" localSheetId="10">#REF!</definedName>
    <definedName name="LNPPESales" localSheetId="21">#REF!</definedName>
    <definedName name="LNPPESales">#REF!</definedName>
    <definedName name="LNPPESales___0" localSheetId="19">#REF!</definedName>
    <definedName name="LNPPESales___0" localSheetId="10">#REF!</definedName>
    <definedName name="LNPPESales___0" localSheetId="21">#REF!</definedName>
    <definedName name="LNPPESales___0">#REF!</definedName>
    <definedName name="LNPPESales___12" localSheetId="19">#REF!</definedName>
    <definedName name="LNPPESales___12" localSheetId="10">#REF!</definedName>
    <definedName name="LNPPESales___12" localSheetId="21">#REF!</definedName>
    <definedName name="LNPPESales___12">#REF!</definedName>
    <definedName name="LNPPESales___14" localSheetId="19">#REF!</definedName>
    <definedName name="LNPPESales___14" localSheetId="10">#REF!</definedName>
    <definedName name="LNPPESales___14" localSheetId="21">#REF!</definedName>
    <definedName name="LNPPESales___14">#REF!</definedName>
    <definedName name="LNPPESales___16" localSheetId="19">#REF!</definedName>
    <definedName name="LNPPESales___16" localSheetId="10">#REF!</definedName>
    <definedName name="LNPPESales___16" localSheetId="21">#REF!</definedName>
    <definedName name="LNPPESales___16">#REF!</definedName>
    <definedName name="LNPPESales___2" localSheetId="19">#REF!</definedName>
    <definedName name="LNPPESales___2" localSheetId="10">#REF!</definedName>
    <definedName name="LNPPESales___2" localSheetId="21">#REF!</definedName>
    <definedName name="LNPPESales___2">#REF!</definedName>
    <definedName name="LNPPESales___25" localSheetId="19">#REF!</definedName>
    <definedName name="LNPPESales___25" localSheetId="10">#REF!</definedName>
    <definedName name="LNPPESales___25" localSheetId="21">#REF!</definedName>
    <definedName name="LNPPESales___25">#REF!</definedName>
    <definedName name="LNPPESales___26" localSheetId="19">#REF!</definedName>
    <definedName name="LNPPESales___26" localSheetId="10">#REF!</definedName>
    <definedName name="LNPPESales___26" localSheetId="21">#REF!</definedName>
    <definedName name="LNPPESales___26">#REF!</definedName>
    <definedName name="LNPPESales___27" localSheetId="19">#REF!</definedName>
    <definedName name="LNPPESales___27" localSheetId="10">#REF!</definedName>
    <definedName name="LNPPESales___27" localSheetId="21">#REF!</definedName>
    <definedName name="LNPPESales___27">#REF!</definedName>
    <definedName name="LNPPESales___4" localSheetId="19">#REF!</definedName>
    <definedName name="LNPPESales___4" localSheetId="10">#REF!</definedName>
    <definedName name="LNPPESales___4" localSheetId="21">#REF!</definedName>
    <definedName name="LNPPESales___4">#REF!</definedName>
    <definedName name="LNPPESales___5" localSheetId="19">#REF!</definedName>
    <definedName name="LNPPESales___5" localSheetId="10">#REF!</definedName>
    <definedName name="LNPPESales___5" localSheetId="21">#REF!</definedName>
    <definedName name="LNPPESales___5">#REF!</definedName>
    <definedName name="LNPPESales___7" localSheetId="19">#REF!</definedName>
    <definedName name="LNPPESales___7" localSheetId="10">#REF!</definedName>
    <definedName name="LNPPESales___7" localSheetId="21">#REF!</definedName>
    <definedName name="LNPPESales___7">#REF!</definedName>
    <definedName name="lo" localSheetId="1" hidden="1">{"IS",#N/A,FALSE,"IS";"RPTIS",#N/A,FALSE,"RPTIS";"STATS",#N/A,FALSE,"STATS";"CELL",#N/A,FALSE,"CELL";"BS",#N/A,FALSE,"BS"}</definedName>
    <definedName name="lo" localSheetId="19" hidden="1">{"IS",#N/A,FALSE,"IS";"RPTIS",#N/A,FALSE,"RPTIS";"STATS",#N/A,FALSE,"STATS";"CELL",#N/A,FALSE,"CELL";"BS",#N/A,FALSE,"BS"}</definedName>
    <definedName name="lo" localSheetId="21" hidden="1">{"IS",#N/A,FALSE,"IS";"RPTIS",#N/A,FALSE,"RPTIS";"STATS",#N/A,FALSE,"STATS";"CELL",#N/A,FALSE,"CELL";"BS",#N/A,FALSE,"BS"}</definedName>
    <definedName name="lo" localSheetId="26" hidden="1">{"IS",#N/A,FALSE,"IS";"RPTIS",#N/A,FALSE,"RPTIS";"STATS",#N/A,FALSE,"STATS";"CELL",#N/A,FALSE,"CELL";"BS",#N/A,FALSE,"BS"}</definedName>
    <definedName name="lo" localSheetId="29" hidden="1">{"IS",#N/A,FALSE,"IS";"RPTIS",#N/A,FALSE,"RPTIS";"STATS",#N/A,FALSE,"STATS";"CELL",#N/A,FALSE,"CELL";"BS",#N/A,FALSE,"BS"}</definedName>
    <definedName name="lo" hidden="1">{"IS",#N/A,FALSE,"IS";"RPTIS",#N/A,FALSE,"RPTIS";"STATS",#N/A,FALSE,"STATS";"CELL",#N/A,FALSE,"CELL";"BS",#N/A,FALSE,"BS"}</definedName>
    <definedName name="loki" localSheetId="22" hidden="1">#REF!</definedName>
    <definedName name="loki" localSheetId="1" hidden="1">#REF!</definedName>
    <definedName name="loki" localSheetId="19" hidden="1">#REF!</definedName>
    <definedName name="loki" localSheetId="10" hidden="1">#REF!</definedName>
    <definedName name="loki" localSheetId="21" hidden="1">#REF!</definedName>
    <definedName name="loki" localSheetId="26" hidden="1">#REF!</definedName>
    <definedName name="loki" localSheetId="17" hidden="1">#REF!</definedName>
    <definedName name="loki" hidden="1">#REF!</definedName>
    <definedName name="LongBond" localSheetId="19">#REF!</definedName>
    <definedName name="LongBond" localSheetId="10">#REF!</definedName>
    <definedName name="LongBond" localSheetId="21">#REF!</definedName>
    <definedName name="LongBond">#REF!</definedName>
    <definedName name="LongBond___0" localSheetId="19">#REF!</definedName>
    <definedName name="LongBond___0" localSheetId="10">#REF!</definedName>
    <definedName name="LongBond___0" localSheetId="21">#REF!</definedName>
    <definedName name="LongBond___0">#REF!</definedName>
    <definedName name="LongBond___12" localSheetId="19">#REF!</definedName>
    <definedName name="LongBond___12" localSheetId="10">#REF!</definedName>
    <definedName name="LongBond___12" localSheetId="21">#REF!</definedName>
    <definedName name="LongBond___12">#REF!</definedName>
    <definedName name="LongBond___14" localSheetId="19">#REF!</definedName>
    <definedName name="LongBond___14" localSheetId="10">#REF!</definedName>
    <definedName name="LongBond___14" localSheetId="21">#REF!</definedName>
    <definedName name="LongBond___14">#REF!</definedName>
    <definedName name="LongBond___16" localSheetId="19">#REF!</definedName>
    <definedName name="LongBond___16" localSheetId="10">#REF!</definedName>
    <definedName name="LongBond___16" localSheetId="21">#REF!</definedName>
    <definedName name="LongBond___16">#REF!</definedName>
    <definedName name="LongBond___2" localSheetId="19">#REF!</definedName>
    <definedName name="LongBond___2" localSheetId="10">#REF!</definedName>
    <definedName name="LongBond___2" localSheetId="21">#REF!</definedName>
    <definedName name="LongBond___2">#REF!</definedName>
    <definedName name="LongBond___25" localSheetId="19">#REF!</definedName>
    <definedName name="LongBond___25" localSheetId="10">#REF!</definedName>
    <definedName name="LongBond___25" localSheetId="21">#REF!</definedName>
    <definedName name="LongBond___25">#REF!</definedName>
    <definedName name="LongBond___26" localSheetId="19">#REF!</definedName>
    <definedName name="LongBond___26" localSheetId="10">#REF!</definedName>
    <definedName name="LongBond___26" localSheetId="21">#REF!</definedName>
    <definedName name="LongBond___26">#REF!</definedName>
    <definedName name="LongBond___27" localSheetId="19">#REF!</definedName>
    <definedName name="LongBond___27" localSheetId="10">#REF!</definedName>
    <definedName name="LongBond___27" localSheetId="21">#REF!</definedName>
    <definedName name="LongBond___27">#REF!</definedName>
    <definedName name="LongBond___4" localSheetId="19">#REF!</definedName>
    <definedName name="LongBond___4" localSheetId="10">#REF!</definedName>
    <definedName name="LongBond___4" localSheetId="21">#REF!</definedName>
    <definedName name="LongBond___4">#REF!</definedName>
    <definedName name="LongBond___5" localSheetId="19">#REF!</definedName>
    <definedName name="LongBond___5" localSheetId="10">#REF!</definedName>
    <definedName name="LongBond___5" localSheetId="21">#REF!</definedName>
    <definedName name="LongBond___5">#REF!</definedName>
    <definedName name="LongBond___7" localSheetId="19">#REF!</definedName>
    <definedName name="LongBond___7" localSheetId="10">#REF!</definedName>
    <definedName name="LongBond___7" localSheetId="21">#REF!</definedName>
    <definedName name="LongBond___7">#REF!</definedName>
    <definedName name="loubna">#N/A</definedName>
    <definedName name="LPEBIT" localSheetId="19">#REF!</definedName>
    <definedName name="LPEBIT" localSheetId="10">#REF!</definedName>
    <definedName name="LPEBIT" localSheetId="21">#REF!</definedName>
    <definedName name="LPEBIT">#REF!</definedName>
    <definedName name="LPEBIT___0" localSheetId="19">#REF!</definedName>
    <definedName name="LPEBIT___0" localSheetId="10">#REF!</definedName>
    <definedName name="LPEBIT___0" localSheetId="21">#REF!</definedName>
    <definedName name="LPEBIT___0">#REF!</definedName>
    <definedName name="LPEBIT___12" localSheetId="19">#REF!</definedName>
    <definedName name="LPEBIT___12" localSheetId="10">#REF!</definedName>
    <definedName name="LPEBIT___12" localSheetId="21">#REF!</definedName>
    <definedName name="LPEBIT___12">#REF!</definedName>
    <definedName name="LPEBIT___14" localSheetId="19">#REF!</definedName>
    <definedName name="LPEBIT___14" localSheetId="10">#REF!</definedName>
    <definedName name="LPEBIT___14" localSheetId="21">#REF!</definedName>
    <definedName name="LPEBIT___14">#REF!</definedName>
    <definedName name="LPEBIT___16" localSheetId="19">#REF!</definedName>
    <definedName name="LPEBIT___16" localSheetId="10">#REF!</definedName>
    <definedName name="LPEBIT___16" localSheetId="21">#REF!</definedName>
    <definedName name="LPEBIT___16">#REF!</definedName>
    <definedName name="LPEBIT___2" localSheetId="19">#REF!</definedName>
    <definedName name="LPEBIT___2" localSheetId="10">#REF!</definedName>
    <definedName name="LPEBIT___2" localSheetId="21">#REF!</definedName>
    <definedName name="LPEBIT___2">#REF!</definedName>
    <definedName name="LPEBIT___25" localSheetId="19">#REF!</definedName>
    <definedName name="LPEBIT___25" localSheetId="10">#REF!</definedName>
    <definedName name="LPEBIT___25" localSheetId="21">#REF!</definedName>
    <definedName name="LPEBIT___25">#REF!</definedName>
    <definedName name="LPEBIT___26" localSheetId="19">#REF!</definedName>
    <definedName name="LPEBIT___26" localSheetId="10">#REF!</definedName>
    <definedName name="LPEBIT___26" localSheetId="21">#REF!</definedName>
    <definedName name="LPEBIT___26">#REF!</definedName>
    <definedName name="LPEBIT___27" localSheetId="19">#REF!</definedName>
    <definedName name="LPEBIT___27" localSheetId="10">#REF!</definedName>
    <definedName name="LPEBIT___27" localSheetId="21">#REF!</definedName>
    <definedName name="LPEBIT___27">#REF!</definedName>
    <definedName name="LPEBIT___4" localSheetId="19">#REF!</definedName>
    <definedName name="LPEBIT___4" localSheetId="10">#REF!</definedName>
    <definedName name="LPEBIT___4" localSheetId="21">#REF!</definedName>
    <definedName name="LPEBIT___4">#REF!</definedName>
    <definedName name="LPEBIT___5" localSheetId="19">#REF!</definedName>
    <definedName name="LPEBIT___5" localSheetId="10">#REF!</definedName>
    <definedName name="LPEBIT___5" localSheetId="21">#REF!</definedName>
    <definedName name="LPEBIT___5">#REF!</definedName>
    <definedName name="LPEBIT___7" localSheetId="19">#REF!</definedName>
    <definedName name="LPEBIT___7" localSheetId="10">#REF!</definedName>
    <definedName name="LPEBIT___7" localSheetId="21">#REF!</definedName>
    <definedName name="LPEBIT___7">#REF!</definedName>
    <definedName name="LPEBITDA" localSheetId="19">#REF!</definedName>
    <definedName name="LPEBITDA" localSheetId="10">#REF!</definedName>
    <definedName name="LPEBITDA" localSheetId="21">#REF!</definedName>
    <definedName name="LPEBITDA">#REF!</definedName>
    <definedName name="LPEBITDA___0" localSheetId="19">#REF!</definedName>
    <definedName name="LPEBITDA___0" localSheetId="10">#REF!</definedName>
    <definedName name="LPEBITDA___0" localSheetId="21">#REF!</definedName>
    <definedName name="LPEBITDA___0">#REF!</definedName>
    <definedName name="LPEBITDA___12" localSheetId="19">#REF!</definedName>
    <definedName name="LPEBITDA___12" localSheetId="10">#REF!</definedName>
    <definedName name="LPEBITDA___12" localSheetId="21">#REF!</definedName>
    <definedName name="LPEBITDA___12">#REF!</definedName>
    <definedName name="LPEBITDA___14" localSheetId="19">#REF!</definedName>
    <definedName name="LPEBITDA___14" localSheetId="10">#REF!</definedName>
    <definedName name="LPEBITDA___14" localSheetId="21">#REF!</definedName>
    <definedName name="LPEBITDA___14">#REF!</definedName>
    <definedName name="LPEBITDA___16" localSheetId="19">#REF!</definedName>
    <definedName name="LPEBITDA___16" localSheetId="10">#REF!</definedName>
    <definedName name="LPEBITDA___16" localSheetId="21">#REF!</definedName>
    <definedName name="LPEBITDA___16">#REF!</definedName>
    <definedName name="LPEBITDA___2" localSheetId="19">#REF!</definedName>
    <definedName name="LPEBITDA___2" localSheetId="10">#REF!</definedName>
    <definedName name="LPEBITDA___2" localSheetId="21">#REF!</definedName>
    <definedName name="LPEBITDA___2">#REF!</definedName>
    <definedName name="LPEBITDA___25" localSheetId="19">#REF!</definedName>
    <definedName name="LPEBITDA___25" localSheetId="10">#REF!</definedName>
    <definedName name="LPEBITDA___25" localSheetId="21">#REF!</definedName>
    <definedName name="LPEBITDA___25">#REF!</definedName>
    <definedName name="LPEBITDA___26" localSheetId="19">#REF!</definedName>
    <definedName name="LPEBITDA___26" localSheetId="10">#REF!</definedName>
    <definedName name="LPEBITDA___26" localSheetId="21">#REF!</definedName>
    <definedName name="LPEBITDA___26">#REF!</definedName>
    <definedName name="LPEBITDA___27" localSheetId="19">#REF!</definedName>
    <definedName name="LPEBITDA___27" localSheetId="10">#REF!</definedName>
    <definedName name="LPEBITDA___27" localSheetId="21">#REF!</definedName>
    <definedName name="LPEBITDA___27">#REF!</definedName>
    <definedName name="LPEBITDA___4" localSheetId="19">#REF!</definedName>
    <definedName name="LPEBITDA___4" localSheetId="10">#REF!</definedName>
    <definedName name="LPEBITDA___4" localSheetId="21">#REF!</definedName>
    <definedName name="LPEBITDA___4">#REF!</definedName>
    <definedName name="LPEBITDA___5" localSheetId="19">#REF!</definedName>
    <definedName name="LPEBITDA___5" localSheetId="10">#REF!</definedName>
    <definedName name="LPEBITDA___5" localSheetId="21">#REF!</definedName>
    <definedName name="LPEBITDA___5">#REF!</definedName>
    <definedName name="LPEBITDA___7" localSheetId="19">#REF!</definedName>
    <definedName name="LPEBITDA___7" localSheetId="10">#REF!</definedName>
    <definedName name="LPEBITDA___7" localSheetId="21">#REF!</definedName>
    <definedName name="LPEBITDA___7">#REF!</definedName>
    <definedName name="LPOperProfit" localSheetId="19">#REF!</definedName>
    <definedName name="LPOperProfit" localSheetId="10">#REF!</definedName>
    <definedName name="LPOperProfit" localSheetId="21">#REF!</definedName>
    <definedName name="LPOperProfit">#REF!</definedName>
    <definedName name="LPOperProfit___0" localSheetId="19">#REF!</definedName>
    <definedName name="LPOperProfit___0" localSheetId="10">#REF!</definedName>
    <definedName name="LPOperProfit___0" localSheetId="21">#REF!</definedName>
    <definedName name="LPOperProfit___0">#REF!</definedName>
    <definedName name="LPOperProfit___12" localSheetId="19">#REF!</definedName>
    <definedName name="LPOperProfit___12" localSheetId="10">#REF!</definedName>
    <definedName name="LPOperProfit___12" localSheetId="21">#REF!</definedName>
    <definedName name="LPOperProfit___12">#REF!</definedName>
    <definedName name="LPOperProfit___14" localSheetId="19">#REF!</definedName>
    <definedName name="LPOperProfit___14" localSheetId="10">#REF!</definedName>
    <definedName name="LPOperProfit___14" localSheetId="21">#REF!</definedName>
    <definedName name="LPOperProfit___14">#REF!</definedName>
    <definedName name="LPOperProfit___16" localSheetId="19">#REF!</definedName>
    <definedName name="LPOperProfit___16" localSheetId="10">#REF!</definedName>
    <definedName name="LPOperProfit___16" localSheetId="21">#REF!</definedName>
    <definedName name="LPOperProfit___16">#REF!</definedName>
    <definedName name="LPOperProfit___2" localSheetId="19">#REF!</definedName>
    <definedName name="LPOperProfit___2" localSheetId="10">#REF!</definedName>
    <definedName name="LPOperProfit___2" localSheetId="21">#REF!</definedName>
    <definedName name="LPOperProfit___2">#REF!</definedName>
    <definedName name="LPOperProfit___25" localSheetId="19">#REF!</definedName>
    <definedName name="LPOperProfit___25" localSheetId="10">#REF!</definedName>
    <definedName name="LPOperProfit___25" localSheetId="21">#REF!</definedName>
    <definedName name="LPOperProfit___25">#REF!</definedName>
    <definedName name="LPOperProfit___26" localSheetId="19">#REF!</definedName>
    <definedName name="LPOperProfit___26" localSheetId="10">#REF!</definedName>
    <definedName name="LPOperProfit___26" localSheetId="21">#REF!</definedName>
    <definedName name="LPOperProfit___26">#REF!</definedName>
    <definedName name="LPOperProfit___27" localSheetId="19">#REF!</definedName>
    <definedName name="LPOperProfit___27" localSheetId="10">#REF!</definedName>
    <definedName name="LPOperProfit___27" localSheetId="21">#REF!</definedName>
    <definedName name="LPOperProfit___27">#REF!</definedName>
    <definedName name="LPOperProfit___4" localSheetId="19">#REF!</definedName>
    <definedName name="LPOperProfit___4" localSheetId="10">#REF!</definedName>
    <definedName name="LPOperProfit___4" localSheetId="21">#REF!</definedName>
    <definedName name="LPOperProfit___4">#REF!</definedName>
    <definedName name="LPOperProfit___5" localSheetId="19">#REF!</definedName>
    <definedName name="LPOperProfit___5" localSheetId="10">#REF!</definedName>
    <definedName name="LPOperProfit___5" localSheetId="21">#REF!</definedName>
    <definedName name="LPOperProfit___5">#REF!</definedName>
    <definedName name="LPOperProfit___7" localSheetId="19">#REF!</definedName>
    <definedName name="LPOperProfit___7" localSheetId="10">#REF!</definedName>
    <definedName name="LPOperProfit___7" localSheetId="21">#REF!</definedName>
    <definedName name="LPOperProfit___7">#REF!</definedName>
    <definedName name="LPOther1" localSheetId="19">#REF!</definedName>
    <definedName name="LPOther1" localSheetId="10">#REF!</definedName>
    <definedName name="LPOther1" localSheetId="21">#REF!</definedName>
    <definedName name="LPOther1">#REF!</definedName>
    <definedName name="LPOther1___0" localSheetId="19">#REF!</definedName>
    <definedName name="LPOther1___0" localSheetId="10">#REF!</definedName>
    <definedName name="LPOther1___0" localSheetId="21">#REF!</definedName>
    <definedName name="LPOther1___0">#REF!</definedName>
    <definedName name="LPOther1___12" localSheetId="19">#REF!</definedName>
    <definedName name="LPOther1___12" localSheetId="10">#REF!</definedName>
    <definedName name="LPOther1___12" localSheetId="21">#REF!</definedName>
    <definedName name="LPOther1___12">#REF!</definedName>
    <definedName name="LPOther1___14" localSheetId="19">#REF!</definedName>
    <definedName name="LPOther1___14" localSheetId="10">#REF!</definedName>
    <definedName name="LPOther1___14" localSheetId="21">#REF!</definedName>
    <definedName name="LPOther1___14">#REF!</definedName>
    <definedName name="LPOther1___16" localSheetId="19">#REF!</definedName>
    <definedName name="LPOther1___16" localSheetId="10">#REF!</definedName>
    <definedName name="LPOther1___16" localSheetId="21">#REF!</definedName>
    <definedName name="LPOther1___16">#REF!</definedName>
    <definedName name="LPOther1___2" localSheetId="19">#REF!</definedName>
    <definedName name="LPOther1___2" localSheetId="10">#REF!</definedName>
    <definedName name="LPOther1___2" localSheetId="21">#REF!</definedName>
    <definedName name="LPOther1___2">#REF!</definedName>
    <definedName name="LPOther1___25" localSheetId="19">#REF!</definedName>
    <definedName name="LPOther1___25" localSheetId="10">#REF!</definedName>
    <definedName name="LPOther1___25" localSheetId="21">#REF!</definedName>
    <definedName name="LPOther1___25">#REF!</definedName>
    <definedName name="LPOther1___26" localSheetId="19">#REF!</definedName>
    <definedName name="LPOther1___26" localSheetId="10">#REF!</definedName>
    <definedName name="LPOther1___26" localSheetId="21">#REF!</definedName>
    <definedName name="LPOther1___26">#REF!</definedName>
    <definedName name="LPOther1___27" localSheetId="19">#REF!</definedName>
    <definedName name="LPOther1___27" localSheetId="10">#REF!</definedName>
    <definedName name="LPOther1___27" localSheetId="21">#REF!</definedName>
    <definedName name="LPOther1___27">#REF!</definedName>
    <definedName name="LPOther1___4" localSheetId="19">#REF!</definedName>
    <definedName name="LPOther1___4" localSheetId="10">#REF!</definedName>
    <definedName name="LPOther1___4" localSheetId="21">#REF!</definedName>
    <definedName name="LPOther1___4">#REF!</definedName>
    <definedName name="LPOther1___5" localSheetId="19">#REF!</definedName>
    <definedName name="LPOther1___5" localSheetId="10">#REF!</definedName>
    <definedName name="LPOther1___5" localSheetId="21">#REF!</definedName>
    <definedName name="LPOther1___5">#REF!</definedName>
    <definedName name="LPOther1___7" localSheetId="19">#REF!</definedName>
    <definedName name="LPOther1___7" localSheetId="10">#REF!</definedName>
    <definedName name="LPOther1___7" localSheetId="21">#REF!</definedName>
    <definedName name="LPOther1___7">#REF!</definedName>
    <definedName name="LPOther2" localSheetId="19">#REF!</definedName>
    <definedName name="LPOther2" localSheetId="10">#REF!</definedName>
    <definedName name="LPOther2" localSheetId="21">#REF!</definedName>
    <definedName name="LPOther2">#REF!</definedName>
    <definedName name="LPOther2___0" localSheetId="19">#REF!</definedName>
    <definedName name="LPOther2___0" localSheetId="10">#REF!</definedName>
    <definedName name="LPOther2___0" localSheetId="21">#REF!</definedName>
    <definedName name="LPOther2___0">#REF!</definedName>
    <definedName name="LPOther2___12" localSheetId="19">#REF!</definedName>
    <definedName name="LPOther2___12" localSheetId="10">#REF!</definedName>
    <definedName name="LPOther2___12" localSheetId="21">#REF!</definedName>
    <definedName name="LPOther2___12">#REF!</definedName>
    <definedName name="LPOther2___14" localSheetId="19">#REF!</definedName>
    <definedName name="LPOther2___14" localSheetId="10">#REF!</definedName>
    <definedName name="LPOther2___14" localSheetId="21">#REF!</definedName>
    <definedName name="LPOther2___14">#REF!</definedName>
    <definedName name="LPOther2___16" localSheetId="19">#REF!</definedName>
    <definedName name="LPOther2___16" localSheetId="10">#REF!</definedName>
    <definedName name="LPOther2___16" localSheetId="21">#REF!</definedName>
    <definedName name="LPOther2___16">#REF!</definedName>
    <definedName name="LPOther2___2" localSheetId="19">#REF!</definedName>
    <definedName name="LPOther2___2" localSheetId="10">#REF!</definedName>
    <definedName name="LPOther2___2" localSheetId="21">#REF!</definedName>
    <definedName name="LPOther2___2">#REF!</definedName>
    <definedName name="LPOther2___25" localSheetId="19">#REF!</definedName>
    <definedName name="LPOther2___25" localSheetId="10">#REF!</definedName>
    <definedName name="LPOther2___25" localSheetId="21">#REF!</definedName>
    <definedName name="LPOther2___25">#REF!</definedName>
    <definedName name="LPOther2___26" localSheetId="19">#REF!</definedName>
    <definedName name="LPOther2___26" localSheetId="10">#REF!</definedName>
    <definedName name="LPOther2___26" localSheetId="21">#REF!</definedName>
    <definedName name="LPOther2___26">#REF!</definedName>
    <definedName name="LPOther2___27" localSheetId="19">#REF!</definedName>
    <definedName name="LPOther2___27" localSheetId="10">#REF!</definedName>
    <definedName name="LPOther2___27" localSheetId="21">#REF!</definedName>
    <definedName name="LPOther2___27">#REF!</definedName>
    <definedName name="LPOther2___4" localSheetId="19">#REF!</definedName>
    <definedName name="LPOther2___4" localSheetId="10">#REF!</definedName>
    <definedName name="LPOther2___4" localSheetId="21">#REF!</definedName>
    <definedName name="LPOther2___4">#REF!</definedName>
    <definedName name="LPOther2___5" localSheetId="19">#REF!</definedName>
    <definedName name="LPOther2___5" localSheetId="10">#REF!</definedName>
    <definedName name="LPOther2___5" localSheetId="21">#REF!</definedName>
    <definedName name="LPOther2___5">#REF!</definedName>
    <definedName name="LPOther2___7" localSheetId="19">#REF!</definedName>
    <definedName name="LPOther2___7" localSheetId="10">#REF!</definedName>
    <definedName name="LPOther2___7" localSheetId="21">#REF!</definedName>
    <definedName name="LPOther2___7">#REF!</definedName>
    <definedName name="LPOther3" localSheetId="19">#REF!</definedName>
    <definedName name="LPOther3" localSheetId="10">#REF!</definedName>
    <definedName name="LPOther3" localSheetId="21">#REF!</definedName>
    <definedName name="LPOther3">#REF!</definedName>
    <definedName name="LPOther3___0" localSheetId="19">#REF!</definedName>
    <definedName name="LPOther3___0" localSheetId="10">#REF!</definedName>
    <definedName name="LPOther3___0" localSheetId="21">#REF!</definedName>
    <definedName name="LPOther3___0">#REF!</definedName>
    <definedName name="LPOther3___12" localSheetId="19">#REF!</definedName>
    <definedName name="LPOther3___12" localSheetId="10">#REF!</definedName>
    <definedName name="LPOther3___12" localSheetId="21">#REF!</definedName>
    <definedName name="LPOther3___12">#REF!</definedName>
    <definedName name="LPOther3___14" localSheetId="19">#REF!</definedName>
    <definedName name="LPOther3___14" localSheetId="10">#REF!</definedName>
    <definedName name="LPOther3___14" localSheetId="21">#REF!</definedName>
    <definedName name="LPOther3___14">#REF!</definedName>
    <definedName name="LPOther3___16" localSheetId="19">#REF!</definedName>
    <definedName name="LPOther3___16" localSheetId="10">#REF!</definedName>
    <definedName name="LPOther3___16" localSheetId="21">#REF!</definedName>
    <definedName name="LPOther3___16">#REF!</definedName>
    <definedName name="LPOther3___2" localSheetId="19">#REF!</definedName>
    <definedName name="LPOther3___2" localSheetId="10">#REF!</definedName>
    <definedName name="LPOther3___2" localSheetId="21">#REF!</definedName>
    <definedName name="LPOther3___2">#REF!</definedName>
    <definedName name="LPOther3___25" localSheetId="19">#REF!</definedName>
    <definedName name="LPOther3___25" localSheetId="10">#REF!</definedName>
    <definedName name="LPOther3___25" localSheetId="21">#REF!</definedName>
    <definedName name="LPOther3___25">#REF!</definedName>
    <definedName name="LPOther3___26" localSheetId="19">#REF!</definedName>
    <definedName name="LPOther3___26" localSheetId="10">#REF!</definedName>
    <definedName name="LPOther3___26" localSheetId="21">#REF!</definedName>
    <definedName name="LPOther3___26">#REF!</definedName>
    <definedName name="LPOther3___27" localSheetId="19">#REF!</definedName>
    <definedName name="LPOther3___27" localSheetId="10">#REF!</definedName>
    <definedName name="LPOther3___27" localSheetId="21">#REF!</definedName>
    <definedName name="LPOther3___27">#REF!</definedName>
    <definedName name="LPOther3___4" localSheetId="19">#REF!</definedName>
    <definedName name="LPOther3___4" localSheetId="10">#REF!</definedName>
    <definedName name="LPOther3___4" localSheetId="21">#REF!</definedName>
    <definedName name="LPOther3___4">#REF!</definedName>
    <definedName name="LPOther3___5" localSheetId="19">#REF!</definedName>
    <definedName name="LPOther3___5" localSheetId="10">#REF!</definedName>
    <definedName name="LPOther3___5" localSheetId="21">#REF!</definedName>
    <definedName name="LPOther3___5">#REF!</definedName>
    <definedName name="LPOther3___7" localSheetId="19">#REF!</definedName>
    <definedName name="LPOther3___7" localSheetId="10">#REF!</definedName>
    <definedName name="LPOther3___7" localSheetId="21">#REF!</definedName>
    <definedName name="LPOther3___7">#REF!</definedName>
    <definedName name="LPSales" localSheetId="19">#REF!</definedName>
    <definedName name="LPSales" localSheetId="10">#REF!</definedName>
    <definedName name="LPSales" localSheetId="21">#REF!</definedName>
    <definedName name="LPSales">#REF!</definedName>
    <definedName name="LPSales___0" localSheetId="19">#REF!</definedName>
    <definedName name="LPSales___0" localSheetId="10">#REF!</definedName>
    <definedName name="LPSales___0" localSheetId="21">#REF!</definedName>
    <definedName name="LPSales___0">#REF!</definedName>
    <definedName name="LPSales___12" localSheetId="19">#REF!</definedName>
    <definedName name="LPSales___12" localSheetId="10">#REF!</definedName>
    <definedName name="LPSales___12" localSheetId="21">#REF!</definedName>
    <definedName name="LPSales___12">#REF!</definedName>
    <definedName name="LPSales___14" localSheetId="19">#REF!</definedName>
    <definedName name="LPSales___14" localSheetId="10">#REF!</definedName>
    <definedName name="LPSales___14" localSheetId="21">#REF!</definedName>
    <definedName name="LPSales___14">#REF!</definedName>
    <definedName name="LPSales___16" localSheetId="19">#REF!</definedName>
    <definedName name="LPSales___16" localSheetId="10">#REF!</definedName>
    <definedName name="LPSales___16" localSheetId="21">#REF!</definedName>
    <definedName name="LPSales___16">#REF!</definedName>
    <definedName name="LPSales___2" localSheetId="19">#REF!</definedName>
    <definedName name="LPSales___2" localSheetId="10">#REF!</definedName>
    <definedName name="LPSales___2" localSheetId="21">#REF!</definedName>
    <definedName name="LPSales___2">#REF!</definedName>
    <definedName name="LPSales___25" localSheetId="19">#REF!</definedName>
    <definedName name="LPSales___25" localSheetId="10">#REF!</definedName>
    <definedName name="LPSales___25" localSheetId="21">#REF!</definedName>
    <definedName name="LPSales___25">#REF!</definedName>
    <definedName name="LPSales___26" localSheetId="19">#REF!</definedName>
    <definedName name="LPSales___26" localSheetId="10">#REF!</definedName>
    <definedName name="LPSales___26" localSheetId="21">#REF!</definedName>
    <definedName name="LPSales___26">#REF!</definedName>
    <definedName name="LPSales___27" localSheetId="19">#REF!</definedName>
    <definedName name="LPSales___27" localSheetId="10">#REF!</definedName>
    <definedName name="LPSales___27" localSheetId="21">#REF!</definedName>
    <definedName name="LPSales___27">#REF!</definedName>
    <definedName name="LPSales___4" localSheetId="19">#REF!</definedName>
    <definedName name="LPSales___4" localSheetId="10">#REF!</definedName>
    <definedName name="LPSales___4" localSheetId="21">#REF!</definedName>
    <definedName name="LPSales___4">#REF!</definedName>
    <definedName name="LPSales___5" localSheetId="19">#REF!</definedName>
    <definedName name="LPSales___5" localSheetId="10">#REF!</definedName>
    <definedName name="LPSales___5" localSheetId="21">#REF!</definedName>
    <definedName name="LPSales___5">#REF!</definedName>
    <definedName name="LPSales___7" localSheetId="19">#REF!</definedName>
    <definedName name="LPSales___7" localSheetId="10">#REF!</definedName>
    <definedName name="LPSales___7" localSheetId="21">#REF!</definedName>
    <definedName name="LPSales___7">#REF!</definedName>
    <definedName name="lq"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q"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lr" localSheetId="1" hidden="1">{"IS",#N/A,FALSE,"IS";"RPTIS",#N/A,FALSE,"RPTIS";"STATS",#N/A,FALSE,"STATS";"CELL",#N/A,FALSE,"CELL";"BS",#N/A,FALSE,"BS"}</definedName>
    <definedName name="lr" localSheetId="19" hidden="1">{"IS",#N/A,FALSE,"IS";"RPTIS",#N/A,FALSE,"RPTIS";"STATS",#N/A,FALSE,"STATS";"CELL",#N/A,FALSE,"CELL";"BS",#N/A,FALSE,"BS"}</definedName>
    <definedName name="lr" localSheetId="21" hidden="1">{"IS",#N/A,FALSE,"IS";"RPTIS",#N/A,FALSE,"RPTIS";"STATS",#N/A,FALSE,"STATS";"CELL",#N/A,FALSE,"CELL";"BS",#N/A,FALSE,"BS"}</definedName>
    <definedName name="lr" localSheetId="26" hidden="1">{"IS",#N/A,FALSE,"IS";"RPTIS",#N/A,FALSE,"RPTIS";"STATS",#N/A,FALSE,"STATS";"CELL",#N/A,FALSE,"CELL";"BS",#N/A,FALSE,"BS"}</definedName>
    <definedName name="lr" localSheetId="29" hidden="1">{"IS",#N/A,FALSE,"IS";"RPTIS",#N/A,FALSE,"RPTIS";"STATS",#N/A,FALSE,"STATS";"CELL",#N/A,FALSE,"CELL";"BS",#N/A,FALSE,"BS"}</definedName>
    <definedName name="lr" hidden="1">{"IS",#N/A,FALSE,"IS";"RPTIS",#N/A,FALSE,"RPTIS";"STATS",#N/A,FALSE,"STATS";"CELL",#N/A,FALSE,"CELL";"BS",#N/A,FALSE,"BS"}</definedName>
    <definedName name="lrty" localSheetId="19">#REF!</definedName>
    <definedName name="lrty" localSheetId="10">#REF!</definedName>
    <definedName name="lrty" localSheetId="21">#REF!</definedName>
    <definedName name="lrty">#REF!</definedName>
    <definedName name="ls" localSheetId="1" hidden="1">{"sweden",#N/A,FALSE,"Sweden";"germany",#N/A,FALSE,"Germany";"portugal",#N/A,FALSE,"Portugal";"belgium",#N/A,FALSE,"Belgium";"japan",#N/A,FALSE,"Japan ";"italy",#N/A,FALSE,"Italy";"spain",#N/A,FALSE,"Spain";"korea",#N/A,FALSE,"Korea"}</definedName>
    <definedName name="ls" localSheetId="19" hidden="1">{"sweden",#N/A,FALSE,"Sweden";"germany",#N/A,FALSE,"Germany";"portugal",#N/A,FALSE,"Portugal";"belgium",#N/A,FALSE,"Belgium";"japan",#N/A,FALSE,"Japan ";"italy",#N/A,FALSE,"Italy";"spain",#N/A,FALSE,"Spain";"korea",#N/A,FALSE,"Korea"}</definedName>
    <definedName name="ls" localSheetId="21" hidden="1">{"sweden",#N/A,FALSE,"Sweden";"germany",#N/A,FALSE,"Germany";"portugal",#N/A,FALSE,"Portugal";"belgium",#N/A,FALSE,"Belgium";"japan",#N/A,FALSE,"Japan ";"italy",#N/A,FALSE,"Italy";"spain",#N/A,FALSE,"Spain";"korea",#N/A,FALSE,"Korea"}</definedName>
    <definedName name="ls" localSheetId="26" hidden="1">{"sweden",#N/A,FALSE,"Sweden";"germany",#N/A,FALSE,"Germany";"portugal",#N/A,FALSE,"Portugal";"belgium",#N/A,FALSE,"Belgium";"japan",#N/A,FALSE,"Japan ";"italy",#N/A,FALSE,"Italy";"spain",#N/A,FALSE,"Spain";"korea",#N/A,FALSE,"Korea"}</definedName>
    <definedName name="ls" localSheetId="29" hidden="1">{"sweden",#N/A,FALSE,"Sweden";"germany",#N/A,FALSE,"Germany";"portugal",#N/A,FALSE,"Portugal";"belgium",#N/A,FALSE,"Belgium";"japan",#N/A,FALSE,"Japan ";"italy",#N/A,FALSE,"Italy";"spain",#N/A,FALSE,"Spain";"korea",#N/A,FALSE,"Korea"}</definedName>
    <definedName name="ls" hidden="1">{"sweden",#N/A,FALSE,"Sweden";"germany",#N/A,FALSE,"Germany";"portugal",#N/A,FALSE,"Portugal";"belgium",#N/A,FALSE,"Belgium";"japan",#N/A,FALSE,"Japan ";"italy",#N/A,FALSE,"Italy";"spain",#N/A,FALSE,"Spain";"korea",#N/A,FALSE,"Korea"}</definedName>
    <definedName name="LSalesGrowth" localSheetId="19">#REF!</definedName>
    <definedName name="LSalesGrowth" localSheetId="10">#REF!</definedName>
    <definedName name="LSalesGrowth" localSheetId="21">#REF!</definedName>
    <definedName name="LSalesGrowth">#REF!</definedName>
    <definedName name="LSalesGrowth___0" localSheetId="19">#REF!</definedName>
    <definedName name="LSalesGrowth___0" localSheetId="10">#REF!</definedName>
    <definedName name="LSalesGrowth___0" localSheetId="21">#REF!</definedName>
    <definedName name="LSalesGrowth___0">#REF!</definedName>
    <definedName name="LSalesGrowth___12" localSheetId="19">#REF!</definedName>
    <definedName name="LSalesGrowth___12" localSheetId="10">#REF!</definedName>
    <definedName name="LSalesGrowth___12" localSheetId="21">#REF!</definedName>
    <definedName name="LSalesGrowth___12">#REF!</definedName>
    <definedName name="LSalesGrowth___14" localSheetId="19">#REF!</definedName>
    <definedName name="LSalesGrowth___14" localSheetId="10">#REF!</definedName>
    <definedName name="LSalesGrowth___14" localSheetId="21">#REF!</definedName>
    <definedName name="LSalesGrowth___14">#REF!</definedName>
    <definedName name="LSalesGrowth___16" localSheetId="19">#REF!</definedName>
    <definedName name="LSalesGrowth___16" localSheetId="10">#REF!</definedName>
    <definedName name="LSalesGrowth___16" localSheetId="21">#REF!</definedName>
    <definedName name="LSalesGrowth___16">#REF!</definedName>
    <definedName name="LSalesGrowth___2" localSheetId="19">#REF!</definedName>
    <definedName name="LSalesGrowth___2" localSheetId="10">#REF!</definedName>
    <definedName name="LSalesGrowth___2" localSheetId="21">#REF!</definedName>
    <definedName name="LSalesGrowth___2">#REF!</definedName>
    <definedName name="LSalesGrowth___25" localSheetId="19">#REF!</definedName>
    <definedName name="LSalesGrowth___25" localSheetId="10">#REF!</definedName>
    <definedName name="LSalesGrowth___25" localSheetId="21">#REF!</definedName>
    <definedName name="LSalesGrowth___25">#REF!</definedName>
    <definedName name="LSalesGrowth___26" localSheetId="19">#REF!</definedName>
    <definedName name="LSalesGrowth___26" localSheetId="10">#REF!</definedName>
    <definedName name="LSalesGrowth___26" localSheetId="21">#REF!</definedName>
    <definedName name="LSalesGrowth___26">#REF!</definedName>
    <definedName name="LSalesGrowth___27" localSheetId="19">#REF!</definedName>
    <definedName name="LSalesGrowth___27" localSheetId="10">#REF!</definedName>
    <definedName name="LSalesGrowth___27" localSheetId="21">#REF!</definedName>
    <definedName name="LSalesGrowth___27">#REF!</definedName>
    <definedName name="LSalesGrowth___4" localSheetId="19">#REF!</definedName>
    <definedName name="LSalesGrowth___4" localSheetId="10">#REF!</definedName>
    <definedName name="LSalesGrowth___4" localSheetId="21">#REF!</definedName>
    <definedName name="LSalesGrowth___4">#REF!</definedName>
    <definedName name="LSalesGrowth___5" localSheetId="19">#REF!</definedName>
    <definedName name="LSalesGrowth___5" localSheetId="10">#REF!</definedName>
    <definedName name="LSalesGrowth___5" localSheetId="21">#REF!</definedName>
    <definedName name="LSalesGrowth___5">#REF!</definedName>
    <definedName name="LSalesGrowth___7" localSheetId="19">#REF!</definedName>
    <definedName name="LSalesGrowth___7" localSheetId="10">#REF!</definedName>
    <definedName name="LSalesGrowth___7" localSheetId="21">#REF!</definedName>
    <definedName name="LSalesGrowth___7">#REF!</definedName>
    <definedName name="LTaxRate" localSheetId="19">#REF!</definedName>
    <definedName name="LTaxRate" localSheetId="10">#REF!</definedName>
    <definedName name="LTaxRate" localSheetId="21">#REF!</definedName>
    <definedName name="LTaxRate">#REF!</definedName>
    <definedName name="LTaxRate___0" localSheetId="19">#REF!</definedName>
    <definedName name="LTaxRate___0" localSheetId="10">#REF!</definedName>
    <definedName name="LTaxRate___0" localSheetId="21">#REF!</definedName>
    <definedName name="LTaxRate___0">#REF!</definedName>
    <definedName name="LTaxRate___12" localSheetId="19">#REF!</definedName>
    <definedName name="LTaxRate___12" localSheetId="10">#REF!</definedName>
    <definedName name="LTaxRate___12" localSheetId="21">#REF!</definedName>
    <definedName name="LTaxRate___12">#REF!</definedName>
    <definedName name="LTaxRate___14" localSheetId="19">#REF!</definedName>
    <definedName name="LTaxRate___14" localSheetId="10">#REF!</definedName>
    <definedName name="LTaxRate___14" localSheetId="21">#REF!</definedName>
    <definedName name="LTaxRate___14">#REF!</definedName>
    <definedName name="LTaxRate___16" localSheetId="19">#REF!</definedName>
    <definedName name="LTaxRate___16" localSheetId="10">#REF!</definedName>
    <definedName name="LTaxRate___16" localSheetId="21">#REF!</definedName>
    <definedName name="LTaxRate___16">#REF!</definedName>
    <definedName name="LTaxRate___2" localSheetId="19">#REF!</definedName>
    <definedName name="LTaxRate___2" localSheetId="10">#REF!</definedName>
    <definedName name="LTaxRate___2" localSheetId="21">#REF!</definedName>
    <definedName name="LTaxRate___2">#REF!</definedName>
    <definedName name="LTaxRate___25" localSheetId="19">#REF!</definedName>
    <definedName name="LTaxRate___25" localSheetId="10">#REF!</definedName>
    <definedName name="LTaxRate___25" localSheetId="21">#REF!</definedName>
    <definedName name="LTaxRate___25">#REF!</definedName>
    <definedName name="LTaxRate___26" localSheetId="19">#REF!</definedName>
    <definedName name="LTaxRate___26" localSheetId="10">#REF!</definedName>
    <definedName name="LTaxRate___26" localSheetId="21">#REF!</definedName>
    <definedName name="LTaxRate___26">#REF!</definedName>
    <definedName name="LTaxRate___27" localSheetId="19">#REF!</definedName>
    <definedName name="LTaxRate___27" localSheetId="10">#REF!</definedName>
    <definedName name="LTaxRate___27" localSheetId="21">#REF!</definedName>
    <definedName name="LTaxRate___27">#REF!</definedName>
    <definedName name="LTaxRate___4" localSheetId="19">#REF!</definedName>
    <definedName name="LTaxRate___4" localSheetId="10">#REF!</definedName>
    <definedName name="LTaxRate___4" localSheetId="21">#REF!</definedName>
    <definedName name="LTaxRate___4">#REF!</definedName>
    <definedName name="LTaxRate___5" localSheetId="19">#REF!</definedName>
    <definedName name="LTaxRate___5" localSheetId="10">#REF!</definedName>
    <definedName name="LTaxRate___5" localSheetId="21">#REF!</definedName>
    <definedName name="LTaxRate___5">#REF!</definedName>
    <definedName name="LTaxRate___7" localSheetId="19">#REF!</definedName>
    <definedName name="LTaxRate___7" localSheetId="10">#REF!</definedName>
    <definedName name="LTaxRate___7" localSheetId="21">#REF!</definedName>
    <definedName name="LTaxRate___7">#REF!</definedName>
    <definedName name="lu" localSheetId="1" hidden="1">{"orixcsc",#N/A,FALSE,"ORIX CSC";"orixcsc2",#N/A,FALSE,"ORIX CSC"}</definedName>
    <definedName name="lu" localSheetId="19" hidden="1">{"orixcsc",#N/A,FALSE,"ORIX CSC";"orixcsc2",#N/A,FALSE,"ORIX CSC"}</definedName>
    <definedName name="lu" localSheetId="21" hidden="1">{"orixcsc",#N/A,FALSE,"ORIX CSC";"orixcsc2",#N/A,FALSE,"ORIX CSC"}</definedName>
    <definedName name="lu" localSheetId="26" hidden="1">{"orixcsc",#N/A,FALSE,"ORIX CSC";"orixcsc2",#N/A,FALSE,"ORIX CSC"}</definedName>
    <definedName name="lu" localSheetId="29" hidden="1">{"orixcsc",#N/A,FALSE,"ORIX CSC";"orixcsc2",#N/A,FALSE,"ORIX CSC"}</definedName>
    <definedName name="lu" hidden="1">{"orixcsc",#N/A,FALSE,"ORIX CSC";"orixcsc2",#N/A,FALSE,"ORIX CSC"}</definedName>
    <definedName name="lumpjiùo" localSheetId="1" hidden="1">{"IS",#N/A,FALSE,"IS";"RPTIS",#N/A,FALSE,"RPTIS";"STATS",#N/A,FALSE,"STATS";"BS",#N/A,FALSE,"BS"}</definedName>
    <definedName name="lumpjiùo" localSheetId="19" hidden="1">{"IS",#N/A,FALSE,"IS";"RPTIS",#N/A,FALSE,"RPTIS";"STATS",#N/A,FALSE,"STATS";"BS",#N/A,FALSE,"BS"}</definedName>
    <definedName name="lumpjiùo" localSheetId="21" hidden="1">{"IS",#N/A,FALSE,"IS";"RPTIS",#N/A,FALSE,"RPTIS";"STATS",#N/A,FALSE,"STATS";"BS",#N/A,FALSE,"BS"}</definedName>
    <definedName name="lumpjiùo" localSheetId="30" hidden="1">{"IS",#N/A,FALSE,"IS";"RPTIS",#N/A,FALSE,"RPTIS";"STATS",#N/A,FALSE,"STATS";"BS",#N/A,FALSE,"BS"}</definedName>
    <definedName name="lumpjiùo" localSheetId="7" hidden="1">{"IS",#N/A,FALSE,"IS";"RPTIS",#N/A,FALSE,"RPTIS";"STATS",#N/A,FALSE,"STATS";"BS",#N/A,FALSE,"BS"}</definedName>
    <definedName name="lumpjiùo" localSheetId="26" hidden="1">{"IS",#N/A,FALSE,"IS";"RPTIS",#N/A,FALSE,"RPTIS";"STATS",#N/A,FALSE,"STATS";"BS",#N/A,FALSE,"BS"}</definedName>
    <definedName name="lumpjiùo" localSheetId="29" hidden="1">{"IS",#N/A,FALSE,"IS";"RPTIS",#N/A,FALSE,"RPTIS";"STATS",#N/A,FALSE,"STATS";"BS",#N/A,FALSE,"BS"}</definedName>
    <definedName name="lumpjiùo" hidden="1">{"IS",#N/A,FALSE,"IS";"RPTIS",#N/A,FALSE,"RPTIS";"STATS",#N/A,FALSE,"STATS";"BS",#N/A,FALSE,"BS"}</definedName>
    <definedName name="lv" localSheetId="1" hidden="1">{"IS",#N/A,FALSE,"IS";"RPTIS",#N/A,FALSE,"RPTIS";"STATS",#N/A,FALSE,"STATS";"BS",#N/A,FALSE,"BS"}</definedName>
    <definedName name="lv" localSheetId="19" hidden="1">{"IS",#N/A,FALSE,"IS";"RPTIS",#N/A,FALSE,"RPTIS";"STATS",#N/A,FALSE,"STATS";"BS",#N/A,FALSE,"BS"}</definedName>
    <definedName name="lv" localSheetId="21" hidden="1">{"IS",#N/A,FALSE,"IS";"RPTIS",#N/A,FALSE,"RPTIS";"STATS",#N/A,FALSE,"STATS";"BS",#N/A,FALSE,"BS"}</definedName>
    <definedName name="lv" localSheetId="26" hidden="1">{"IS",#N/A,FALSE,"IS";"RPTIS",#N/A,FALSE,"RPTIS";"STATS",#N/A,FALSE,"STATS";"BS",#N/A,FALSE,"BS"}</definedName>
    <definedName name="lv" localSheetId="29" hidden="1">{"IS",#N/A,FALSE,"IS";"RPTIS",#N/A,FALSE,"RPTIS";"STATS",#N/A,FALSE,"STATS";"BS",#N/A,FALSE,"BS"}</definedName>
    <definedName name="lv" hidden="1">{"IS",#N/A,FALSE,"IS";"RPTIS",#N/A,FALSE,"RPTIS";"STATS",#N/A,FALSE,"STATS";"BS",#N/A,FALSE,"BS"}</definedName>
    <definedName name="ly" localSheetId="1" hidden="1">{#N/A,#N/A,FALSE,"Contribution Analysis"}</definedName>
    <definedName name="ly" localSheetId="19" hidden="1">{#N/A,#N/A,FALSE,"Contribution Analysis"}</definedName>
    <definedName name="ly" localSheetId="21" hidden="1">{#N/A,#N/A,FALSE,"Contribution Analysis"}</definedName>
    <definedName name="ly" localSheetId="26" hidden="1">{#N/A,#N/A,FALSE,"Contribution Analysis"}</definedName>
    <definedName name="ly" localSheetId="29" hidden="1">{#N/A,#N/A,FALSE,"Contribution Analysis"}</definedName>
    <definedName name="ly" hidden="1">{#N/A,#N/A,FALSE,"Contribution Analysis"}</definedName>
    <definedName name="lz" localSheetId="1" hidden="1">{"IS",#N/A,FALSE,"IS";"RPTIS",#N/A,FALSE,"RPTIS";"STATS",#N/A,FALSE,"STATS";"CELL",#N/A,FALSE,"CELL";"BS",#N/A,FALSE,"BS"}</definedName>
    <definedName name="lz" localSheetId="19" hidden="1">{"IS",#N/A,FALSE,"IS";"RPTIS",#N/A,FALSE,"RPTIS";"STATS",#N/A,FALSE,"STATS";"CELL",#N/A,FALSE,"CELL";"BS",#N/A,FALSE,"BS"}</definedName>
    <definedName name="lz" localSheetId="21" hidden="1">{"IS",#N/A,FALSE,"IS";"RPTIS",#N/A,FALSE,"RPTIS";"STATS",#N/A,FALSE,"STATS";"CELL",#N/A,FALSE,"CELL";"BS",#N/A,FALSE,"BS"}</definedName>
    <definedName name="lz" localSheetId="26" hidden="1">{"IS",#N/A,FALSE,"IS";"RPTIS",#N/A,FALSE,"RPTIS";"STATS",#N/A,FALSE,"STATS";"CELL",#N/A,FALSE,"CELL";"BS",#N/A,FALSE,"BS"}</definedName>
    <definedName name="lz" localSheetId="29" hidden="1">{"IS",#N/A,FALSE,"IS";"RPTIS",#N/A,FALSE,"RPTIS";"STATS",#N/A,FALSE,"STATS";"CELL",#N/A,FALSE,"CELL";"BS",#N/A,FALSE,"BS"}</definedName>
    <definedName name="lz" hidden="1">{"IS",#N/A,FALSE,"IS";"RPTIS",#N/A,FALSE,"RPTIS";"STATS",#N/A,FALSE,"STATS";"CELL",#N/A,FALSE,"CELL";"BS",#N/A,FALSE,"BS"}</definedName>
    <definedName name="M" localSheetId="19">#REF!</definedName>
    <definedName name="M" localSheetId="10">#REF!</definedName>
    <definedName name="M" localSheetId="21">#REF!</definedName>
    <definedName name="M">#REF!</definedName>
    <definedName name="M.E.SFES" localSheetId="22" hidden="1">#REF!</definedName>
    <definedName name="M.E.SFES" localSheetId="1" hidden="1">#REF!</definedName>
    <definedName name="M.E.SFES" localSheetId="19" hidden="1">#REF!</definedName>
    <definedName name="M.E.SFES" localSheetId="10" hidden="1">#REF!</definedName>
    <definedName name="M.E.SFES" localSheetId="21" hidden="1">#REF!</definedName>
    <definedName name="M.E.SFES" localSheetId="30" hidden="1">#REF!</definedName>
    <definedName name="M.E.SFES" localSheetId="16" hidden="1">#REF!</definedName>
    <definedName name="M.E.SFES" localSheetId="11" hidden="1">#REF!</definedName>
    <definedName name="M.E.SFES" localSheetId="26" hidden="1">#REF!</definedName>
    <definedName name="M.E.SFES" localSheetId="17" hidden="1">#REF!</definedName>
    <definedName name="M.E.SFES" hidden="1">#REF!</definedName>
    <definedName name="M___0" localSheetId="19">#REF!</definedName>
    <definedName name="M___0" localSheetId="10">#REF!</definedName>
    <definedName name="M___0" localSheetId="21">#REF!</definedName>
    <definedName name="M___0">#REF!</definedName>
    <definedName name="M___12" localSheetId="19">#REF!</definedName>
    <definedName name="M___12" localSheetId="10">#REF!</definedName>
    <definedName name="M___12" localSheetId="21">#REF!</definedName>
    <definedName name="M___12">#REF!</definedName>
    <definedName name="M___14" localSheetId="19">#REF!</definedName>
    <definedName name="M___14" localSheetId="10">#REF!</definedName>
    <definedName name="M___14" localSheetId="21">#REF!</definedName>
    <definedName name="M___14">#REF!</definedName>
    <definedName name="M___16" localSheetId="19">#REF!</definedName>
    <definedName name="M___16" localSheetId="10">#REF!</definedName>
    <definedName name="M___16" localSheetId="21">#REF!</definedName>
    <definedName name="M___16">#REF!</definedName>
    <definedName name="M___2" localSheetId="19">#REF!</definedName>
    <definedName name="M___2" localSheetId="10">#REF!</definedName>
    <definedName name="M___2" localSheetId="21">#REF!</definedName>
    <definedName name="M___2">#REF!</definedName>
    <definedName name="M___25" localSheetId="19">#REF!</definedName>
    <definedName name="M___25" localSheetId="10">#REF!</definedName>
    <definedName name="M___25" localSheetId="21">#REF!</definedName>
    <definedName name="M___25">#REF!</definedName>
    <definedName name="M___26" localSheetId="19">#REF!</definedName>
    <definedName name="M___26" localSheetId="10">#REF!</definedName>
    <definedName name="M___26" localSheetId="21">#REF!</definedName>
    <definedName name="M___26">#REF!</definedName>
    <definedName name="M___27" localSheetId="19">#REF!</definedName>
    <definedName name="M___27" localSheetId="10">#REF!</definedName>
    <definedName name="M___27" localSheetId="21">#REF!</definedName>
    <definedName name="M___27">#REF!</definedName>
    <definedName name="M___4" localSheetId="19">#REF!</definedName>
    <definedName name="M___4" localSheetId="10">#REF!</definedName>
    <definedName name="M___4" localSheetId="21">#REF!</definedName>
    <definedName name="M___4">#REF!</definedName>
    <definedName name="M___5" localSheetId="19">#REF!</definedName>
    <definedName name="M___5" localSheetId="10">#REF!</definedName>
    <definedName name="M___5" localSheetId="21">#REF!</definedName>
    <definedName name="M___5">#REF!</definedName>
    <definedName name="M___7" localSheetId="19">#REF!</definedName>
    <definedName name="M___7" localSheetId="10">#REF!</definedName>
    <definedName name="M___7" localSheetId="21">#REF!</definedName>
    <definedName name="M___7">#REF!</definedName>
    <definedName name="ma" localSheetId="1" hidden="1">{#N/A,#N/A,FALSE,"ORIX CSC"}</definedName>
    <definedName name="ma" localSheetId="19" hidden="1">{#N/A,#N/A,FALSE,"ORIX CSC"}</definedName>
    <definedName name="ma" localSheetId="21" hidden="1">{#N/A,#N/A,FALSE,"ORIX CSC"}</definedName>
    <definedName name="ma" localSheetId="26" hidden="1">{#N/A,#N/A,FALSE,"ORIX CSC"}</definedName>
    <definedName name="ma" localSheetId="29" hidden="1">{#N/A,#N/A,FALSE,"ORIX CSC"}</definedName>
    <definedName name="ma" hidden="1">{#N/A,#N/A,FALSE,"ORIX CSC"}</definedName>
    <definedName name="Macro3" localSheetId="19">#REF!</definedName>
    <definedName name="Macro3" localSheetId="10">#REF!</definedName>
    <definedName name="Macro3" localSheetId="21">#REF!</definedName>
    <definedName name="Macro3">#REF!</definedName>
    <definedName name="Macro3___0" localSheetId="19">#REF!</definedName>
    <definedName name="Macro3___0" localSheetId="10">#REF!</definedName>
    <definedName name="Macro3___0" localSheetId="21">#REF!</definedName>
    <definedName name="Macro3___0">#REF!</definedName>
    <definedName name="Macro3___12" localSheetId="19">#REF!</definedName>
    <definedName name="Macro3___12" localSheetId="10">#REF!</definedName>
    <definedName name="Macro3___12" localSheetId="21">#REF!</definedName>
    <definedName name="Macro3___12">#REF!</definedName>
    <definedName name="Macro3___2" localSheetId="19">#REF!</definedName>
    <definedName name="Macro3___2" localSheetId="10">#REF!</definedName>
    <definedName name="Macro3___2" localSheetId="21">#REF!</definedName>
    <definedName name="Macro3___2">#REF!</definedName>
    <definedName name="Macro3___27" localSheetId="19">#REF!</definedName>
    <definedName name="Macro3___27" localSheetId="10">#REF!</definedName>
    <definedName name="Macro3___27" localSheetId="21">#REF!</definedName>
    <definedName name="Macro3___27">#REF!</definedName>
    <definedName name="Macro3___5" localSheetId="19">#REF!</definedName>
    <definedName name="Macro3___5" localSheetId="10">#REF!</definedName>
    <definedName name="Macro3___5" localSheetId="21">#REF!</definedName>
    <definedName name="Macro3___5">#REF!</definedName>
    <definedName name="MAIN" localSheetId="19">#REF!</definedName>
    <definedName name="MAIN" localSheetId="10">#REF!</definedName>
    <definedName name="MAIN" localSheetId="21">#REF!</definedName>
    <definedName name="MAIN">#REF!</definedName>
    <definedName name="Maintenance_Markup" localSheetId="19">#REF!</definedName>
    <definedName name="Maintenance_Markup" localSheetId="10">#REF!</definedName>
    <definedName name="Maintenance_Markup" localSheetId="21">#REF!</definedName>
    <definedName name="Maintenance_Markup">#REF!</definedName>
    <definedName name="maprub" localSheetId="21">'[122]Mapping Rub - Def'!$A$3:$D$435</definedName>
    <definedName name="maprub">'[123]Mapping Rub - Def'!$A$3:$D$435</definedName>
    <definedName name="mar" localSheetId="19">[124]BATIMENT!#REF!</definedName>
    <definedName name="mar" localSheetId="10">[124]BATIMENT!#REF!</definedName>
    <definedName name="mar" localSheetId="21">[124]BATIMENT!#REF!</definedName>
    <definedName name="mar">[124]BATIMENT!#REF!</definedName>
    <definedName name="March" localSheetId="1">#REF!</definedName>
    <definedName name="March" localSheetId="19">#REF!</definedName>
    <definedName name="March" localSheetId="10">#REF!</definedName>
    <definedName name="March" localSheetId="21">#REF!</definedName>
    <definedName name="March">#REF!</definedName>
    <definedName name="Markets" localSheetId="1">#REF!</definedName>
    <definedName name="Markets" localSheetId="19">#REF!</definedName>
    <definedName name="Markets" localSheetId="10">#REF!</definedName>
    <definedName name="Markets" localSheetId="21">#REF!</definedName>
    <definedName name="Markets">#REF!</definedName>
    <definedName name="Marrakech" localSheetId="1">#REF!</definedName>
    <definedName name="Marrakech" localSheetId="19">#REF!</definedName>
    <definedName name="Marrakech" localSheetId="10">#REF!</definedName>
    <definedName name="Marrakech" localSheetId="21">#REF!</definedName>
    <definedName name="Marrakech">#REF!</definedName>
    <definedName name="Mars" localSheetId="19">#REF!</definedName>
    <definedName name="Mars" localSheetId="10">#REF!</definedName>
    <definedName name="Mars" localSheetId="21">#REF!</definedName>
    <definedName name="Mars">#REF!</definedName>
    <definedName name="marsabon" localSheetId="19">#REF!</definedName>
    <definedName name="marsabon" localSheetId="10">#REF!</definedName>
    <definedName name="marsabon" localSheetId="21">#REF!</definedName>
    <definedName name="marsabon">#REF!</definedName>
    <definedName name="marsabon___0" localSheetId="19">#REF!</definedName>
    <definedName name="marsabon___0" localSheetId="10">#REF!</definedName>
    <definedName name="marsabon___0" localSheetId="21">#REF!</definedName>
    <definedName name="marsabon___0">#REF!</definedName>
    <definedName name="marsabon___14" localSheetId="19">#REF!</definedName>
    <definedName name="marsabon___14" localSheetId="10">#REF!</definedName>
    <definedName name="marsabon___14" localSheetId="21">#REF!</definedName>
    <definedName name="marsabon___14">#REF!</definedName>
    <definedName name="marsinterur" localSheetId="19">#REF!</definedName>
    <definedName name="marsinterur" localSheetId="10">#REF!</definedName>
    <definedName name="marsinterur" localSheetId="21">#REF!</definedName>
    <definedName name="marsinterur">#REF!</definedName>
    <definedName name="marsinterur___0" localSheetId="19">#REF!</definedName>
    <definedName name="marsinterur___0" localSheetId="10">#REF!</definedName>
    <definedName name="marsinterur___0" localSheetId="21">#REF!</definedName>
    <definedName name="marsinterur___0">#REF!</definedName>
    <definedName name="marsinterur___14" localSheetId="19">#REF!</definedName>
    <definedName name="marsinterur___14" localSheetId="10">#REF!</definedName>
    <definedName name="marsinterur___14" localSheetId="21">#REF!</definedName>
    <definedName name="marsinterur___14">#REF!</definedName>
    <definedName name="marsloc" localSheetId="19">#REF!</definedName>
    <definedName name="marsloc" localSheetId="10">#REF!</definedName>
    <definedName name="marsloc" localSheetId="21">#REF!</definedName>
    <definedName name="marsloc">#REF!</definedName>
    <definedName name="marsloc___0" localSheetId="19">#REF!</definedName>
    <definedName name="marsloc___0" localSheetId="10">#REF!</definedName>
    <definedName name="marsloc___0" localSheetId="21">#REF!</definedName>
    <definedName name="marsloc___0">#REF!</definedName>
    <definedName name="marsloc___14" localSheetId="19">#REF!</definedName>
    <definedName name="marsloc___14" localSheetId="10">#REF!</definedName>
    <definedName name="marsloc___14" localSheetId="21">#REF!</definedName>
    <definedName name="marsloc___14">#REF!</definedName>
    <definedName name="MaSalar" localSheetId="19">#REF!</definedName>
    <definedName name="MaSalar" localSheetId="10">#REF!</definedName>
    <definedName name="MaSalar" localSheetId="21">#REF!</definedName>
    <definedName name="MaSalar">#REF!</definedName>
    <definedName name="masi">[99]Masi!$A$1:$C$65536</definedName>
    <definedName name="Matrice">[24]SV161!$B$3:$S$14</definedName>
    <definedName name="May" localSheetId="1">#REF!</definedName>
    <definedName name="May" localSheetId="19">#REF!</definedName>
    <definedName name="May" localSheetId="10">#REF!</definedName>
    <definedName name="May" localSheetId="21">#REF!</definedName>
    <definedName name="May">#REF!</definedName>
    <definedName name="mb"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b"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c" localSheetId="1" hidden="1">{"IS",#N/A,FALSE,"IS";"RPTIS",#N/A,FALSE,"RPTIS";"STATS",#N/A,FALSE,"STATS";"BS",#N/A,FALSE,"BS"}</definedName>
    <definedName name="mc" localSheetId="19" hidden="1">{"IS",#N/A,FALSE,"IS";"RPTIS",#N/A,FALSE,"RPTIS";"STATS",#N/A,FALSE,"STATS";"BS",#N/A,FALSE,"BS"}</definedName>
    <definedName name="mc" localSheetId="21" hidden="1">{"IS",#N/A,FALSE,"IS";"RPTIS",#N/A,FALSE,"RPTIS";"STATS",#N/A,FALSE,"STATS";"BS",#N/A,FALSE,"BS"}</definedName>
    <definedName name="mc" localSheetId="26" hidden="1">{"IS",#N/A,FALSE,"IS";"RPTIS",#N/A,FALSE,"RPTIS";"STATS",#N/A,FALSE,"STATS";"BS",#N/A,FALSE,"BS"}</definedName>
    <definedName name="mc" localSheetId="29" hidden="1">{"IS",#N/A,FALSE,"IS";"RPTIS",#N/A,FALSE,"RPTIS";"STATS",#N/A,FALSE,"STATS";"BS",#N/A,FALSE,"BS"}</definedName>
    <definedName name="mc" hidden="1">{"IS",#N/A,FALSE,"IS";"RPTIS",#N/A,FALSE,"RPTIS";"STATS",#N/A,FALSE,"STATS";"BS",#N/A,FALSE,"BS"}</definedName>
    <definedName name="mcccr" localSheetId="19">'[46]CIG+OV'!#REF!</definedName>
    <definedName name="mcccr" localSheetId="10">'[46]CIG+OV'!#REF!</definedName>
    <definedName name="mcccr" localSheetId="21">'[46]CIG+OV'!#REF!</definedName>
    <definedName name="mcccr">'[46]CIG+OV'!#REF!</definedName>
    <definedName name="mcccs" localSheetId="19">'[46]CIG+OV'!#REF!</definedName>
    <definedName name="mcccs" localSheetId="10">'[46]CIG+OV'!#REF!</definedName>
    <definedName name="mcccs" localSheetId="21">'[46]CIG+OV'!#REF!</definedName>
    <definedName name="mcccs">'[46]CIG+OV'!#REF!</definedName>
    <definedName name="mccps" localSheetId="19">'[46]CIG+OV'!#REF!</definedName>
    <definedName name="mccps" localSheetId="10">'[46]CIG+OV'!#REF!</definedName>
    <definedName name="mccps" localSheetId="21">'[46]CIG+OV'!#REF!</definedName>
    <definedName name="mccps">'[46]CIG+OV'!#REF!</definedName>
    <definedName name="md" localSheetId="1" hidden="1">{"IS",#N/A,FALSE,"IS";"RPTIS",#N/A,FALSE,"RPTIS";"STATS",#N/A,FALSE,"STATS";"CELL",#N/A,FALSE,"CELL";"BS",#N/A,FALSE,"BS"}</definedName>
    <definedName name="md" localSheetId="19" hidden="1">{"IS",#N/A,FALSE,"IS";"RPTIS",#N/A,FALSE,"RPTIS";"STATS",#N/A,FALSE,"STATS";"CELL",#N/A,FALSE,"CELL";"BS",#N/A,FALSE,"BS"}</definedName>
    <definedName name="md" localSheetId="21" hidden="1">{"IS",#N/A,FALSE,"IS";"RPTIS",#N/A,FALSE,"RPTIS";"STATS",#N/A,FALSE,"STATS";"CELL",#N/A,FALSE,"CELL";"BS",#N/A,FALSE,"BS"}</definedName>
    <definedName name="md" localSheetId="26" hidden="1">{"IS",#N/A,FALSE,"IS";"RPTIS",#N/A,FALSE,"RPTIS";"STATS",#N/A,FALSE,"STATS";"CELL",#N/A,FALSE,"CELL";"BS",#N/A,FALSE,"BS"}</definedName>
    <definedName name="md" localSheetId="29" hidden="1">{"IS",#N/A,FALSE,"IS";"RPTIS",#N/A,FALSE,"RPTIS";"STATS",#N/A,FALSE,"STATS";"CELL",#N/A,FALSE,"CELL";"BS",#N/A,FALSE,"BS"}</definedName>
    <definedName name="md" hidden="1">{"IS",#N/A,FALSE,"IS";"RPTIS",#N/A,FALSE,"RPTIS";"STATS",#N/A,FALSE,"STATS";"CELL",#N/A,FALSE,"CELL";"BS",#N/A,FALSE,"BS"}</definedName>
    <definedName name="MDB_SAQ" localSheetId="19">#REF!</definedName>
    <definedName name="MDB_SAQ" localSheetId="10">#REF!</definedName>
    <definedName name="MDB_SAQ" localSheetId="21">#REF!</definedName>
    <definedName name="MDB_SAQ">#REF!</definedName>
    <definedName name="mdlm" localSheetId="1" hidden="1">{#N/A,#N/A,TRUE,"financial";#N/A,#N/A,TRUE,"plants"}</definedName>
    <definedName name="mdlm" localSheetId="19" hidden="1">{#N/A,#N/A,TRUE,"financial";#N/A,#N/A,TRUE,"plants"}</definedName>
    <definedName name="mdlm" localSheetId="21" hidden="1">{#N/A,#N/A,TRUE,"financial";#N/A,#N/A,TRUE,"plants"}</definedName>
    <definedName name="mdlm" localSheetId="30" hidden="1">{#N/A,#N/A,TRUE,"financial";#N/A,#N/A,TRUE,"plants"}</definedName>
    <definedName name="mdlm" localSheetId="7" hidden="1">{#N/A,#N/A,TRUE,"financial";#N/A,#N/A,TRUE,"plants"}</definedName>
    <definedName name="mdlm" localSheetId="29" hidden="1">{#N/A,#N/A,TRUE,"financial";#N/A,#N/A,TRUE,"plants"}</definedName>
    <definedName name="mdlm" hidden="1">{#N/A,#N/A,TRUE,"financial";#N/A,#N/A,TRUE,"plants"}</definedName>
    <definedName name="me">"Button 5"</definedName>
    <definedName name="Meknes" localSheetId="19">#REF!</definedName>
    <definedName name="Meknes" localSheetId="10">#REF!</definedName>
    <definedName name="Meknes" localSheetId="21">#REF!</definedName>
    <definedName name="Meknes">#REF!</definedName>
    <definedName name="MENA" localSheetId="19">'[29]FES  ATLAS'!#REF!</definedName>
    <definedName name="MENA" localSheetId="10">'[29]FES  ATLAS'!#REF!</definedName>
    <definedName name="MENA" localSheetId="21">'[29]FES  ATLAS'!#REF!</definedName>
    <definedName name="MENA">'[29]FES  ATLAS'!#REF!</definedName>
    <definedName name="mf" localSheetId="1" hidden="1">{"print 1",#N/A,FALSE,"PrimeCo PCS";"print 2",#N/A,FALSE,"PrimeCo PCS";"valuation",#N/A,FALSE,"PrimeCo PCS"}</definedName>
    <definedName name="mf" localSheetId="19" hidden="1">{"print 1",#N/A,FALSE,"PrimeCo PCS";"print 2",#N/A,FALSE,"PrimeCo PCS";"valuation",#N/A,FALSE,"PrimeCo PCS"}</definedName>
    <definedName name="mf" localSheetId="21" hidden="1">{"print 1",#N/A,FALSE,"PrimeCo PCS";"print 2",#N/A,FALSE,"PrimeCo PCS";"valuation",#N/A,FALSE,"PrimeCo PCS"}</definedName>
    <definedName name="mf" localSheetId="26" hidden="1">{"print 1",#N/A,FALSE,"PrimeCo PCS";"print 2",#N/A,FALSE,"PrimeCo PCS";"valuation",#N/A,FALSE,"PrimeCo PCS"}</definedName>
    <definedName name="mf" localSheetId="29" hidden="1">{"print 1",#N/A,FALSE,"PrimeCo PCS";"print 2",#N/A,FALSE,"PrimeCo PCS";"valuation",#N/A,FALSE,"PrimeCo PCS"}</definedName>
    <definedName name="mf" hidden="1">{"print 1",#N/A,FALSE,"PrimeCo PCS";"print 2",#N/A,FALSE,"PrimeCo PCS";"valuation",#N/A,FALSE,"PrimeCo PCS"}</definedName>
    <definedName name="mh" localSheetId="1" hidden="1">{"IS",#N/A,FALSE,"IS";"RPTIS",#N/A,FALSE,"RPTIS";"STATS",#N/A,FALSE,"STATS";"BS",#N/A,FALSE,"BS"}</definedName>
    <definedName name="mh" localSheetId="19" hidden="1">{"IS",#N/A,FALSE,"IS";"RPTIS",#N/A,FALSE,"RPTIS";"STATS",#N/A,FALSE,"STATS";"BS",#N/A,FALSE,"BS"}</definedName>
    <definedName name="mh" localSheetId="21" hidden="1">{"IS",#N/A,FALSE,"IS";"RPTIS",#N/A,FALSE,"RPTIS";"STATS",#N/A,FALSE,"STATS";"BS",#N/A,FALSE,"BS"}</definedName>
    <definedName name="mh" localSheetId="26" hidden="1">{"IS",#N/A,FALSE,"IS";"RPTIS",#N/A,FALSE,"RPTIS";"STATS",#N/A,FALSE,"STATS";"BS",#N/A,FALSE,"BS"}</definedName>
    <definedName name="mh" localSheetId="29" hidden="1">{"IS",#N/A,FALSE,"IS";"RPTIS",#N/A,FALSE,"RPTIS";"STATS",#N/A,FALSE,"STATS";"BS",#N/A,FALSE,"BS"}</definedName>
    <definedName name="mh" hidden="1">{"IS",#N/A,FALSE,"IS";"RPTIS",#N/A,FALSE,"RPTIS";"STATS",#N/A,FALSE,"STATS";"BS",#N/A,FALSE,"BS"}</definedName>
    <definedName name="mi" localSheetId="1" hidden="1">{"subs",#N/A,FALSE,"database ";"proportional",#N/A,FALSE,"database "}</definedName>
    <definedName name="mi" localSheetId="19" hidden="1">{"subs",#N/A,FALSE,"database ";"proportional",#N/A,FALSE,"database "}</definedName>
    <definedName name="mi" localSheetId="21" hidden="1">{"subs",#N/A,FALSE,"database ";"proportional",#N/A,FALSE,"database "}</definedName>
    <definedName name="mi" localSheetId="26" hidden="1">{"subs",#N/A,FALSE,"database ";"proportional",#N/A,FALSE,"database "}</definedName>
    <definedName name="mi" localSheetId="29" hidden="1">{"subs",#N/A,FALSE,"database ";"proportional",#N/A,FALSE,"database "}</definedName>
    <definedName name="mi" hidden="1">{"subs",#N/A,FALSE,"database ";"proportional",#N/A,FALSE,"database "}</definedName>
    <definedName name="MIDR" localSheetId="19">#REF!</definedName>
    <definedName name="MIDR" localSheetId="10">#REF!</definedName>
    <definedName name="MIDR" localSheetId="21">#REF!</definedName>
    <definedName name="MIDR">#REF!</definedName>
    <definedName name="MigrationEL" localSheetId="19">'[40]Daily Z10'!#REF!</definedName>
    <definedName name="MigrationEL" localSheetId="10">'[40]Daily Z10'!#REF!</definedName>
    <definedName name="MigrationEL" localSheetId="21">'[40]Daily Z10'!#REF!</definedName>
    <definedName name="MigrationEL">'[40]Daily Z10'!#REF!</definedName>
    <definedName name="MIMS" localSheetId="1">#REF!</definedName>
    <definedName name="MIMS" localSheetId="19">#REF!</definedName>
    <definedName name="MIMS" localSheetId="10">#REF!</definedName>
    <definedName name="MIMS" localSheetId="21">#REF!</definedName>
    <definedName name="MIMS">#REF!</definedName>
    <definedName name="mj" localSheetId="1" hidden="1">{"test2",#N/A,TRUE,"Prices"}</definedName>
    <definedName name="mj" localSheetId="19" hidden="1">{"test2",#N/A,TRUE,"Prices"}</definedName>
    <definedName name="mj" localSheetId="21" hidden="1">{"test2",#N/A,TRUE,"Prices"}</definedName>
    <definedName name="mj" localSheetId="26" hidden="1">{"test2",#N/A,TRUE,"Prices"}</definedName>
    <definedName name="mj" localSheetId="29" hidden="1">{"test2",#N/A,TRUE,"Prices"}</definedName>
    <definedName name="mj" hidden="1">{"test2",#N/A,TRUE,"Prices"}</definedName>
    <definedName name="MktRiskAdj" localSheetId="19">#REF!</definedName>
    <definedName name="MktRiskAdj" localSheetId="10">#REF!</definedName>
    <definedName name="MktRiskAdj" localSheetId="21">#REF!</definedName>
    <definedName name="MktRiskAdj">#REF!</definedName>
    <definedName name="MktRiskAdj___0" localSheetId="19">#REF!</definedName>
    <definedName name="MktRiskAdj___0" localSheetId="10">#REF!</definedName>
    <definedName name="MktRiskAdj___0" localSheetId="21">#REF!</definedName>
    <definedName name="MktRiskAdj___0">#REF!</definedName>
    <definedName name="MktRiskAdj___12" localSheetId="19">#REF!</definedName>
    <definedName name="MktRiskAdj___12" localSheetId="10">#REF!</definedName>
    <definedName name="MktRiskAdj___12" localSheetId="21">#REF!</definedName>
    <definedName name="MktRiskAdj___12">#REF!</definedName>
    <definedName name="MktRiskAdj___14" localSheetId="19">#REF!</definedName>
    <definedName name="MktRiskAdj___14" localSheetId="10">#REF!</definedName>
    <definedName name="MktRiskAdj___14" localSheetId="21">#REF!</definedName>
    <definedName name="MktRiskAdj___14">#REF!</definedName>
    <definedName name="MktRiskAdj___16" localSheetId="19">#REF!</definedName>
    <definedName name="MktRiskAdj___16" localSheetId="10">#REF!</definedName>
    <definedName name="MktRiskAdj___16" localSheetId="21">#REF!</definedName>
    <definedName name="MktRiskAdj___16">#REF!</definedName>
    <definedName name="MktRiskAdj___2" localSheetId="19">#REF!</definedName>
    <definedName name="MktRiskAdj___2" localSheetId="10">#REF!</definedName>
    <definedName name="MktRiskAdj___2" localSheetId="21">#REF!</definedName>
    <definedName name="MktRiskAdj___2">#REF!</definedName>
    <definedName name="MktRiskAdj___25" localSheetId="19">#REF!</definedName>
    <definedName name="MktRiskAdj___25" localSheetId="10">#REF!</definedName>
    <definedName name="MktRiskAdj___25" localSheetId="21">#REF!</definedName>
    <definedName name="MktRiskAdj___25">#REF!</definedName>
    <definedName name="MktRiskAdj___26" localSheetId="19">#REF!</definedName>
    <definedName name="MktRiskAdj___26" localSheetId="10">#REF!</definedName>
    <definedName name="MktRiskAdj___26" localSheetId="21">#REF!</definedName>
    <definedName name="MktRiskAdj___26">#REF!</definedName>
    <definedName name="MktRiskAdj___27" localSheetId="19">#REF!</definedName>
    <definedName name="MktRiskAdj___27" localSheetId="10">#REF!</definedName>
    <definedName name="MktRiskAdj___27" localSheetId="21">#REF!</definedName>
    <definedName name="MktRiskAdj___27">#REF!</definedName>
    <definedName name="MktRiskAdj___4" localSheetId="19">#REF!</definedName>
    <definedName name="MktRiskAdj___4" localSheetId="10">#REF!</definedName>
    <definedName name="MktRiskAdj___4" localSheetId="21">#REF!</definedName>
    <definedName name="MktRiskAdj___4">#REF!</definedName>
    <definedName name="MktRiskAdj___5" localSheetId="19">#REF!</definedName>
    <definedName name="MktRiskAdj___5" localSheetId="10">#REF!</definedName>
    <definedName name="MktRiskAdj___5" localSheetId="21">#REF!</definedName>
    <definedName name="MktRiskAdj___5">#REF!</definedName>
    <definedName name="MktRiskAdj___7" localSheetId="19">#REF!</definedName>
    <definedName name="MktRiskAdj___7" localSheetId="10">#REF!</definedName>
    <definedName name="MktRiskAdj___7" localSheetId="21">#REF!</definedName>
    <definedName name="MktRiskAdj___7">#REF!</definedName>
    <definedName name="ml"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LK">#N/A</definedName>
    <definedName name="MMMMM" localSheetId="1">Cover!MMMMM</definedName>
    <definedName name="MMMMM" localSheetId="19">#N/A</definedName>
    <definedName name="MMMMM" localSheetId="10">#N/A</definedName>
    <definedName name="MMMMM" localSheetId="21">#N/A</definedName>
    <definedName name="MMMMM" localSheetId="29">'SHL et management fees'!MMMMM</definedName>
    <definedName name="MMMMM">'SHL et management fees'!MMMMM</definedName>
    <definedName name="mn" localSheetId="1" hidden="1">{"print 1",#N/A,FALSE,"PrimeCo PCS";"print 2",#N/A,FALSE,"PrimeCo PCS";"valuation",#N/A,FALSE,"PrimeCo PCS"}</definedName>
    <definedName name="mn" localSheetId="19" hidden="1">{"print 1",#N/A,FALSE,"PrimeCo PCS";"print 2",#N/A,FALSE,"PrimeCo PCS";"valuation",#N/A,FALSE,"PrimeCo PCS"}</definedName>
    <definedName name="mn" localSheetId="21" hidden="1">{"print 1",#N/A,FALSE,"PrimeCo PCS";"print 2",#N/A,FALSE,"PrimeCo PCS";"valuation",#N/A,FALSE,"PrimeCo PCS"}</definedName>
    <definedName name="mn" localSheetId="26" hidden="1">{"print 1",#N/A,FALSE,"PrimeCo PCS";"print 2",#N/A,FALSE,"PrimeCo PCS";"valuation",#N/A,FALSE,"PrimeCo PCS"}</definedName>
    <definedName name="mn" localSheetId="29" hidden="1">{"print 1",#N/A,FALSE,"PrimeCo PCS";"print 2",#N/A,FALSE,"PrimeCo PCS";"valuation",#N/A,FALSE,"PrimeCo PCS"}</definedName>
    <definedName name="mn" hidden="1">{"print 1",#N/A,FALSE,"PrimeCo PCS";"print 2",#N/A,FALSE,"PrimeCo PCS";"valuation",#N/A,FALSE,"PrimeCo PCS"}</definedName>
    <definedName name="mo" localSheetId="1" hidden="1">{"test2",#N/A,TRUE,"Prices"}</definedName>
    <definedName name="mo" localSheetId="19" hidden="1">{"test2",#N/A,TRUE,"Prices"}</definedName>
    <definedName name="mo" localSheetId="21" hidden="1">{"test2",#N/A,TRUE,"Prices"}</definedName>
    <definedName name="mo" localSheetId="26" hidden="1">{"test2",#N/A,TRUE,"Prices"}</definedName>
    <definedName name="mo" localSheetId="29" hidden="1">{"test2",#N/A,TRUE,"Prices"}</definedName>
    <definedName name="mo" hidden="1">{"test2",#N/A,TRUE,"Prices"}</definedName>
    <definedName name="Mob" localSheetId="19">[125]MOB!#REF!</definedName>
    <definedName name="Mob" localSheetId="10">[125]MOB!#REF!</definedName>
    <definedName name="Mob" localSheetId="21">[125]MOB!#REF!</definedName>
    <definedName name="Mob">[125]MOB!#REF!</definedName>
    <definedName name="Mob___0" localSheetId="19">[126]MOB!#REF!</definedName>
    <definedName name="Mob___0" localSheetId="10">[126]MOB!#REF!</definedName>
    <definedName name="Mob___0" localSheetId="21">[126]MOB!#REF!</definedName>
    <definedName name="Mob___0">[126]MOB!#REF!</definedName>
    <definedName name="Mobile_Relation_Client1">'[78]Catégories&amp; motifs_réclamations'!$D$3:$D$15</definedName>
    <definedName name="Mobile_Technique1">'[78]Catégories&amp; motifs_réclamations'!$C$3:$C$8</definedName>
    <definedName name="Mobiles">'[127]Mix Mob Z10'!$A$5:$T$25</definedName>
    <definedName name="ModemPt">'[115]DO NOT TOUCH'!$B$63:$B$80</definedName>
    <definedName name="ModemQty">[115]Configurator!$L$7:$L$24</definedName>
    <definedName name="Modems">[115]Configurator!$K$7:$K$24</definedName>
    <definedName name="Mohammedia" localSheetId="1">#REF!</definedName>
    <definedName name="Mohammedia" localSheetId="19">#REF!</definedName>
    <definedName name="Mohammedia" localSheetId="10">#REF!</definedName>
    <definedName name="Mohammedia" localSheetId="21">#REF!</definedName>
    <definedName name="Mohammedia">#REF!</definedName>
    <definedName name="mois" localSheetId="1">#REF!</definedName>
    <definedName name="mois" localSheetId="19">#REF!</definedName>
    <definedName name="mois" localSheetId="10">#REF!</definedName>
    <definedName name="mois" localSheetId="21">#REF!</definedName>
    <definedName name="mois">#REF!</definedName>
    <definedName name="mois___0" localSheetId="1">#REF!</definedName>
    <definedName name="mois___0" localSheetId="19">#REF!</definedName>
    <definedName name="mois___0" localSheetId="10">#REF!</definedName>
    <definedName name="mois___0" localSheetId="21">#REF!</definedName>
    <definedName name="mois___0">#REF!</definedName>
    <definedName name="mois___14" localSheetId="19">#REF!</definedName>
    <definedName name="mois___14" localSheetId="10">#REF!</definedName>
    <definedName name="mois___14" localSheetId="21">#REF!</definedName>
    <definedName name="mois___14">#REF!</definedName>
    <definedName name="mois___26" localSheetId="19">#REF!</definedName>
    <definedName name="mois___26" localSheetId="10">#REF!</definedName>
    <definedName name="mois___26" localSheetId="21">#REF!</definedName>
    <definedName name="mois___26">#REF!</definedName>
    <definedName name="mois___27" localSheetId="19">#REF!</definedName>
    <definedName name="mois___27" localSheetId="10">#REF!</definedName>
    <definedName name="mois___27" localSheetId="21">#REF!</definedName>
    <definedName name="mois___27">#REF!</definedName>
    <definedName name="mois___5" localSheetId="19">#REF!</definedName>
    <definedName name="mois___5" localSheetId="10">#REF!</definedName>
    <definedName name="mois___5" localSheetId="21">#REF!</definedName>
    <definedName name="mois___5">#REF!</definedName>
    <definedName name="mois___7" localSheetId="19">#REF!</definedName>
    <definedName name="mois___7" localSheetId="10">#REF!</definedName>
    <definedName name="mois___7" localSheetId="21">#REF!</definedName>
    <definedName name="mois___7">#REF!</definedName>
    <definedName name="Montant_prêt" localSheetId="19">#REF!</definedName>
    <definedName name="Montant_prêt" localSheetId="10">#REF!</definedName>
    <definedName name="Montant_prêt" localSheetId="21">#REF!</definedName>
    <definedName name="Montant_prêt">#REF!</definedName>
    <definedName name="Montant_prêt___0" localSheetId="19">#REF!</definedName>
    <definedName name="Montant_prêt___0" localSheetId="10">#REF!</definedName>
    <definedName name="Montant_prêt___0" localSheetId="21">#REF!</definedName>
    <definedName name="Montant_prêt___0">#REF!</definedName>
    <definedName name="Montant_prêt___12" localSheetId="19">#REF!</definedName>
    <definedName name="Montant_prêt___12" localSheetId="10">#REF!</definedName>
    <definedName name="Montant_prêt___12" localSheetId="21">#REF!</definedName>
    <definedName name="Montant_prêt___12">#REF!</definedName>
    <definedName name="Montant_prêt___14" localSheetId="19">#REF!</definedName>
    <definedName name="Montant_prêt___14" localSheetId="10">#REF!</definedName>
    <definedName name="Montant_prêt___14" localSheetId="21">#REF!</definedName>
    <definedName name="Montant_prêt___14">#REF!</definedName>
    <definedName name="Montant_prêt___16" localSheetId="19">#REF!</definedName>
    <definedName name="Montant_prêt___16" localSheetId="10">#REF!</definedName>
    <definedName name="Montant_prêt___16" localSheetId="21">#REF!</definedName>
    <definedName name="Montant_prêt___16">#REF!</definedName>
    <definedName name="Montant_prêt___2" localSheetId="19">#REF!</definedName>
    <definedName name="Montant_prêt___2" localSheetId="10">#REF!</definedName>
    <definedName name="Montant_prêt___2" localSheetId="21">#REF!</definedName>
    <definedName name="Montant_prêt___2">#REF!</definedName>
    <definedName name="Montant_prêt___25" localSheetId="19">#REF!</definedName>
    <definedName name="Montant_prêt___25" localSheetId="10">#REF!</definedName>
    <definedName name="Montant_prêt___25" localSheetId="21">#REF!</definedName>
    <definedName name="Montant_prêt___25">#REF!</definedName>
    <definedName name="Montant_prêt___26" localSheetId="19">#REF!</definedName>
    <definedName name="Montant_prêt___26" localSheetId="10">#REF!</definedName>
    <definedName name="Montant_prêt___26" localSheetId="21">#REF!</definedName>
    <definedName name="Montant_prêt___26">#REF!</definedName>
    <definedName name="Montant_prêt___27" localSheetId="19">#REF!</definedName>
    <definedName name="Montant_prêt___27" localSheetId="10">#REF!</definedName>
    <definedName name="Montant_prêt___27" localSheetId="21">#REF!</definedName>
    <definedName name="Montant_prêt___27">#REF!</definedName>
    <definedName name="Montant_prêt___4" localSheetId="19">#REF!</definedName>
    <definedName name="Montant_prêt___4" localSheetId="10">#REF!</definedName>
    <definedName name="Montant_prêt___4" localSheetId="21">#REF!</definedName>
    <definedName name="Montant_prêt___4">#REF!</definedName>
    <definedName name="Montant_prêt___5" localSheetId="19">#REF!</definedName>
    <definedName name="Montant_prêt___5" localSheetId="10">#REF!</definedName>
    <definedName name="Montant_prêt___5" localSheetId="21">#REF!</definedName>
    <definedName name="Montant_prêt___5">#REF!</definedName>
    <definedName name="Montant_prêt___7" localSheetId="19">#REF!</definedName>
    <definedName name="Montant_prêt___7" localSheetId="10">#REF!</definedName>
    <definedName name="Montant_prêt___7" localSheetId="21">#REF!</definedName>
    <definedName name="Montant_prêt___7">#REF!</definedName>
    <definedName name="month" localSheetId="19">#REF!</definedName>
    <definedName name="month" localSheetId="10">#REF!</definedName>
    <definedName name="month" localSheetId="21">#REF!</definedName>
    <definedName name="month">#REF!</definedName>
    <definedName name="Monthly" localSheetId="19">'[128]Prév globale'!#REF!</definedName>
    <definedName name="Monthly" localSheetId="10">'[128]Prév globale'!#REF!</definedName>
    <definedName name="Monthly" localSheetId="21">'[128]Prév globale'!#REF!</definedName>
    <definedName name="Monthly">'[128]Prév globale'!#REF!</definedName>
    <definedName name="MONTHLY_AMORT_ENTRY" localSheetId="19">'[129]August '!#REF!</definedName>
    <definedName name="MONTHLY_AMORT_ENTRY" localSheetId="10">'[129]August '!#REF!</definedName>
    <definedName name="MONTHLY_AMORT_ENTRY" localSheetId="21">'[129]August '!#REF!</definedName>
    <definedName name="MONTHLY_AMORT_ENTRY">'[129]August '!#REF!</definedName>
    <definedName name="MonthlyLigne1" localSheetId="1">#REF!</definedName>
    <definedName name="MonthlyLigne1" localSheetId="19">#REF!</definedName>
    <definedName name="MonthlyLigne1" localSheetId="10">#REF!</definedName>
    <definedName name="MonthlyLigne1" localSheetId="21">#REF!</definedName>
    <definedName name="MonthlyLigne1">#REF!</definedName>
    <definedName name="MonthlyLigne2" localSheetId="1">#REF!</definedName>
    <definedName name="MonthlyLigne2" localSheetId="19">#REF!</definedName>
    <definedName name="MonthlyLigne2" localSheetId="10">#REF!</definedName>
    <definedName name="MonthlyLigne2" localSheetId="21">#REF!</definedName>
    <definedName name="MonthlyLigne2">#REF!</definedName>
    <definedName name="MOONLIGHT" localSheetId="1">'[130]May Memo'!#REF!</definedName>
    <definedName name="MOONLIGHT" localSheetId="19">'[130]May Memo'!#REF!</definedName>
    <definedName name="MOONLIGHT" localSheetId="10">'[130]May Memo'!#REF!</definedName>
    <definedName name="MOONLIGHT" localSheetId="21">'[130]May Memo'!#REF!</definedName>
    <definedName name="MOONLIGHT">'[130]May Memo'!#REF!</definedName>
    <definedName name="Movie_Grid" localSheetId="1">#REF!</definedName>
    <definedName name="Movie_Grid" localSheetId="19">#REF!</definedName>
    <definedName name="Movie_Grid" localSheetId="10">#REF!</definedName>
    <definedName name="Movie_Grid" localSheetId="21">#REF!</definedName>
    <definedName name="Movie_Grid">#REF!</definedName>
    <definedName name="MOVIES">#N/A</definedName>
    <definedName name="Movies_Shared_w_USA" localSheetId="1">#REF!</definedName>
    <definedName name="Movies_Shared_w_USA" localSheetId="19">#REF!</definedName>
    <definedName name="Movies_Shared_w_USA" localSheetId="10">#REF!</definedName>
    <definedName name="Movies_Shared_w_USA" localSheetId="21">#REF!</definedName>
    <definedName name="Movies_Shared_w_USA">#REF!</definedName>
    <definedName name="mp"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mpol" localSheetId="22" hidden="1">#REF!</definedName>
    <definedName name="mpol" localSheetId="1" hidden="1">#REF!</definedName>
    <definedName name="mpol" localSheetId="19" hidden="1">#REF!</definedName>
    <definedName name="mpol" localSheetId="10" hidden="1">#REF!</definedName>
    <definedName name="mpol" localSheetId="21" hidden="1">#REF!</definedName>
    <definedName name="mpol" localSheetId="7" hidden="1">#REF!</definedName>
    <definedName name="mpol" localSheetId="26" hidden="1">#REF!</definedName>
    <definedName name="mpol" localSheetId="17" hidden="1">#REF!</definedName>
    <definedName name="mpol" hidden="1">#REF!</definedName>
    <definedName name="mq" localSheetId="1" hidden="1">{"IS",#N/A,FALSE,"IS";"RPTIS",#N/A,FALSE,"RPTIS";"STATS",#N/A,FALSE,"STATS";"CELL",#N/A,FALSE,"CELL";"BS",#N/A,FALSE,"BS"}</definedName>
    <definedName name="mq" localSheetId="19" hidden="1">{"IS",#N/A,FALSE,"IS";"RPTIS",#N/A,FALSE,"RPTIS";"STATS",#N/A,FALSE,"STATS";"CELL",#N/A,FALSE,"CELL";"BS",#N/A,FALSE,"BS"}</definedName>
    <definedName name="mq" localSheetId="21" hidden="1">{"IS",#N/A,FALSE,"IS";"RPTIS",#N/A,FALSE,"RPTIS";"STATS",#N/A,FALSE,"STATS";"CELL",#N/A,FALSE,"CELL";"BS",#N/A,FALSE,"BS"}</definedName>
    <definedName name="mq" localSheetId="26" hidden="1">{"IS",#N/A,FALSE,"IS";"RPTIS",#N/A,FALSE,"RPTIS";"STATS",#N/A,FALSE,"STATS";"CELL",#N/A,FALSE,"CELL";"BS",#N/A,FALSE,"BS"}</definedName>
    <definedName name="mq" localSheetId="29" hidden="1">{"IS",#N/A,FALSE,"IS";"RPTIS",#N/A,FALSE,"RPTIS";"STATS",#N/A,FALSE,"STATS";"CELL",#N/A,FALSE,"CELL";"BS",#N/A,FALSE,"BS"}</definedName>
    <definedName name="mq" hidden="1">{"IS",#N/A,FALSE,"IS";"RPTIS",#N/A,FALSE,"RPTIS";"STATS",#N/A,FALSE,"STATS";"CELL",#N/A,FALSE,"CELL";"BS",#N/A,FALSE,"BS"}</definedName>
    <definedName name="mr" localSheetId="1" hidden="1">{"IS",#N/A,FALSE,"IS";"RPTIS",#N/A,FALSE,"RPTIS";"STATS",#N/A,FALSE,"STATS";"CELL",#N/A,FALSE,"CELL";"BS",#N/A,FALSE,"BS"}</definedName>
    <definedName name="mr" localSheetId="19" hidden="1">{"IS",#N/A,FALSE,"IS";"RPTIS",#N/A,FALSE,"RPTIS";"STATS",#N/A,FALSE,"STATS";"CELL",#N/A,FALSE,"CELL";"BS",#N/A,FALSE,"BS"}</definedName>
    <definedName name="mr" localSheetId="21" hidden="1">{"IS",#N/A,FALSE,"IS";"RPTIS",#N/A,FALSE,"RPTIS";"STATS",#N/A,FALSE,"STATS";"CELL",#N/A,FALSE,"CELL";"BS",#N/A,FALSE,"BS"}</definedName>
    <definedName name="mr" localSheetId="26" hidden="1">{"IS",#N/A,FALSE,"IS";"RPTIS",#N/A,FALSE,"RPTIS";"STATS",#N/A,FALSE,"STATS";"CELL",#N/A,FALSE,"CELL";"BS",#N/A,FALSE,"BS"}</definedName>
    <definedName name="mr" localSheetId="29" hidden="1">{"IS",#N/A,FALSE,"IS";"RPTIS",#N/A,FALSE,"RPTIS";"STATS",#N/A,FALSE,"STATS";"CELL",#N/A,FALSE,"CELL";"BS",#N/A,FALSE,"BS"}</definedName>
    <definedName name="mr" hidden="1">{"IS",#N/A,FALSE,"IS";"RPTIS",#N/A,FALSE,"RPTIS";"STATS",#N/A,FALSE,"STATS";"CELL",#N/A,FALSE,"CELL";"BS",#N/A,FALSE,"BS"}</definedName>
    <definedName name="ms" localSheetId="1" hidden="1">{"IS",#N/A,FALSE,"IS";"RPTIS",#N/A,FALSE,"RPTIS";"STATS",#N/A,FALSE,"STATS";"CELL",#N/A,FALSE,"CELL";"BS",#N/A,FALSE,"BS"}</definedName>
    <definedName name="ms" localSheetId="19" hidden="1">{"IS",#N/A,FALSE,"IS";"RPTIS",#N/A,FALSE,"RPTIS";"STATS",#N/A,FALSE,"STATS";"CELL",#N/A,FALSE,"CELL";"BS",#N/A,FALSE,"BS"}</definedName>
    <definedName name="ms" localSheetId="21" hidden="1">{"IS",#N/A,FALSE,"IS";"RPTIS",#N/A,FALSE,"RPTIS";"STATS",#N/A,FALSE,"STATS";"CELL",#N/A,FALSE,"CELL";"BS",#N/A,FALSE,"BS"}</definedName>
    <definedName name="ms" localSheetId="26" hidden="1">{"IS",#N/A,FALSE,"IS";"RPTIS",#N/A,FALSE,"RPTIS";"STATS",#N/A,FALSE,"STATS";"CELL",#N/A,FALSE,"CELL";"BS",#N/A,FALSE,"BS"}</definedName>
    <definedName name="ms" localSheetId="29" hidden="1">{"IS",#N/A,FALSE,"IS";"RPTIS",#N/A,FALSE,"RPTIS";"STATS",#N/A,FALSE,"STATS";"CELL",#N/A,FALSE,"CELL";"BS",#N/A,FALSE,"BS"}</definedName>
    <definedName name="ms" hidden="1">{"IS",#N/A,FALSE,"IS";"RPTIS",#N/A,FALSE,"RPTIS";"STATS",#N/A,FALSE,"STATS";"CELL",#N/A,FALSE,"CELL";"BS",#N/A,FALSE,"BS"}</definedName>
    <definedName name="MST_3K" localSheetId="19">#REF!</definedName>
    <definedName name="MST_3K" localSheetId="10">#REF!</definedName>
    <definedName name="MST_3K" localSheetId="21">#REF!</definedName>
    <definedName name="MST_3K">#REF!</definedName>
    <definedName name="mt"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MTcasa">[99]Casablanca!$A$1:$I$65536</definedName>
    <definedName name="MTparisD">[99]Parisd!$A$1:$H$65536</definedName>
    <definedName name="MTparisE">[99]Parise!$A$1:$K$65536</definedName>
    <definedName name="mu" localSheetId="1" hidden="1">{"IS",#N/A,FALSE,"IS";"RPTIS",#N/A,FALSE,"RPTIS";"STATS",#N/A,FALSE,"STATS";"BS",#N/A,FALSE,"BS"}</definedName>
    <definedName name="mu" localSheetId="19" hidden="1">{"IS",#N/A,FALSE,"IS";"RPTIS",#N/A,FALSE,"RPTIS";"STATS",#N/A,FALSE,"STATS";"BS",#N/A,FALSE,"BS"}</definedName>
    <definedName name="mu" localSheetId="21" hidden="1">{"IS",#N/A,FALSE,"IS";"RPTIS",#N/A,FALSE,"RPTIS";"STATS",#N/A,FALSE,"STATS";"BS",#N/A,FALSE,"BS"}</definedName>
    <definedName name="mu" localSheetId="26" hidden="1">{"IS",#N/A,FALSE,"IS";"RPTIS",#N/A,FALSE,"RPTIS";"STATS",#N/A,FALSE,"STATS";"BS",#N/A,FALSE,"BS"}</definedName>
    <definedName name="mu" localSheetId="29" hidden="1">{"IS",#N/A,FALSE,"IS";"RPTIS",#N/A,FALSE,"RPTIS";"STATS",#N/A,FALSE,"STATS";"BS",#N/A,FALSE,"BS"}</definedName>
    <definedName name="mu" hidden="1">{"IS",#N/A,FALSE,"IS";"RPTIS",#N/A,FALSE,"RPTIS";"STATS",#N/A,FALSE,"STATS";"BS",#N/A,FALSE,"BS"}</definedName>
    <definedName name="Multiples" localSheetId="19">#REF!</definedName>
    <definedName name="Multiples" localSheetId="10">#REF!</definedName>
    <definedName name="Multiples" localSheetId="21">#REF!</definedName>
    <definedName name="Multiples">#REF!</definedName>
    <definedName name="Multiples___0" localSheetId="19">#REF!</definedName>
    <definedName name="Multiples___0" localSheetId="10">#REF!</definedName>
    <definedName name="Multiples___0" localSheetId="21">#REF!</definedName>
    <definedName name="Multiples___0">#REF!</definedName>
    <definedName name="Multiples___12" localSheetId="19">#REF!</definedName>
    <definedName name="Multiples___12" localSheetId="10">#REF!</definedName>
    <definedName name="Multiples___12" localSheetId="21">#REF!</definedName>
    <definedName name="Multiples___12">#REF!</definedName>
    <definedName name="Multiples___14" localSheetId="19">#REF!</definedName>
    <definedName name="Multiples___14" localSheetId="10">#REF!</definedName>
    <definedName name="Multiples___14" localSheetId="21">#REF!</definedName>
    <definedName name="Multiples___14">#REF!</definedName>
    <definedName name="Multiples___16" localSheetId="19">#REF!</definedName>
    <definedName name="Multiples___16" localSheetId="10">#REF!</definedName>
    <definedName name="Multiples___16" localSheetId="21">#REF!</definedName>
    <definedName name="Multiples___16">#REF!</definedName>
    <definedName name="Multiples___2" localSheetId="19">#REF!</definedName>
    <definedName name="Multiples___2" localSheetId="10">#REF!</definedName>
    <definedName name="Multiples___2" localSheetId="21">#REF!</definedName>
    <definedName name="Multiples___2">#REF!</definedName>
    <definedName name="Multiples___25" localSheetId="19">#REF!</definedName>
    <definedName name="Multiples___25" localSheetId="10">#REF!</definedName>
    <definedName name="Multiples___25" localSheetId="21">#REF!</definedName>
    <definedName name="Multiples___25">#REF!</definedName>
    <definedName name="Multiples___26" localSheetId="19">#REF!</definedName>
    <definedName name="Multiples___26" localSheetId="10">#REF!</definedName>
    <definedName name="Multiples___26" localSheetId="21">#REF!</definedName>
    <definedName name="Multiples___26">#REF!</definedName>
    <definedName name="Multiples___27" localSheetId="19">#REF!</definedName>
    <definedName name="Multiples___27" localSheetId="10">#REF!</definedName>
    <definedName name="Multiples___27" localSheetId="21">#REF!</definedName>
    <definedName name="Multiples___27">#REF!</definedName>
    <definedName name="Multiples___4" localSheetId="19">#REF!</definedName>
    <definedName name="Multiples___4" localSheetId="10">#REF!</definedName>
    <definedName name="Multiples___4" localSheetId="21">#REF!</definedName>
    <definedName name="Multiples___4">#REF!</definedName>
    <definedName name="Multiples___5" localSheetId="19">#REF!</definedName>
    <definedName name="Multiples___5" localSheetId="10">#REF!</definedName>
    <definedName name="Multiples___5" localSheetId="21">#REF!</definedName>
    <definedName name="Multiples___5">#REF!</definedName>
    <definedName name="Multiples___7" localSheetId="19">#REF!</definedName>
    <definedName name="Multiples___7" localSheetId="10">#REF!</definedName>
    <definedName name="Multiples___7" localSheetId="21">#REF!</definedName>
    <definedName name="Multiples___7">#REF!</definedName>
    <definedName name="mv"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vctco" localSheetId="19">#REF!</definedName>
    <definedName name="mvctco" localSheetId="10">#REF!</definedName>
    <definedName name="mvctco" localSheetId="21">#REF!</definedName>
    <definedName name="mvctco">#REF!</definedName>
    <definedName name="mvctim" localSheetId="19">#REF!</definedName>
    <definedName name="mvctim" localSheetId="10">#REF!</definedName>
    <definedName name="mvctim" localSheetId="21">#REF!</definedName>
    <definedName name="mvctim">#REF!</definedName>
    <definedName name="mvctpa" localSheetId="19">#REF!</definedName>
    <definedName name="mvctpa" localSheetId="10">#REF!</definedName>
    <definedName name="mvctpa" localSheetId="21">#REF!</definedName>
    <definedName name="mvctpa">#REF!</definedName>
    <definedName name="mvcttiap" localSheetId="19">#REF!</definedName>
    <definedName name="mvcttiap" localSheetId="10">#REF!</definedName>
    <definedName name="mvcttiap" localSheetId="21">#REF!</definedName>
    <definedName name="mvcttiap">#REF!</definedName>
    <definedName name="mvctvmp" localSheetId="19">#REF!</definedName>
    <definedName name="mvctvmp" localSheetId="10">#REF!</definedName>
    <definedName name="mvctvmp" localSheetId="21">#REF!</definedName>
    <definedName name="mvctvmp">#REF!</definedName>
    <definedName name="mvltco" localSheetId="19">#REF!</definedName>
    <definedName name="mvltco" localSheetId="10">#REF!</definedName>
    <definedName name="mvltco" localSheetId="21">#REF!</definedName>
    <definedName name="mvltco">#REF!</definedName>
    <definedName name="mvltim" localSheetId="19">#REF!</definedName>
    <definedName name="mvltim" localSheetId="10">#REF!</definedName>
    <definedName name="mvltim" localSheetId="21">#REF!</definedName>
    <definedName name="mvltim">#REF!</definedName>
    <definedName name="mvltnc" localSheetId="19">#REF!</definedName>
    <definedName name="mvltnc" localSheetId="10">#REF!</definedName>
    <definedName name="mvltnc" localSheetId="21">#REF!</definedName>
    <definedName name="mvltnc">#REF!</definedName>
    <definedName name="mvltpa" localSheetId="19">#REF!</definedName>
    <definedName name="mvltpa" localSheetId="10">#REF!</definedName>
    <definedName name="mvltpa" localSheetId="21">#REF!</definedName>
    <definedName name="mvltpa">#REF!</definedName>
    <definedName name="mvlttiap" localSheetId="19">#REF!</definedName>
    <definedName name="mvlttiap" localSheetId="10">#REF!</definedName>
    <definedName name="mvlttiap" localSheetId="21">#REF!</definedName>
    <definedName name="mvlttiap">#REF!</definedName>
    <definedName name="mw" localSheetId="1" hidden="1">{"test2",#N/A,TRUE,"Prices"}</definedName>
    <definedName name="mw" localSheetId="19" hidden="1">{"test2",#N/A,TRUE,"Prices"}</definedName>
    <definedName name="mw" localSheetId="21" hidden="1">{"test2",#N/A,TRUE,"Prices"}</definedName>
    <definedName name="mw" localSheetId="26" hidden="1">{"test2",#N/A,TRUE,"Prices"}</definedName>
    <definedName name="mw" localSheetId="29" hidden="1">{"test2",#N/A,TRUE,"Prices"}</definedName>
    <definedName name="mw" hidden="1">{"test2",#N/A,TRUE,"Prices"}</definedName>
    <definedName name="mx"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x"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my"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y"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mz" localSheetId="1" hidden="1">{"IS",#N/A,FALSE,"IS";"RPTIS",#N/A,FALSE,"RPTIS";"STATS",#N/A,FALSE,"STATS";"CELL",#N/A,FALSE,"CELL";"BS",#N/A,FALSE,"BS"}</definedName>
    <definedName name="mz" localSheetId="19" hidden="1">{"IS",#N/A,FALSE,"IS";"RPTIS",#N/A,FALSE,"RPTIS";"STATS",#N/A,FALSE,"STATS";"CELL",#N/A,FALSE,"CELL";"BS",#N/A,FALSE,"BS"}</definedName>
    <definedName name="mz" localSheetId="21" hidden="1">{"IS",#N/A,FALSE,"IS";"RPTIS",#N/A,FALSE,"RPTIS";"STATS",#N/A,FALSE,"STATS";"CELL",#N/A,FALSE,"CELL";"BS",#N/A,FALSE,"BS"}</definedName>
    <definedName name="mz" localSheetId="26" hidden="1">{"IS",#N/A,FALSE,"IS";"RPTIS",#N/A,FALSE,"RPTIS";"STATS",#N/A,FALSE,"STATS";"CELL",#N/A,FALSE,"CELL";"BS",#N/A,FALSE,"BS"}</definedName>
    <definedName name="mz" localSheetId="29" hidden="1">{"IS",#N/A,FALSE,"IS";"RPTIS",#N/A,FALSE,"RPTIS";"STATS",#N/A,FALSE,"STATS";"CELL",#N/A,FALSE,"CELL";"BS",#N/A,FALSE,"BS"}</definedName>
    <definedName name="mz" hidden="1">{"IS",#N/A,FALSE,"IS";"RPTIS",#N/A,FALSE,"RPTIS";"STATS",#N/A,FALSE,"STATS";"CELL",#N/A,FALSE,"CELL";"BS",#N/A,FALSE,"BS"}</definedName>
    <definedName name="nadi" localSheetId="19">'[29]FES  ATLAS'!#REF!</definedName>
    <definedName name="nadi" localSheetId="10">'[29]FES  ATLAS'!#REF!</definedName>
    <definedName name="nadi" localSheetId="21">'[29]FES  ATLAS'!#REF!</definedName>
    <definedName name="nadi">'[29]FES  ATLAS'!#REF!</definedName>
    <definedName name="nalo" localSheetId="1">#REF!</definedName>
    <definedName name="nalo" localSheetId="19">#REF!</definedName>
    <definedName name="nalo" localSheetId="10">#REF!</definedName>
    <definedName name="nalo" localSheetId="21">#REF!</definedName>
    <definedName name="nalo">#REF!</definedName>
    <definedName name="NameVersion" localSheetId="1">#REF!</definedName>
    <definedName name="NameVersion" localSheetId="19">#REF!</definedName>
    <definedName name="NameVersion" localSheetId="10">#REF!</definedName>
    <definedName name="NameVersion" localSheetId="21">#REF!</definedName>
    <definedName name="NameVersion">#REF!</definedName>
    <definedName name="NameVersion___0">[131]Input!$C$17</definedName>
    <definedName name="NameVersion___12" localSheetId="1">#REF!</definedName>
    <definedName name="NameVersion___12" localSheetId="19">#REF!</definedName>
    <definedName name="NameVersion___12" localSheetId="10">#REF!</definedName>
    <definedName name="NameVersion___12" localSheetId="21">#REF!</definedName>
    <definedName name="NameVersion___12">#REF!</definedName>
    <definedName name="NameVersion___14">[132]Input!$C$17</definedName>
    <definedName name="NameVersion___16">[132]Input!$C$17</definedName>
    <definedName name="NameVersion___2">[132]Input!$C$17</definedName>
    <definedName name="NameVersion___25">[132]Input!$C$17</definedName>
    <definedName name="NameVersion___26">[132]Input!$C$17</definedName>
    <definedName name="NameVersion___27">[131]Input!$C$17</definedName>
    <definedName name="NameVersion___4">[132]Input!$C$17</definedName>
    <definedName name="NameVersion___5">[131]Input!$C$17</definedName>
    <definedName name="NameVersion___7">[132]Input!$C$17</definedName>
    <definedName name="National" localSheetId="1">[133]National!$A$1:$G$1528</definedName>
    <definedName name="National">[134]National!$A$1:$G$1528</definedName>
    <definedName name="Nb_de_paiements_par_an" localSheetId="1">#REF!</definedName>
    <definedName name="Nb_de_paiements_par_an" localSheetId="19">#REF!</definedName>
    <definedName name="Nb_de_paiements_par_an" localSheetId="10">#REF!</definedName>
    <definedName name="Nb_de_paiements_par_an" localSheetId="21">#REF!</definedName>
    <definedName name="Nb_de_paiements_par_an">#REF!</definedName>
    <definedName name="Nb_de_paiements_par_an___0" localSheetId="1">#REF!</definedName>
    <definedName name="Nb_de_paiements_par_an___0" localSheetId="19">#REF!</definedName>
    <definedName name="Nb_de_paiements_par_an___0" localSheetId="10">#REF!</definedName>
    <definedName name="Nb_de_paiements_par_an___0" localSheetId="21">#REF!</definedName>
    <definedName name="Nb_de_paiements_par_an___0">#REF!</definedName>
    <definedName name="Nb_de_paiements_par_an___12" localSheetId="1">#REF!</definedName>
    <definedName name="Nb_de_paiements_par_an___12" localSheetId="19">#REF!</definedName>
    <definedName name="Nb_de_paiements_par_an___12" localSheetId="10">#REF!</definedName>
    <definedName name="Nb_de_paiements_par_an___12" localSheetId="21">#REF!</definedName>
    <definedName name="Nb_de_paiements_par_an___12">#REF!</definedName>
    <definedName name="Nb_de_paiements_par_an___14" localSheetId="19">#REF!</definedName>
    <definedName name="Nb_de_paiements_par_an___14" localSheetId="10">#REF!</definedName>
    <definedName name="Nb_de_paiements_par_an___14" localSheetId="21">#REF!</definedName>
    <definedName name="Nb_de_paiements_par_an___14">#REF!</definedName>
    <definedName name="Nb_de_paiements_par_an___16" localSheetId="19">#REF!</definedName>
    <definedName name="Nb_de_paiements_par_an___16" localSheetId="10">#REF!</definedName>
    <definedName name="Nb_de_paiements_par_an___16" localSheetId="21">#REF!</definedName>
    <definedName name="Nb_de_paiements_par_an___16">#REF!</definedName>
    <definedName name="Nb_de_paiements_par_an___2" localSheetId="19">#REF!</definedName>
    <definedName name="Nb_de_paiements_par_an___2" localSheetId="10">#REF!</definedName>
    <definedName name="Nb_de_paiements_par_an___2" localSheetId="21">#REF!</definedName>
    <definedName name="Nb_de_paiements_par_an___2">#REF!</definedName>
    <definedName name="Nb_de_paiements_par_an___25" localSheetId="19">#REF!</definedName>
    <definedName name="Nb_de_paiements_par_an___25" localSheetId="10">#REF!</definedName>
    <definedName name="Nb_de_paiements_par_an___25" localSheetId="21">#REF!</definedName>
    <definedName name="Nb_de_paiements_par_an___25">#REF!</definedName>
    <definedName name="Nb_de_paiements_par_an___26" localSheetId="19">#REF!</definedName>
    <definedName name="Nb_de_paiements_par_an___26" localSheetId="10">#REF!</definedName>
    <definedName name="Nb_de_paiements_par_an___26" localSheetId="21">#REF!</definedName>
    <definedName name="Nb_de_paiements_par_an___26">#REF!</definedName>
    <definedName name="Nb_de_paiements_par_an___27" localSheetId="19">#REF!</definedName>
    <definedName name="Nb_de_paiements_par_an___27" localSheetId="10">#REF!</definedName>
    <definedName name="Nb_de_paiements_par_an___27" localSheetId="21">#REF!</definedName>
    <definedName name="Nb_de_paiements_par_an___27">#REF!</definedName>
    <definedName name="Nb_de_paiements_par_an___4" localSheetId="19">#REF!</definedName>
    <definedName name="Nb_de_paiements_par_an___4" localSheetId="10">#REF!</definedName>
    <definedName name="Nb_de_paiements_par_an___4" localSheetId="21">#REF!</definedName>
    <definedName name="Nb_de_paiements_par_an___4">#REF!</definedName>
    <definedName name="Nb_de_paiements_par_an___5" localSheetId="19">#REF!</definedName>
    <definedName name="Nb_de_paiements_par_an___5" localSheetId="10">#REF!</definedName>
    <definedName name="Nb_de_paiements_par_an___5" localSheetId="21">#REF!</definedName>
    <definedName name="Nb_de_paiements_par_an___5">#REF!</definedName>
    <definedName name="Nb_de_paiements_par_an___7" localSheetId="19">#REF!</definedName>
    <definedName name="Nb_de_paiements_par_an___7" localSheetId="10">#REF!</definedName>
    <definedName name="Nb_de_paiements_par_an___7" localSheetId="21">#REF!</definedName>
    <definedName name="Nb_de_paiements_par_an___7">#REF!</definedName>
    <definedName name="Nbe_total_de_paiements" localSheetId="1">Cover!Nb_de_paiements_par_an*#REF!</definedName>
    <definedName name="Nbe_total_de_paiements" localSheetId="19">'Data Mobile '!Nb_de_paiements_par_an*#REF!</definedName>
    <definedName name="Nbe_total_de_paiements" localSheetId="10">'Marge Mobile'!Nb_de_paiements_par_an*#REF!</definedName>
    <definedName name="Nbe_total_de_paiements" localSheetId="21">'Mobile Money'!Nb_de_paiements_par_an*#REF!</definedName>
    <definedName name="Nbe_total_de_paiements" localSheetId="29">[0]!Nb_de_paiements_par_an*#REF!</definedName>
    <definedName name="Nbe_total_de_paiements">[0]!Nb_de_paiements_par_an*#REF!</definedName>
    <definedName name="Nbe_total_de_paiements___0" localSheetId="1">Cover!Nb_de_paiements_par_an___0*#REF!</definedName>
    <definedName name="Nbe_total_de_paiements___0" localSheetId="19">'Data Mobile '!Nb_de_paiements_par_an___0*#REF!</definedName>
    <definedName name="Nbe_total_de_paiements___0" localSheetId="10">'Marge Mobile'!Nb_de_paiements_par_an___0*#REF!</definedName>
    <definedName name="Nbe_total_de_paiements___0" localSheetId="21">'Mobile Money'!Nb_de_paiements_par_an___0*#REF!</definedName>
    <definedName name="Nbe_total_de_paiements___0" localSheetId="29">Nb_de_paiements_par_an___0*#REF!</definedName>
    <definedName name="Nbe_total_de_paiements___0">Nb_de_paiements_par_an___0*#REF!</definedName>
    <definedName name="Nbe_total_de_paiements___12" localSheetId="1">Cover!Nb_de_paiements_par_an___12*#REF!</definedName>
    <definedName name="Nbe_total_de_paiements___12" localSheetId="19">'Data Mobile '!Nb_de_paiements_par_an___12*#REF!</definedName>
    <definedName name="Nbe_total_de_paiements___12" localSheetId="10">'Marge Mobile'!Nb_de_paiements_par_an___12*#REF!</definedName>
    <definedName name="Nbe_total_de_paiements___12" localSheetId="21">'Mobile Money'!Nb_de_paiements_par_an___12*#REF!</definedName>
    <definedName name="Nbe_total_de_paiements___12" localSheetId="29">Nb_de_paiements_par_an___12*#REF!</definedName>
    <definedName name="Nbe_total_de_paiements___12">Nb_de_paiements_par_an___12*#REF!</definedName>
    <definedName name="Nbe_total_de_paiements___14" localSheetId="1">Nb_de_paiements_par_an___14*#REF!</definedName>
    <definedName name="Nbe_total_de_paiements___14" localSheetId="19">'Data Mobile '!Nb_de_paiements_par_an___14*#REF!</definedName>
    <definedName name="Nbe_total_de_paiements___14" localSheetId="10">'Marge Mobile'!Nb_de_paiements_par_an___14*#REF!</definedName>
    <definedName name="Nbe_total_de_paiements___14" localSheetId="21">'Mobile Money'!Nb_de_paiements_par_an___14*#REF!</definedName>
    <definedName name="Nbe_total_de_paiements___14" localSheetId="29">Nb_de_paiements_par_an___14*#REF!</definedName>
    <definedName name="Nbe_total_de_paiements___14">Nb_de_paiements_par_an___14*#REF!</definedName>
    <definedName name="Nbe_total_de_paiements___16" localSheetId="1">Nb_de_paiements_par_an___16*#REF!</definedName>
    <definedName name="Nbe_total_de_paiements___16" localSheetId="19">'Data Mobile '!Nb_de_paiements_par_an___16*#REF!</definedName>
    <definedName name="Nbe_total_de_paiements___16" localSheetId="10">'Marge Mobile'!Nb_de_paiements_par_an___16*#REF!</definedName>
    <definedName name="Nbe_total_de_paiements___16" localSheetId="21">'Mobile Money'!Nb_de_paiements_par_an___16*#REF!</definedName>
    <definedName name="Nbe_total_de_paiements___16" localSheetId="29">Nb_de_paiements_par_an___16*#REF!</definedName>
    <definedName name="Nbe_total_de_paiements___16">Nb_de_paiements_par_an___16*#REF!</definedName>
    <definedName name="Nbe_total_de_paiements___2" localSheetId="1">Nb_de_paiements_par_an___2*#REF!</definedName>
    <definedName name="Nbe_total_de_paiements___2" localSheetId="19">'Data Mobile '!Nb_de_paiements_par_an___2*#REF!</definedName>
    <definedName name="Nbe_total_de_paiements___2" localSheetId="10">'Marge Mobile'!Nb_de_paiements_par_an___2*#REF!</definedName>
    <definedName name="Nbe_total_de_paiements___2" localSheetId="21">'Mobile Money'!Nb_de_paiements_par_an___2*#REF!</definedName>
    <definedName name="Nbe_total_de_paiements___2" localSheetId="29">Nb_de_paiements_par_an___2*#REF!</definedName>
    <definedName name="Nbe_total_de_paiements___2">Nb_de_paiements_par_an___2*#REF!</definedName>
    <definedName name="Nbe_total_de_paiements___23" localSheetId="1">Cover!Nb_de_paiements_par_an___0*#REF!</definedName>
    <definedName name="Nbe_total_de_paiements___23" localSheetId="19">'Data Mobile '!Nb_de_paiements_par_an___0*#REF!</definedName>
    <definedName name="Nbe_total_de_paiements___23" localSheetId="10">'Marge Mobile'!Nb_de_paiements_par_an___0*#REF!</definedName>
    <definedName name="Nbe_total_de_paiements___23" localSheetId="21">'Mobile Money'!Nb_de_paiements_par_an___0*#REF!</definedName>
    <definedName name="Nbe_total_de_paiements___23" localSheetId="29">Nb_de_paiements_par_an___0*#REF!</definedName>
    <definedName name="Nbe_total_de_paiements___23">Nb_de_paiements_par_an___0*#REF!</definedName>
    <definedName name="Nbe_total_de_paiements___25" localSheetId="1">Nb_de_paiements_par_an___25*#REF!</definedName>
    <definedName name="Nbe_total_de_paiements___25" localSheetId="19">'Data Mobile '!Nb_de_paiements_par_an___25*#REF!</definedName>
    <definedName name="Nbe_total_de_paiements___25" localSheetId="10">'Marge Mobile'!Nb_de_paiements_par_an___25*#REF!</definedName>
    <definedName name="Nbe_total_de_paiements___25" localSheetId="21">'Mobile Money'!Nb_de_paiements_par_an___25*#REF!</definedName>
    <definedName name="Nbe_total_de_paiements___25" localSheetId="29">Nb_de_paiements_par_an___25*#REF!</definedName>
    <definedName name="Nbe_total_de_paiements___25">Nb_de_paiements_par_an___25*#REF!</definedName>
    <definedName name="Nbe_total_de_paiements___26" localSheetId="1">Nb_de_paiements_par_an___26*#REF!</definedName>
    <definedName name="Nbe_total_de_paiements___26" localSheetId="19">'Data Mobile '!Nb_de_paiements_par_an___26*#REF!</definedName>
    <definedName name="Nbe_total_de_paiements___26" localSheetId="10">'Marge Mobile'!Nb_de_paiements_par_an___26*#REF!</definedName>
    <definedName name="Nbe_total_de_paiements___26" localSheetId="21">'Mobile Money'!Nb_de_paiements_par_an___26*#REF!</definedName>
    <definedName name="Nbe_total_de_paiements___26" localSheetId="29">Nb_de_paiements_par_an___26*#REF!</definedName>
    <definedName name="Nbe_total_de_paiements___26">Nb_de_paiements_par_an___26*#REF!</definedName>
    <definedName name="Nbe_total_de_paiements___27" localSheetId="1">Nb_de_paiements_par_an___27*#REF!</definedName>
    <definedName name="Nbe_total_de_paiements___27" localSheetId="19">'Data Mobile '!Nb_de_paiements_par_an___27*#REF!</definedName>
    <definedName name="Nbe_total_de_paiements___27" localSheetId="10">'Marge Mobile'!Nb_de_paiements_par_an___27*#REF!</definedName>
    <definedName name="Nbe_total_de_paiements___27" localSheetId="21">'Mobile Money'!Nb_de_paiements_par_an___27*#REF!</definedName>
    <definedName name="Nbe_total_de_paiements___27" localSheetId="29">Nb_de_paiements_par_an___27*#REF!</definedName>
    <definedName name="Nbe_total_de_paiements___27">Nb_de_paiements_par_an___27*#REF!</definedName>
    <definedName name="Nbe_total_de_paiements___3" localSheetId="1">Cover!Nb_de_paiements_par_an___0*#REF!</definedName>
    <definedName name="Nbe_total_de_paiements___3" localSheetId="19">'Data Mobile '!Nb_de_paiements_par_an___0*#REF!</definedName>
    <definedName name="Nbe_total_de_paiements___3" localSheetId="10">'Marge Mobile'!Nb_de_paiements_par_an___0*#REF!</definedName>
    <definedName name="Nbe_total_de_paiements___3" localSheetId="21">'Mobile Money'!Nb_de_paiements_par_an___0*#REF!</definedName>
    <definedName name="Nbe_total_de_paiements___3" localSheetId="29">Nb_de_paiements_par_an___0*#REF!</definedName>
    <definedName name="Nbe_total_de_paiements___3">Nb_de_paiements_par_an___0*#REF!</definedName>
    <definedName name="Nbe_total_de_paiements___4" localSheetId="1">Nb_de_paiements_par_an___4*#REF!</definedName>
    <definedName name="Nbe_total_de_paiements___4" localSheetId="19">'Data Mobile '!Nb_de_paiements_par_an___4*#REF!</definedName>
    <definedName name="Nbe_total_de_paiements___4" localSheetId="10">'Marge Mobile'!Nb_de_paiements_par_an___4*#REF!</definedName>
    <definedName name="Nbe_total_de_paiements___4" localSheetId="21">'Mobile Money'!Nb_de_paiements_par_an___4*#REF!</definedName>
    <definedName name="Nbe_total_de_paiements___4" localSheetId="29">Nb_de_paiements_par_an___4*#REF!</definedName>
    <definedName name="Nbe_total_de_paiements___4">Nb_de_paiements_par_an___4*#REF!</definedName>
    <definedName name="Nbe_total_de_paiements___5" localSheetId="1">Nb_de_paiements_par_an___5*#REF!</definedName>
    <definedName name="Nbe_total_de_paiements___5" localSheetId="19">'Data Mobile '!Nb_de_paiements_par_an___5*#REF!</definedName>
    <definedName name="Nbe_total_de_paiements___5" localSheetId="10">'Marge Mobile'!Nb_de_paiements_par_an___5*#REF!</definedName>
    <definedName name="Nbe_total_de_paiements___5" localSheetId="21">'Mobile Money'!Nb_de_paiements_par_an___5*#REF!</definedName>
    <definedName name="Nbe_total_de_paiements___5" localSheetId="29">Nb_de_paiements_par_an___5*#REF!</definedName>
    <definedName name="Nbe_total_de_paiements___5">Nb_de_paiements_par_an___5*#REF!</definedName>
    <definedName name="Nbe_total_de_paiements___6" localSheetId="19">[38]Trafic!Nb_de_paiements_par_an*#REF!</definedName>
    <definedName name="Nbe_total_de_paiements___6" localSheetId="10">[38]Trafic!Nb_de_paiements_par_an*#REF!</definedName>
    <definedName name="Nbe_total_de_paiements___6" localSheetId="21">[38]Trafic!Nb_de_paiements_par_an*#REF!</definedName>
    <definedName name="Nbe_total_de_paiements___6">[38]Trafic!Nb_de_paiements_par_an*#REF!</definedName>
    <definedName name="Nbe_total_de_paiements___7" localSheetId="1">Nb_de_paiements_par_an___7*#REF!</definedName>
    <definedName name="Nbe_total_de_paiements___7" localSheetId="19">'Data Mobile '!Nb_de_paiements_par_an___7*#REF!</definedName>
    <definedName name="Nbe_total_de_paiements___7" localSheetId="10">'Marge Mobile'!Nb_de_paiements_par_an___7*#REF!</definedName>
    <definedName name="Nbe_total_de_paiements___7" localSheetId="21">'Mobile Money'!Nb_de_paiements_par_an___7*#REF!</definedName>
    <definedName name="Nbe_total_de_paiements___7" localSheetId="29">Nb_de_paiements_par_an___7*#REF!</definedName>
    <definedName name="Nbe_total_de_paiements___7">Nb_de_paiements_par_an___7*#REF!</definedName>
    <definedName name="Nbe_total_de_paiements___9" localSheetId="1">Cover!Nb_de_paiements_par_an___0*#REF!</definedName>
    <definedName name="Nbe_total_de_paiements___9" localSheetId="19">'Data Mobile '!Nb_de_paiements_par_an___0*#REF!</definedName>
    <definedName name="Nbe_total_de_paiements___9" localSheetId="10">'Marge Mobile'!Nb_de_paiements_par_an___0*#REF!</definedName>
    <definedName name="Nbe_total_de_paiements___9" localSheetId="21">'Mobile Money'!Nb_de_paiements_par_an___0*#REF!</definedName>
    <definedName name="Nbe_total_de_paiements___9" localSheetId="29">Nb_de_paiements_par_an___0*#REF!</definedName>
    <definedName name="Nbe_total_de_paiements___9">Nb_de_paiements_par_an___0*#REF!</definedName>
    <definedName name="NDHEY">#N/A</definedName>
    <definedName name="NETGAAP12M97" localSheetId="1">#REF!</definedName>
    <definedName name="NETGAAP12M97" localSheetId="19">#REF!</definedName>
    <definedName name="NETGAAP12M97" localSheetId="10">#REF!</definedName>
    <definedName name="NETGAAP12M97" localSheetId="21">#REF!</definedName>
    <definedName name="NETGAAP12M97" localSheetId="29">#REF!</definedName>
    <definedName name="NETGAAP12M97">#REF!</definedName>
    <definedName name="new" localSheetId="22" hidden="1">#REF!</definedName>
    <definedName name="new" localSheetId="1" hidden="1">#REF!</definedName>
    <definedName name="new" localSheetId="19" hidden="1">#REF!</definedName>
    <definedName name="new" localSheetId="10" hidden="1">#REF!</definedName>
    <definedName name="new" localSheetId="21" hidden="1">#REF!</definedName>
    <definedName name="new" localSheetId="30" hidden="1">#REF!</definedName>
    <definedName name="new" localSheetId="16" hidden="1">#REF!</definedName>
    <definedName name="new" localSheetId="11" hidden="1">#REF!</definedName>
    <definedName name="new" localSheetId="26" hidden="1">#REF!</definedName>
    <definedName name="new" localSheetId="17" hidden="1">#REF!</definedName>
    <definedName name="new" hidden="1">#REF!</definedName>
    <definedName name="new_FTK" localSheetId="1" hidden="1">{#N/A,#N/A,FALSE,"Outlook for Month ";#N/A,#N/A,FALSE,"Risk for Month ";#N/A,#N/A,FALSE,"Upside for Month"}</definedName>
    <definedName name="new_FTK" localSheetId="19" hidden="1">{#N/A,#N/A,FALSE,"Outlook for Month ";#N/A,#N/A,FALSE,"Risk for Month ";#N/A,#N/A,FALSE,"Upside for Month"}</definedName>
    <definedName name="new_FTK" localSheetId="21" hidden="1">{#N/A,#N/A,FALSE,"Outlook for Month ";#N/A,#N/A,FALSE,"Risk for Month ";#N/A,#N/A,FALSE,"Upside for Month"}</definedName>
    <definedName name="new_FTK" localSheetId="29" hidden="1">{#N/A,#N/A,FALSE,"Outlook for Month ";#N/A,#N/A,FALSE,"Risk for Month ";#N/A,#N/A,FALSE,"Upside for Month"}</definedName>
    <definedName name="new_FTK" hidden="1">{#N/A,#N/A,FALSE,"Outlook for Month ";#N/A,#N/A,FALSE,"Risk for Month ";#N/A,#N/A,FALSE,"Upside for Month"}</definedName>
    <definedName name="newbel" localSheetId="1" hidden="1">{"IS",#N/A,FALSE,"IS";"RPTIS",#N/A,FALSE,"RPTIS";"STATS",#N/A,FALSE,"STATS";"CELL",#N/A,FALSE,"CELL";"BS",#N/A,FALSE,"BS"}</definedName>
    <definedName name="newbel" localSheetId="19" hidden="1">{"IS",#N/A,FALSE,"IS";"RPTIS",#N/A,FALSE,"RPTIS";"STATS",#N/A,FALSE,"STATS";"CELL",#N/A,FALSE,"CELL";"BS",#N/A,FALSE,"BS"}</definedName>
    <definedName name="newbel" localSheetId="21" hidden="1">{"IS",#N/A,FALSE,"IS";"RPTIS",#N/A,FALSE,"RPTIS";"STATS",#N/A,FALSE,"STATS";"CELL",#N/A,FALSE,"CELL";"BS",#N/A,FALSE,"BS"}</definedName>
    <definedName name="newbel" localSheetId="30" hidden="1">{"IS",#N/A,FALSE,"IS";"RPTIS",#N/A,FALSE,"RPTIS";"STATS",#N/A,FALSE,"STATS";"CELL",#N/A,FALSE,"CELL";"BS",#N/A,FALSE,"BS"}</definedName>
    <definedName name="newbel" localSheetId="7" hidden="1">{"IS",#N/A,FALSE,"IS";"RPTIS",#N/A,FALSE,"RPTIS";"STATS",#N/A,FALSE,"STATS";"CELL",#N/A,FALSE,"CELL";"BS",#N/A,FALSE,"BS"}</definedName>
    <definedName name="newbel" localSheetId="26" hidden="1">{"IS",#N/A,FALSE,"IS";"RPTIS",#N/A,FALSE,"RPTIS";"STATS",#N/A,FALSE,"STATS";"CELL",#N/A,FALSE,"CELL";"BS",#N/A,FALSE,"BS"}</definedName>
    <definedName name="newbel" localSheetId="29" hidden="1">{"IS",#N/A,FALSE,"IS";"RPTIS",#N/A,FALSE,"RPTIS";"STATS",#N/A,FALSE,"STATS";"CELL",#N/A,FALSE,"CELL";"BS",#N/A,FALSE,"BS"}</definedName>
    <definedName name="newbel" hidden="1">{"IS",#N/A,FALSE,"IS";"RPTIS",#N/A,FALSE,"RPTIS";"STATS",#N/A,FALSE,"STATS";"CELL",#N/A,FALSE,"CELL";"BS",#N/A,FALSE,"BS"}</definedName>
    <definedName name="newbel1" localSheetId="1" hidden="1">{"IS",#N/A,FALSE,"IS";"RPTIS",#N/A,FALSE,"RPTIS";"STATS",#N/A,FALSE,"STATS";"CELL",#N/A,FALSE,"CELL";"BS",#N/A,FALSE,"BS"}</definedName>
    <definedName name="newbel1" localSheetId="19" hidden="1">{"IS",#N/A,FALSE,"IS";"RPTIS",#N/A,FALSE,"RPTIS";"STATS",#N/A,FALSE,"STATS";"CELL",#N/A,FALSE,"CELL";"BS",#N/A,FALSE,"BS"}</definedName>
    <definedName name="newbel1" localSheetId="21" hidden="1">{"IS",#N/A,FALSE,"IS";"RPTIS",#N/A,FALSE,"RPTIS";"STATS",#N/A,FALSE,"STATS";"CELL",#N/A,FALSE,"CELL";"BS",#N/A,FALSE,"BS"}</definedName>
    <definedName name="newbel1" localSheetId="30" hidden="1">{"IS",#N/A,FALSE,"IS";"RPTIS",#N/A,FALSE,"RPTIS";"STATS",#N/A,FALSE,"STATS";"CELL",#N/A,FALSE,"CELL";"BS",#N/A,FALSE,"BS"}</definedName>
    <definedName name="newbel1" localSheetId="7" hidden="1">{"IS",#N/A,FALSE,"IS";"RPTIS",#N/A,FALSE,"RPTIS";"STATS",#N/A,FALSE,"STATS";"CELL",#N/A,FALSE,"CELL";"BS",#N/A,FALSE,"BS"}</definedName>
    <definedName name="newbel1" localSheetId="26" hidden="1">{"IS",#N/A,FALSE,"IS";"RPTIS",#N/A,FALSE,"RPTIS";"STATS",#N/A,FALSE,"STATS";"CELL",#N/A,FALSE,"CELL";"BS",#N/A,FALSE,"BS"}</definedName>
    <definedName name="newbel1" localSheetId="29" hidden="1">{"IS",#N/A,FALSE,"IS";"RPTIS",#N/A,FALSE,"RPTIS";"STATS",#N/A,FALSE,"STATS";"CELL",#N/A,FALSE,"CELL";"BS",#N/A,FALSE,"BS"}</definedName>
    <definedName name="newbel1" hidden="1">{"IS",#N/A,FALSE,"IS";"RPTIS",#N/A,FALSE,"RPTIS";"STATS",#N/A,FALSE,"STATS";"CELL",#N/A,FALSE,"CELL";"BS",#N/A,FALSE,"BS"}</definedName>
    <definedName name="newDC" localSheetId="1" hidden="1">{#N/A,#N/A,TRUE,"Cover sheet";#N/A,#N/A,TRUE,"DCF analysis";#N/A,#N/A,TRUE,"WACC calculation"}</definedName>
    <definedName name="newDC" localSheetId="19" hidden="1">{#N/A,#N/A,TRUE,"Cover sheet";#N/A,#N/A,TRUE,"DCF analysis";#N/A,#N/A,TRUE,"WACC calculation"}</definedName>
    <definedName name="newDC" localSheetId="21" hidden="1">{#N/A,#N/A,TRUE,"Cover sheet";#N/A,#N/A,TRUE,"DCF analysis";#N/A,#N/A,TRUE,"WACC calculation"}</definedName>
    <definedName name="newDC" localSheetId="30" hidden="1">{#N/A,#N/A,TRUE,"Cover sheet";#N/A,#N/A,TRUE,"DCF analysis";#N/A,#N/A,TRUE,"WACC calculation"}</definedName>
    <definedName name="newDC" localSheetId="7" hidden="1">{#N/A,#N/A,TRUE,"Cover sheet";#N/A,#N/A,TRUE,"DCF analysis";#N/A,#N/A,TRUE,"WACC calculation"}</definedName>
    <definedName name="newDC" localSheetId="29" hidden="1">{#N/A,#N/A,TRUE,"Cover sheet";#N/A,#N/A,TRUE,"DCF analysis";#N/A,#N/A,TRUE,"WACC calculation"}</definedName>
    <definedName name="newDC" hidden="1">{#N/A,#N/A,TRUE,"Cover sheet";#N/A,#N/A,TRUE,"DCF analysis";#N/A,#N/A,TRUE,"WACC calculation"}</definedName>
    <definedName name="nfh">#N/A</definedName>
    <definedName name="nhf">#N/A</definedName>
    <definedName name="NHFGJ" localSheetId="1">Cover!NHFGJ</definedName>
    <definedName name="NHFGJ" localSheetId="19">#N/A</definedName>
    <definedName name="NHFGJ" localSheetId="10">#N/A</definedName>
    <definedName name="NHFGJ" localSheetId="21">#N/A</definedName>
    <definedName name="NHFGJ" localSheetId="30">'NRI 2015'!NHFGJ</definedName>
    <definedName name="NHFGJ" localSheetId="7">'Parc Mobile'!NHFGJ</definedName>
    <definedName name="NHFGJ" localSheetId="29">'SHL et management fees'!NHFGJ</definedName>
    <definedName name="NHFGJ">'NRI 2015'!NHFGJ</definedName>
    <definedName name="nhgk">#N/A</definedName>
    <definedName name="Nine" localSheetId="1">#REF!</definedName>
    <definedName name="Nine" localSheetId="19">#REF!</definedName>
    <definedName name="Nine" localSheetId="10">#REF!</definedName>
    <definedName name="Nine" localSheetId="21">#REF!</definedName>
    <definedName name="Nine" localSheetId="29">#REF!</definedName>
    <definedName name="Nine">#REF!</definedName>
    <definedName name="nka" localSheetId="19">#REF!</definedName>
    <definedName name="nka" localSheetId="10">#REF!</definedName>
    <definedName name="nka" localSheetId="21">#REF!</definedName>
    <definedName name="nka" localSheetId="29">#REF!</definedName>
    <definedName name="nka">#REF!</definedName>
    <definedName name="nki" localSheetId="19">#REF!</definedName>
    <definedName name="nki" localSheetId="10">#REF!</definedName>
    <definedName name="nki" localSheetId="21">#REF!</definedName>
    <definedName name="nki">#REF!</definedName>
    <definedName name="nlk">#N/A</definedName>
    <definedName name="nnflklkfrji" localSheetId="22" hidden="1">#REF!</definedName>
    <definedName name="nnflklkfrji" localSheetId="1" hidden="1">#REF!</definedName>
    <definedName name="nnflklkfrji" localSheetId="19" hidden="1">#REF!</definedName>
    <definedName name="nnflklkfrji" localSheetId="10" hidden="1">#REF!</definedName>
    <definedName name="nnflklkfrji" localSheetId="21" hidden="1">#REF!</definedName>
    <definedName name="nnflklkfrji" localSheetId="7" hidden="1">#REF!</definedName>
    <definedName name="nnflklkfrji" localSheetId="26" hidden="1">#REF!</definedName>
    <definedName name="nnflklkfrji" localSheetId="17" hidden="1">#REF!</definedName>
    <definedName name="nnflklkfrji" hidden="1">#REF!</definedName>
    <definedName name="nnn" localSheetId="22" hidden="1">OFFSET('Capex Consolidés'!DateRangeCompMain,9,0,COUNTA('Capex Consolidés'!DateRangeCompMain)-COUNTA(#REF!),1)</definedName>
    <definedName name="nnn" localSheetId="1" hidden="1">OFFSET(Cover!DateRangeCompMain,9,0,COUNTA(Cover!DateRangeCompMain)-COUNTA(#REF!),1)</definedName>
    <definedName name="nnn" localSheetId="19" hidden="1">OFFSET('Data Mobile '!DateRangeCompMain,9,0,COUNTA('Data Mobile '!DateRangeCompMain)-COUNTA(#REF!),1)</definedName>
    <definedName name="nnn" localSheetId="18" hidden="1">OFFSET([0]!DateRangeCompMain,9,0,COUNTA([0]!DateRangeCompMain)-COUNTA(#REF!),1)</definedName>
    <definedName name="nnn" localSheetId="9" hidden="1">OFFSET([0]!DateRangeCompMain,9,0,COUNTA([0]!DateRangeCompMain)-COUNTA(#REF!),1)</definedName>
    <definedName name="nnn" localSheetId="10" hidden="1">OFFSET('Marge Mobile'!DateRangeCompMain,9,0,COUNTA('Marge Mobile'!DateRangeCompMain)-COUNTA(#REF!),1)</definedName>
    <definedName name="nnn" localSheetId="21" hidden="1">OFFSET('Mobile Money'!DateRangeCompMain,9,0,COUNTA('Mobile Money'!DateRangeCompMain)-COUNTA(#REF!),1)</definedName>
    <definedName name="nnn" localSheetId="30" hidden="1">OFFSET('NRI 2015'!DateRangeCompMain,9,0,COUNTA('NRI 2015'!DateRangeCompMain)-COUNTA(#REF!),1)</definedName>
    <definedName name="nnn" localSheetId="13" hidden="1">OFFSET([0]!DateRangeCompMain,9,0,COUNTA([0]!DateRangeCompMain)-COUNTA(#REF!),1)</definedName>
    <definedName name="nnn" localSheetId="7" hidden="1">OFFSET('Parc Mobile'!DateRangeCompMain,9,0,COUNTA('Parc Mobile'!DateRangeCompMain)-COUNTA(#REF!),1)</definedName>
    <definedName name="nnn" localSheetId="29" hidden="1">OFFSET([0]!DateRangeCompMain,9,0,COUNTA([0]!DateRangeCompMain)-COUNTA(#REF!),1)</definedName>
    <definedName name="nnn" localSheetId="17" hidden="1">OFFSET('Trafic Fixe'!DateRangeCompMain,9,0,COUNTA('Trafic Fixe'!DateRangeCompMain)-COUNTA(#REF!),1)</definedName>
    <definedName name="nnn" hidden="1">OFFSET([0]!DateRangeCompMain,9,0,COUNTA([0]!DateRangeCompMain)-COUNTA(#REF!),1)</definedName>
    <definedName name="noidea" localSheetId="1" hidden="1">{#N/A,#N/A,FALSE,"Calc";#N/A,#N/A,FALSE,"Sensitivity";#N/A,#N/A,FALSE,"LT Earn.Dil.";#N/A,#N/A,FALSE,"Dil. AVP"}</definedName>
    <definedName name="noidea" localSheetId="19" hidden="1">{#N/A,#N/A,FALSE,"Calc";#N/A,#N/A,FALSE,"Sensitivity";#N/A,#N/A,FALSE,"LT Earn.Dil.";#N/A,#N/A,FALSE,"Dil. AVP"}</definedName>
    <definedName name="noidea" localSheetId="21" hidden="1">{#N/A,#N/A,FALSE,"Calc";#N/A,#N/A,FALSE,"Sensitivity";#N/A,#N/A,FALSE,"LT Earn.Dil.";#N/A,#N/A,FALSE,"Dil. AVP"}</definedName>
    <definedName name="noidea" localSheetId="30" hidden="1">{#N/A,#N/A,FALSE,"Calc";#N/A,#N/A,FALSE,"Sensitivity";#N/A,#N/A,FALSE,"LT Earn.Dil.";#N/A,#N/A,FALSE,"Dil. AVP"}</definedName>
    <definedName name="noidea" localSheetId="7" hidden="1">{#N/A,#N/A,FALSE,"Calc";#N/A,#N/A,FALSE,"Sensitivity";#N/A,#N/A,FALSE,"LT Earn.Dil.";#N/A,#N/A,FALSE,"Dil. AVP"}</definedName>
    <definedName name="noidea" localSheetId="29" hidden="1">{#N/A,#N/A,FALSE,"Calc";#N/A,#N/A,FALSE,"Sensitivity";#N/A,#N/A,FALSE,"LT Earn.Dil.";#N/A,#N/A,FALSE,"Dil. AVP"}</definedName>
    <definedName name="noidea" hidden="1">{#N/A,#N/A,FALSE,"Calc";#N/A,#N/A,FALSE,"Sensitivity";#N/A,#N/A,FALSE,"LT Earn.Dil.";#N/A,#N/A,FALSE,"Dil. AVP"}</definedName>
    <definedName name="NOIDEA2" localSheetId="1" hidden="1">{#N/A,#N/A,FALSE,"Calc";#N/A,#N/A,FALSE,"Sensitivity";#N/A,#N/A,FALSE,"LT Earn.Dil.";#N/A,#N/A,FALSE,"Dil. AVP"}</definedName>
    <definedName name="NOIDEA2" localSheetId="19" hidden="1">{#N/A,#N/A,FALSE,"Calc";#N/A,#N/A,FALSE,"Sensitivity";#N/A,#N/A,FALSE,"LT Earn.Dil.";#N/A,#N/A,FALSE,"Dil. AVP"}</definedName>
    <definedName name="NOIDEA2" localSheetId="21" hidden="1">{#N/A,#N/A,FALSE,"Calc";#N/A,#N/A,FALSE,"Sensitivity";#N/A,#N/A,FALSE,"LT Earn.Dil.";#N/A,#N/A,FALSE,"Dil. AVP"}</definedName>
    <definedName name="NOIDEA2" localSheetId="30" hidden="1">{#N/A,#N/A,FALSE,"Calc";#N/A,#N/A,FALSE,"Sensitivity";#N/A,#N/A,FALSE,"LT Earn.Dil.";#N/A,#N/A,FALSE,"Dil. AVP"}</definedName>
    <definedName name="NOIDEA2" localSheetId="7" hidden="1">{#N/A,#N/A,FALSE,"Calc";#N/A,#N/A,FALSE,"Sensitivity";#N/A,#N/A,FALSE,"LT Earn.Dil.";#N/A,#N/A,FALSE,"Dil. AVP"}</definedName>
    <definedName name="NOIDEA2" localSheetId="29" hidden="1">{#N/A,#N/A,FALSE,"Calc";#N/A,#N/A,FALSE,"Sensitivity";#N/A,#N/A,FALSE,"LT Earn.Dil.";#N/A,#N/A,FALSE,"Dil. AVP"}</definedName>
    <definedName name="NOIDEA2" hidden="1">{#N/A,#N/A,FALSE,"Calc";#N/A,#N/A,FALSE,"Sensitivity";#N/A,#N/A,FALSE,"LT Earn.Dil.";#N/A,#N/A,FALSE,"Dil. AVP"}</definedName>
    <definedName name="non" localSheetId="19">'[57]FES  ATLAS'!#REF!</definedName>
    <definedName name="non" localSheetId="10">'[57]FES  ATLAS'!#REF!</definedName>
    <definedName name="non" localSheetId="21">'[57]FES  ATLAS'!#REF!</definedName>
    <definedName name="non">'[57]FES  ATLAS'!#REF!</definedName>
    <definedName name="NonRGCols" localSheetId="1">#REF!</definedName>
    <definedName name="NonRGCols" localSheetId="19">#REF!</definedName>
    <definedName name="NonRGCols" localSheetId="10">#REF!</definedName>
    <definedName name="NonRGCols" localSheetId="21">#REF!</definedName>
    <definedName name="NonRGCols">#REF!</definedName>
    <definedName name="NonRGCols___0" localSheetId="1">#REF!</definedName>
    <definedName name="NonRGCols___0" localSheetId="19">#REF!</definedName>
    <definedName name="NonRGCols___0" localSheetId="10">#REF!</definedName>
    <definedName name="NonRGCols___0" localSheetId="21">#REF!</definedName>
    <definedName name="NonRGCols___0">#REF!</definedName>
    <definedName name="NonRGCols___12" localSheetId="1">#REF!</definedName>
    <definedName name="NonRGCols___12" localSheetId="19">#REF!</definedName>
    <definedName name="NonRGCols___12" localSheetId="10">#REF!</definedName>
    <definedName name="NonRGCols___12" localSheetId="21">#REF!</definedName>
    <definedName name="NonRGCols___12">#REF!</definedName>
    <definedName name="NonRGCols___14" localSheetId="19">#REF!</definedName>
    <definedName name="NonRGCols___14" localSheetId="10">#REF!</definedName>
    <definedName name="NonRGCols___14" localSheetId="21">#REF!</definedName>
    <definedName name="NonRGCols___14">#REF!</definedName>
    <definedName name="NonRGCols___16" localSheetId="19">#REF!</definedName>
    <definedName name="NonRGCols___16" localSheetId="10">#REF!</definedName>
    <definedName name="NonRGCols___16" localSheetId="21">#REF!</definedName>
    <definedName name="NonRGCols___16">#REF!</definedName>
    <definedName name="NonRGCols___2" localSheetId="19">#REF!</definedName>
    <definedName name="NonRGCols___2" localSheetId="10">#REF!</definedName>
    <definedName name="NonRGCols___2" localSheetId="21">#REF!</definedName>
    <definedName name="NonRGCols___2">#REF!</definedName>
    <definedName name="NonRGCols___25" localSheetId="19">#REF!</definedName>
    <definedName name="NonRGCols___25" localSheetId="10">#REF!</definedName>
    <definedName name="NonRGCols___25" localSheetId="21">#REF!</definedName>
    <definedName name="NonRGCols___25">#REF!</definedName>
    <definedName name="NonRGCols___26" localSheetId="19">#REF!</definedName>
    <definedName name="NonRGCols___26" localSheetId="10">#REF!</definedName>
    <definedName name="NonRGCols___26" localSheetId="21">#REF!</definedName>
    <definedName name="NonRGCols___26">#REF!</definedName>
    <definedName name="NonRGCols___27" localSheetId="19">#REF!</definedName>
    <definedName name="NonRGCols___27" localSheetId="10">#REF!</definedName>
    <definedName name="NonRGCols___27" localSheetId="21">#REF!</definedName>
    <definedName name="NonRGCols___27">#REF!</definedName>
    <definedName name="NonRGCols___4" localSheetId="19">#REF!</definedName>
    <definedName name="NonRGCols___4" localSheetId="10">#REF!</definedName>
    <definedName name="NonRGCols___4" localSheetId="21">#REF!</definedName>
    <definedName name="NonRGCols___4">#REF!</definedName>
    <definedName name="NonRGCols___5" localSheetId="19">#REF!</definedName>
    <definedName name="NonRGCols___5" localSheetId="10">#REF!</definedName>
    <definedName name="NonRGCols___5" localSheetId="21">#REF!</definedName>
    <definedName name="NonRGCols___5">#REF!</definedName>
    <definedName name="NonRGCols___7" localSheetId="19">#REF!</definedName>
    <definedName name="NonRGCols___7" localSheetId="10">#REF!</definedName>
    <definedName name="NonRGCols___7" localSheetId="21">#REF!</definedName>
    <definedName name="NonRGCols___7">#REF!</definedName>
    <definedName name="NOUVEAU" localSheetId="1">[135]SV161!$C$19:$C$24,[135]SV161!$C$30:$C$32,[135]SV161!$S$19:$S$24,[135]SV161!$S$30:$S$32</definedName>
    <definedName name="NOUVEAU" localSheetId="21">[136]SV161!$C$19:$C$24,[136]SV161!$C$30:$C$32,[136]SV161!$S$19:$S$24,[136]SV161!$S$30:$S$32</definedName>
    <definedName name="NOUVEAU">[136]SV161!$C$19:$C$24,[136]SV161!$C$30:$C$32,[136]SV161!$S$19:$S$24,[136]SV161!$S$30:$S$32</definedName>
    <definedName name="nouvelle_identification" localSheetId="1">#REF!</definedName>
    <definedName name="nouvelle_identification" localSheetId="19">#REF!</definedName>
    <definedName name="nouvelle_identification" localSheetId="10">#REF!</definedName>
    <definedName name="nouvelle_identification" localSheetId="21">#REF!</definedName>
    <definedName name="nouvelle_identification">#REF!</definedName>
    <definedName name="Novacom" localSheetId="22" hidden="1">OFFSET('Capex Consolidés'!CompRange1Main,9,0,COUNTA('Capex Consolidés'!CompRange1Main)-COUNTA(#REF!),1)</definedName>
    <definedName name="Novacom" localSheetId="1" hidden="1">OFFSET(Cover!CompRange1Main,9,0,COUNTA(Cover!CompRange1Main)-COUNTA(#REF!),1)</definedName>
    <definedName name="Novacom" localSheetId="19" hidden="1">OFFSET('Data Mobile '!CompRange1Main,9,0,COUNTA('Data Mobile '!CompRange1Main)-COUNTA(#REF!),1)</definedName>
    <definedName name="Novacom" localSheetId="18" hidden="1">OFFSET([0]!CompRange1Main,9,0,COUNTA([0]!CompRange1Main)-COUNTA(#REF!),1)</definedName>
    <definedName name="Novacom" localSheetId="9" hidden="1">OFFSET([0]!CompRange1Main,9,0,COUNTA([0]!CompRange1Main)-COUNTA(#REF!),1)</definedName>
    <definedName name="Novacom" localSheetId="10" hidden="1">OFFSET('Marge Mobile'!CompRange1Main,9,0,COUNTA('Marge Mobile'!CompRange1Main)-COUNTA(#REF!),1)</definedName>
    <definedName name="Novacom" localSheetId="21" hidden="1">OFFSET('Mobile Money'!CompRange1Main,9,0,COUNTA('Mobile Money'!CompRange1Main)-COUNTA(#REF!),1)</definedName>
    <definedName name="Novacom" localSheetId="30" hidden="1">OFFSET('NRI 2015'!CompRange1Main,9,0,COUNTA('NRI 2015'!CompRange1Main)-COUNTA(#REF!),1)</definedName>
    <definedName name="Novacom" localSheetId="13" hidden="1">OFFSET([0]!CompRange1Main,9,0,COUNTA([0]!CompRange1Main)-COUNTA(#REF!),1)</definedName>
    <definedName name="Novacom" localSheetId="7" hidden="1">OFFSET('Parc Mobile'!CompRange1Main,9,0,COUNTA('Parc Mobile'!CompRange1Main)-COUNTA(#REF!),1)</definedName>
    <definedName name="Novacom" localSheetId="29" hidden="1">OFFSET([0]!CompRange1Main,9,0,COUNTA([0]!CompRange1Main)-COUNTA(#REF!),1)</definedName>
    <definedName name="Novacom" localSheetId="17" hidden="1">OFFSET('Trafic Fixe'!CompRange1Main,9,0,COUNTA('Trafic Fixe'!CompRange1Main)-COUNTA(#REF!),1)</definedName>
    <definedName name="Novacom" hidden="1">OFFSET([0]!CompRange1Main,9,0,COUNTA([0]!CompRange1Main)-COUNTA(#REF!),1)</definedName>
    <definedName name="November" localSheetId="1">#REF!</definedName>
    <definedName name="November" localSheetId="19">#REF!</definedName>
    <definedName name="November" localSheetId="10">#REF!</definedName>
    <definedName name="November" localSheetId="21">#REF!</definedName>
    <definedName name="November">#REF!</definedName>
    <definedName name="NSS_RVA_Encours">#N/A</definedName>
    <definedName name="Num_premier_paiement" localSheetId="19">#REF!</definedName>
    <definedName name="Num_premier_paiement" localSheetId="10">#REF!</definedName>
    <definedName name="Num_premier_paiement" localSheetId="21">#REF!</definedName>
    <definedName name="Num_premier_paiement">#REF!</definedName>
    <definedName name="Num_premier_paiement___0" localSheetId="19">#REF!</definedName>
    <definedName name="Num_premier_paiement___0" localSheetId="10">#REF!</definedName>
    <definedName name="Num_premier_paiement___0" localSheetId="21">#REF!</definedName>
    <definedName name="Num_premier_paiement___0">#REF!</definedName>
    <definedName name="Num_premier_paiement___12" localSheetId="19">#REF!</definedName>
    <definedName name="Num_premier_paiement___12" localSheetId="10">#REF!</definedName>
    <definedName name="Num_premier_paiement___12" localSheetId="21">#REF!</definedName>
    <definedName name="Num_premier_paiement___12">#REF!</definedName>
    <definedName name="Num_premier_paiement___14" localSheetId="19">#REF!</definedName>
    <definedName name="Num_premier_paiement___14" localSheetId="10">#REF!</definedName>
    <definedName name="Num_premier_paiement___14" localSheetId="21">#REF!</definedName>
    <definedName name="Num_premier_paiement___14">#REF!</definedName>
    <definedName name="Num_premier_paiement___16" localSheetId="19">#REF!</definedName>
    <definedName name="Num_premier_paiement___16" localSheetId="10">#REF!</definedName>
    <definedName name="Num_premier_paiement___16" localSheetId="21">#REF!</definedName>
    <definedName name="Num_premier_paiement___16">#REF!</definedName>
    <definedName name="Num_premier_paiement___2" localSheetId="19">#REF!</definedName>
    <definedName name="Num_premier_paiement___2" localSheetId="10">#REF!</definedName>
    <definedName name="Num_premier_paiement___2" localSheetId="21">#REF!</definedName>
    <definedName name="Num_premier_paiement___2">#REF!</definedName>
    <definedName name="Num_premier_paiement___25" localSheetId="19">#REF!</definedName>
    <definedName name="Num_premier_paiement___25" localSheetId="10">#REF!</definedName>
    <definedName name="Num_premier_paiement___25" localSheetId="21">#REF!</definedName>
    <definedName name="Num_premier_paiement___25">#REF!</definedName>
    <definedName name="Num_premier_paiement___26" localSheetId="19">#REF!</definedName>
    <definedName name="Num_premier_paiement___26" localSheetId="10">#REF!</definedName>
    <definedName name="Num_premier_paiement___26" localSheetId="21">#REF!</definedName>
    <definedName name="Num_premier_paiement___26">#REF!</definedName>
    <definedName name="Num_premier_paiement___27" localSheetId="19">#REF!</definedName>
    <definedName name="Num_premier_paiement___27" localSheetId="10">#REF!</definedName>
    <definedName name="Num_premier_paiement___27" localSheetId="21">#REF!</definedName>
    <definedName name="Num_premier_paiement___27">#REF!</definedName>
    <definedName name="Num_premier_paiement___4" localSheetId="19">#REF!</definedName>
    <definedName name="Num_premier_paiement___4" localSheetId="10">#REF!</definedName>
    <definedName name="Num_premier_paiement___4" localSheetId="21">#REF!</definedName>
    <definedName name="Num_premier_paiement___4">#REF!</definedName>
    <definedName name="Num_premier_paiement___5" localSheetId="19">#REF!</definedName>
    <definedName name="Num_premier_paiement___5" localSheetId="10">#REF!</definedName>
    <definedName name="Num_premier_paiement___5" localSheetId="21">#REF!</definedName>
    <definedName name="Num_premier_paiement___5">#REF!</definedName>
    <definedName name="Num_premier_paiement___7" localSheetId="19">#REF!</definedName>
    <definedName name="Num_premier_paiement___7" localSheetId="10">#REF!</definedName>
    <definedName name="Num_premier_paiement___7" localSheetId="21">#REF!</definedName>
    <definedName name="Num_premier_paiement___7">#REF!</definedName>
    <definedName name="nvbidf" localSheetId="1">Cover!nvbidf</definedName>
    <definedName name="nvbidf" localSheetId="19">#N/A</definedName>
    <definedName name="nvbidf" localSheetId="10">#N/A</definedName>
    <definedName name="nvbidf" localSheetId="21">#N/A</definedName>
    <definedName name="nvbidf" localSheetId="30">'NRI 2015'!nvbidf</definedName>
    <definedName name="nvbidf" localSheetId="7">'Parc Mobile'!nvbidf</definedName>
    <definedName name="nvbidf" localSheetId="29">'SHL et management fees'!nvbidf</definedName>
    <definedName name="nvbidf">'NRI 2015'!nvbidf</definedName>
    <definedName name="NvsASD">"V2003-12-31"</definedName>
    <definedName name="NvsAutoDrillOk">"VN"</definedName>
    <definedName name="NvsElapsedTime">0.000520833331393078</definedName>
    <definedName name="NvsEndTime">38041.478900463</definedName>
    <definedName name="NvsInstLang">"VENG"</definedName>
    <definedName name="NvsInstSpec">"%,FBUSINESS_UNIT,TBUDIV,NREPORTING"</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"%,X,RNF..,CNF.."</definedName>
    <definedName name="NvsPanelBusUnit">"V"</definedName>
    <definedName name="NvsPanelEffdt">"V2020-01-01"</definedName>
    <definedName name="NvsPanelSetid">"VNBC"</definedName>
    <definedName name="NvsReqBU">"V083"</definedName>
    <definedName name="NvsReqBUOnly">"VY"</definedName>
    <definedName name="NvsTransLed">"VN"</definedName>
    <definedName name="NvsTreeASD">"V2003-12-31"</definedName>
    <definedName name="NvsValTbl.BUSINESS_UNIT">"BUS_UNIT_TBL_GL"</definedName>
    <definedName name="O" localSheetId="1">#REF!</definedName>
    <definedName name="O" localSheetId="19">#REF!</definedName>
    <definedName name="O" localSheetId="10">#REF!</definedName>
    <definedName name="O" localSheetId="21">#REF!</definedName>
    <definedName name="O" localSheetId="29">#REF!</definedName>
    <definedName name="O">#REF!</definedName>
    <definedName name="O___0">NA()</definedName>
    <definedName name="O___12" localSheetId="19">#REF!</definedName>
    <definedName name="O___12" localSheetId="10">#REF!</definedName>
    <definedName name="O___12" localSheetId="21">#REF!</definedName>
    <definedName name="O___12" localSheetId="29">#REF!</definedName>
    <definedName name="O___12">#REF!</definedName>
    <definedName name="O___2" localSheetId="19">#REF!</definedName>
    <definedName name="O___2" localSheetId="10">#REF!</definedName>
    <definedName name="O___2" localSheetId="21">#REF!</definedName>
    <definedName name="O___2">#REF!</definedName>
    <definedName name="O___25" localSheetId="19">#REF!</definedName>
    <definedName name="O___25" localSheetId="10">#REF!</definedName>
    <definedName name="O___25" localSheetId="21">#REF!</definedName>
    <definedName name="O___25">#REF!</definedName>
    <definedName name="O___26" localSheetId="19">#REF!</definedName>
    <definedName name="O___26" localSheetId="10">#REF!</definedName>
    <definedName name="O___26" localSheetId="21">#REF!</definedName>
    <definedName name="O___26">#REF!</definedName>
    <definedName name="O___27">NA()</definedName>
    <definedName name="O___4" localSheetId="19">#REF!</definedName>
    <definedName name="O___4" localSheetId="10">#REF!</definedName>
    <definedName name="O___4" localSheetId="21">#REF!</definedName>
    <definedName name="O___4">#REF!</definedName>
    <definedName name="O___5">NA()</definedName>
    <definedName name="O___6" localSheetId="19">#REF!</definedName>
    <definedName name="O___6" localSheetId="10">#REF!</definedName>
    <definedName name="O___6" localSheetId="21">#REF!</definedName>
    <definedName name="O___6">#REF!</definedName>
    <definedName name="O___7" localSheetId="19">#REF!</definedName>
    <definedName name="O___7" localSheetId="10">#REF!</definedName>
    <definedName name="O___7" localSheetId="21">#REF!</definedName>
    <definedName name="O___7">#REF!</definedName>
    <definedName name="ObjectifCommutation" localSheetId="1">#REF!,#REF!,#REF!</definedName>
    <definedName name="ObjectifCommutation" localSheetId="19">#REF!,#REF!,#REF!</definedName>
    <definedName name="ObjectifCommutation" localSheetId="10">#REF!,#REF!,#REF!</definedName>
    <definedName name="ObjectifCommutation" localSheetId="21">#REF!,#REF!,#REF!</definedName>
    <definedName name="ObjectifCommutation">#REF!,#REF!,#REF!</definedName>
    <definedName name="OBSERVATIONS" localSheetId="1">#REF!</definedName>
    <definedName name="OBSERVATIONS" localSheetId="19">#REF!</definedName>
    <definedName name="OBSERVATIONS" localSheetId="10">#REF!</definedName>
    <definedName name="OBSERVATIONS" localSheetId="21">#REF!</definedName>
    <definedName name="OBSERVATIONS">#REF!</definedName>
    <definedName name="October" localSheetId="19">#REF!</definedName>
    <definedName name="October" localSheetId="10">#REF!</definedName>
    <definedName name="October" localSheetId="21">#REF!</definedName>
    <definedName name="October">#REF!</definedName>
    <definedName name="OH" localSheetId="19">#REF!</definedName>
    <definedName name="OH" localSheetId="10">#REF!</definedName>
    <definedName name="OH" localSheetId="21">#REF!</definedName>
    <definedName name="OH">#REF!</definedName>
    <definedName name="oiuoiuouiyuiui" localSheetId="22" hidden="1">#REF!</definedName>
    <definedName name="oiuoiuouiyuiui" localSheetId="1" hidden="1">#REF!</definedName>
    <definedName name="oiuoiuouiyuiui" localSheetId="19" hidden="1">#REF!</definedName>
    <definedName name="oiuoiuouiyuiui" localSheetId="10" hidden="1">#REF!</definedName>
    <definedName name="oiuoiuouiyuiui" localSheetId="21" hidden="1">#REF!</definedName>
    <definedName name="oiuoiuouiyuiui" localSheetId="7" hidden="1">#REF!</definedName>
    <definedName name="oiuoiuouiyuiui" localSheetId="26" hidden="1">#REF!</definedName>
    <definedName name="oiuoiuouiyuiui" localSheetId="17" hidden="1">#REF!</definedName>
    <definedName name="oiuoiuouiyuiui" hidden="1">#REF!</definedName>
    <definedName name="ok" localSheetId="1" hidden="1">{#N/A,#N/A,FALSE,"Calc";#N/A,#N/A,FALSE,"Sensitivity";#N/A,#N/A,FALSE,"LT Earn.Dil.";#N/A,#N/A,FALSE,"Dil. AVP"}</definedName>
    <definedName name="ok" localSheetId="19" hidden="1">{#N/A,#N/A,FALSE,"Calc";#N/A,#N/A,FALSE,"Sensitivity";#N/A,#N/A,FALSE,"LT Earn.Dil.";#N/A,#N/A,FALSE,"Dil. AVP"}</definedName>
    <definedName name="ok" localSheetId="21" hidden="1">{#N/A,#N/A,FALSE,"Calc";#N/A,#N/A,FALSE,"Sensitivity";#N/A,#N/A,FALSE,"LT Earn.Dil.";#N/A,#N/A,FALSE,"Dil. AVP"}</definedName>
    <definedName name="ok" localSheetId="30" hidden="1">{#N/A,#N/A,FALSE,"Calc";#N/A,#N/A,FALSE,"Sensitivity";#N/A,#N/A,FALSE,"LT Earn.Dil.";#N/A,#N/A,FALSE,"Dil. AVP"}</definedName>
    <definedName name="ok" localSheetId="7" hidden="1">{#N/A,#N/A,FALSE,"Calc";#N/A,#N/A,FALSE,"Sensitivity";#N/A,#N/A,FALSE,"LT Earn.Dil.";#N/A,#N/A,FALSE,"Dil. AVP"}</definedName>
    <definedName name="ok" localSheetId="29" hidden="1">{#N/A,#N/A,FALSE,"Calc";#N/A,#N/A,FALSE,"Sensitivity";#N/A,#N/A,FALSE,"LT Earn.Dil.";#N/A,#N/A,FALSE,"Dil. AVP"}</definedName>
    <definedName name="ok" hidden="1">{#N/A,#N/A,FALSE,"Calc";#N/A,#N/A,FALSE,"Sensitivity";#N/A,#N/A,FALSE,"LT Earn.Dil.";#N/A,#N/A,FALSE,"Dil. AVP"}</definedName>
    <definedName name="okj" localSheetId="1">Cover!okj</definedName>
    <definedName name="okj" localSheetId="19">#N/A</definedName>
    <definedName name="okj" localSheetId="10">#N/A</definedName>
    <definedName name="okj" localSheetId="21">#N/A</definedName>
    <definedName name="okj" localSheetId="30">'NRI 2015'!okj</definedName>
    <definedName name="okj" localSheetId="7">'Parc Mobile'!okj</definedName>
    <definedName name="okj" localSheetId="29">'SHL et management fees'!okj</definedName>
    <definedName name="okj">'NRI 2015'!okj</definedName>
    <definedName name="oku" localSheetId="1" hidden="1">{"equity comps",#N/A,FALSE,"CS Comps";"equity comps",#N/A,FALSE,"PS Comps";"equity comps",#N/A,FALSE,"GIC_Comps";"equity comps",#N/A,FALSE,"GIC2_Comps";"debt comps",#N/A,FALSE,"CS Comps";"debt comps",#N/A,FALSE,"PS Comps";"debt comps",#N/A,FALSE,"GIC_Comps";"debt comps",#N/A,FALSE,"GIC2_Comps"}</definedName>
    <definedName name="oku" localSheetId="19" hidden="1">{"equity comps",#N/A,FALSE,"CS Comps";"equity comps",#N/A,FALSE,"PS Comps";"equity comps",#N/A,FALSE,"GIC_Comps";"equity comps",#N/A,FALSE,"GIC2_Comps";"debt comps",#N/A,FALSE,"CS Comps";"debt comps",#N/A,FALSE,"PS Comps";"debt comps",#N/A,FALSE,"GIC_Comps";"debt comps",#N/A,FALSE,"GIC2_Comps"}</definedName>
    <definedName name="oku" localSheetId="21" hidden="1">{"equity comps",#N/A,FALSE,"CS Comps";"equity comps",#N/A,FALSE,"PS Comps";"equity comps",#N/A,FALSE,"GIC_Comps";"equity comps",#N/A,FALSE,"GIC2_Comps";"debt comps",#N/A,FALSE,"CS Comps";"debt comps",#N/A,FALSE,"PS Comps";"debt comps",#N/A,FALSE,"GIC_Comps";"debt comps",#N/A,FALSE,"GIC2_Comps"}</definedName>
    <definedName name="oku" localSheetId="30" hidden="1">{"equity comps",#N/A,FALSE,"CS Comps";"equity comps",#N/A,FALSE,"PS Comps";"equity comps",#N/A,FALSE,"GIC_Comps";"equity comps",#N/A,FALSE,"GIC2_Comps";"debt comps",#N/A,FALSE,"CS Comps";"debt comps",#N/A,FALSE,"PS Comps";"debt comps",#N/A,FALSE,"GIC_Comps";"debt comps",#N/A,FALSE,"GIC2_Comps"}</definedName>
    <definedName name="oku" localSheetId="7" hidden="1">{"equity comps",#N/A,FALSE,"CS Comps";"equity comps",#N/A,FALSE,"PS Comps";"equity comps",#N/A,FALSE,"GIC_Comps";"equity comps",#N/A,FALSE,"GIC2_Comps";"debt comps",#N/A,FALSE,"CS Comps";"debt comps",#N/A,FALSE,"PS Comps";"debt comps",#N/A,FALSE,"GIC_Comps";"debt comps",#N/A,FALSE,"GIC2_Comps"}</definedName>
    <definedName name="oku" localSheetId="29" hidden="1">{"equity comps",#N/A,FALSE,"CS Comps";"equity comps",#N/A,FALSE,"PS Comps";"equity comps",#N/A,FALSE,"GIC_Comps";"equity comps",#N/A,FALSE,"GIC2_Comps";"debt comps",#N/A,FALSE,"CS Comps";"debt comps",#N/A,FALSE,"PS Comps";"debt comps",#N/A,FALSE,"GIC_Comps";"debt comps",#N/A,FALSE,"GIC2_Comps"}</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mar" localSheetId="19">#REF!</definedName>
    <definedName name="omar" localSheetId="10">#REF!</definedName>
    <definedName name="omar" localSheetId="21">#REF!</definedName>
    <definedName name="omar">#REF!</definedName>
    <definedName name="OMC_HARDWARE" localSheetId="19">#REF!</definedName>
    <definedName name="OMC_HARDWARE" localSheetId="10">#REF!</definedName>
    <definedName name="OMC_HARDWARE" localSheetId="21">#REF!</definedName>
    <definedName name="OMC_HARDWARE">#REF!</definedName>
    <definedName name="OMC_SOFTWARE" localSheetId="19">#REF!</definedName>
    <definedName name="OMC_SOFTWARE" localSheetId="10">#REF!</definedName>
    <definedName name="OMC_SOFTWARE" localSheetId="21">#REF!</definedName>
    <definedName name="OMC_SOFTWARE">#REF!</definedName>
    <definedName name="OMMAMAAC">#REF!</definedName>
    <definedName name="OP" localSheetId="1" hidden="1">{#N/A,#N/A,FALSE,"Operations";#N/A,#N/A,FALSE,"Financials"}</definedName>
    <definedName name="OP" localSheetId="19" hidden="1">{#N/A,#N/A,FALSE,"Operations";#N/A,#N/A,FALSE,"Financials"}</definedName>
    <definedName name="OP" localSheetId="21" hidden="1">{#N/A,#N/A,FALSE,"Operations";#N/A,#N/A,FALSE,"Financials"}</definedName>
    <definedName name="OP" localSheetId="30" hidden="1">{#N/A,#N/A,FALSE,"Operations";#N/A,#N/A,FALSE,"Financials"}</definedName>
    <definedName name="OP" localSheetId="7" hidden="1">{#N/A,#N/A,FALSE,"Operations";#N/A,#N/A,FALSE,"Financials"}</definedName>
    <definedName name="OP" localSheetId="29" hidden="1">{#N/A,#N/A,FALSE,"Operations";#N/A,#N/A,FALSE,"Financials"}</definedName>
    <definedName name="OP" hidden="1">{#N/A,#N/A,FALSE,"Operations";#N/A,#N/A,FALSE,"Financials"}</definedName>
    <definedName name="OPEX">#N/A</definedName>
    <definedName name="opex_">#N/A</definedName>
    <definedName name="OPEX_ACTU_DETAIL_DIV" localSheetId="19">#REF!</definedName>
    <definedName name="OPEX_ACTU_DETAIL_DIV" localSheetId="10">#REF!</definedName>
    <definedName name="OPEX_ACTU_DETAIL_DIV" localSheetId="21">#REF!</definedName>
    <definedName name="OPEX_ACTU_DETAIL_DIV">#REF!</definedName>
    <definedName name="OPEX_CG_03" localSheetId="19">#REF!</definedName>
    <definedName name="OPEX_CG_03" localSheetId="10">#REF!</definedName>
    <definedName name="OPEX_CG_03" localSheetId="21">#REF!</definedName>
    <definedName name="OPEX_CG_03">#REF!</definedName>
    <definedName name="OPEX_CR" localSheetId="19">#REF!</definedName>
    <definedName name="OPEX_CR" localSheetId="10">#REF!</definedName>
    <definedName name="OPEX_CR" localSheetId="21">#REF!</definedName>
    <definedName name="OPEX_CR">#REF!</definedName>
    <definedName name="OPEX_MC" localSheetId="19">#REF!</definedName>
    <definedName name="OPEX_MC" localSheetId="10">#REF!</definedName>
    <definedName name="OPEX_MC" localSheetId="21">#REF!</definedName>
    <definedName name="OPEX_MC">#REF!</definedName>
    <definedName name="OPEX_PREVISION" localSheetId="19">#REF!</definedName>
    <definedName name="OPEX_PREVISION" localSheetId="10">#REF!</definedName>
    <definedName name="OPEX_PREVISION" localSheetId="21">#REF!</definedName>
    <definedName name="OPEX_PREVISION">#REF!</definedName>
    <definedName name="OPEX0">[137]OPEX!$A$7:$U$7</definedName>
    <definedName name="opex2">#N/A</definedName>
    <definedName name="opex3" localSheetId="1">Cover!opex3</definedName>
    <definedName name="opex3" localSheetId="19">#N/A</definedName>
    <definedName name="opex3" localSheetId="10">#N/A</definedName>
    <definedName name="opex3" localSheetId="21">#N/A</definedName>
    <definedName name="opex3" localSheetId="29">'SHL et management fees'!opex3</definedName>
    <definedName name="opex3">'SHL et management fees'!opex3</definedName>
    <definedName name="OPEX4RCG" localSheetId="1">#REF!</definedName>
    <definedName name="OPEX4RCG" localSheetId="19">#REF!</definedName>
    <definedName name="OPEX4RCG" localSheetId="10">#REF!</definedName>
    <definedName name="OPEX4RCG" localSheetId="21">#REF!</definedName>
    <definedName name="OPEX4RCG" localSheetId="29">#REF!</definedName>
    <definedName name="OPEX4RCG">#REF!</definedName>
    <definedName name="OPEX4Rcumul_general" localSheetId="19">#REF!</definedName>
    <definedName name="OPEX4Rcumul_general" localSheetId="10">#REF!</definedName>
    <definedName name="OPEX4Rcumul_general" localSheetId="21">#REF!</definedName>
    <definedName name="OPEX4Rcumul_general" localSheetId="29">#REF!</definedName>
    <definedName name="OPEX4Rcumul_general">#REF!</definedName>
    <definedName name="OTHER" localSheetId="19">#REF!</definedName>
    <definedName name="OTHER" localSheetId="10">#REF!</definedName>
    <definedName name="OTHER" localSheetId="21">#REF!</definedName>
    <definedName name="OTHER">#REF!</definedName>
    <definedName name="OUJ" localSheetId="19">#REF!</definedName>
    <definedName name="OUJ" localSheetId="10">#REF!</definedName>
    <definedName name="OUJ" localSheetId="21">#REF!</definedName>
    <definedName name="OUJ">#REF!</definedName>
    <definedName name="OUJDA" localSheetId="19">[96]BATIMENT!#REF!</definedName>
    <definedName name="OUJDA" localSheetId="10">[96]BATIMENT!#REF!</definedName>
    <definedName name="OUJDA" localSheetId="21">[96]BATIMENT!#REF!</definedName>
    <definedName name="OUJDA">[96]BATIMENT!#REF!</definedName>
    <definedName name="outi">#N/A</definedName>
    <definedName name="outilagemobile">#N/A</definedName>
    <definedName name="ovaged" localSheetId="19">'[46]CIG+OV'!#REF!</definedName>
    <definedName name="ovaged" localSheetId="10">'[46]CIG+OV'!#REF!</definedName>
    <definedName name="ovaged" localSheetId="21">'[46]CIG+OV'!#REF!</definedName>
    <definedName name="ovaged">'[46]CIG+OV'!#REF!</definedName>
    <definedName name="ovcs" localSheetId="19">'[46]CIG+OV'!#REF!</definedName>
    <definedName name="ovcs" localSheetId="10">'[46]CIG+OV'!#REF!</definedName>
    <definedName name="ovcs" localSheetId="21">'[46]CIG+OV'!#REF!</definedName>
    <definedName name="ovcs">'[46]CIG+OV'!#REF!</definedName>
    <definedName name="overview">[138]overview!$B$6:$GV$130</definedName>
    <definedName name="ovps" localSheetId="19">'[46]CIG+OV'!#REF!</definedName>
    <definedName name="ovps" localSheetId="10">'[46]CIG+OV'!#REF!</definedName>
    <definedName name="ovps" localSheetId="21">'[46]CIG+OV'!#REF!</definedName>
    <definedName name="ovps">'[46]CIG+OV'!#REF!</definedName>
    <definedName name="p" localSheetId="1">#REF!</definedName>
    <definedName name="p" localSheetId="19">#REF!</definedName>
    <definedName name="p" localSheetId="10">#REF!</definedName>
    <definedName name="p" localSheetId="21">#REF!</definedName>
    <definedName name="p">#REF!</definedName>
    <definedName name="PAGE_1">#N/A</definedName>
    <definedName name="PAGE_2">#N/A</definedName>
    <definedName name="page1" localSheetId="1">#REF!</definedName>
    <definedName name="page1" localSheetId="19">#REF!</definedName>
    <definedName name="page1" localSheetId="10">#REF!</definedName>
    <definedName name="page1" localSheetId="21">#REF!</definedName>
    <definedName name="page1">#REF!</definedName>
    <definedName name="page2" localSheetId="1">#REF!</definedName>
    <definedName name="page2" localSheetId="19">#REF!</definedName>
    <definedName name="page2" localSheetId="10">#REF!</definedName>
    <definedName name="page2" localSheetId="21">#REF!</definedName>
    <definedName name="page2">#REF!</definedName>
    <definedName name="page3" localSheetId="19">#REF!</definedName>
    <definedName name="page3" localSheetId="10">#REF!</definedName>
    <definedName name="page3" localSheetId="21">#REF!</definedName>
    <definedName name="page3">#REF!</definedName>
    <definedName name="PAIE" localSheetId="19">#REF!</definedName>
    <definedName name="PAIE" localSheetId="10">#REF!</definedName>
    <definedName name="PAIE" localSheetId="21">#REF!</definedName>
    <definedName name="PAIE">#REF!</definedName>
    <definedName name="Paiement_calculé" localSheetId="19">#REF!</definedName>
    <definedName name="Paiement_calculé" localSheetId="10">#REF!</definedName>
    <definedName name="Paiement_calculé" localSheetId="21">#REF!</definedName>
    <definedName name="Paiement_calculé">#REF!</definedName>
    <definedName name="Paiement_calculé___0" localSheetId="19">#REF!</definedName>
    <definedName name="Paiement_calculé___0" localSheetId="10">#REF!</definedName>
    <definedName name="Paiement_calculé___0" localSheetId="21">#REF!</definedName>
    <definedName name="Paiement_calculé___0">#REF!</definedName>
    <definedName name="Paiement_calculé___12" localSheetId="19">#REF!</definedName>
    <definedName name="Paiement_calculé___12" localSheetId="10">#REF!</definedName>
    <definedName name="Paiement_calculé___12" localSheetId="21">#REF!</definedName>
    <definedName name="Paiement_calculé___12">#REF!</definedName>
    <definedName name="Paiement_calculé___14" localSheetId="19">#REF!</definedName>
    <definedName name="Paiement_calculé___14" localSheetId="10">#REF!</definedName>
    <definedName name="Paiement_calculé___14" localSheetId="21">#REF!</definedName>
    <definedName name="Paiement_calculé___14">#REF!</definedName>
    <definedName name="Paiement_calculé___16" localSheetId="19">#REF!</definedName>
    <definedName name="Paiement_calculé___16" localSheetId="10">#REF!</definedName>
    <definedName name="Paiement_calculé___16" localSheetId="21">#REF!</definedName>
    <definedName name="Paiement_calculé___16">#REF!</definedName>
    <definedName name="Paiement_calculé___2" localSheetId="19">#REF!</definedName>
    <definedName name="Paiement_calculé___2" localSheetId="10">#REF!</definedName>
    <definedName name="Paiement_calculé___2" localSheetId="21">#REF!</definedName>
    <definedName name="Paiement_calculé___2">#REF!</definedName>
    <definedName name="Paiement_calculé___25" localSheetId="19">#REF!</definedName>
    <definedName name="Paiement_calculé___25" localSheetId="10">#REF!</definedName>
    <definedName name="Paiement_calculé___25" localSheetId="21">#REF!</definedName>
    <definedName name="Paiement_calculé___25">#REF!</definedName>
    <definedName name="Paiement_calculé___26" localSheetId="19">#REF!</definedName>
    <definedName name="Paiement_calculé___26" localSheetId="10">#REF!</definedName>
    <definedName name="Paiement_calculé___26" localSheetId="21">#REF!</definedName>
    <definedName name="Paiement_calculé___26">#REF!</definedName>
    <definedName name="Paiement_calculé___27" localSheetId="19">#REF!</definedName>
    <definedName name="Paiement_calculé___27" localSheetId="10">#REF!</definedName>
    <definedName name="Paiement_calculé___27" localSheetId="21">#REF!</definedName>
    <definedName name="Paiement_calculé___27">#REF!</definedName>
    <definedName name="Paiement_calculé___4" localSheetId="19">#REF!</definedName>
    <definedName name="Paiement_calculé___4" localSheetId="10">#REF!</definedName>
    <definedName name="Paiement_calculé___4" localSheetId="21">#REF!</definedName>
    <definedName name="Paiement_calculé___4">#REF!</definedName>
    <definedName name="Paiement_calculé___5" localSheetId="19">#REF!</definedName>
    <definedName name="Paiement_calculé___5" localSheetId="10">#REF!</definedName>
    <definedName name="Paiement_calculé___5" localSheetId="21">#REF!</definedName>
    <definedName name="Paiement_calculé___5">#REF!</definedName>
    <definedName name="Paiement_calculé___7" localSheetId="19">#REF!</definedName>
    <definedName name="Paiement_calculé___7" localSheetId="10">#REF!</definedName>
    <definedName name="Paiement_calculé___7" localSheetId="21">#REF!</definedName>
    <definedName name="Paiement_calculé___7">#REF!</definedName>
    <definedName name="PAM" localSheetId="1">Cover!PAM</definedName>
    <definedName name="PAM" localSheetId="19">#N/A</definedName>
    <definedName name="PAM" localSheetId="10">#N/A</definedName>
    <definedName name="PAM" localSheetId="21">#N/A</definedName>
    <definedName name="PAM" localSheetId="30">'NRI 2015'!PAM</definedName>
    <definedName name="PAM" localSheetId="7">'Parc Mobile'!PAM</definedName>
    <definedName name="PAM" localSheetId="29">'SHL et management fees'!PAM</definedName>
    <definedName name="PAM">'NRI 2015'!PAM</definedName>
    <definedName name="PAM___0" localSheetId="1">Premier_paiement___16</definedName>
    <definedName name="PAM___0" localSheetId="19">'Data Mobile '!Premier_paiement___16</definedName>
    <definedName name="PAM___0" localSheetId="10">'Marge Mobile'!Premier_paiement___16</definedName>
    <definedName name="PAM___0" localSheetId="21">'Mobile Money'!Premier_paiement___16</definedName>
    <definedName name="PAM___0" localSheetId="29">Premier_paiement___16</definedName>
    <definedName name="PAM___0">Premier_paiement___16</definedName>
    <definedName name="PAM___12" localSheetId="1">PreDealReduction___5</definedName>
    <definedName name="PAM___12" localSheetId="19">'Data Mobile '!PreDealReduction___5</definedName>
    <definedName name="PAM___12" localSheetId="10">'Marge Mobile'!PreDealReduction___5</definedName>
    <definedName name="PAM___12" localSheetId="21">'Mobile Money'!PreDealReduction___5</definedName>
    <definedName name="PAM___12" localSheetId="29">PreDealReduction___5</definedName>
    <definedName name="PAM___12">PreDealReduction___5</definedName>
    <definedName name="PAM___14" localSheetId="1">PreDealReduction___27</definedName>
    <definedName name="PAM___14" localSheetId="19">'Data Mobile '!PreDealReduction___27</definedName>
    <definedName name="PAM___14" localSheetId="10">'Marge Mobile'!PreDealReduction___27</definedName>
    <definedName name="PAM___14" localSheetId="21">'Mobile Money'!PreDealReduction___27</definedName>
    <definedName name="PAM___14" localSheetId="29">PreDealReduction___27</definedName>
    <definedName name="PAM___14">PreDealReduction___27</definedName>
    <definedName name="PAM___16" localSheetId="1">PreDealReduction___14</definedName>
    <definedName name="PAM___16" localSheetId="19">'Data Mobile '!PreDealReduction___14</definedName>
    <definedName name="PAM___16" localSheetId="10">'Marge Mobile'!PreDealReduction___14</definedName>
    <definedName name="PAM___16" localSheetId="21">'Mobile Money'!PreDealReduction___14</definedName>
    <definedName name="PAM___16" localSheetId="29">PreDealReduction___14</definedName>
    <definedName name="PAM___16">PreDealReduction___14</definedName>
    <definedName name="PAM___23" localSheetId="1">PreDealReduction___25</definedName>
    <definedName name="PAM___23" localSheetId="19">'Data Mobile '!PreDealReduction___25</definedName>
    <definedName name="PAM___23" localSheetId="10">'Marge Mobile'!PreDealReduction___25</definedName>
    <definedName name="PAM___23" localSheetId="21">'Mobile Money'!PreDealReduction___25</definedName>
    <definedName name="PAM___23" localSheetId="29">PreDealReduction___25</definedName>
    <definedName name="PAM___23">PreDealReduction___25</definedName>
    <definedName name="PAM___25" localSheetId="1">PreDealReduction___2</definedName>
    <definedName name="PAM___25" localSheetId="19">'Data Mobile '!PreDealReduction___2</definedName>
    <definedName name="PAM___25" localSheetId="10">'Marge Mobile'!PreDealReduction___2</definedName>
    <definedName name="PAM___25" localSheetId="21">'Mobile Money'!PreDealReduction___2</definedName>
    <definedName name="PAM___25" localSheetId="29">PreDealReduction___2</definedName>
    <definedName name="PAM___25">PreDealReduction___2</definedName>
    <definedName name="PAM___26" localSheetId="1">Cover!PreDealReduction___0</definedName>
    <definedName name="PAM___26" localSheetId="19">'Data Mobile '!PreDealReduction___0</definedName>
    <definedName name="PAM___26" localSheetId="10">'Marge Mobile'!PreDealReduction___0</definedName>
    <definedName name="PAM___26" localSheetId="21">'Mobile Money'!PreDealReduction___0</definedName>
    <definedName name="PAM___26" localSheetId="29">PreDealReduction___0</definedName>
    <definedName name="PAM___26">PreDealReduction___0</definedName>
    <definedName name="PAM___27" localSheetId="1">PreDealReduction___26</definedName>
    <definedName name="PAM___27" localSheetId="19">'Data Mobile '!PreDealReduction___26</definedName>
    <definedName name="PAM___27" localSheetId="10">'Marge Mobile'!PreDealReduction___26</definedName>
    <definedName name="PAM___27" localSheetId="21">'Mobile Money'!PreDealReduction___26</definedName>
    <definedName name="PAM___27" localSheetId="29">PreDealReduction___26</definedName>
    <definedName name="PAM___27">PreDealReduction___26</definedName>
    <definedName name="PAM___5" localSheetId="1">PreDealReduction___7</definedName>
    <definedName name="PAM___5" localSheetId="19">'Data Mobile '!PreDealReduction___7</definedName>
    <definedName name="PAM___5" localSheetId="10">'Marge Mobile'!PreDealReduction___7</definedName>
    <definedName name="PAM___5" localSheetId="21">'Mobile Money'!PreDealReduction___7</definedName>
    <definedName name="PAM___5" localSheetId="29">PreDealReduction___7</definedName>
    <definedName name="PAM___5">PreDealReduction___7</definedName>
    <definedName name="PAM___6" localSheetId="1">PreDealReduction___4</definedName>
    <definedName name="PAM___6" localSheetId="19">'Data Mobile '!PreDealReduction___4</definedName>
    <definedName name="PAM___6" localSheetId="10">'Marge Mobile'!PreDealReduction___4</definedName>
    <definedName name="PAM___6" localSheetId="21">'Mobile Money'!PreDealReduction___4</definedName>
    <definedName name="PAM___6" localSheetId="29">PreDealReduction___4</definedName>
    <definedName name="PAM___6">PreDealReduction___4</definedName>
    <definedName name="PAM___7" localSheetId="10">[58]Trafic!Premier_paiement</definedName>
    <definedName name="PAM___7">[58]Trafic!Premier_paiement</definedName>
    <definedName name="PAM___9" localSheetId="1">Cover!PreDealReduction___12</definedName>
    <definedName name="PAM___9" localSheetId="19">'Data Mobile '!PreDealReduction___12</definedName>
    <definedName name="PAM___9" localSheetId="10">'Marge Mobile'!PreDealReduction___12</definedName>
    <definedName name="PAM___9" localSheetId="21">'Mobile Money'!PreDealReduction___12</definedName>
    <definedName name="PAM___9" localSheetId="29">PreDealReduction___12</definedName>
    <definedName name="PAM___9">PreDealReduction___12</definedName>
    <definedName name="pamdaged" localSheetId="1">'[46]CIG+OV'!#REF!</definedName>
    <definedName name="pamdaged" localSheetId="19">'[46]CIG+OV'!#REF!</definedName>
    <definedName name="pamdaged" localSheetId="10">'[46]CIG+OV'!#REF!</definedName>
    <definedName name="pamdaged" localSheetId="21">'[46]CIG+OV'!#REF!</definedName>
    <definedName name="pamdaged" localSheetId="29">'[46]CIG+OV'!#REF!</definedName>
    <definedName name="pamdaged">'[46]CIG+OV'!#REF!</definedName>
    <definedName name="pamdcb" localSheetId="1">'[46]CIG+OV'!#REF!</definedName>
    <definedName name="pamdcb" localSheetId="19">'[46]CIG+OV'!#REF!</definedName>
    <definedName name="pamdcb" localSheetId="10">'[46]CIG+OV'!#REF!</definedName>
    <definedName name="pamdcb" localSheetId="21">'[46]CIG+OV'!#REF!</definedName>
    <definedName name="pamdcb">'[46]CIG+OV'!#REF!</definedName>
    <definedName name="pamdcr" localSheetId="1">'[46]CIG+OV'!#REF!</definedName>
    <definedName name="pamdcr" localSheetId="19">'[46]CIG+OV'!#REF!</definedName>
    <definedName name="pamdcr" localSheetId="10">'[46]CIG+OV'!#REF!</definedName>
    <definedName name="pamdcr" localSheetId="21">'[46]CIG+OV'!#REF!</definedName>
    <definedName name="pamdcr">'[46]CIG+OV'!#REF!</definedName>
    <definedName name="pamdcs" localSheetId="19">'[46]CIG+OV'!#REF!</definedName>
    <definedName name="pamdcs" localSheetId="10">'[46]CIG+OV'!#REF!</definedName>
    <definedName name="pamdcs" localSheetId="21">'[46]CIG+OV'!#REF!</definedName>
    <definedName name="pamdcs">'[46]CIG+OV'!#REF!</definedName>
    <definedName name="pamdpb" localSheetId="19">'[46]CIG+OV'!#REF!</definedName>
    <definedName name="pamdpb" localSheetId="10">'[46]CIG+OV'!#REF!</definedName>
    <definedName name="pamdpb" localSheetId="21">'[46]CIG+OV'!#REF!</definedName>
    <definedName name="pamdpb">'[46]CIG+OV'!#REF!</definedName>
    <definedName name="pamdpr" localSheetId="19">'[46]CIG+OV'!#REF!</definedName>
    <definedName name="pamdpr" localSheetId="10">'[46]CIG+OV'!#REF!</definedName>
    <definedName name="pamdpr" localSheetId="21">'[46]CIG+OV'!#REF!</definedName>
    <definedName name="pamdpr">'[46]CIG+OV'!#REF!</definedName>
    <definedName name="pamdps" localSheetId="19">'[46]CIG+OV'!#REF!</definedName>
    <definedName name="pamdps" localSheetId="10">'[46]CIG+OV'!#REF!</definedName>
    <definedName name="pamdps" localSheetId="21">'[46]CIG+OV'!#REF!</definedName>
    <definedName name="pamdps">'[46]CIG+OV'!#REF!</definedName>
    <definedName name="par_article" localSheetId="1">#REF!</definedName>
    <definedName name="par_article" localSheetId="19">#REF!</definedName>
    <definedName name="par_article" localSheetId="10">#REF!</definedName>
    <definedName name="par_article" localSheetId="21">#REF!</definedName>
    <definedName name="par_article">#REF!</definedName>
    <definedName name="part" localSheetId="1">#REF!</definedName>
    <definedName name="part" localSheetId="19">#REF!</definedName>
    <definedName name="part" localSheetId="10">#REF!</definedName>
    <definedName name="part" localSheetId="21">#REF!</definedName>
    <definedName name="part">#REF!</definedName>
    <definedName name="partdiv" localSheetId="1">#REF!</definedName>
    <definedName name="partdiv" localSheetId="19">#REF!</definedName>
    <definedName name="partdiv" localSheetId="10">#REF!</definedName>
    <definedName name="partdiv" localSheetId="21">#REF!</definedName>
    <definedName name="partdiv">#REF!</definedName>
    <definedName name="PartialBarrier" localSheetId="10">[139]!PartialBarrier</definedName>
    <definedName name="PartialBarrier">[139]!PartialBarrier</definedName>
    <definedName name="PARTICIP" localSheetId="1">#REF!</definedName>
    <definedName name="PARTICIP" localSheetId="19">#REF!</definedName>
    <definedName name="PARTICIP" localSheetId="10">#REF!</definedName>
    <definedName name="PARTICIP" localSheetId="21">#REF!</definedName>
    <definedName name="PARTICIP">#REF!</definedName>
    <definedName name="PASS1_2">'[140]Product Summary (2)'!$Y$6:$AE$73</definedName>
    <definedName name="PASSE1">[24]SV161!$D$19:$D$24</definedName>
    <definedName name="PASSE2">[24]SV161!$D$30:$D$32</definedName>
    <definedName name="PASSIF_OSIRIS">'[41]O-V PASSIF'!$A$3:$F$74</definedName>
    <definedName name="PATENTE_2003" localSheetId="1">#REF!</definedName>
    <definedName name="PATENTE_2003" localSheetId="19">#REF!</definedName>
    <definedName name="PATENTE_2003" localSheetId="10">#REF!</definedName>
    <definedName name="PATENTE_2003" localSheetId="21">#REF!</definedName>
    <definedName name="PATENTE_2003">#REF!</definedName>
    <definedName name="patrimoine" localSheetId="19">[107]BATIMENT!#REF!</definedName>
    <definedName name="patrimoine" localSheetId="10">[107]BATIMENT!#REF!</definedName>
    <definedName name="patrimoine" localSheetId="21">[107]BATIMENT!#REF!</definedName>
    <definedName name="patrimoine">[107]BATIMENT!#REF!</definedName>
    <definedName name="PCU_HARDWARE" localSheetId="1">#REF!</definedName>
    <definedName name="PCU_HARDWARE" localSheetId="19">#REF!</definedName>
    <definedName name="PCU_HARDWARE" localSheetId="10">#REF!</definedName>
    <definedName name="PCU_HARDWARE" localSheetId="21">#REF!</definedName>
    <definedName name="PCU_HARDWARE">#REF!</definedName>
    <definedName name="PCU_SOFTWARE" localSheetId="1">#REF!</definedName>
    <definedName name="PCU_SOFTWARE" localSheetId="19">#REF!</definedName>
    <definedName name="PCU_SOFTWARE" localSheetId="10">#REF!</definedName>
    <definedName name="PCU_SOFTWARE" localSheetId="21">#REF!</definedName>
    <definedName name="PCU_SOFTWARE">#REF!</definedName>
    <definedName name="PD" localSheetId="1">#REF!</definedName>
    <definedName name="PD" localSheetId="19">#REF!</definedName>
    <definedName name="PD" localSheetId="10">#REF!</definedName>
    <definedName name="PD" localSheetId="21">#REF!</definedName>
    <definedName name="PD">#REF!</definedName>
    <definedName name="PERC_CH">[36]datastream!$B$250:$S$449</definedName>
    <definedName name="Percent_Effort_Expend" localSheetId="1">#REF!</definedName>
    <definedName name="Percent_Effort_Expend" localSheetId="19">#REF!</definedName>
    <definedName name="Percent_Effort_Expend" localSheetId="10">#REF!</definedName>
    <definedName name="Percent_Effort_Expend" localSheetId="21">#REF!</definedName>
    <definedName name="Percent_Effort_Expend">#REF!</definedName>
    <definedName name="PERIODE">[24]SV161!$R$1</definedName>
    <definedName name="PeriodsToRun" localSheetId="1">#REF!</definedName>
    <definedName name="PeriodsToRun" localSheetId="19">#REF!</definedName>
    <definedName name="PeriodsToRun" localSheetId="10">#REF!</definedName>
    <definedName name="PeriodsToRun" localSheetId="21">#REF!</definedName>
    <definedName name="PeriodsToRun">#REF!</definedName>
    <definedName name="PeriodsToRun___0">[131]Input!$F$8</definedName>
    <definedName name="PeriodsToRun___12" localSheetId="1">#REF!</definedName>
    <definedName name="PeriodsToRun___12" localSheetId="19">#REF!</definedName>
    <definedName name="PeriodsToRun___12" localSheetId="10">#REF!</definedName>
    <definedName name="PeriodsToRun___12" localSheetId="21">#REF!</definedName>
    <definedName name="PeriodsToRun___12">#REF!</definedName>
    <definedName name="PeriodsToRun___14">[132]Input!$F$8</definedName>
    <definedName name="PeriodsToRun___16">[132]Input!$F$8</definedName>
    <definedName name="PeriodsToRun___2">[132]Input!$F$8</definedName>
    <definedName name="PeriodsToRun___25">[132]Input!$F$8</definedName>
    <definedName name="PeriodsToRun___26">[132]Input!$F$8</definedName>
    <definedName name="PeriodsToRun___27">[131]Input!$F$8</definedName>
    <definedName name="PeriodsToRun___4">[132]Input!$F$8</definedName>
    <definedName name="PeriodsToRun___5">[131]Input!$F$8</definedName>
    <definedName name="PeriodsToRun___7">[132]Input!$F$8</definedName>
    <definedName name="pesetas">[141]WE!$K$21</definedName>
    <definedName name="Phase1" localSheetId="1">#REF!</definedName>
    <definedName name="Phase1" localSheetId="19">#REF!</definedName>
    <definedName name="Phase1" localSheetId="10">#REF!</definedName>
    <definedName name="Phase1" localSheetId="21">#REF!</definedName>
    <definedName name="Phase1">#REF!</definedName>
    <definedName name="Phase2" localSheetId="1">#REF!</definedName>
    <definedName name="Phase2" localSheetId="19">#REF!</definedName>
    <definedName name="Phase2" localSheetId="10">#REF!</definedName>
    <definedName name="Phase2" localSheetId="21">#REF!</definedName>
    <definedName name="Phase2">#REF!</definedName>
    <definedName name="Phase3" localSheetId="1">#REF!</definedName>
    <definedName name="Phase3" localSheetId="19">#REF!</definedName>
    <definedName name="Phase3" localSheetId="10">#REF!</definedName>
    <definedName name="Phase3" localSheetId="21">#REF!</definedName>
    <definedName name="Phase3">#REF!</definedName>
    <definedName name="Phase4" localSheetId="19">#REF!</definedName>
    <definedName name="Phase4" localSheetId="10">#REF!</definedName>
    <definedName name="Phase4" localSheetId="21">#REF!</definedName>
    <definedName name="Phase4">#REF!</definedName>
    <definedName name="Phase5" localSheetId="19">#REF!</definedName>
    <definedName name="Phase5" localSheetId="10">#REF!</definedName>
    <definedName name="Phase5" localSheetId="21">#REF!</definedName>
    <definedName name="Phase5">#REF!</definedName>
    <definedName name="PI" localSheetId="19">#REF!</definedName>
    <definedName name="PI" localSheetId="10">#REF!</definedName>
    <definedName name="PI" localSheetId="21">#REF!</definedName>
    <definedName name="PI">#REF!</definedName>
    <definedName name="PI___0" localSheetId="19">#REF!</definedName>
    <definedName name="PI___0" localSheetId="10">#REF!</definedName>
    <definedName name="PI___0" localSheetId="21">#REF!</definedName>
    <definedName name="PI___0">#REF!</definedName>
    <definedName name="PI___12" localSheetId="19">#REF!</definedName>
    <definedName name="PI___12" localSheetId="10">#REF!</definedName>
    <definedName name="PI___12" localSheetId="21">#REF!</definedName>
    <definedName name="PI___12">#REF!</definedName>
    <definedName name="PI___14" localSheetId="19">#REF!</definedName>
    <definedName name="PI___14" localSheetId="10">#REF!</definedName>
    <definedName name="PI___14" localSheetId="21">#REF!</definedName>
    <definedName name="PI___14">#REF!</definedName>
    <definedName name="PI___16" localSheetId="19">#REF!</definedName>
    <definedName name="PI___16" localSheetId="10">#REF!</definedName>
    <definedName name="PI___16" localSheetId="21">#REF!</definedName>
    <definedName name="PI___16">#REF!</definedName>
    <definedName name="PI___2" localSheetId="19">#REF!</definedName>
    <definedName name="PI___2" localSheetId="10">#REF!</definedName>
    <definedName name="PI___2" localSheetId="21">#REF!</definedName>
    <definedName name="PI___2">#REF!</definedName>
    <definedName name="PI___25" localSheetId="19">#REF!</definedName>
    <definedName name="PI___25" localSheetId="10">#REF!</definedName>
    <definedName name="PI___25" localSheetId="21">#REF!</definedName>
    <definedName name="PI___25">#REF!</definedName>
    <definedName name="PI___26" localSheetId="19">#REF!</definedName>
    <definedName name="PI___26" localSheetId="10">#REF!</definedName>
    <definedName name="PI___26" localSheetId="21">#REF!</definedName>
    <definedName name="PI___26">#REF!</definedName>
    <definedName name="PI___27" localSheetId="19">#REF!</definedName>
    <definedName name="PI___27" localSheetId="10">#REF!</definedName>
    <definedName name="PI___27" localSheetId="21">#REF!</definedName>
    <definedName name="PI___27">#REF!</definedName>
    <definedName name="PI___4" localSheetId="19">#REF!</definedName>
    <definedName name="PI___4" localSheetId="10">#REF!</definedName>
    <definedName name="PI___4" localSheetId="21">#REF!</definedName>
    <definedName name="PI___4">#REF!</definedName>
    <definedName name="PI___5" localSheetId="19">#REF!</definedName>
    <definedName name="PI___5" localSheetId="10">#REF!</definedName>
    <definedName name="PI___5" localSheetId="21">#REF!</definedName>
    <definedName name="PI___5">#REF!</definedName>
    <definedName name="PI___7" localSheetId="19">#REF!</definedName>
    <definedName name="PI___7" localSheetId="10">#REF!</definedName>
    <definedName name="PI___7" localSheetId="21">#REF!</definedName>
    <definedName name="PI___7">#REF!</definedName>
    <definedName name="PLAYS_TO_DATE" localSheetId="19">#REF!</definedName>
    <definedName name="PLAYS_TO_DATE" localSheetId="10">#REF!</definedName>
    <definedName name="PLAYS_TO_DATE" localSheetId="21">#REF!</definedName>
    <definedName name="PLAYS_TO_DATE">#REF!</definedName>
    <definedName name="PMENU" localSheetId="19">#REF!</definedName>
    <definedName name="PMENU" localSheetId="10">#REF!</definedName>
    <definedName name="PMENU" localSheetId="21">#REF!</definedName>
    <definedName name="PMENU">#REF!</definedName>
    <definedName name="PMENU1" localSheetId="19">#REF!</definedName>
    <definedName name="PMENU1" localSheetId="10">#REF!</definedName>
    <definedName name="PMENU1" localSheetId="21">#REF!</definedName>
    <definedName name="PMENU1">#REF!</definedName>
    <definedName name="po" localSheetId="1" hidden="1">{#N/A,#N/A,FALSE,"Calc";#N/A,#N/A,FALSE,"Sensitivity";#N/A,#N/A,FALSE,"LT Earn.Dil.";#N/A,#N/A,FALSE,"Dil. AVP"}</definedName>
    <definedName name="po" localSheetId="19" hidden="1">{#N/A,#N/A,FALSE,"Calc";#N/A,#N/A,FALSE,"Sensitivity";#N/A,#N/A,FALSE,"LT Earn.Dil.";#N/A,#N/A,FALSE,"Dil. AVP"}</definedName>
    <definedName name="po" localSheetId="21" hidden="1">{#N/A,#N/A,FALSE,"Calc";#N/A,#N/A,FALSE,"Sensitivity";#N/A,#N/A,FALSE,"LT Earn.Dil.";#N/A,#N/A,FALSE,"Dil. AVP"}</definedName>
    <definedName name="po" localSheetId="30" hidden="1">{#N/A,#N/A,FALSE,"Assump";"view1",#N/A,FALSE,"P&amp;L";"view2",#N/A,FALSE,"P&amp;L";#N/A,#N/A,FALSE,"P&amp;L PERC";"view1",#N/A,FALSE,"BS";"view2",#N/A,FALSE,"BS";#N/A,#N/A,FALSE,"CF";#N/A,#N/A,FALSE,"Debt Rep";#N/A,#N/A,FALSE,"Ratios";#N/A,#N/A,FALSE,"adjusted BS";#N/A,#N/A,FALSE,"96-97 P&amp;L";#N/A,#N/A,FALSE,"96-97 BS"}</definedName>
    <definedName name="po" localSheetId="7" hidden="1">{#N/A,#N/A,FALSE,"Calc";#N/A,#N/A,FALSE,"Sensitivity";#N/A,#N/A,FALSE,"LT Earn.Dil.";#N/A,#N/A,FALSE,"Dil. AVP"}</definedName>
    <definedName name="po" localSheetId="29" hidden="1">{#N/A,#N/A,FALSE,"Calc";#N/A,#N/A,FALSE,"Sensitivity";#N/A,#N/A,FALSE,"LT Earn.Dil.";#N/A,#N/A,FALSE,"Dil. AVP"}</definedName>
    <definedName name="po" hidden="1">{#N/A,#N/A,FALSE,"Calc";#N/A,#N/A,FALSE,"Sensitivity";#N/A,#N/A,FALSE,"LT Earn.Dil.";#N/A,#N/A,FALSE,"Dil. AVP"}</definedName>
    <definedName name="poi" localSheetId="1" hidden="1">{"assumption 50 50",#N/A,TRUE,"Merger";"has gets cash",#N/A,TRUE,"Merger";"accretion dilution",#N/A,TRUE,"Merger";"comparison credit stats",#N/A,TRUE,"Merger";"pf credit stats",#N/A,TRUE,"Merger";"pf sheets",#N/A,TRUE,"Merger"}</definedName>
    <definedName name="poi" localSheetId="19" hidden="1">{"assumption 50 50",#N/A,TRUE,"Merger";"has gets cash",#N/A,TRUE,"Merger";"accretion dilution",#N/A,TRUE,"Merger";"comparison credit stats",#N/A,TRUE,"Merger";"pf credit stats",#N/A,TRUE,"Merger";"pf sheets",#N/A,TRUE,"Merger"}</definedName>
    <definedName name="poi" localSheetId="21" hidden="1">{"assumption 50 50",#N/A,TRUE,"Merger";"has gets cash",#N/A,TRUE,"Merger";"accretion dilution",#N/A,TRUE,"Merger";"comparison credit stats",#N/A,TRUE,"Merger";"pf credit stats",#N/A,TRUE,"Merger";"pf sheets",#N/A,TRUE,"Merger"}</definedName>
    <definedName name="poi" localSheetId="30" hidden="1">{"assumption 50 50",#N/A,TRUE,"Merger";"has gets cash",#N/A,TRUE,"Merger";"accretion dilution",#N/A,TRUE,"Merger";"comparison credit stats",#N/A,TRUE,"Merger";"pf credit stats",#N/A,TRUE,"Merger";"pf sheets",#N/A,TRUE,"Merger"}</definedName>
    <definedName name="poi" localSheetId="7" hidden="1">{"assumption 50 50",#N/A,TRUE,"Merger";"has gets cash",#N/A,TRUE,"Merger";"accretion dilution",#N/A,TRUE,"Merger";"comparison credit stats",#N/A,TRUE,"Merger";"pf credit stats",#N/A,TRUE,"Merger";"pf sheets",#N/A,TRUE,"Merger"}</definedName>
    <definedName name="poi" localSheetId="29" hidden="1">{"assumption 50 50",#N/A,TRUE,"Merger";"has gets cash",#N/A,TRUE,"Merger";"accretion dilution",#N/A,TRUE,"Merger";"comparison credit stats",#N/A,TRUE,"Merger";"pf credit stats",#N/A,TRUE,"Merger";"pf sheets",#N/A,TRUE,"Merger"}</definedName>
    <definedName name="poi" hidden="1">{"assumption 50 50",#N/A,TRUE,"Merger";"has gets cash",#N/A,TRUE,"Merger";"accretion dilution",#N/A,TRUE,"Merger";"comparison credit stats",#N/A,TRUE,"Merger";"pf credit stats",#N/A,TRUE,"Merger";"pf sheets",#N/A,TRUE,"Merger"}</definedName>
    <definedName name="poids_pack">'[142]Autres Inputs'!$B$2</definedName>
    <definedName name="POLY2000" localSheetId="1">#REF!</definedName>
    <definedName name="POLY2000" localSheetId="19">#REF!</definedName>
    <definedName name="POLY2000" localSheetId="10">#REF!</definedName>
    <definedName name="POLY2000" localSheetId="21">#REF!</definedName>
    <definedName name="POLY2000">#REF!</definedName>
    <definedName name="PortionInDeal" localSheetId="1">#REF!</definedName>
    <definedName name="PortionInDeal" localSheetId="19">#REF!</definedName>
    <definedName name="PortionInDeal" localSheetId="10">#REF!</definedName>
    <definedName name="PortionInDeal" localSheetId="21">#REF!</definedName>
    <definedName name="PortionInDeal">#REF!</definedName>
    <definedName name="PortionInDeal___0" localSheetId="1">#REF!</definedName>
    <definedName name="PortionInDeal___0" localSheetId="19">#REF!</definedName>
    <definedName name="PortionInDeal___0" localSheetId="10">#REF!</definedName>
    <definedName name="PortionInDeal___0" localSheetId="21">#REF!</definedName>
    <definedName name="PortionInDeal___0">#REF!</definedName>
    <definedName name="PortionInDeal___12" localSheetId="19">#REF!</definedName>
    <definedName name="PortionInDeal___12" localSheetId="10">#REF!</definedName>
    <definedName name="PortionInDeal___12" localSheetId="21">#REF!</definedName>
    <definedName name="PortionInDeal___12">#REF!</definedName>
    <definedName name="PortionInDeal___14" localSheetId="19">#REF!</definedName>
    <definedName name="PortionInDeal___14" localSheetId="10">#REF!</definedName>
    <definedName name="PortionInDeal___14" localSheetId="21">#REF!</definedName>
    <definedName name="PortionInDeal___14">#REF!</definedName>
    <definedName name="PortionInDeal___16" localSheetId="19">#REF!</definedName>
    <definedName name="PortionInDeal___16" localSheetId="10">#REF!</definedName>
    <definedName name="PortionInDeal___16" localSheetId="21">#REF!</definedName>
    <definedName name="PortionInDeal___16">#REF!</definedName>
    <definedName name="PortionInDeal___2" localSheetId="19">#REF!</definedName>
    <definedName name="PortionInDeal___2" localSheetId="10">#REF!</definedName>
    <definedName name="PortionInDeal___2" localSheetId="21">#REF!</definedName>
    <definedName name="PortionInDeal___2">#REF!</definedName>
    <definedName name="PortionInDeal___25" localSheetId="19">#REF!</definedName>
    <definedName name="PortionInDeal___25" localSheetId="10">#REF!</definedName>
    <definedName name="PortionInDeal___25" localSheetId="21">#REF!</definedName>
    <definedName name="PortionInDeal___25">#REF!</definedName>
    <definedName name="PortionInDeal___26" localSheetId="19">#REF!</definedName>
    <definedName name="PortionInDeal___26" localSheetId="10">#REF!</definedName>
    <definedName name="PortionInDeal___26" localSheetId="21">#REF!</definedName>
    <definedName name="PortionInDeal___26">#REF!</definedName>
    <definedName name="PortionInDeal___27" localSheetId="19">#REF!</definedName>
    <definedName name="PortionInDeal___27" localSheetId="10">#REF!</definedName>
    <definedName name="PortionInDeal___27" localSheetId="21">#REF!</definedName>
    <definedName name="PortionInDeal___27">#REF!</definedName>
    <definedName name="PortionInDeal___4" localSheetId="19">#REF!</definedName>
    <definedName name="PortionInDeal___4" localSheetId="10">#REF!</definedName>
    <definedName name="PortionInDeal___4" localSheetId="21">#REF!</definedName>
    <definedName name="PortionInDeal___4">#REF!</definedName>
    <definedName name="PortionInDeal___5" localSheetId="19">#REF!</definedName>
    <definedName name="PortionInDeal___5" localSheetId="10">#REF!</definedName>
    <definedName name="PortionInDeal___5" localSheetId="21">#REF!</definedName>
    <definedName name="PortionInDeal___5">#REF!</definedName>
    <definedName name="PortionInDeal___7" localSheetId="19">#REF!</definedName>
    <definedName name="PortionInDeal___7" localSheetId="10">#REF!</definedName>
    <definedName name="PortionInDeal___7" localSheetId="21">#REF!</definedName>
    <definedName name="PortionInDeal___7">#REF!</definedName>
    <definedName name="PowerCords">[115]Configurator!$H$7:$H$11</definedName>
    <definedName name="PP" localSheetId="1">#REF!</definedName>
    <definedName name="PP" localSheetId="19">#REF!</definedName>
    <definedName name="PP" localSheetId="10">#REF!</definedName>
    <definedName name="PP" localSheetId="21">#REF!</definedName>
    <definedName name="PP">#REF!</definedName>
    <definedName name="pr" localSheetId="19">'Data Mobile '!pr</definedName>
    <definedName name="pr" localSheetId="21">'Mobile Money'!pr</definedName>
    <definedName name="pr">'Data Mobile '!pr</definedName>
    <definedName name="PreDealReduction" localSheetId="1">#REF!</definedName>
    <definedName name="PreDealReduction" localSheetId="19">#REF!</definedName>
    <definedName name="PreDealReduction" localSheetId="10">#REF!</definedName>
    <definedName name="PreDealReduction" localSheetId="21">#REF!</definedName>
    <definedName name="PreDealReduction">#REF!</definedName>
    <definedName name="PreDealReduction___0" localSheetId="1">#REF!</definedName>
    <definedName name="PreDealReduction___0" localSheetId="19">#REF!</definedName>
    <definedName name="PreDealReduction___0" localSheetId="10">#REF!</definedName>
    <definedName name="PreDealReduction___0" localSheetId="21">#REF!</definedName>
    <definedName name="PreDealReduction___0">#REF!</definedName>
    <definedName name="PreDealReduction___12" localSheetId="1">#REF!</definedName>
    <definedName name="PreDealReduction___12" localSheetId="19">#REF!</definedName>
    <definedName name="PreDealReduction___12" localSheetId="10">#REF!</definedName>
    <definedName name="PreDealReduction___12" localSheetId="21">#REF!</definedName>
    <definedName name="PreDealReduction___12">#REF!</definedName>
    <definedName name="PreDealReduction___14" localSheetId="19">#REF!</definedName>
    <definedName name="PreDealReduction___14" localSheetId="10">#REF!</definedName>
    <definedName name="PreDealReduction___14" localSheetId="21">#REF!</definedName>
    <definedName name="PreDealReduction___14">#REF!</definedName>
    <definedName name="PreDealReduction___16" localSheetId="19">#REF!</definedName>
    <definedName name="PreDealReduction___16" localSheetId="10">#REF!</definedName>
    <definedName name="PreDealReduction___16" localSheetId="21">#REF!</definedName>
    <definedName name="PreDealReduction___16">#REF!</definedName>
    <definedName name="PreDealReduction___2" localSheetId="19">#REF!</definedName>
    <definedName name="PreDealReduction___2" localSheetId="10">#REF!</definedName>
    <definedName name="PreDealReduction___2" localSheetId="21">#REF!</definedName>
    <definedName name="PreDealReduction___2">#REF!</definedName>
    <definedName name="PreDealReduction___25" localSheetId="19">#REF!</definedName>
    <definedName name="PreDealReduction___25" localSheetId="10">#REF!</definedName>
    <definedName name="PreDealReduction___25" localSheetId="21">#REF!</definedName>
    <definedName name="PreDealReduction___25">#REF!</definedName>
    <definedName name="PreDealReduction___26" localSheetId="19">#REF!</definedName>
    <definedName name="PreDealReduction___26" localSheetId="10">#REF!</definedName>
    <definedName name="PreDealReduction___26" localSheetId="21">#REF!</definedName>
    <definedName name="PreDealReduction___26">#REF!</definedName>
    <definedName name="PreDealReduction___27" localSheetId="19">#REF!</definedName>
    <definedName name="PreDealReduction___27" localSheetId="10">#REF!</definedName>
    <definedName name="PreDealReduction___27" localSheetId="21">#REF!</definedName>
    <definedName name="PreDealReduction___27">#REF!</definedName>
    <definedName name="PreDealReduction___4" localSheetId="19">#REF!</definedName>
    <definedName name="PreDealReduction___4" localSheetId="10">#REF!</definedName>
    <definedName name="PreDealReduction___4" localSheetId="21">#REF!</definedName>
    <definedName name="PreDealReduction___4">#REF!</definedName>
    <definedName name="PreDealReduction___5" localSheetId="19">#REF!</definedName>
    <definedName name="PreDealReduction___5" localSheetId="10">#REF!</definedName>
    <definedName name="PreDealReduction___5" localSheetId="21">#REF!</definedName>
    <definedName name="PreDealReduction___5">#REF!</definedName>
    <definedName name="PreDealReduction___7" localSheetId="19">#REF!</definedName>
    <definedName name="PreDealReduction___7" localSheetId="10">#REF!</definedName>
    <definedName name="PreDealReduction___7" localSheetId="21">#REF!</definedName>
    <definedName name="PreDealReduction___7">#REF!</definedName>
    <definedName name="Premier_paiement" localSheetId="19">#REF!</definedName>
    <definedName name="Premier_paiement" localSheetId="10">#REF!</definedName>
    <definedName name="Premier_paiement" localSheetId="21">#REF!</definedName>
    <definedName name="Premier_paiement">#REF!</definedName>
    <definedName name="Premier_paiement___0" localSheetId="19">#REF!</definedName>
    <definedName name="Premier_paiement___0" localSheetId="10">#REF!</definedName>
    <definedName name="Premier_paiement___0" localSheetId="21">#REF!</definedName>
    <definedName name="Premier_paiement___0">#REF!</definedName>
    <definedName name="Premier_paiement___12" localSheetId="19">#REF!</definedName>
    <definedName name="Premier_paiement___12" localSheetId="10">#REF!</definedName>
    <definedName name="Premier_paiement___12" localSheetId="21">#REF!</definedName>
    <definedName name="Premier_paiement___12">#REF!</definedName>
    <definedName name="Premier_paiement___14" localSheetId="19">#REF!</definedName>
    <definedName name="Premier_paiement___14" localSheetId="10">#REF!</definedName>
    <definedName name="Premier_paiement___14" localSheetId="21">#REF!</definedName>
    <definedName name="Premier_paiement___14">#REF!</definedName>
    <definedName name="Premier_paiement___16" localSheetId="19">#REF!</definedName>
    <definedName name="Premier_paiement___16" localSheetId="10">#REF!</definedName>
    <definedName name="Premier_paiement___16" localSheetId="21">#REF!</definedName>
    <definedName name="Premier_paiement___16">#REF!</definedName>
    <definedName name="Premier_paiement___2" localSheetId="19">#REF!</definedName>
    <definedName name="Premier_paiement___2" localSheetId="10">#REF!</definedName>
    <definedName name="Premier_paiement___2" localSheetId="21">#REF!</definedName>
    <definedName name="Premier_paiement___2">#REF!</definedName>
    <definedName name="Premier_paiement___25" localSheetId="19">#REF!</definedName>
    <definedName name="Premier_paiement___25" localSheetId="10">#REF!</definedName>
    <definedName name="Premier_paiement___25" localSheetId="21">#REF!</definedName>
    <definedName name="Premier_paiement___25">#REF!</definedName>
    <definedName name="Premier_paiement___26" localSheetId="19">#REF!</definedName>
    <definedName name="Premier_paiement___26" localSheetId="10">#REF!</definedName>
    <definedName name="Premier_paiement___26" localSheetId="21">#REF!</definedName>
    <definedName name="Premier_paiement___26">#REF!</definedName>
    <definedName name="Premier_paiement___27" localSheetId="19">#REF!</definedName>
    <definedName name="Premier_paiement___27" localSheetId="10">#REF!</definedName>
    <definedName name="Premier_paiement___27" localSheetId="21">#REF!</definedName>
    <definedName name="Premier_paiement___27">#REF!</definedName>
    <definedName name="Premier_paiement___4" localSheetId="19">#REF!</definedName>
    <definedName name="Premier_paiement___4" localSheetId="10">#REF!</definedName>
    <definedName name="Premier_paiement___4" localSheetId="21">#REF!</definedName>
    <definedName name="Premier_paiement___4">#REF!</definedName>
    <definedName name="Premier_paiement___5" localSheetId="19">#REF!</definedName>
    <definedName name="Premier_paiement___5" localSheetId="10">#REF!</definedName>
    <definedName name="Premier_paiement___5" localSheetId="21">#REF!</definedName>
    <definedName name="Premier_paiement___5">#REF!</definedName>
    <definedName name="Premier_paiement___7" localSheetId="19">#REF!</definedName>
    <definedName name="Premier_paiement___7" localSheetId="10">#REF!</definedName>
    <definedName name="Premier_paiement___7" localSheetId="21">#REF!</definedName>
    <definedName name="Premier_paiement___7">#REF!</definedName>
    <definedName name="Pres" localSheetId="1"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localSheetId="21" hidden="1">{#N/A,#N/A,TRUE,"Cover sheet";#N/A,#N/A,TRUE,"Summary";#N/A,#N/A,TRUE,"Key Assumptions";#N/A,#N/A,TRUE,"Profit &amp; Loss";#N/A,#N/A,TRUE,"Balance Sheet";#N/A,#N/A,TRUE,"Cashflow";#N/A,#N/A,TRUE,"IRR";#N/A,#N/A,TRUE,"Ratios";#N/A,#N/A,TRUE,"Debt analysis"}</definedName>
    <definedName name="Pres" localSheetId="30" hidden="1">{#N/A,#N/A,TRUE,"Cover sheet";#N/A,#N/A,TRUE,"Summary";#N/A,#N/A,TRUE,"Key Assumptions";#N/A,#N/A,TRUE,"Profit &amp; Loss";#N/A,#N/A,TRUE,"Balance Sheet";#N/A,#N/A,TRUE,"Cashflow";#N/A,#N/A,TRUE,"IRR";#N/A,#N/A,TRUE,"Ratios";#N/A,#N/A,TRUE,"Debt analysis"}</definedName>
    <definedName name="Pres" localSheetId="7" hidden="1">{#N/A,#N/A,TRUE,"Cover sheet";#N/A,#N/A,TRUE,"Summary";#N/A,#N/A,TRUE,"Key Assumptions";#N/A,#N/A,TRUE,"Profit &amp; Loss";#N/A,#N/A,TRUE,"Balance Sheet";#N/A,#N/A,TRUE,"Cashflow";#N/A,#N/A,TRUE,"IRR";#N/A,#N/A,TRUE,"Ratios";#N/A,#N/A,TRUE,"Debt analysis"}</definedName>
    <definedName name="Pres" localSheetId="29"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entationNormalA4" localSheetId="19">#REF!</definedName>
    <definedName name="PresentationNormalA4" localSheetId="10">#REF!</definedName>
    <definedName name="PresentationNormalA4" localSheetId="21">#REF!</definedName>
    <definedName name="PresentationNormalA4">#REF!</definedName>
    <definedName name="prets" localSheetId="19">#REF!</definedName>
    <definedName name="prets" localSheetId="10">#REF!</definedName>
    <definedName name="prets" localSheetId="21">#REF!</definedName>
    <definedName name="prets">#REF!</definedName>
    <definedName name="PREVU1">[24]SV161!$G$19:$G$24</definedName>
    <definedName name="PREVU2">[24]SV161!$G$30:$G$32</definedName>
    <definedName name="PRICE">[36]data!$N$1</definedName>
    <definedName name="Price_Toggle">[143]PriceDB!$F$2</definedName>
    <definedName name="_xlnm.Print_Area" localSheetId="32">'BA clients opérateurs'!$A$1:$L$38</definedName>
    <definedName name="_xlnm.Print_Area" localSheetId="14">'CA Fixe'!$A$1:$DI$55</definedName>
    <definedName name="_xlnm.Print_Area" localSheetId="5">'CA Mobile'!$A$2:$U$175</definedName>
    <definedName name="_xlnm.Print_Area" localSheetId="22">'Capex Consolidés'!$A$1:$U$42</definedName>
    <definedName name="_xlnm.Print_Area" localSheetId="24">'Cash conso'!$A$1:$AD$39</definedName>
    <definedName name="_xlnm.Print_Area" localSheetId="1">Cover!$A$1:$S$38</definedName>
    <definedName name="_xlnm.Print_Area" localSheetId="28">'Détail projets Capex'!$A$1:$BG$116</definedName>
    <definedName name="_xlnm.Print_Area" localSheetId="18">'Indicateurs Fixe &amp; internet'!$A$1:$DK$25</definedName>
    <definedName name="_xlnm.Print_Area" localSheetId="9">'Indicateurs Mobile'!$A$1:$V$34</definedName>
    <definedName name="_xlnm.Print_Area" localSheetId="15">'Marge Fixe'!$A$1:$DI$34</definedName>
    <definedName name="_xlnm.Print_Area" localSheetId="10">'Marge Mobile'!$A$1:$V$44</definedName>
    <definedName name="_xlnm.Print_Area" localSheetId="6">'Marge Mobile '!$A$1:$O$44</definedName>
    <definedName name="_xlnm.Print_Area" localSheetId="30">'NRI 2015'!$A$1:$P$27</definedName>
    <definedName name="_xlnm.Print_Area" localSheetId="3">'Opex Consolidés'!$A$1:$V$45</definedName>
    <definedName name="_xlnm.Print_Area" localSheetId="2">'P&amp;L conso'!$A$1:$U$57</definedName>
    <definedName name="_xlnm.Print_Area" localSheetId="16">'P&amp;L- Fixe'!$A$1:$DI$38</definedName>
    <definedName name="_xlnm.Print_Area" localSheetId="11">'P&amp;L Mobile'!$A$1:$DN$33</definedName>
    <definedName name="_xlnm.Print_Area" localSheetId="12">'Parc fixe'!$A$1:$DI$55</definedName>
    <definedName name="_xlnm.Print_Area" localSheetId="13">'Parc Internet'!$A$1:$DI$42</definedName>
    <definedName name="_xlnm.Print_Area" localSheetId="7">'Parc Mobile'!$A$2:$X$35</definedName>
    <definedName name="_xlnm.Print_Area" localSheetId="26">'Réalisé de trésorerie'!$B$1:$C$77</definedName>
    <definedName name="_xlnm.Print_Area" localSheetId="31">'RH et QS'!$A$1:$P$12</definedName>
    <definedName name="_xlnm.Print_Area" localSheetId="17">'Trafic Fixe'!$A$1:$DI$41</definedName>
    <definedName name="_xlnm.Print_Area" localSheetId="8">'Trafic mobile'!$A$1:$W$85</definedName>
    <definedName name="Print_fullyear" localSheetId="1">#REF!</definedName>
    <definedName name="Print_fullyear" localSheetId="19">#REF!</definedName>
    <definedName name="Print_fullyear" localSheetId="10">#REF!</definedName>
    <definedName name="Print_fullyear" localSheetId="21">#REF!</definedName>
    <definedName name="Print_fullyear">#REF!</definedName>
    <definedName name="Print_OS_fin" localSheetId="19">[144]Sheet1!#REF!</definedName>
    <definedName name="Print_OS_fin" localSheetId="10">[144]Sheet1!#REF!</definedName>
    <definedName name="Print_OS_fin" localSheetId="21">[144]Sheet1!#REF!</definedName>
    <definedName name="Print_OS_fin">[144]Sheet1!#REF!</definedName>
    <definedName name="Print_Tony" localSheetId="19">[144]Sheet1!#REF!</definedName>
    <definedName name="Print_Tony" localSheetId="10">[144]Sheet1!#REF!</definedName>
    <definedName name="Print_Tony" localSheetId="21">[144]Sheet1!#REF!</definedName>
    <definedName name="Print_Tony">[144]Sheet1!#REF!</definedName>
    <definedName name="Print_totalproj" localSheetId="1">#REF!</definedName>
    <definedName name="Print_totalproj" localSheetId="19">#REF!</definedName>
    <definedName name="Print_totalproj" localSheetId="10">#REF!</definedName>
    <definedName name="Print_totalproj" localSheetId="21">#REF!</definedName>
    <definedName name="Print_totalproj">#REF!</definedName>
    <definedName name="print4" localSheetId="1" hidden="1">{#N/A,#N/A,FALSE,"Operations";#N/A,#N/A,FALSE,"Financials"}</definedName>
    <definedName name="print4" localSheetId="19" hidden="1">{#N/A,#N/A,FALSE,"Operations";#N/A,#N/A,FALSE,"Financials"}</definedName>
    <definedName name="print4" localSheetId="21" hidden="1">{#N/A,#N/A,FALSE,"Operations";#N/A,#N/A,FALSE,"Financials"}</definedName>
    <definedName name="print4" localSheetId="30" hidden="1">{#N/A,#N/A,FALSE,"Operations";#N/A,#N/A,FALSE,"Financials"}</definedName>
    <definedName name="print4" localSheetId="7" hidden="1">{#N/A,#N/A,FALSE,"Operations";#N/A,#N/A,FALSE,"Financials"}</definedName>
    <definedName name="print4" localSheetId="29" hidden="1">{#N/A,#N/A,FALSE,"Operations";#N/A,#N/A,FALSE,"Financials"}</definedName>
    <definedName name="print4" hidden="1">{#N/A,#N/A,FALSE,"Operations";#N/A,#N/A,FALSE,"Financials"}</definedName>
    <definedName name="PRIOR_MONTH_PLAYS" localSheetId="19">#REF!</definedName>
    <definedName name="PRIOR_MONTH_PLAYS" localSheetId="10">#REF!</definedName>
    <definedName name="PRIOR_MONTH_PLAYS" localSheetId="21">#REF!</definedName>
    <definedName name="PRIOR_MONTH_PLAYS">#REF!</definedName>
    <definedName name="PROD" localSheetId="19">#REF!</definedName>
    <definedName name="PROD" localSheetId="10">#REF!</definedName>
    <definedName name="PROD" localSheetId="21">#REF!</definedName>
    <definedName name="PROD">#REF!</definedName>
    <definedName name="ProdCorresp" localSheetId="19">#REF!</definedName>
    <definedName name="ProdCorresp" localSheetId="10">#REF!</definedName>
    <definedName name="ProdCorresp" localSheetId="21">#REF!</definedName>
    <definedName name="ProdCorresp">#REF!</definedName>
    <definedName name="ProdCorresp___0" localSheetId="19">#REF!</definedName>
    <definedName name="ProdCorresp___0" localSheetId="10">#REF!</definedName>
    <definedName name="ProdCorresp___0" localSheetId="21">#REF!</definedName>
    <definedName name="ProdCorresp___0">#REF!</definedName>
    <definedName name="ProdCorresp___12" localSheetId="19">#REF!</definedName>
    <definedName name="ProdCorresp___12" localSheetId="10">#REF!</definedName>
    <definedName name="ProdCorresp___12" localSheetId="21">#REF!</definedName>
    <definedName name="ProdCorresp___12">#REF!</definedName>
    <definedName name="ProdCorresp___14" localSheetId="19">#REF!</definedName>
    <definedName name="ProdCorresp___14" localSheetId="10">#REF!</definedName>
    <definedName name="ProdCorresp___14" localSheetId="21">#REF!</definedName>
    <definedName name="ProdCorresp___14">#REF!</definedName>
    <definedName name="ProdCorresp___16" localSheetId="19">#REF!</definedName>
    <definedName name="ProdCorresp___16" localSheetId="10">#REF!</definedName>
    <definedName name="ProdCorresp___16" localSheetId="21">#REF!</definedName>
    <definedName name="ProdCorresp___16">#REF!</definedName>
    <definedName name="ProdCorresp___2" localSheetId="19">#REF!</definedName>
    <definedName name="ProdCorresp___2" localSheetId="10">#REF!</definedName>
    <definedName name="ProdCorresp___2" localSheetId="21">#REF!</definedName>
    <definedName name="ProdCorresp___2">#REF!</definedName>
    <definedName name="ProdCorresp___25" localSheetId="19">#REF!</definedName>
    <definedName name="ProdCorresp___25" localSheetId="10">#REF!</definedName>
    <definedName name="ProdCorresp___25" localSheetId="21">#REF!</definedName>
    <definedName name="ProdCorresp___25">#REF!</definedName>
    <definedName name="ProdCorresp___26" localSheetId="19">#REF!</definedName>
    <definedName name="ProdCorresp___26" localSheetId="10">#REF!</definedName>
    <definedName name="ProdCorresp___26" localSheetId="21">#REF!</definedName>
    <definedName name="ProdCorresp___26">#REF!</definedName>
    <definedName name="ProdCorresp___27" localSheetId="19">#REF!</definedName>
    <definedName name="ProdCorresp___27" localSheetId="10">#REF!</definedName>
    <definedName name="ProdCorresp___27" localSheetId="21">#REF!</definedName>
    <definedName name="ProdCorresp___27">#REF!</definedName>
    <definedName name="ProdCorresp___4" localSheetId="19">#REF!</definedName>
    <definedName name="ProdCorresp___4" localSheetId="10">#REF!</definedName>
    <definedName name="ProdCorresp___4" localSheetId="21">#REF!</definedName>
    <definedName name="ProdCorresp___4">#REF!</definedName>
    <definedName name="ProdCorresp___5" localSheetId="19">#REF!</definedName>
    <definedName name="ProdCorresp___5" localSheetId="10">#REF!</definedName>
    <definedName name="ProdCorresp___5" localSheetId="21">#REF!</definedName>
    <definedName name="ProdCorresp___5">#REF!</definedName>
    <definedName name="ProdCorresp___7" localSheetId="19">#REF!</definedName>
    <definedName name="ProdCorresp___7" localSheetId="10">#REF!</definedName>
    <definedName name="ProdCorresp___7" localSheetId="21">#REF!</definedName>
    <definedName name="ProdCorresp___7">#REF!</definedName>
    <definedName name="Produit">'[78]Catégories&amp; motifs_réclamations'!$G$2:$G$4</definedName>
    <definedName name="PROG2002" localSheetId="22" hidden="1">[144]P.EQUIPEMENT99!#REF!</definedName>
    <definedName name="PROG2002" localSheetId="1" hidden="1">[144]P.EQUIPEMENT99!#REF!</definedName>
    <definedName name="PROG2002" localSheetId="19" hidden="1">[144]P.EQUIPEMENT99!#REF!</definedName>
    <definedName name="PROG2002" localSheetId="10" hidden="1">[144]P.EQUIPEMENT99!#REF!</definedName>
    <definedName name="PROG2002" localSheetId="21" hidden="1">[144]P.EQUIPEMENT99!#REF!</definedName>
    <definedName name="PROG2002" localSheetId="30" hidden="1">[145]P.EQUIPEMENT99!#REF!</definedName>
    <definedName name="PROG2002" localSheetId="17" hidden="1">[144]P.EQUIPEMENT99!#REF!</definedName>
    <definedName name="PROG2002" hidden="1">[144]P.EQUIPEMENT99!#REF!</definedName>
    <definedName name="PROGRAM_LU" localSheetId="1">#REF!</definedName>
    <definedName name="PROGRAM_LU" localSheetId="19">#REF!</definedName>
    <definedName name="PROGRAM_LU" localSheetId="10">#REF!</definedName>
    <definedName name="PROGRAM_LU" localSheetId="21">#REF!</definedName>
    <definedName name="PROGRAM_LU">#REF!</definedName>
    <definedName name="ProImportExport.ImportFile" localSheetId="1">Cover!ProImportExport.ImportFile</definedName>
    <definedName name="ProImportExport.ImportFile" localSheetId="19">#N/A</definedName>
    <definedName name="ProImportExport.ImportFile" localSheetId="10">#N/A</definedName>
    <definedName name="ProImportExport.ImportFile" localSheetId="21">#N/A</definedName>
    <definedName name="ProImportExport.ImportFile" localSheetId="30">'NRI 2015'!ProImportExport.ImportFile</definedName>
    <definedName name="ProImportExport.ImportFile" localSheetId="7">'Parc Mobile'!ProImportExport.ImportFile</definedName>
    <definedName name="ProImportExport.ImportFile" localSheetId="29">'SHL et management fees'!ProImportExport.ImportFile</definedName>
    <definedName name="ProImportExport.ImportFile">'NRI 2015'!ProImportExport.ImportFile</definedName>
    <definedName name="ProImportExport.ImportFile___0" localSheetId="1">Cover!qa___26</definedName>
    <definedName name="ProImportExport.ImportFile___0" localSheetId="19">'Data Mobile '!qa___26</definedName>
    <definedName name="ProImportExport.ImportFile___0" localSheetId="10">'Marge Mobile'!qa___26</definedName>
    <definedName name="ProImportExport.ImportFile___0" localSheetId="21">'Mobile Money'!qa___26</definedName>
    <definedName name="ProImportExport.ImportFile___0" localSheetId="29">'SHL et management fees'!qa___26</definedName>
    <definedName name="ProImportExport.ImportFile___0">qa___26</definedName>
    <definedName name="ProImportExport.ImportFile___12" localSheetId="1">Cover!qa___14</definedName>
    <definedName name="ProImportExport.ImportFile___12" localSheetId="19">'Data Mobile '!qa___14</definedName>
    <definedName name="ProImportExport.ImportFile___12" localSheetId="10">'Marge Mobile'!qa___14</definedName>
    <definedName name="ProImportExport.ImportFile___12" localSheetId="21">'Mobile Money'!qa___14</definedName>
    <definedName name="ProImportExport.ImportFile___12" localSheetId="29">'SHL et management fees'!qa___14</definedName>
    <definedName name="ProImportExport.ImportFile___12">qa___14</definedName>
    <definedName name="ProImportExport.ImportFile___14" localSheetId="1">Cover!qa___9</definedName>
    <definedName name="ProImportExport.ImportFile___14" localSheetId="19">'Data Mobile '!qa___9</definedName>
    <definedName name="ProImportExport.ImportFile___14" localSheetId="10">'Marge Mobile'!qa___9</definedName>
    <definedName name="ProImportExport.ImportFile___14" localSheetId="21">'Mobile Money'!qa___9</definedName>
    <definedName name="ProImportExport.ImportFile___14" localSheetId="29">'SHL et management fees'!qa___9</definedName>
    <definedName name="ProImportExport.ImportFile___14">qa___9</definedName>
    <definedName name="ProImportExport.ImportFile___16" localSheetId="1">#N/A</definedName>
    <definedName name="ProImportExport.ImportFile___16" localSheetId="19">'Data Mobile '!qa___6</definedName>
    <definedName name="ProImportExport.ImportFile___16" localSheetId="10">'Marge Mobile'!qa___6</definedName>
    <definedName name="ProImportExport.ImportFile___16" localSheetId="21">'Mobile Money'!qa___6</definedName>
    <definedName name="ProImportExport.ImportFile___16" localSheetId="29">qa___6</definedName>
    <definedName name="ProImportExport.ImportFile___16">qa___6</definedName>
    <definedName name="ProImportExport.ImportFile___2" localSheetId="1">Cover!qa___3</definedName>
    <definedName name="ProImportExport.ImportFile___2" localSheetId="19">'Data Mobile '!qa___3</definedName>
    <definedName name="ProImportExport.ImportFile___2" localSheetId="10">'Marge Mobile'!qa___3</definedName>
    <definedName name="ProImportExport.ImportFile___2" localSheetId="21">'Mobile Money'!qa___3</definedName>
    <definedName name="ProImportExport.ImportFile___2" localSheetId="29">'SHL et management fees'!qa___3</definedName>
    <definedName name="ProImportExport.ImportFile___2">qa___3</definedName>
    <definedName name="ProImportExport.ImportFile___23" localSheetId="10">[58]Trafic!qa</definedName>
    <definedName name="ProImportExport.ImportFile___23">[58]Trafic!qa</definedName>
    <definedName name="ProImportExport.ImportFile___25" localSheetId="1">Cover!qa___16</definedName>
    <definedName name="ProImportExport.ImportFile___25" localSheetId="19">'Data Mobile '!qa___16</definedName>
    <definedName name="ProImportExport.ImportFile___25" localSheetId="10">'Marge Mobile'!qa___16</definedName>
    <definedName name="ProImportExport.ImportFile___25" localSheetId="21">'Mobile Money'!qa___16</definedName>
    <definedName name="ProImportExport.ImportFile___25" localSheetId="29">'SHL et management fees'!qa___16</definedName>
    <definedName name="ProImportExport.ImportFile___25">qa___16</definedName>
    <definedName name="ProImportExport.ImportFile___26" localSheetId="1">Cover!qa___27</definedName>
    <definedName name="ProImportExport.ImportFile___26" localSheetId="19">'Data Mobile '!qa___27</definedName>
    <definedName name="ProImportExport.ImportFile___26" localSheetId="10">'Marge Mobile'!qa___27</definedName>
    <definedName name="ProImportExport.ImportFile___26" localSheetId="21">'Mobile Money'!qa___27</definedName>
    <definedName name="ProImportExport.ImportFile___26" localSheetId="29">'SHL et management fees'!qa___27</definedName>
    <definedName name="ProImportExport.ImportFile___26">qa___27</definedName>
    <definedName name="ProImportExport.ImportFile___27" localSheetId="1">Cover!qa___2</definedName>
    <definedName name="ProImportExport.ImportFile___27" localSheetId="19">'Data Mobile '!qa___2</definedName>
    <definedName name="ProImportExport.ImportFile___27" localSheetId="10">'Marge Mobile'!qa___2</definedName>
    <definedName name="ProImportExport.ImportFile___27" localSheetId="21">'Mobile Money'!qa___2</definedName>
    <definedName name="ProImportExport.ImportFile___27" localSheetId="29">'SHL et management fees'!qa___2</definedName>
    <definedName name="ProImportExport.ImportFile___27">qa___2</definedName>
    <definedName name="ProImportExport.ImportFile___3" localSheetId="1">Cover!qa___25</definedName>
    <definedName name="ProImportExport.ImportFile___3" localSheetId="19">'Data Mobile '!qa___25</definedName>
    <definedName name="ProImportExport.ImportFile___3" localSheetId="10">'Marge Mobile'!qa___25</definedName>
    <definedName name="ProImportExport.ImportFile___3" localSheetId="21">'Mobile Money'!qa___25</definedName>
    <definedName name="ProImportExport.ImportFile___3" localSheetId="29">'SHL et management fees'!qa___25</definedName>
    <definedName name="ProImportExport.ImportFile___3">qa___25</definedName>
    <definedName name="ProImportExport.ImportFile___4" localSheetId="1">Cover!qa___23</definedName>
    <definedName name="ProImportExport.ImportFile___4" localSheetId="19">'Data Mobile '!qa___23</definedName>
    <definedName name="ProImportExport.ImportFile___4" localSheetId="10">'Marge Mobile'!qa___23</definedName>
    <definedName name="ProImportExport.ImportFile___4" localSheetId="21">'Mobile Money'!qa___23</definedName>
    <definedName name="ProImportExport.ImportFile___4" localSheetId="29">'SHL et management fees'!qa___23</definedName>
    <definedName name="ProImportExport.ImportFile___4">qa___23</definedName>
    <definedName name="ProImportExport.ImportFile___5" localSheetId="1">Cover!qa___12</definedName>
    <definedName name="ProImportExport.ImportFile___5" localSheetId="19">'Data Mobile '!qa___12</definedName>
    <definedName name="ProImportExport.ImportFile___5" localSheetId="10">'Marge Mobile'!qa___12</definedName>
    <definedName name="ProImportExport.ImportFile___5" localSheetId="21">'Mobile Money'!qa___12</definedName>
    <definedName name="ProImportExport.ImportFile___5" localSheetId="29">'SHL et management fees'!qa___12</definedName>
    <definedName name="ProImportExport.ImportFile___5">qa___12</definedName>
    <definedName name="ProImportExport.ImportFile___6" localSheetId="1">Q___0</definedName>
    <definedName name="ProImportExport.ImportFile___6" localSheetId="19">'Data Mobile '!Q___0</definedName>
    <definedName name="ProImportExport.ImportFile___6" localSheetId="10">'Marge Mobile'!Q___0</definedName>
    <definedName name="ProImportExport.ImportFile___6" localSheetId="21">'Mobile Money'!Q___0</definedName>
    <definedName name="ProImportExport.ImportFile___6" localSheetId="29">'SHL et management fees'!Q___0</definedName>
    <definedName name="ProImportExport.ImportFile___6">Q___0</definedName>
    <definedName name="ProImportExport.ImportFile___7" localSheetId="1">Cover!qa___5</definedName>
    <definedName name="ProImportExport.ImportFile___7" localSheetId="19">'Data Mobile '!qa___5</definedName>
    <definedName name="ProImportExport.ImportFile___7" localSheetId="10">'Marge Mobile'!qa___5</definedName>
    <definedName name="ProImportExport.ImportFile___7" localSheetId="21">'Mobile Money'!qa___5</definedName>
    <definedName name="ProImportExport.ImportFile___7" localSheetId="29">'SHL et management fees'!qa___5</definedName>
    <definedName name="ProImportExport.ImportFile___7">qa___5</definedName>
    <definedName name="ProImportExport.ImportFile___9" localSheetId="1">Cover!qa___4</definedName>
    <definedName name="ProImportExport.ImportFile___9" localSheetId="19">'Data Mobile '!qa___4</definedName>
    <definedName name="ProImportExport.ImportFile___9" localSheetId="10">'Marge Mobile'!qa___4</definedName>
    <definedName name="ProImportExport.ImportFile___9" localSheetId="21">'Mobile Money'!qa___4</definedName>
    <definedName name="ProImportExport.ImportFile___9" localSheetId="29">'SHL et management fees'!qa___4</definedName>
    <definedName name="ProImportExport.ImportFile___9">qa___4</definedName>
    <definedName name="ProImportExport.SaveNewFile" localSheetId="1">Cover!ProImportExport.SaveNewFile</definedName>
    <definedName name="ProImportExport.SaveNewFile" localSheetId="19">#N/A</definedName>
    <definedName name="ProImportExport.SaveNewFile" localSheetId="10">#N/A</definedName>
    <definedName name="ProImportExport.SaveNewFile" localSheetId="21">#N/A</definedName>
    <definedName name="ProImportExport.SaveNewFile" localSheetId="30">'NRI 2015'!ProImportExport.SaveNewFile</definedName>
    <definedName name="ProImportExport.SaveNewFile" localSheetId="7">'Parc Mobile'!ProImportExport.SaveNewFile</definedName>
    <definedName name="ProImportExport.SaveNewFile" localSheetId="29">'SHL et management fees'!ProImportExport.SaveNewFile</definedName>
    <definedName name="ProImportExport.SaveNewFile">'NRI 2015'!ProImportExport.SaveNewFile</definedName>
    <definedName name="ProImportExport.SaveNewFile___0" localSheetId="1">qq___26</definedName>
    <definedName name="ProImportExport.SaveNewFile___0" localSheetId="19">qq___26</definedName>
    <definedName name="ProImportExport.SaveNewFile___0" localSheetId="21">qq___26</definedName>
    <definedName name="ProImportExport.SaveNewFile___0" localSheetId="29">qq___26</definedName>
    <definedName name="ProImportExport.SaveNewFile___0">qq___26</definedName>
    <definedName name="ProImportExport.SaveNewFile___12" localSheetId="1">Cover!qq___14</definedName>
    <definedName name="ProImportExport.SaveNewFile___12" localSheetId="19">'Data Mobile '!qq___14</definedName>
    <definedName name="ProImportExport.SaveNewFile___12" localSheetId="10">'Marge Mobile'!qq___14</definedName>
    <definedName name="ProImportExport.SaveNewFile___12" localSheetId="21">'Mobile Money'!qq___14</definedName>
    <definedName name="ProImportExport.SaveNewFile___12" localSheetId="29">'SHL et management fees'!qq___14</definedName>
    <definedName name="ProImportExport.SaveNewFile___12">qq___14</definedName>
    <definedName name="ProImportExport.SaveNewFile___14" localSheetId="1">Cover!qq___9</definedName>
    <definedName name="ProImportExport.SaveNewFile___14" localSheetId="19">'Data Mobile '!qq___9</definedName>
    <definedName name="ProImportExport.SaveNewFile___14" localSheetId="10">'Marge Mobile'!qq___9</definedName>
    <definedName name="ProImportExport.SaveNewFile___14" localSheetId="21">'Mobile Money'!qq___9</definedName>
    <definedName name="ProImportExport.SaveNewFile___14" localSheetId="29">'SHL et management fees'!qq___9</definedName>
    <definedName name="ProImportExport.SaveNewFile___14">qq___9</definedName>
    <definedName name="ProImportExport.SaveNewFile___16" localSheetId="1">qq___6</definedName>
    <definedName name="ProImportExport.SaveNewFile___16" localSheetId="19">qq___6</definedName>
    <definedName name="ProImportExport.SaveNewFile___16" localSheetId="21">qq___6</definedName>
    <definedName name="ProImportExport.SaveNewFile___16" localSheetId="29">qq___6</definedName>
    <definedName name="ProImportExport.SaveNewFile___16">qq___6</definedName>
    <definedName name="ProImportExport.SaveNewFile___2" localSheetId="1">Cover!qq___3</definedName>
    <definedName name="ProImportExport.SaveNewFile___2" localSheetId="19">'Data Mobile '!qq___3</definedName>
    <definedName name="ProImportExport.SaveNewFile___2" localSheetId="10">'Marge Mobile'!qq___3</definedName>
    <definedName name="ProImportExport.SaveNewFile___2" localSheetId="21">'Mobile Money'!qq___3</definedName>
    <definedName name="ProImportExport.SaveNewFile___2" localSheetId="29">'SHL et management fees'!qq___3</definedName>
    <definedName name="ProImportExport.SaveNewFile___2">qq___3</definedName>
    <definedName name="ProImportExport.SaveNewFile___23" localSheetId="10">[58]Trafic!qq</definedName>
    <definedName name="ProImportExport.SaveNewFile___23">[58]Trafic!qq</definedName>
    <definedName name="ProImportExport.SaveNewFile___25" localSheetId="1">Cover!qq___16</definedName>
    <definedName name="ProImportExport.SaveNewFile___25" localSheetId="19">'Data Mobile '!qq___16</definedName>
    <definedName name="ProImportExport.SaveNewFile___25" localSheetId="10">'Marge Mobile'!qq___16</definedName>
    <definedName name="ProImportExport.SaveNewFile___25" localSheetId="21">'Mobile Money'!qq___16</definedName>
    <definedName name="ProImportExport.SaveNewFile___25" localSheetId="29">'SHL et management fees'!qq___16</definedName>
    <definedName name="ProImportExport.SaveNewFile___25">qq___16</definedName>
    <definedName name="ProImportExport.SaveNewFile___26" localSheetId="1">Cover!qq___27</definedName>
    <definedName name="ProImportExport.SaveNewFile___26" localSheetId="19">'Data Mobile '!qq___27</definedName>
    <definedName name="ProImportExport.SaveNewFile___26" localSheetId="10">'Marge Mobile'!qq___27</definedName>
    <definedName name="ProImportExport.SaveNewFile___26" localSheetId="21">'Mobile Money'!qq___27</definedName>
    <definedName name="ProImportExport.SaveNewFile___26" localSheetId="29">'SHL et management fees'!qq___27</definedName>
    <definedName name="ProImportExport.SaveNewFile___26">qq___27</definedName>
    <definedName name="ProImportExport.SaveNewFile___27" localSheetId="1">qq___2</definedName>
    <definedName name="ProImportExport.SaveNewFile___27" localSheetId="19">qq___2</definedName>
    <definedName name="ProImportExport.SaveNewFile___27" localSheetId="21">qq___2</definedName>
    <definedName name="ProImportExport.SaveNewFile___27" localSheetId="29">qq___2</definedName>
    <definedName name="ProImportExport.SaveNewFile___27">qq___2</definedName>
    <definedName name="ProImportExport.SaveNewFile___3" localSheetId="1">#N/A</definedName>
    <definedName name="ProImportExport.SaveNewFile___3" localSheetId="19">'Data Mobile '!qq___25</definedName>
    <definedName name="ProImportExport.SaveNewFile___3" localSheetId="10">'Marge Mobile'!qq___25</definedName>
    <definedName name="ProImportExport.SaveNewFile___3" localSheetId="21">'Mobile Money'!qq___25</definedName>
    <definedName name="ProImportExport.SaveNewFile___3" localSheetId="29">qq___25</definedName>
    <definedName name="ProImportExport.SaveNewFile___3">qq___25</definedName>
    <definedName name="ProImportExport.SaveNewFile___4" localSheetId="1">Cover!qq___23</definedName>
    <definedName name="ProImportExport.SaveNewFile___4" localSheetId="19">'Data Mobile '!qq___23</definedName>
    <definedName name="ProImportExport.SaveNewFile___4" localSheetId="10">'Marge Mobile'!qq___23</definedName>
    <definedName name="ProImportExport.SaveNewFile___4" localSheetId="21">'Mobile Money'!qq___23</definedName>
    <definedName name="ProImportExport.SaveNewFile___4" localSheetId="29">'SHL et management fees'!qq___23</definedName>
    <definedName name="ProImportExport.SaveNewFile___4">qq___23</definedName>
    <definedName name="ProImportExport.SaveNewFile___5" localSheetId="1">qq___12</definedName>
    <definedName name="ProImportExport.SaveNewFile___5" localSheetId="19">qq___12</definedName>
    <definedName name="ProImportExport.SaveNewFile___5" localSheetId="21">qq___12</definedName>
    <definedName name="ProImportExport.SaveNewFile___5" localSheetId="29">qq___12</definedName>
    <definedName name="ProImportExport.SaveNewFile___5">qq___12</definedName>
    <definedName name="ProImportExport.SaveNewFile___6" localSheetId="1">Cover!qa___0</definedName>
    <definedName name="ProImportExport.SaveNewFile___6" localSheetId="19">'Data Mobile '!qa___0</definedName>
    <definedName name="ProImportExport.SaveNewFile___6" localSheetId="10">'Marge Mobile'!qa___0</definedName>
    <definedName name="ProImportExport.SaveNewFile___6" localSheetId="21">'Mobile Money'!qa___0</definedName>
    <definedName name="ProImportExport.SaveNewFile___6" localSheetId="29">'SHL et management fees'!qa___0</definedName>
    <definedName name="ProImportExport.SaveNewFile___6">qa___0</definedName>
    <definedName name="ProImportExport.SaveNewFile___7" localSheetId="1">Cover!qq___5</definedName>
    <definedName name="ProImportExport.SaveNewFile___7" localSheetId="19">'Data Mobile '!qq___5</definedName>
    <definedName name="ProImportExport.SaveNewFile___7" localSheetId="10">'Marge Mobile'!qq___5</definedName>
    <definedName name="ProImportExport.SaveNewFile___7" localSheetId="21">'Mobile Money'!qq___5</definedName>
    <definedName name="ProImportExport.SaveNewFile___7" localSheetId="29">'SHL et management fees'!qq___5</definedName>
    <definedName name="ProImportExport.SaveNewFile___7">qq___5</definedName>
    <definedName name="ProImportExport.SaveNewFile___9" localSheetId="1">Cover!qq___4</definedName>
    <definedName name="ProImportExport.SaveNewFile___9" localSheetId="19">'Data Mobile '!qq___4</definedName>
    <definedName name="ProImportExport.SaveNewFile___9" localSheetId="10">'Marge Mobile'!qq___4</definedName>
    <definedName name="ProImportExport.SaveNewFile___9" localSheetId="21">'Mobile Money'!qq___4</definedName>
    <definedName name="ProImportExport.SaveNewFile___9" localSheetId="29">'SHL et management fees'!qq___4</definedName>
    <definedName name="ProImportExport.SaveNewFile___9">qq___4</definedName>
    <definedName name="projectname" localSheetId="1">#REF!</definedName>
    <definedName name="projectname" localSheetId="19">#REF!</definedName>
    <definedName name="projectname" localSheetId="10">#REF!</definedName>
    <definedName name="projectname" localSheetId="21">#REF!</definedName>
    <definedName name="projectname" localSheetId="29">#REF!</definedName>
    <definedName name="projectname">#REF!</definedName>
    <definedName name="projets" localSheetId="19">#REF!</definedName>
    <definedName name="projets" localSheetId="10">#REF!</definedName>
    <definedName name="projets" localSheetId="21">#REF!</definedName>
    <definedName name="projets" localSheetId="29">#REF!</definedName>
    <definedName name="projets">#REF!</definedName>
    <definedName name="projets___0" localSheetId="19">#REF!</definedName>
    <definedName name="projets___0" localSheetId="10">#REF!</definedName>
    <definedName name="projets___0" localSheetId="21">#REF!</definedName>
    <definedName name="projets___0" localSheetId="29">#REF!</definedName>
    <definedName name="projets___0">#REF!</definedName>
    <definedName name="projets___12" localSheetId="19">#REF!</definedName>
    <definedName name="projets___12" localSheetId="10">#REF!</definedName>
    <definedName name="projets___12" localSheetId="21">#REF!</definedName>
    <definedName name="projets___12">#REF!</definedName>
    <definedName name="projets___14" localSheetId="19">#REF!</definedName>
    <definedName name="projets___14" localSheetId="10">#REF!</definedName>
    <definedName name="projets___14" localSheetId="21">#REF!</definedName>
    <definedName name="projets___14">#REF!</definedName>
    <definedName name="projets___16" localSheetId="19">#REF!</definedName>
    <definedName name="projets___16" localSheetId="10">#REF!</definedName>
    <definedName name="projets___16" localSheetId="21">#REF!</definedName>
    <definedName name="projets___16">#REF!</definedName>
    <definedName name="projets___2" localSheetId="19">#REF!</definedName>
    <definedName name="projets___2" localSheetId="10">#REF!</definedName>
    <definedName name="projets___2" localSheetId="21">#REF!</definedName>
    <definedName name="projets___2">#REF!</definedName>
    <definedName name="projets___26" localSheetId="19">#REF!</definedName>
    <definedName name="projets___26" localSheetId="10">#REF!</definedName>
    <definedName name="projets___26" localSheetId="21">#REF!</definedName>
    <definedName name="projets___26">#REF!</definedName>
    <definedName name="projets___27" localSheetId="19">#REF!</definedName>
    <definedName name="projets___27" localSheetId="10">#REF!</definedName>
    <definedName name="projets___27" localSheetId="21">#REF!</definedName>
    <definedName name="projets___27">#REF!</definedName>
    <definedName name="projets___5" localSheetId="19">#REF!</definedName>
    <definedName name="projets___5" localSheetId="10">#REF!</definedName>
    <definedName name="projets___5" localSheetId="21">#REF!</definedName>
    <definedName name="projets___5">#REF!</definedName>
    <definedName name="projets___7" localSheetId="19">#REF!</definedName>
    <definedName name="projets___7" localSheetId="10">#REF!</definedName>
    <definedName name="projets___7" localSheetId="21">#REF!</definedName>
    <definedName name="projets___7">#REF!</definedName>
    <definedName name="PROOF">#N/A</definedName>
    <definedName name="prout" localSheetId="1" hidden="1">{"comp1",#N/A,FALSE,"COMPS";"footnotes",#N/A,FALSE,"COMPS"}</definedName>
    <definedName name="prout" localSheetId="19" hidden="1">{"comp1",#N/A,FALSE,"COMPS";"footnotes",#N/A,FALSE,"COMPS"}</definedName>
    <definedName name="prout" localSheetId="21" hidden="1">{"comp1",#N/A,FALSE,"COMPS";"footnotes",#N/A,FALSE,"COMPS"}</definedName>
    <definedName name="prout" localSheetId="30" hidden="1">{"comp1",#N/A,FALSE,"COMPS";"footnotes",#N/A,FALSE,"COMPS"}</definedName>
    <definedName name="prout" localSheetId="7" hidden="1">{"comp1",#N/A,FALSE,"COMPS";"footnotes",#N/A,FALSE,"COMPS"}</definedName>
    <definedName name="prout" localSheetId="29" hidden="1">{"comp1",#N/A,FALSE,"COMPS";"footnotes",#N/A,FALSE,"COMPS"}</definedName>
    <definedName name="prout" hidden="1">{"comp1",#N/A,FALSE,"COMPS";"footnotes",#N/A,FALSE,"COMPS"}</definedName>
    <definedName name="PTK" localSheetId="19">#REF!</definedName>
    <definedName name="PTK" localSheetId="10">#REF!</definedName>
    <definedName name="PTK" localSheetId="21">#REF!</definedName>
    <definedName name="PTK">#REF!</definedName>
    <definedName name="PTRt" localSheetId="22" hidden="1">OFFSET('Capex Consolidés'!CompRange3Main,9,0,COUNTA('Capex Consolidés'!CompRange3Main)-COUNTA(#REF!),1)</definedName>
    <definedName name="PTRt" localSheetId="1" hidden="1">OFFSET(Cover!CompRange3Main,9,0,COUNTA(Cover!CompRange3Main)-COUNTA(#REF!),1)</definedName>
    <definedName name="PTRt" localSheetId="19" hidden="1">OFFSET('Data Mobile '!CompRange3Main,9,0,COUNTA('Data Mobile '!CompRange3Main)-COUNTA(#REF!),1)</definedName>
    <definedName name="PTRt" localSheetId="18" hidden="1">OFFSET([0]!CompRange3Main,9,0,COUNTA([0]!CompRange3Main)-COUNTA(#REF!),1)</definedName>
    <definedName name="PTRt" localSheetId="9" hidden="1">OFFSET([0]!CompRange3Main,9,0,COUNTA([0]!CompRange3Main)-COUNTA(#REF!),1)</definedName>
    <definedName name="PTRt" localSheetId="10" hidden="1">OFFSET('Marge Mobile'!CompRange3Main,9,0,COUNTA('Marge Mobile'!CompRange3Main)-COUNTA(#REF!),1)</definedName>
    <definedName name="PTRt" localSheetId="21" hidden="1">OFFSET('Mobile Money'!CompRange3Main,9,0,COUNTA('Mobile Money'!CompRange3Main)-COUNTA(#REF!),1)</definedName>
    <definedName name="PTRt" localSheetId="30" hidden="1">OFFSET('NRI 2015'!CompRange3Main,9,0,COUNTA('NRI 2015'!CompRange3Main)-COUNTA(#REF!),1)</definedName>
    <definedName name="PTRt" localSheetId="13" hidden="1">OFFSET([0]!CompRange3Main,9,0,COUNTA([0]!CompRange3Main)-COUNTA(#REF!),1)</definedName>
    <definedName name="PTRt" localSheetId="7" hidden="1">OFFSET('Parc Mobile'!CompRange3Main,9,0,COUNTA('Parc Mobile'!CompRange3Main)-COUNTA(#REF!),1)</definedName>
    <definedName name="PTRt" localSheetId="29" hidden="1">OFFSET([0]!CompRange3Main,9,0,COUNTA([0]!CompRange3Main)-COUNTA(#REF!),1)</definedName>
    <definedName name="PTRt" localSheetId="17" hidden="1">OFFSET('Trafic Fixe'!CompRange3Main,9,0,COUNTA('Trafic Fixe'!CompRange3Main)-COUNTA(#REF!),1)</definedName>
    <definedName name="PTRt" hidden="1">OFFSET([0]!CompRange3Main,9,0,COUNTA([0]!CompRange3Main)-COUNTA(#REF!),1)</definedName>
    <definedName name="PV_Planned_Value" localSheetId="1">#REF!</definedName>
    <definedName name="PV_Planned_Value" localSheetId="19">#REF!</definedName>
    <definedName name="PV_Planned_Value" localSheetId="10">#REF!</definedName>
    <definedName name="PV_Planned_Value" localSheetId="21">#REF!</definedName>
    <definedName name="PV_Planned_Value">#REF!</definedName>
    <definedName name="pvctco" localSheetId="19">#REF!</definedName>
    <definedName name="pvctco" localSheetId="10">#REF!</definedName>
    <definedName name="pvctco" localSheetId="21">#REF!</definedName>
    <definedName name="pvctco">#REF!</definedName>
    <definedName name="pvctim" localSheetId="19">#REF!</definedName>
    <definedName name="pvctim" localSheetId="10">#REF!</definedName>
    <definedName name="pvctim" localSheetId="21">#REF!</definedName>
    <definedName name="pvctim">#REF!</definedName>
    <definedName name="pvctnc" localSheetId="19">#REF!</definedName>
    <definedName name="pvctnc" localSheetId="10">#REF!</definedName>
    <definedName name="pvctnc" localSheetId="21">#REF!</definedName>
    <definedName name="pvctnc">#REF!</definedName>
    <definedName name="pvctpa" localSheetId="19">#REF!</definedName>
    <definedName name="pvctpa" localSheetId="10">#REF!</definedName>
    <definedName name="pvctpa" localSheetId="21">#REF!</definedName>
    <definedName name="pvctpa">#REF!</definedName>
    <definedName name="pvctpl" localSheetId="19">#REF!</definedName>
    <definedName name="pvctpl" localSheetId="10">#REF!</definedName>
    <definedName name="pvctpl" localSheetId="21">#REF!</definedName>
    <definedName name="pvctpl">#REF!</definedName>
    <definedName name="pvcttiap" localSheetId="19">#REF!</definedName>
    <definedName name="pvcttiap" localSheetId="10">#REF!</definedName>
    <definedName name="pvcttiap" localSheetId="21">#REF!</definedName>
    <definedName name="pvcttiap">#REF!</definedName>
    <definedName name="pvctvmp" localSheetId="19">#REF!</definedName>
    <definedName name="pvctvmp" localSheetId="10">#REF!</definedName>
    <definedName name="pvctvmp" localSheetId="21">#REF!</definedName>
    <definedName name="pvctvmp">#REF!</definedName>
    <definedName name="pvltim" localSheetId="19">#REF!</definedName>
    <definedName name="pvltim" localSheetId="10">#REF!</definedName>
    <definedName name="pvltim" localSheetId="21">#REF!</definedName>
    <definedName name="pvltim">#REF!</definedName>
    <definedName name="pvltnc" localSheetId="19">#REF!</definedName>
    <definedName name="pvltnc" localSheetId="10">#REF!</definedName>
    <definedName name="pvltnc" localSheetId="21">#REF!</definedName>
    <definedName name="pvltnc">#REF!</definedName>
    <definedName name="pvltpa" localSheetId="19">#REF!</definedName>
    <definedName name="pvltpa" localSheetId="10">#REF!</definedName>
    <definedName name="pvltpa" localSheetId="21">#REF!</definedName>
    <definedName name="pvltpa">#REF!</definedName>
    <definedName name="pvltpl" localSheetId="19">#REF!</definedName>
    <definedName name="pvltpl" localSheetId="10">#REF!</definedName>
    <definedName name="pvltpl" localSheetId="21">#REF!</definedName>
    <definedName name="pvltpl">#REF!</definedName>
    <definedName name="pvlttiap" localSheetId="19">#REF!</definedName>
    <definedName name="pvlttiap" localSheetId="10">#REF!</definedName>
    <definedName name="pvlttiap" localSheetId="21">#REF!</definedName>
    <definedName name="pvlttiap">#REF!</definedName>
    <definedName name="pvlttp" localSheetId="19">#REF!</definedName>
    <definedName name="pvlttp" localSheetId="10">#REF!</definedName>
    <definedName name="pvlttp" localSheetId="21">#REF!</definedName>
    <definedName name="pvlttp">#REF!</definedName>
    <definedName name="pvltvmp" localSheetId="19">#REF!</definedName>
    <definedName name="pvltvmp" localSheetId="10">#REF!</definedName>
    <definedName name="pvltvmp" localSheetId="21">#REF!</definedName>
    <definedName name="pvltvmp">#REF!</definedName>
    <definedName name="pvtiap" localSheetId="19">#REF!</definedName>
    <definedName name="pvtiap" localSheetId="10">#REF!</definedName>
    <definedName name="pvtiap" localSheetId="21">#REF!</definedName>
    <definedName name="pvtiap">#REF!</definedName>
    <definedName name="PwrCordPt">'[115]DO NOT TOUCH'!$B$57:$B$61</definedName>
    <definedName name="PwrQty">[115]Configurator!$I$7:$I$11</definedName>
    <definedName name="PwrRed" localSheetId="1">#REF!</definedName>
    <definedName name="PwrRed" localSheetId="19">#REF!</definedName>
    <definedName name="PwrRed" localSheetId="10">#REF!</definedName>
    <definedName name="PwrRed" localSheetId="21">#REF!</definedName>
    <definedName name="PwrRed">#REF!</definedName>
    <definedName name="PY" localSheetId="1">Cover!PY</definedName>
    <definedName name="PY" localSheetId="19">#N/A</definedName>
    <definedName name="PY" localSheetId="10">#N/A</definedName>
    <definedName name="PY" localSheetId="21">#N/A</definedName>
    <definedName name="PY" localSheetId="30">'NRI 2015'!PY</definedName>
    <definedName name="PY" localSheetId="7">'Parc Mobile'!PY</definedName>
    <definedName name="PY" localSheetId="29">'SHL et management fees'!PY</definedName>
    <definedName name="PY">'NRI 2015'!PY</definedName>
    <definedName name="Q" localSheetId="1">#REF!</definedName>
    <definedName name="Q" localSheetId="19">#REF!</definedName>
    <definedName name="Q" localSheetId="10">#REF!</definedName>
    <definedName name="Q" localSheetId="21">#REF!</definedName>
    <definedName name="Q" localSheetId="29">#REF!</definedName>
    <definedName name="Q">#REF!</definedName>
    <definedName name="Q___0" localSheetId="19">#REF!</definedName>
    <definedName name="Q___0" localSheetId="10">#REF!</definedName>
    <definedName name="Q___0" localSheetId="21">#REF!</definedName>
    <definedName name="Q___0" localSheetId="29">#REF!</definedName>
    <definedName name="Q___0">#REF!</definedName>
    <definedName name="Q___12" localSheetId="19">#REF!</definedName>
    <definedName name="Q___12" localSheetId="10">#REF!</definedName>
    <definedName name="Q___12" localSheetId="21">#REF!</definedName>
    <definedName name="Q___12">#REF!</definedName>
    <definedName name="Q___14" localSheetId="19">#REF!</definedName>
    <definedName name="Q___14" localSheetId="10">#REF!</definedName>
    <definedName name="Q___14" localSheetId="21">#REF!</definedName>
    <definedName name="Q___14">#REF!</definedName>
    <definedName name="Q___16" localSheetId="19">#REF!</definedName>
    <definedName name="Q___16" localSheetId="10">#REF!</definedName>
    <definedName name="Q___16" localSheetId="21">#REF!</definedName>
    <definedName name="Q___16">#REF!</definedName>
    <definedName name="Q___2" localSheetId="19">#REF!</definedName>
    <definedName name="Q___2" localSheetId="10">#REF!</definedName>
    <definedName name="Q___2" localSheetId="21">#REF!</definedName>
    <definedName name="Q___2">#REF!</definedName>
    <definedName name="Q___25" localSheetId="19">#REF!</definedName>
    <definedName name="Q___25" localSheetId="10">#REF!</definedName>
    <definedName name="Q___25" localSheetId="21">#REF!</definedName>
    <definedName name="Q___25">#REF!</definedName>
    <definedName name="Q___26" localSheetId="19">#REF!</definedName>
    <definedName name="Q___26" localSheetId="10">#REF!</definedName>
    <definedName name="Q___26" localSheetId="21">#REF!</definedName>
    <definedName name="Q___26">#REF!</definedName>
    <definedName name="Q___27" localSheetId="19">#REF!</definedName>
    <definedName name="Q___27" localSheetId="10">#REF!</definedName>
    <definedName name="Q___27" localSheetId="21">#REF!</definedName>
    <definedName name="Q___27">#REF!</definedName>
    <definedName name="Q___4" localSheetId="19">#REF!</definedName>
    <definedName name="Q___4" localSheetId="10">#REF!</definedName>
    <definedName name="Q___4" localSheetId="21">#REF!</definedName>
    <definedName name="Q___4">#REF!</definedName>
    <definedName name="Q___5" localSheetId="19">#REF!</definedName>
    <definedName name="Q___5" localSheetId="10">#REF!</definedName>
    <definedName name="Q___5" localSheetId="21">#REF!</definedName>
    <definedName name="Q___5">#REF!</definedName>
    <definedName name="Q___7" localSheetId="19">#REF!</definedName>
    <definedName name="Q___7" localSheetId="10">#REF!</definedName>
    <definedName name="Q___7" localSheetId="21">#REF!</definedName>
    <definedName name="Q___7">#REF!</definedName>
    <definedName name="qa" localSheetId="1">Cover!Nb_de_paiements_par_an*#REF!</definedName>
    <definedName name="qa" localSheetId="19">'Data Mobile '!Nb_de_paiements_par_an*#REF!</definedName>
    <definedName name="qa" localSheetId="10">'Marge Mobile'!Nb_de_paiements_par_an*#REF!</definedName>
    <definedName name="qa" localSheetId="21">'Mobile Money'!Nb_de_paiements_par_an*#REF!</definedName>
    <definedName name="qa" localSheetId="29">[0]!Nb_de_paiements_par_an*#REF!</definedName>
    <definedName name="qa">[0]!Nb_de_paiements_par_an*#REF!</definedName>
    <definedName name="qa___0" localSheetId="1">Cover!Nb_de_paiements_par_an___0*#REF!</definedName>
    <definedName name="qa___0" localSheetId="19">'Data Mobile '!Nb_de_paiements_par_an___0*#REF!</definedName>
    <definedName name="qa___0" localSheetId="10">'Marge Mobile'!Nb_de_paiements_par_an___0*#REF!</definedName>
    <definedName name="qa___0" localSheetId="21">'Mobile Money'!Nb_de_paiements_par_an___0*#REF!</definedName>
    <definedName name="qa___0" localSheetId="29">Nb_de_paiements_par_an___0*#REF!</definedName>
    <definedName name="qa___0">Nb_de_paiements_par_an___0*#REF!</definedName>
    <definedName name="qa___12" localSheetId="1">Cover!Nb_de_paiements_par_an___12*#REF!</definedName>
    <definedName name="qa___12" localSheetId="19">'Data Mobile '!Nb_de_paiements_par_an___12*#REF!</definedName>
    <definedName name="qa___12" localSheetId="10">'Marge Mobile'!Nb_de_paiements_par_an___12*#REF!</definedName>
    <definedName name="qa___12" localSheetId="21">'Mobile Money'!Nb_de_paiements_par_an___12*#REF!</definedName>
    <definedName name="qa___12" localSheetId="29">Nb_de_paiements_par_an___12*#REF!</definedName>
    <definedName name="qa___12">Nb_de_paiements_par_an___12*#REF!</definedName>
    <definedName name="qa___14" localSheetId="1">Nb_de_paiements_par_an___14*#REF!</definedName>
    <definedName name="qa___14" localSheetId="19">'Data Mobile '!Nb_de_paiements_par_an___14*#REF!</definedName>
    <definedName name="qa___14" localSheetId="10">'Marge Mobile'!Nb_de_paiements_par_an___14*#REF!</definedName>
    <definedName name="qa___14" localSheetId="21">'Mobile Money'!Nb_de_paiements_par_an___14*#REF!</definedName>
    <definedName name="qa___14" localSheetId="29">Nb_de_paiements_par_an___14*#REF!</definedName>
    <definedName name="qa___14">Nb_de_paiements_par_an___14*#REF!</definedName>
    <definedName name="qa___16" localSheetId="1">Nb_de_paiements_par_an___16*#REF!</definedName>
    <definedName name="qa___16" localSheetId="19">'Data Mobile '!Nb_de_paiements_par_an___16*#REF!</definedName>
    <definedName name="qa___16" localSheetId="10">'Marge Mobile'!Nb_de_paiements_par_an___16*#REF!</definedName>
    <definedName name="qa___16" localSheetId="21">'Mobile Money'!Nb_de_paiements_par_an___16*#REF!</definedName>
    <definedName name="qa___16" localSheetId="29">Nb_de_paiements_par_an___16*#REF!</definedName>
    <definedName name="qa___16">Nb_de_paiements_par_an___16*#REF!</definedName>
    <definedName name="qa___2" localSheetId="1">Nb_de_paiements_par_an___2*#REF!</definedName>
    <definedName name="qa___2" localSheetId="19">'Data Mobile '!Nb_de_paiements_par_an___2*#REF!</definedName>
    <definedName name="qa___2" localSheetId="10">'Marge Mobile'!Nb_de_paiements_par_an___2*#REF!</definedName>
    <definedName name="qa___2" localSheetId="21">'Mobile Money'!Nb_de_paiements_par_an___2*#REF!</definedName>
    <definedName name="qa___2" localSheetId="29">Nb_de_paiements_par_an___2*#REF!</definedName>
    <definedName name="qa___2">Nb_de_paiements_par_an___2*#REF!</definedName>
    <definedName name="qa___23" localSheetId="1">Cover!Nb_de_paiements_par_an___0*#REF!</definedName>
    <definedName name="qa___23" localSheetId="19">'Data Mobile '!Nb_de_paiements_par_an___0*#REF!</definedName>
    <definedName name="qa___23" localSheetId="10">'Marge Mobile'!Nb_de_paiements_par_an___0*#REF!</definedName>
    <definedName name="qa___23" localSheetId="21">'Mobile Money'!Nb_de_paiements_par_an___0*#REF!</definedName>
    <definedName name="qa___23" localSheetId="29">Nb_de_paiements_par_an___0*#REF!</definedName>
    <definedName name="qa___23">Nb_de_paiements_par_an___0*#REF!</definedName>
    <definedName name="qa___25" localSheetId="1">Nb_de_paiements_par_an___25*#REF!</definedName>
    <definedName name="qa___25" localSheetId="19">'Data Mobile '!Nb_de_paiements_par_an___25*#REF!</definedName>
    <definedName name="qa___25" localSheetId="10">'Marge Mobile'!Nb_de_paiements_par_an___25*#REF!</definedName>
    <definedName name="qa___25" localSheetId="21">'Mobile Money'!Nb_de_paiements_par_an___25*#REF!</definedName>
    <definedName name="qa___25" localSheetId="29">Nb_de_paiements_par_an___25*#REF!</definedName>
    <definedName name="qa___25">Nb_de_paiements_par_an___25*#REF!</definedName>
    <definedName name="qa___26" localSheetId="1">Nb_de_paiements_par_an___26*#REF!</definedName>
    <definedName name="qa___26" localSheetId="19">'Data Mobile '!Nb_de_paiements_par_an___26*#REF!</definedName>
    <definedName name="qa___26" localSheetId="10">'Marge Mobile'!Nb_de_paiements_par_an___26*#REF!</definedName>
    <definedName name="qa___26" localSheetId="21">'Mobile Money'!Nb_de_paiements_par_an___26*#REF!</definedName>
    <definedName name="qa___26" localSheetId="29">Nb_de_paiements_par_an___26*#REF!</definedName>
    <definedName name="qa___26">Nb_de_paiements_par_an___26*#REF!</definedName>
    <definedName name="qa___27" localSheetId="1">Nb_de_paiements_par_an___27*#REF!</definedName>
    <definedName name="qa___27" localSheetId="19">'Data Mobile '!Nb_de_paiements_par_an___27*#REF!</definedName>
    <definedName name="qa___27" localSheetId="10">'Marge Mobile'!Nb_de_paiements_par_an___27*#REF!</definedName>
    <definedName name="qa___27" localSheetId="21">'Mobile Money'!Nb_de_paiements_par_an___27*#REF!</definedName>
    <definedName name="qa___27" localSheetId="29">Nb_de_paiements_par_an___27*#REF!</definedName>
    <definedName name="qa___27">Nb_de_paiements_par_an___27*#REF!</definedName>
    <definedName name="qa___3" localSheetId="1">Cover!Nb_de_paiements_par_an___0*#REF!</definedName>
    <definedName name="qa___3" localSheetId="19">'Data Mobile '!Nb_de_paiements_par_an___0*#REF!</definedName>
    <definedName name="qa___3" localSheetId="10">'Marge Mobile'!Nb_de_paiements_par_an___0*#REF!</definedName>
    <definedName name="qa___3" localSheetId="21">'Mobile Money'!Nb_de_paiements_par_an___0*#REF!</definedName>
    <definedName name="qa___3" localSheetId="29">Nb_de_paiements_par_an___0*#REF!</definedName>
    <definedName name="qa___3">Nb_de_paiements_par_an___0*#REF!</definedName>
    <definedName name="qa___4" localSheetId="1">Nb_de_paiements_par_an___4*#REF!</definedName>
    <definedName name="qa___4" localSheetId="19">'Data Mobile '!Nb_de_paiements_par_an___4*#REF!</definedName>
    <definedName name="qa___4" localSheetId="10">'Marge Mobile'!Nb_de_paiements_par_an___4*#REF!</definedName>
    <definedName name="qa___4" localSheetId="21">'Mobile Money'!Nb_de_paiements_par_an___4*#REF!</definedName>
    <definedName name="qa___4" localSheetId="29">Nb_de_paiements_par_an___4*#REF!</definedName>
    <definedName name="qa___4">Nb_de_paiements_par_an___4*#REF!</definedName>
    <definedName name="qa___5" localSheetId="1">Nb_de_paiements_par_an___5*#REF!</definedName>
    <definedName name="qa___5" localSheetId="19">'Data Mobile '!Nb_de_paiements_par_an___5*#REF!</definedName>
    <definedName name="qa___5" localSheetId="10">'Marge Mobile'!Nb_de_paiements_par_an___5*#REF!</definedName>
    <definedName name="qa___5" localSheetId="21">'Mobile Money'!Nb_de_paiements_par_an___5*#REF!</definedName>
    <definedName name="qa___5" localSheetId="29">Nb_de_paiements_par_an___5*#REF!</definedName>
    <definedName name="qa___5">Nb_de_paiements_par_an___5*#REF!</definedName>
    <definedName name="qa___6" localSheetId="19">[38]Trafic!Nb_de_paiements_par_an*#REF!</definedName>
    <definedName name="qa___6" localSheetId="10">[38]Trafic!Nb_de_paiements_par_an*#REF!</definedName>
    <definedName name="qa___6" localSheetId="21">[38]Trafic!Nb_de_paiements_par_an*#REF!</definedName>
    <definedName name="qa___6">[38]Trafic!Nb_de_paiements_par_an*#REF!</definedName>
    <definedName name="qa___7" localSheetId="1">Nb_de_paiements_par_an___7*#REF!</definedName>
    <definedName name="qa___7" localSheetId="19">'Data Mobile '!Nb_de_paiements_par_an___7*#REF!</definedName>
    <definedName name="qa___7" localSheetId="10">'Marge Mobile'!Nb_de_paiements_par_an___7*#REF!</definedName>
    <definedName name="qa___7" localSheetId="21">'Mobile Money'!Nb_de_paiements_par_an___7*#REF!</definedName>
    <definedName name="qa___7" localSheetId="29">Nb_de_paiements_par_an___7*#REF!</definedName>
    <definedName name="qa___7">Nb_de_paiements_par_an___7*#REF!</definedName>
    <definedName name="qa___9" localSheetId="1">Cover!Nb_de_paiements_par_an___0*#REF!</definedName>
    <definedName name="qa___9" localSheetId="19">'Data Mobile '!Nb_de_paiements_par_an___0*#REF!</definedName>
    <definedName name="qa___9" localSheetId="10">'Marge Mobile'!Nb_de_paiements_par_an___0*#REF!</definedName>
    <definedName name="qa___9" localSheetId="21">'Mobile Money'!Nb_de_paiements_par_an___0*#REF!</definedName>
    <definedName name="qa___9" localSheetId="29">Nb_de_paiements_par_an___0*#REF!</definedName>
    <definedName name="qa___9">Nb_de_paiements_par_an___0*#REF!</definedName>
    <definedName name="qaecdaze" localSheetId="1" hidden="1">{"First Page",#N/A,FALSE,"Surfactants LBO";"Second Page",#N/A,FALSE,"Surfactants LBO"}</definedName>
    <definedName name="qaecdaze" localSheetId="19" hidden="1">{"First Page",#N/A,FALSE,"Surfactants LBO";"Second Page",#N/A,FALSE,"Surfactants LBO"}</definedName>
    <definedName name="qaecdaze" localSheetId="21" hidden="1">{"First Page",#N/A,FALSE,"Surfactants LBO";"Second Page",#N/A,FALSE,"Surfactants LBO"}</definedName>
    <definedName name="qaecdaze" localSheetId="30" hidden="1">{"First Page",#N/A,FALSE,"Surfactants LBO";"Second Page",#N/A,FALSE,"Surfactants LBO"}</definedName>
    <definedName name="qaecdaze" localSheetId="7" hidden="1">{"First Page",#N/A,FALSE,"Surfactants LBO";"Second Page",#N/A,FALSE,"Surfactants LBO"}</definedName>
    <definedName name="qaecdaze" localSheetId="29" hidden="1">{"First Page",#N/A,FALSE,"Surfactants LBO";"Second Page",#N/A,FALSE,"Surfactants LBO"}</definedName>
    <definedName name="qaecdaze" hidden="1">{"First Page",#N/A,FALSE,"Surfactants LBO";"Second Page",#N/A,FALSE,"Surfactants LBO"}</definedName>
    <definedName name="qc" localSheetId="1" hidden="1">{"sweden",#N/A,FALSE,"Sweden";"germany",#N/A,FALSE,"Germany";"portugal",#N/A,FALSE,"Portugal";"belgium",#N/A,FALSE,"Belgium";"japan",#N/A,FALSE,"Japan ";"italy",#N/A,FALSE,"Italy";"spain",#N/A,FALSE,"Spain";"korea",#N/A,FALSE,"Korea"}</definedName>
    <definedName name="qc" localSheetId="19" hidden="1">{"sweden",#N/A,FALSE,"Sweden";"germany",#N/A,FALSE,"Germany";"portugal",#N/A,FALSE,"Portugal";"belgium",#N/A,FALSE,"Belgium";"japan",#N/A,FALSE,"Japan ";"italy",#N/A,FALSE,"Italy";"spain",#N/A,FALSE,"Spain";"korea",#N/A,FALSE,"Korea"}</definedName>
    <definedName name="qc" localSheetId="21" hidden="1">{"sweden",#N/A,FALSE,"Sweden";"germany",#N/A,FALSE,"Germany";"portugal",#N/A,FALSE,"Portugal";"belgium",#N/A,FALSE,"Belgium";"japan",#N/A,FALSE,"Japan ";"italy",#N/A,FALSE,"Italy";"spain",#N/A,FALSE,"Spain";"korea",#N/A,FALSE,"Korea"}</definedName>
    <definedName name="qc" localSheetId="26" hidden="1">{"sweden",#N/A,FALSE,"Sweden";"germany",#N/A,FALSE,"Germany";"portugal",#N/A,FALSE,"Portugal";"belgium",#N/A,FALSE,"Belgium";"japan",#N/A,FALSE,"Japan ";"italy",#N/A,FALSE,"Italy";"spain",#N/A,FALSE,"Spain";"korea",#N/A,FALSE,"Korea"}</definedName>
    <definedName name="qc" localSheetId="29" hidden="1">{"sweden",#N/A,FALSE,"Sweden";"germany",#N/A,FALSE,"Germany";"portugal",#N/A,FALSE,"Portugal";"belgium",#N/A,FALSE,"Belgium";"japan",#N/A,FALSE,"Japan ";"italy",#N/A,FALSE,"Italy";"spain",#N/A,FALSE,"Spain";"korea",#N/A,FALSE,"Korea"}</definedName>
    <definedName name="qc" hidden="1">{"sweden",#N/A,FALSE,"Sweden";"germany",#N/A,FALSE,"Germany";"portugal",#N/A,FALSE,"Portugal";"belgium",#N/A,FALSE,"Belgium";"japan",#N/A,FALSE,"Japan ";"italy",#N/A,FALSE,"Italy";"spain",#N/A,FALSE,"Spain";"korea",#N/A,FALSE,"Korea"}</definedName>
    <definedName name="qd">#N/A</definedName>
    <definedName name="qdffd" localSheetId="22" hidden="1">#REF!</definedName>
    <definedName name="qdffd" localSheetId="1" hidden="1">#REF!</definedName>
    <definedName name="qdffd" localSheetId="19" hidden="1">#REF!</definedName>
    <definedName name="qdffd" localSheetId="10" hidden="1">#REF!</definedName>
    <definedName name="qdffd" localSheetId="21" hidden="1">#REF!</definedName>
    <definedName name="qdffd" localSheetId="30" hidden="1">#REF!</definedName>
    <definedName name="qdffd" localSheetId="7" hidden="1">#REF!</definedName>
    <definedName name="qdffd" localSheetId="17" hidden="1">#REF!</definedName>
    <definedName name="qdffd" hidden="1">#REF!</definedName>
    <definedName name="qererh" localSheetId="1">Cover!Nb_de_paiements_par_an*#REF!</definedName>
    <definedName name="qererh">#N/A</definedName>
    <definedName name="qergh" localSheetId="1">Cover!qergh</definedName>
    <definedName name="qergh" localSheetId="19">#N/A</definedName>
    <definedName name="qergh" localSheetId="10">#N/A</definedName>
    <definedName name="qergh" localSheetId="21">#N/A</definedName>
    <definedName name="qergh" localSheetId="29">'SHL et management fees'!qergh</definedName>
    <definedName name="qergh">'SHL et management fees'!qergh</definedName>
    <definedName name="qerhy">#N/A</definedName>
    <definedName name="qerqeh">#N/A</definedName>
    <definedName name="qerqr">#N/A</definedName>
    <definedName name="qerqreqr">#N/A</definedName>
    <definedName name="qethte" localSheetId="1">Cover!qethte</definedName>
    <definedName name="qethte" localSheetId="19">#N/A</definedName>
    <definedName name="qethte" localSheetId="10">#N/A</definedName>
    <definedName name="qethte" localSheetId="21">#N/A</definedName>
    <definedName name="qethte" localSheetId="29">'SHL et management fees'!qethte</definedName>
    <definedName name="qethte">'SHL et management fees'!qethte</definedName>
    <definedName name="qf" localSheetId="1" hidden="1">{#N/A,#N/A,TRUE,"Cover sheet";#N/A,#N/A,TRUE,"INPUTS";#N/A,#N/A,TRUE,"OUTPUTS";#N/A,#N/A,TRUE,"VALUATION"}</definedName>
    <definedName name="qf" localSheetId="19" hidden="1">{#N/A,#N/A,TRUE,"Cover sheet";#N/A,#N/A,TRUE,"INPUTS";#N/A,#N/A,TRUE,"OUTPUTS";#N/A,#N/A,TRUE,"VALUATION"}</definedName>
    <definedName name="qf" localSheetId="21" hidden="1">{#N/A,#N/A,TRUE,"Cover sheet";#N/A,#N/A,TRUE,"INPUTS";#N/A,#N/A,TRUE,"OUTPUTS";#N/A,#N/A,TRUE,"VALUATION"}</definedName>
    <definedName name="qf" localSheetId="30" hidden="1">{#N/A,#N/A,TRUE,"Cover sheet";#N/A,#N/A,TRUE,"INPUTS";#N/A,#N/A,TRUE,"OUTPUTS";#N/A,#N/A,TRUE,"VALUATION"}</definedName>
    <definedName name="qf" localSheetId="7" hidden="1">{#N/A,#N/A,TRUE,"Cover sheet";#N/A,#N/A,TRUE,"INPUTS";#N/A,#N/A,TRUE,"OUTPUTS";#N/A,#N/A,TRUE,"VALUATION"}</definedName>
    <definedName name="qf" localSheetId="29" hidden="1">{#N/A,#N/A,TRUE,"Cover sheet";#N/A,#N/A,TRUE,"INPUTS";#N/A,#N/A,TRUE,"OUTPUTS";#N/A,#N/A,TRUE,"VALUATION"}</definedName>
    <definedName name="qf" hidden="1">{#N/A,#N/A,TRUE,"Cover sheet";#N/A,#N/A,TRUE,"INPUTS";#N/A,#N/A,TRUE,"OUTPUTS";#N/A,#N/A,TRUE,"VALUATION"}</definedName>
    <definedName name="qfsd" localSheetId="1" hidden="1">{"coverall",#N/A,FALSE,"Definitions";"cover1",#N/A,FALSE,"Definitions";"cover2",#N/A,FALSE,"Definitions";"cover3",#N/A,FALSE,"Definitions";"cover4",#N/A,FALSE,"Definitions";"cover5",#N/A,FALSE,"Definitions";"blank",#N/A,FALSE,"Definitions"}</definedName>
    <definedName name="qfsd" localSheetId="19" hidden="1">{"coverall",#N/A,FALSE,"Definitions";"cover1",#N/A,FALSE,"Definitions";"cover2",#N/A,FALSE,"Definitions";"cover3",#N/A,FALSE,"Definitions";"cover4",#N/A,FALSE,"Definitions";"cover5",#N/A,FALSE,"Definitions";"blank",#N/A,FALSE,"Definitions"}</definedName>
    <definedName name="qfsd" localSheetId="21" hidden="1">{"coverall",#N/A,FALSE,"Definitions";"cover1",#N/A,FALSE,"Definitions";"cover2",#N/A,FALSE,"Definitions";"cover3",#N/A,FALSE,"Definitions";"cover4",#N/A,FALSE,"Definitions";"cover5",#N/A,FALSE,"Definitions";"blank",#N/A,FALSE,"Definitions"}</definedName>
    <definedName name="qfsd" localSheetId="26" hidden="1">{"coverall",#N/A,FALSE,"Definitions";"cover1",#N/A,FALSE,"Definitions";"cover2",#N/A,FALSE,"Definitions";"cover3",#N/A,FALSE,"Definitions";"cover4",#N/A,FALSE,"Definitions";"cover5",#N/A,FALSE,"Definitions";"blank",#N/A,FALSE,"Definitions"}</definedName>
    <definedName name="qfsd" localSheetId="29" hidden="1">{"coverall",#N/A,FALSE,"Definitions";"cover1",#N/A,FALSE,"Definitions";"cover2",#N/A,FALSE,"Definitions";"cover3",#N/A,FALSE,"Definitions";"cover4",#N/A,FALSE,"Definitions";"cover5",#N/A,FALSE,"Definitions";"blank",#N/A,FALSE,"Definitions"}</definedName>
    <definedName name="qfsd" hidden="1">{"coverall",#N/A,FALSE,"Definitions";"cover1",#N/A,FALSE,"Definitions";"cover2",#N/A,FALSE,"Definitions";"cover3",#N/A,FALSE,"Definitions";"cover4",#N/A,FALSE,"Definitions";"cover5",#N/A,FALSE,"Definitions";"blank",#N/A,FALSE,"Definitions"}</definedName>
    <definedName name="qg">#N/A</definedName>
    <definedName name="qger" localSheetId="1">Cover!qger</definedName>
    <definedName name="qger" localSheetId="19">#N/A</definedName>
    <definedName name="qger" localSheetId="10">#N/A</definedName>
    <definedName name="qger" localSheetId="21">#N/A</definedName>
    <definedName name="qger" localSheetId="29">'SHL et management fees'!qger</definedName>
    <definedName name="qger">'SHL et management fees'!qger</definedName>
    <definedName name="qgg" localSheetId="1" hidden="1">{#N/A,#N/A,FALSE,"Cover";"outputs total",#N/A,FALSE,"Outputs"}</definedName>
    <definedName name="qgg" localSheetId="19" hidden="1">{#N/A,#N/A,FALSE,"Cover";"outputs total",#N/A,FALSE,"Outputs"}</definedName>
    <definedName name="qgg" localSheetId="21" hidden="1">{#N/A,#N/A,FALSE,"Cover";"outputs total",#N/A,FALSE,"Outputs"}</definedName>
    <definedName name="qgg" localSheetId="30" hidden="1">{#N/A,#N/A,FALSE,"Cover";"outputs total",#N/A,FALSE,"Outputs"}</definedName>
    <definedName name="qgg" localSheetId="7" hidden="1">{#N/A,#N/A,FALSE,"Cover";"outputs total",#N/A,FALSE,"Outputs"}</definedName>
    <definedName name="qgg" localSheetId="29" hidden="1">{#N/A,#N/A,FALSE,"Cover";"outputs total",#N/A,FALSE,"Outputs"}</definedName>
    <definedName name="qgg" hidden="1">{#N/A,#N/A,FALSE,"Cover";"outputs total",#N/A,FALSE,"Outputs"}</definedName>
    <definedName name="qgte">#N/A</definedName>
    <definedName name="qgtqrq">#N/A</definedName>
    <definedName name="qh"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qheh" localSheetId="1">Cover!qheh</definedName>
    <definedName name="qheh" localSheetId="19">#N/A</definedName>
    <definedName name="qheh" localSheetId="10">#N/A</definedName>
    <definedName name="qheh" localSheetId="21">#N/A</definedName>
    <definedName name="qheh" localSheetId="29">'SHL et management fees'!qheh</definedName>
    <definedName name="qheh">'SHL et management fees'!qheh</definedName>
    <definedName name="qhehyqe" localSheetId="1">Cover!Nb_de_paiements_par_an*#REF!</definedName>
    <definedName name="qhehyqe">#N/A</definedName>
    <definedName name="qhethet">#N/A</definedName>
    <definedName name="qhth" localSheetId="1">Cover!Nb_de_paiements_par_an*#REF!</definedName>
    <definedName name="qhth">#N/A</definedName>
    <definedName name="ql" localSheetId="1" hidden="1">{"test2",#N/A,TRUE,"Prices"}</definedName>
    <definedName name="ql" localSheetId="19" hidden="1">{"test2",#N/A,TRUE,"Prices"}</definedName>
    <definedName name="ql" localSheetId="21" hidden="1">{"test2",#N/A,TRUE,"Prices"}</definedName>
    <definedName name="ql" localSheetId="26" hidden="1">{"test2",#N/A,TRUE,"Prices"}</definedName>
    <definedName name="ql" localSheetId="29" hidden="1">{"test2",#N/A,TRUE,"Prices"}</definedName>
    <definedName name="ql" hidden="1">{"test2",#N/A,TRUE,"Prices"}</definedName>
    <definedName name="qm" localSheetId="1" hidden="1">{"IS",#N/A,FALSE,"IS";"RPTIS",#N/A,FALSE,"RPTIS";"STATS",#N/A,FALSE,"STATS";"BS",#N/A,FALSE,"BS"}</definedName>
    <definedName name="qm" localSheetId="19" hidden="1">{"IS",#N/A,FALSE,"IS";"RPTIS",#N/A,FALSE,"RPTIS";"STATS",#N/A,FALSE,"STATS";"BS",#N/A,FALSE,"BS"}</definedName>
    <definedName name="qm" localSheetId="21" hidden="1">{"IS",#N/A,FALSE,"IS";"RPTIS",#N/A,FALSE,"RPTIS";"STATS",#N/A,FALSE,"STATS";"BS",#N/A,FALSE,"BS"}</definedName>
    <definedName name="qm" localSheetId="26" hidden="1">{"IS",#N/A,FALSE,"IS";"RPTIS",#N/A,FALSE,"RPTIS";"STATS",#N/A,FALSE,"STATS";"BS",#N/A,FALSE,"BS"}</definedName>
    <definedName name="qm" localSheetId="29" hidden="1">{"IS",#N/A,FALSE,"IS";"RPTIS",#N/A,FALSE,"RPTIS";"STATS",#N/A,FALSE,"STATS";"BS",#N/A,FALSE,"BS"}</definedName>
    <definedName name="qm" hidden="1">{"IS",#N/A,FALSE,"IS";"RPTIS",#N/A,FALSE,"RPTIS";"STATS",#N/A,FALSE,"STATS";"BS",#N/A,FALSE,"BS"}</definedName>
    <definedName name="qq">#N/A</definedName>
    <definedName name="qq___0" localSheetId="1">VolFactor___5/#REF!</definedName>
    <definedName name="qq___0" localSheetId="19">'Data Mobile '!VolFactor___5/#REF!</definedName>
    <definedName name="qq___0" localSheetId="10">'Marge Mobile'!VolFactor___5/#REF!</definedName>
    <definedName name="qq___0" localSheetId="21">'Mobile Money'!VolFactor___5/#REF!</definedName>
    <definedName name="qq___0" localSheetId="29">VolFactor___5/#REF!</definedName>
    <definedName name="qq___0">VolFactor___5/#REF!</definedName>
    <definedName name="qq___12">NA()</definedName>
    <definedName name="qq___14" localSheetId="1">VolFactor___16/#REF!</definedName>
    <definedName name="qq___14" localSheetId="19">'Data Mobile '!VolFactor___16/#REF!</definedName>
    <definedName name="qq___14" localSheetId="10">'Marge Mobile'!VolFactor___16/#REF!</definedName>
    <definedName name="qq___14" localSheetId="21">'Mobile Money'!VolFactor___16/#REF!</definedName>
    <definedName name="qq___14" localSheetId="29">VolFactor___16/#REF!</definedName>
    <definedName name="qq___14">VolFactor___16/#REF!</definedName>
    <definedName name="qq___16" localSheetId="1">VLastRowToPrint___7/#REF!</definedName>
    <definedName name="qq___16" localSheetId="19">'Data Mobile '!VLastRowToPrint___7/#REF!</definedName>
    <definedName name="qq___16" localSheetId="10">'Marge Mobile'!VLastRowToPrint___7/#REF!</definedName>
    <definedName name="qq___16" localSheetId="21">'Mobile Money'!VLastRowToPrint___7/#REF!</definedName>
    <definedName name="qq___16" localSheetId="29">VLastRowToPrint___7/#REF!</definedName>
    <definedName name="qq___16">VLastRowToPrint___7/#REF!</definedName>
    <definedName name="qq___2">NA()</definedName>
    <definedName name="qq___23" localSheetId="1">VolFactor___5/#REF!</definedName>
    <definedName name="qq___23" localSheetId="19">'Data Mobile '!VolFactor___5/#REF!</definedName>
    <definedName name="qq___23" localSheetId="10">'Marge Mobile'!VolFactor___5/#REF!</definedName>
    <definedName name="qq___23" localSheetId="21">'Mobile Money'!VolFactor___5/#REF!</definedName>
    <definedName name="qq___23" localSheetId="29">VolFactor___5/#REF!</definedName>
    <definedName name="qq___23">VolFactor___5/#REF!</definedName>
    <definedName name="qq___25" localSheetId="19">[38]Trafic!VolFactor/#REF!</definedName>
    <definedName name="qq___25" localSheetId="10">[38]Trafic!VolFactor/#REF!</definedName>
    <definedName name="qq___25" localSheetId="21">[38]Trafic!VolFactor/#REF!</definedName>
    <definedName name="qq___25">[38]Trafic!VolFactor/#REF!</definedName>
    <definedName name="qq___26">NA()</definedName>
    <definedName name="qq___27" localSheetId="1">VolFactor___14/#REF!</definedName>
    <definedName name="qq___27" localSheetId="19">'Data Mobile '!VolFactor___14/#REF!</definedName>
    <definedName name="qq___27" localSheetId="10">'Marge Mobile'!VolFactor___14/#REF!</definedName>
    <definedName name="qq___27" localSheetId="21">'Mobile Money'!VolFactor___14/#REF!</definedName>
    <definedName name="qq___27" localSheetId="29">VolFactor___14/#REF!</definedName>
    <definedName name="qq___27">VolFactor___14/#REF!</definedName>
    <definedName name="qq___3" localSheetId="1">VolFactor___5/#REF!</definedName>
    <definedName name="qq___3" localSheetId="19">'Data Mobile '!VolFactor___5/#REF!</definedName>
    <definedName name="qq___3" localSheetId="10">'Marge Mobile'!VolFactor___5/#REF!</definedName>
    <definedName name="qq___3" localSheetId="21">'Mobile Money'!VolFactor___5/#REF!</definedName>
    <definedName name="qq___3" localSheetId="29">VolFactor___5/#REF!</definedName>
    <definedName name="qq___3">VolFactor___5/#REF!</definedName>
    <definedName name="qq___4" localSheetId="1">VLastRowToPrint___0/#REF!</definedName>
    <definedName name="qq___4" localSheetId="19">'Data Mobile '!VLastRowToPrint___0/#REF!</definedName>
    <definedName name="qq___4" localSheetId="10">'Marge Mobile'!VLastRowToPrint___0/#REF!</definedName>
    <definedName name="qq___4" localSheetId="21">'Mobile Money'!VLastRowToPrint___0/#REF!</definedName>
    <definedName name="qq___4" localSheetId="29">VLastRowToPrint___0/#REF!</definedName>
    <definedName name="qq___4">VLastRowToPrint___0/#REF!</definedName>
    <definedName name="qq___5" localSheetId="1">VolFactor___2/#REF!</definedName>
    <definedName name="qq___5" localSheetId="19">'Data Mobile '!VolFactor___2/#REF!</definedName>
    <definedName name="qq___5" localSheetId="10">'Marge Mobile'!VolFactor___2/#REF!</definedName>
    <definedName name="qq___5" localSheetId="21">'Mobile Money'!VolFactor___2/#REF!</definedName>
    <definedName name="qq___5" localSheetId="29">VolFactor___2/#REF!</definedName>
    <definedName name="qq___5">VolFactor___2/#REF!</definedName>
    <definedName name="qq___6">NA()</definedName>
    <definedName name="qq___7">NA()</definedName>
    <definedName name="qq___9" localSheetId="1">VolFactor___5/#REF!</definedName>
    <definedName name="qq___9" localSheetId="19">'Data Mobile '!VolFactor___5/#REF!</definedName>
    <definedName name="qq___9" localSheetId="10">'Marge Mobile'!VolFactor___5/#REF!</definedName>
    <definedName name="qq___9" localSheetId="21">'Mobile Money'!VolFactor___5/#REF!</definedName>
    <definedName name="qq___9" localSheetId="29">VolFactor___5/#REF!</definedName>
    <definedName name="qq___9">VolFactor___5/#REF!</definedName>
    <definedName name="qqqq" localSheetId="1">Cover!qqqq</definedName>
    <definedName name="qqqq" localSheetId="19">#N/A</definedName>
    <definedName name="qqqq" localSheetId="10">#N/A</definedName>
    <definedName name="qqqq" localSheetId="21">#N/A</definedName>
    <definedName name="qqqq" localSheetId="29">'SHL et management fees'!qqqq</definedName>
    <definedName name="qqqq">'SHL et management fees'!qqqq</definedName>
    <definedName name="qqtrrt" localSheetId="1">Cover!qqtrrt</definedName>
    <definedName name="qqtrrt" localSheetId="19">#N/A</definedName>
    <definedName name="qqtrrt" localSheetId="10">#N/A</definedName>
    <definedName name="qqtrrt" localSheetId="21">#N/A</definedName>
    <definedName name="qqtrrt" localSheetId="29">'SHL et management fees'!qqtrrt</definedName>
    <definedName name="qqtrrt">'SHL et management fees'!qqtrrt</definedName>
    <definedName name="QREBFH">#N/A</definedName>
    <definedName name="qregqe">#N/A</definedName>
    <definedName name="qrgqseg">#N/A</definedName>
    <definedName name="qrhyqetyuqrus">#N/A</definedName>
    <definedName name="qrqr">#N/A</definedName>
    <definedName name="qrtgq" localSheetId="1">Cover!Nb_de_paiements_par_an*#REF!</definedName>
    <definedName name="qrtgq">#N/A</definedName>
    <definedName name="qryerye">#N/A</definedName>
    <definedName name="qs"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qscfaq" localSheetId="1" hidden="1">{"First Page",#N/A,FALSE,"Surfactants LBO";"Second Page",#N/A,FALSE,"Surfactants LBO"}</definedName>
    <definedName name="qscfaq" localSheetId="19" hidden="1">{"First Page",#N/A,FALSE,"Surfactants LBO";"Second Page",#N/A,FALSE,"Surfactants LBO"}</definedName>
    <definedName name="qscfaq" localSheetId="21" hidden="1">{"First Page",#N/A,FALSE,"Surfactants LBO";"Second Page",#N/A,FALSE,"Surfactants LBO"}</definedName>
    <definedName name="qscfaq" localSheetId="30" hidden="1">{"First Page",#N/A,FALSE,"Surfactants LBO";"Second Page",#N/A,FALSE,"Surfactants LBO"}</definedName>
    <definedName name="qscfaq" localSheetId="7" hidden="1">{"First Page",#N/A,FALSE,"Surfactants LBO";"Second Page",#N/A,FALSE,"Surfactants LBO"}</definedName>
    <definedName name="qscfaq" localSheetId="29" hidden="1">{"First Page",#N/A,FALSE,"Surfactants LBO";"Second Page",#N/A,FALSE,"Surfactants LBO"}</definedName>
    <definedName name="qscfaq" hidden="1">{"First Page",#N/A,FALSE,"Surfactants LBO";"Second Page",#N/A,FALSE,"Surfactants LBO"}</definedName>
    <definedName name="qsd" localSheetId="1" hidden="1">{#N/A,#N/A,TRUE,"Cover sheet";#N/A,#N/A,TRUE,"DCF analysis";#N/A,#N/A,TRUE,"WACC calculation"}</definedName>
    <definedName name="qsd" localSheetId="19" hidden="1">{#N/A,#N/A,TRUE,"Cover sheet";#N/A,#N/A,TRUE,"DCF analysis";#N/A,#N/A,TRUE,"WACC calculation"}</definedName>
    <definedName name="qsd" localSheetId="21" hidden="1">{#N/A,#N/A,TRUE,"Cover sheet";#N/A,#N/A,TRUE,"DCF analysis";#N/A,#N/A,TRUE,"WACC calculation"}</definedName>
    <definedName name="qsd" localSheetId="30" hidden="1">{#N/A,#N/A,TRUE,"Cover sheet";#N/A,#N/A,TRUE,"DCF analysis";#N/A,#N/A,TRUE,"WACC calculation"}</definedName>
    <definedName name="qsd" localSheetId="7" hidden="1">{#N/A,#N/A,TRUE,"Cover sheet";#N/A,#N/A,TRUE,"DCF analysis";#N/A,#N/A,TRUE,"WACC calculation"}</definedName>
    <definedName name="qsd" localSheetId="29" hidden="1">{#N/A,#N/A,TRUE,"Cover sheet";#N/A,#N/A,TRUE,"DCF analysis";#N/A,#N/A,TRUE,"WACC calculation"}</definedName>
    <definedName name="qsd" hidden="1">{#N/A,#N/A,TRUE,"Cover sheet";#N/A,#N/A,TRUE,"DCF analysis";#N/A,#N/A,TRUE,"WACC calculation"}</definedName>
    <definedName name="qsdf" localSheetId="1" hidden="1">{#N/A,#N/A,FALSE,"Contribution Analysis"}</definedName>
    <definedName name="qsdf" localSheetId="19" hidden="1">{#N/A,#N/A,FALSE,"Contribution Analysis"}</definedName>
    <definedName name="qsdf" localSheetId="21" hidden="1">{#N/A,#N/A,FALSE,"Contribution Analysis"}</definedName>
    <definedName name="qsdf" localSheetId="26" hidden="1">{#N/A,#N/A,FALSE,"Contribution Analysis"}</definedName>
    <definedName name="qsdf" localSheetId="29" hidden="1">{#N/A,#N/A,FALSE,"Contribution Analysis"}</definedName>
    <definedName name="qsdf" hidden="1">{#N/A,#N/A,FALSE,"Contribution Analysis"}</definedName>
    <definedName name="qsdfqsdf" localSheetId="1">[0]!Tx_intérêt_par_an/#REF!</definedName>
    <definedName name="qsdfqsdf" localSheetId="19">'Data Mobile '!Tx_intérêt_par_an/#REF!</definedName>
    <definedName name="qsdfqsdf" localSheetId="10">'Marge Mobile'!Tx_intérêt_par_an/#REF!</definedName>
    <definedName name="qsdfqsdf" localSheetId="21">'Mobile Money'!Tx_intérêt_par_an/#REF!</definedName>
    <definedName name="qsdfqsdf" localSheetId="29">[0]!Tx_intérêt_par_an/#REF!</definedName>
    <definedName name="qsdfqsdf">[0]!Tx_intérêt_par_an/#REF!</definedName>
    <definedName name="qsdjlgzerg" localSheetId="1" hidden="1">{#N/A,#N/A,TRUE,"Cover sheet";#N/A,#N/A,TRUE,"DCF analysis";#N/A,#N/A,TRUE,"WACC calculation"}</definedName>
    <definedName name="qsdjlgzerg" localSheetId="19" hidden="1">{#N/A,#N/A,TRUE,"Cover sheet";#N/A,#N/A,TRUE,"DCF analysis";#N/A,#N/A,TRUE,"WACC calculation"}</definedName>
    <definedName name="qsdjlgzerg" localSheetId="21" hidden="1">{#N/A,#N/A,TRUE,"Cover sheet";#N/A,#N/A,TRUE,"DCF analysis";#N/A,#N/A,TRUE,"WACC calculation"}</definedName>
    <definedName name="qsdjlgzerg" localSheetId="30" hidden="1">{#N/A,#N/A,TRUE,"Cover sheet";#N/A,#N/A,TRUE,"DCF analysis";#N/A,#N/A,TRUE,"WACC calculation"}</definedName>
    <definedName name="qsdjlgzerg" localSheetId="7" hidden="1">{#N/A,#N/A,TRUE,"Cover sheet";#N/A,#N/A,TRUE,"DCF analysis";#N/A,#N/A,TRUE,"WACC calculation"}</definedName>
    <definedName name="qsdjlgzerg" localSheetId="29" hidden="1">{#N/A,#N/A,TRUE,"Cover sheet";#N/A,#N/A,TRUE,"DCF analysis";#N/A,#N/A,TRUE,"WACC calculation"}</definedName>
    <definedName name="qsdjlgzerg" hidden="1">{#N/A,#N/A,TRUE,"Cover sheet";#N/A,#N/A,TRUE,"DCF analysis";#N/A,#N/A,TRUE,"WACC calculation"}</definedName>
    <definedName name="QSDQS" localSheetId="22" hidden="1">[84]RSG!#REF!</definedName>
    <definedName name="QSDQS" localSheetId="1" hidden="1">[84]RSG!#REF!</definedName>
    <definedName name="QSDQS" localSheetId="19" hidden="1">[84]RSG!#REF!</definedName>
    <definedName name="QSDQS" localSheetId="10" hidden="1">[84]RSG!#REF!</definedName>
    <definedName name="QSDQS" localSheetId="21" hidden="1">[84]RSG!#REF!</definedName>
    <definedName name="QSDQS" localSheetId="30" hidden="1">[83]RSG!#REF!</definedName>
    <definedName name="QSDQS" localSheetId="17" hidden="1">[84]RSG!#REF!</definedName>
    <definedName name="QSDQS" hidden="1">[84]RSG!#REF!</definedName>
    <definedName name="qsfd" localSheetId="1" hidden="1">{#N/A,#N/A,TRUE,"Cover sheet";#N/A,#N/A,TRUE,"INPUTS";#N/A,#N/A,TRUE,"OUTPUTS";#N/A,#N/A,TRUE,"VALUATION"}</definedName>
    <definedName name="qsfd" localSheetId="19" hidden="1">{#N/A,#N/A,TRUE,"Cover sheet";#N/A,#N/A,TRUE,"INPUTS";#N/A,#N/A,TRUE,"OUTPUTS";#N/A,#N/A,TRUE,"VALUATION"}</definedName>
    <definedName name="qsfd" localSheetId="21" hidden="1">{#N/A,#N/A,TRUE,"Cover sheet";#N/A,#N/A,TRUE,"INPUTS";#N/A,#N/A,TRUE,"OUTPUTS";#N/A,#N/A,TRUE,"VALUATION"}</definedName>
    <definedName name="qsfd" localSheetId="30" hidden="1">{#N/A,#N/A,TRUE,"Cover sheet";#N/A,#N/A,TRUE,"INPUTS";#N/A,#N/A,TRUE,"OUTPUTS";#N/A,#N/A,TRUE,"VALUATION"}</definedName>
    <definedName name="qsfd" localSheetId="7" hidden="1">{#N/A,#N/A,TRUE,"Cover sheet";#N/A,#N/A,TRUE,"INPUTS";#N/A,#N/A,TRUE,"OUTPUTS";#N/A,#N/A,TRUE,"VALUATION"}</definedName>
    <definedName name="qsfd" localSheetId="26" hidden="1">{"IS",#N/A,FALSE,"IS";"RPTIS",#N/A,FALSE,"RPTIS";"STATS",#N/A,FALSE,"STATS";"CELL",#N/A,FALSE,"CELL";"BS",#N/A,FALSE,"BS"}</definedName>
    <definedName name="qsfd" localSheetId="29" hidden="1">{#N/A,#N/A,TRUE,"Cover sheet";#N/A,#N/A,TRUE,"INPUTS";#N/A,#N/A,TRUE,"OUTPUTS";#N/A,#N/A,TRUE,"VALUATION"}</definedName>
    <definedName name="qsfd" hidden="1">{#N/A,#N/A,TRUE,"Cover sheet";#N/A,#N/A,TRUE,"INPUTS";#N/A,#N/A,TRUE,"OUTPUTS";#N/A,#N/A,TRUE,"VALUATION"}</definedName>
    <definedName name="qth" localSheetId="1">Cover!qth</definedName>
    <definedName name="qth" localSheetId="19">#N/A</definedName>
    <definedName name="qth" localSheetId="10">#N/A</definedName>
    <definedName name="qth" localSheetId="21">#N/A</definedName>
    <definedName name="qth" localSheetId="29">'SHL et management fees'!qth</definedName>
    <definedName name="qth">'SHL et management fees'!qth</definedName>
    <definedName name="qthqq">#N/A</definedName>
    <definedName name="QTHRSJ" localSheetId="1">Cover!QTHRSJ</definedName>
    <definedName name="QTHRSJ" localSheetId="19">#N/A</definedName>
    <definedName name="QTHRSJ" localSheetId="10">#N/A</definedName>
    <definedName name="QTHRSJ" localSheetId="21">#N/A</definedName>
    <definedName name="QTHRSJ" localSheetId="29">'SHL et management fees'!QTHRSJ</definedName>
    <definedName name="QTHRSJ">'SHL et management fees'!QTHRSJ</definedName>
    <definedName name="qtqy" localSheetId="1">Cover!qtqy</definedName>
    <definedName name="qtqy" localSheetId="19">#N/A</definedName>
    <definedName name="qtqy" localSheetId="10">#N/A</definedName>
    <definedName name="qtqy" localSheetId="21">#N/A</definedName>
    <definedName name="qtqy" localSheetId="29">'SHL et management fees'!qtqy</definedName>
    <definedName name="qtqy">'SHL et management fees'!qtqy</definedName>
    <definedName name="QUARF">[45]QUARF!$A$13:$J$4815</definedName>
    <definedName name="QUARM">[45]QUARM!$A$13:$J$4236</definedName>
    <definedName name="QUARTC">[45]QUARTC!$A$13:$J$868</definedName>
    <definedName name="qyqey" localSheetId="1">Cover!Nb_de_paiements_par_an*#REF!</definedName>
    <definedName name="qyqey">#N/A</definedName>
    <definedName name="qyqyqery" localSheetId="1">Cover!qyqyqery</definedName>
    <definedName name="qyqyqery" localSheetId="19">#N/A</definedName>
    <definedName name="qyqyqery" localSheetId="10">#N/A</definedName>
    <definedName name="qyqyqery" localSheetId="21">#N/A</definedName>
    <definedName name="qyqyqery" localSheetId="29">'SHL et management fees'!qyqyqery</definedName>
    <definedName name="qyqyqery">'SHL et management fees'!qyqyqery</definedName>
    <definedName name="QZ" localSheetId="1">#REF!</definedName>
    <definedName name="QZ" localSheetId="19">#REF!</definedName>
    <definedName name="QZ" localSheetId="10">#REF!</definedName>
    <definedName name="QZ" localSheetId="21">#REF!</definedName>
    <definedName name="QZ" localSheetId="29">#REF!</definedName>
    <definedName name="QZ">#REF!</definedName>
    <definedName name="QZ___0" localSheetId="19">#REF!</definedName>
    <definedName name="QZ___0" localSheetId="10">#REF!</definedName>
    <definedName name="QZ___0" localSheetId="21">#REF!</definedName>
    <definedName name="QZ___0" localSheetId="29">#REF!</definedName>
    <definedName name="QZ___0">#REF!</definedName>
    <definedName name="QZ___12" localSheetId="19">#REF!</definedName>
    <definedName name="QZ___12" localSheetId="10">#REF!</definedName>
    <definedName name="QZ___12" localSheetId="21">#REF!</definedName>
    <definedName name="QZ___12">#REF!</definedName>
    <definedName name="QZ___14" localSheetId="19">#REF!</definedName>
    <definedName name="QZ___14" localSheetId="10">#REF!</definedName>
    <definedName name="QZ___14" localSheetId="21">#REF!</definedName>
    <definedName name="QZ___14">#REF!</definedName>
    <definedName name="QZ___16" localSheetId="19">#REF!</definedName>
    <definedName name="QZ___16" localSheetId="10">#REF!</definedName>
    <definedName name="QZ___16" localSheetId="21">#REF!</definedName>
    <definedName name="QZ___16">#REF!</definedName>
    <definedName name="QZ___2" localSheetId="19">#REF!</definedName>
    <definedName name="QZ___2" localSheetId="10">#REF!</definedName>
    <definedName name="QZ___2" localSheetId="21">#REF!</definedName>
    <definedName name="QZ___2">#REF!</definedName>
    <definedName name="QZ___25" localSheetId="19">#REF!</definedName>
    <definedName name="QZ___25" localSheetId="10">#REF!</definedName>
    <definedName name="QZ___25" localSheetId="21">#REF!</definedName>
    <definedName name="QZ___25">#REF!</definedName>
    <definedName name="QZ___26" localSheetId="19">#REF!</definedName>
    <definedName name="QZ___26" localSheetId="10">#REF!</definedName>
    <definedName name="QZ___26" localSheetId="21">#REF!</definedName>
    <definedName name="QZ___26">#REF!</definedName>
    <definedName name="QZ___27" localSheetId="19">#REF!</definedName>
    <definedName name="QZ___27" localSheetId="10">#REF!</definedName>
    <definedName name="QZ___27" localSheetId="21">#REF!</definedName>
    <definedName name="QZ___27">#REF!</definedName>
    <definedName name="QZ___4" localSheetId="19">#REF!</definedName>
    <definedName name="QZ___4" localSheetId="10">#REF!</definedName>
    <definedName name="QZ___4" localSheetId="21">#REF!</definedName>
    <definedName name="QZ___4">#REF!</definedName>
    <definedName name="QZ___5" localSheetId="19">#REF!</definedName>
    <definedName name="QZ___5" localSheetId="10">#REF!</definedName>
    <definedName name="QZ___5" localSheetId="21">#REF!</definedName>
    <definedName name="QZ___5">#REF!</definedName>
    <definedName name="QZ___7" localSheetId="19">#REF!</definedName>
    <definedName name="QZ___7" localSheetId="10">#REF!</definedName>
    <definedName name="QZ___7" localSheetId="21">#REF!</definedName>
    <definedName name="QZ___7">#REF!</definedName>
    <definedName name="qzetqt" localSheetId="1">Cover!qzetqt</definedName>
    <definedName name="qzetqt" localSheetId="19">#N/A</definedName>
    <definedName name="qzetqt" localSheetId="10">#N/A</definedName>
    <definedName name="qzetqt" localSheetId="21">#N/A</definedName>
    <definedName name="qzetqt" localSheetId="29">'SHL et management fees'!qzetqt</definedName>
    <definedName name="qzetqt">'SHL et management fees'!qzetqt</definedName>
    <definedName name="qzezezare" localSheetId="22" hidden="1">#REF!</definedName>
    <definedName name="qzezezare" localSheetId="1" hidden="1">#REF!</definedName>
    <definedName name="qzezezare" localSheetId="19" hidden="1">#REF!</definedName>
    <definedName name="qzezezare" localSheetId="10" hidden="1">#REF!</definedName>
    <definedName name="qzezezare" localSheetId="21" hidden="1">#REF!</definedName>
    <definedName name="qzezezare" localSheetId="7" hidden="1">#REF!</definedName>
    <definedName name="qzezezare" localSheetId="26" hidden="1">#REF!</definedName>
    <definedName name="qzezezare" localSheetId="17" hidden="1">#REF!</definedName>
    <definedName name="qzezezare" hidden="1">#REF!</definedName>
    <definedName name="qzq">#N/A</definedName>
    <definedName name="qztqt" localSheetId="1">Cover!Nb_de_paiements_par_an*#REF!</definedName>
    <definedName name="qztqt">#N/A</definedName>
    <definedName name="qztze" localSheetId="1">Cover!qztze</definedName>
    <definedName name="qztze" localSheetId="19">#N/A</definedName>
    <definedName name="qztze" localSheetId="10">#N/A</definedName>
    <definedName name="qztze" localSheetId="21">#N/A</definedName>
    <definedName name="qztze" localSheetId="29">'SHL et management fees'!qztze</definedName>
    <definedName name="qztze">'SHL et management fees'!qztze</definedName>
    <definedName name="R___0">NA()</definedName>
    <definedName name="R___12" localSheetId="1">#REF!</definedName>
    <definedName name="R___12" localSheetId="19">#REF!</definedName>
    <definedName name="R___12" localSheetId="10">#REF!</definedName>
    <definedName name="R___12" localSheetId="21">#REF!</definedName>
    <definedName name="R___12" localSheetId="29">#REF!</definedName>
    <definedName name="R___12">#REF!</definedName>
    <definedName name="R___2" localSheetId="19">#REF!</definedName>
    <definedName name="R___2" localSheetId="10">#REF!</definedName>
    <definedName name="R___2" localSheetId="21">#REF!</definedName>
    <definedName name="R___2" localSheetId="29">#REF!</definedName>
    <definedName name="R___2">#REF!</definedName>
    <definedName name="R___25" localSheetId="19">#REF!</definedName>
    <definedName name="R___25" localSheetId="10">#REF!</definedName>
    <definedName name="R___25" localSheetId="21">#REF!</definedName>
    <definedName name="R___25">#REF!</definedName>
    <definedName name="R___26" localSheetId="19">#REF!</definedName>
    <definedName name="R___26" localSheetId="10">#REF!</definedName>
    <definedName name="R___26" localSheetId="21">#REF!</definedName>
    <definedName name="R___26">#REF!</definedName>
    <definedName name="R___27">NA()</definedName>
    <definedName name="R___4" localSheetId="19">#REF!</definedName>
    <definedName name="R___4" localSheetId="10">#REF!</definedName>
    <definedName name="R___4" localSheetId="21">#REF!</definedName>
    <definedName name="R___4">#REF!</definedName>
    <definedName name="R___5">NA()</definedName>
    <definedName name="R___6" localSheetId="19">#REF!</definedName>
    <definedName name="R___6" localSheetId="10">#REF!</definedName>
    <definedName name="R___6" localSheetId="21">#REF!</definedName>
    <definedName name="R___6">#REF!</definedName>
    <definedName name="R___7" localSheetId="19">#REF!</definedName>
    <definedName name="R___7" localSheetId="10">#REF!</definedName>
    <definedName name="R___7" localSheetId="21">#REF!</definedName>
    <definedName name="R___7">#REF!</definedName>
    <definedName name="Rabat2" localSheetId="19">#REF!</definedName>
    <definedName name="Rabat2" localSheetId="10">#REF!</definedName>
    <definedName name="Rabat2" localSheetId="21">#REF!</definedName>
    <definedName name="Rabat2">#REF!</definedName>
    <definedName name="RAISON">[81]MODELE!$B$1</definedName>
    <definedName name="RE" localSheetId="1">#REF!</definedName>
    <definedName name="RE" localSheetId="19">#REF!</definedName>
    <definedName name="RE" localSheetId="10">#REF!</definedName>
    <definedName name="RE" localSheetId="21">#REF!</definedName>
    <definedName name="RE">#REF!</definedName>
    <definedName name="REC" localSheetId="1">#REF!</definedName>
    <definedName name="REC" localSheetId="19">#REF!</definedName>
    <definedName name="REC" localSheetId="10">#REF!</definedName>
    <definedName name="REC" localSheetId="21">#REF!</definedName>
    <definedName name="REC">#REF!</definedName>
    <definedName name="REC___0" localSheetId="1">#REF!</definedName>
    <definedName name="REC___0" localSheetId="19">#REF!</definedName>
    <definedName name="REC___0" localSheetId="10">#REF!</definedName>
    <definedName name="REC___0" localSheetId="21">#REF!</definedName>
    <definedName name="REC___0">#REF!</definedName>
    <definedName name="REC___12" localSheetId="19">#REF!</definedName>
    <definedName name="REC___12" localSheetId="10">#REF!</definedName>
    <definedName name="REC___12" localSheetId="21">#REF!</definedName>
    <definedName name="REC___12">#REF!</definedName>
    <definedName name="REC___14" localSheetId="19">#REF!</definedName>
    <definedName name="REC___14" localSheetId="10">#REF!</definedName>
    <definedName name="REC___14" localSheetId="21">#REF!</definedName>
    <definedName name="REC___14">#REF!</definedName>
    <definedName name="REC___16" localSheetId="19">#REF!</definedName>
    <definedName name="REC___16" localSheetId="10">#REF!</definedName>
    <definedName name="REC___16" localSheetId="21">#REF!</definedName>
    <definedName name="REC___16">#REF!</definedName>
    <definedName name="REC___2" localSheetId="19">#REF!</definedName>
    <definedName name="REC___2" localSheetId="10">#REF!</definedName>
    <definedName name="REC___2" localSheetId="21">#REF!</definedName>
    <definedName name="REC___2">#REF!</definedName>
    <definedName name="REC___25" localSheetId="19">#REF!</definedName>
    <definedName name="REC___25" localSheetId="10">#REF!</definedName>
    <definedName name="REC___25" localSheetId="21">#REF!</definedName>
    <definedName name="REC___25">#REF!</definedName>
    <definedName name="REC___26" localSheetId="19">#REF!</definedName>
    <definedName name="REC___26" localSheetId="10">#REF!</definedName>
    <definedName name="REC___26" localSheetId="21">#REF!</definedName>
    <definedName name="REC___26">#REF!</definedName>
    <definedName name="REC___27" localSheetId="19">#REF!</definedName>
    <definedName name="REC___27" localSheetId="10">#REF!</definedName>
    <definedName name="REC___27" localSheetId="21">#REF!</definedName>
    <definedName name="REC___27">#REF!</definedName>
    <definedName name="REC___4" localSheetId="19">#REF!</definedName>
    <definedName name="REC___4" localSheetId="10">#REF!</definedName>
    <definedName name="REC___4" localSheetId="21">#REF!</definedName>
    <definedName name="REC___4">#REF!</definedName>
    <definedName name="REC___5" localSheetId="19">#REF!</definedName>
    <definedName name="REC___5" localSheetId="10">#REF!</definedName>
    <definedName name="REC___5" localSheetId="21">#REF!</definedName>
    <definedName name="REC___5">#REF!</definedName>
    <definedName name="REC___7" localSheetId="19">#REF!</definedName>
    <definedName name="REC___7" localSheetId="10">#REF!</definedName>
    <definedName name="REC___7" localSheetId="21">#REF!</definedName>
    <definedName name="REC___7">#REF!</definedName>
    <definedName name="RECAP" localSheetId="19">#REF!</definedName>
    <definedName name="RECAP" localSheetId="10">#REF!</definedName>
    <definedName name="RECAP" localSheetId="21">#REF!</definedName>
    <definedName name="RECAP">#REF!</definedName>
    <definedName name="RECAP___0" localSheetId="19">[17]CH95!#REF!</definedName>
    <definedName name="RECAP___0" localSheetId="10">[17]CH95!#REF!</definedName>
    <definedName name="RECAP___0" localSheetId="21">[17]CH95!#REF!</definedName>
    <definedName name="RECAP___0">[17]CH95!#REF!</definedName>
    <definedName name="RECAP___12" localSheetId="1">#REF!</definedName>
    <definedName name="RECAP___12" localSheetId="19">#REF!</definedName>
    <definedName name="RECAP___12" localSheetId="10">#REF!</definedName>
    <definedName name="RECAP___12" localSheetId="21">#REF!</definedName>
    <definedName name="RECAP___12">#REF!</definedName>
    <definedName name="RECAP___2" localSheetId="1">#REF!</definedName>
    <definedName name="RECAP___2" localSheetId="19">#REF!</definedName>
    <definedName name="RECAP___2" localSheetId="10">#REF!</definedName>
    <definedName name="RECAP___2" localSheetId="21">#REF!</definedName>
    <definedName name="RECAP___2">#REF!</definedName>
    <definedName name="RECAP___25" localSheetId="1">#REF!</definedName>
    <definedName name="RECAP___25" localSheetId="19">#REF!</definedName>
    <definedName name="RECAP___25" localSheetId="10">#REF!</definedName>
    <definedName name="RECAP___25" localSheetId="21">#REF!</definedName>
    <definedName name="RECAP___25">#REF!</definedName>
    <definedName name="RECAP___26" localSheetId="19">#REF!</definedName>
    <definedName name="RECAP___26" localSheetId="10">#REF!</definedName>
    <definedName name="RECAP___26" localSheetId="21">#REF!</definedName>
    <definedName name="RECAP___26">#REF!</definedName>
    <definedName name="RECAP___27" localSheetId="19">[17]CH95!#REF!</definedName>
    <definedName name="RECAP___27" localSheetId="10">[17]CH95!#REF!</definedName>
    <definedName name="RECAP___27" localSheetId="21">[17]CH95!#REF!</definedName>
    <definedName name="RECAP___27">[17]CH95!#REF!</definedName>
    <definedName name="RECAP___4" localSheetId="1">#REF!</definedName>
    <definedName name="RECAP___4" localSheetId="19">#REF!</definedName>
    <definedName name="RECAP___4" localSheetId="10">#REF!</definedName>
    <definedName name="RECAP___4" localSheetId="21">#REF!</definedName>
    <definedName name="RECAP___4">#REF!</definedName>
    <definedName name="RECAP___5" localSheetId="19">[17]CH95!#REF!</definedName>
    <definedName name="RECAP___5" localSheetId="10">[17]CH95!#REF!</definedName>
    <definedName name="RECAP___5" localSheetId="21">[17]CH95!#REF!</definedName>
    <definedName name="RECAP___5">[17]CH95!#REF!</definedName>
    <definedName name="RECAP___6" localSheetId="1">#REF!</definedName>
    <definedName name="RECAP___6" localSheetId="19">#REF!</definedName>
    <definedName name="RECAP___6" localSheetId="10">#REF!</definedName>
    <definedName name="RECAP___6" localSheetId="21">#REF!</definedName>
    <definedName name="RECAP___6">#REF!</definedName>
    <definedName name="RECAP___7" localSheetId="1">#REF!</definedName>
    <definedName name="RECAP___7" localSheetId="19">#REF!</definedName>
    <definedName name="RECAP___7" localSheetId="10">#REF!</definedName>
    <definedName name="RECAP___7" localSheetId="21">#REF!</definedName>
    <definedName name="RECAP___7">#REF!</definedName>
    <definedName name="recap0504" localSheetId="1">[146]CUMUL05_04!#REF!</definedName>
    <definedName name="recap0504" localSheetId="19">[146]CUMUL05_04!#REF!</definedName>
    <definedName name="recap0504" localSheetId="10">[146]CUMUL05_04!#REF!</definedName>
    <definedName name="recap0504" localSheetId="21">[146]CUMUL05_04!#REF!</definedName>
    <definedName name="recap0504">[146]CUMUL05_04!#REF!</definedName>
    <definedName name="recappv" localSheetId="1">#REF!</definedName>
    <definedName name="recappv" localSheetId="19">#REF!</definedName>
    <definedName name="recappv" localSheetId="10">#REF!</definedName>
    <definedName name="recappv" localSheetId="21">#REF!</definedName>
    <definedName name="recappv">#REF!</definedName>
    <definedName name="RecEBITDA_flyr95" localSheetId="1">'[147]P&amp;L-YR'!$E$15:$G$15</definedName>
    <definedName name="RecEBITDA_flyr95">'[148]P&amp;L-YR'!$E$15:$G$15</definedName>
    <definedName name="recglob" localSheetId="1">#REF!</definedName>
    <definedName name="recglob" localSheetId="19">#REF!</definedName>
    <definedName name="recglob" localSheetId="10">#REF!</definedName>
    <definedName name="recglob" localSheetId="21">#REF!</definedName>
    <definedName name="recglob">#REF!</definedName>
    <definedName name="recglob___0" localSheetId="19">'[149]PRODUIT PAR DRT'!#REF!</definedName>
    <definedName name="recglob___0" localSheetId="10">'[149]PRODUIT PAR DRT'!#REF!</definedName>
    <definedName name="recglob___0" localSheetId="21">'[149]PRODUIT PAR DRT'!#REF!</definedName>
    <definedName name="recglob___0">'[149]PRODUIT PAR DRT'!#REF!</definedName>
    <definedName name="recglob___12" localSheetId="1">#REF!</definedName>
    <definedName name="recglob___12" localSheetId="19">#REF!</definedName>
    <definedName name="recglob___12" localSheetId="10">#REF!</definedName>
    <definedName name="recglob___12" localSheetId="21">#REF!</definedName>
    <definedName name="recglob___12">#REF!</definedName>
    <definedName name="recglob___6" localSheetId="1">#REF!</definedName>
    <definedName name="recglob___6" localSheetId="19">#REF!</definedName>
    <definedName name="recglob___6" localSheetId="10">#REF!</definedName>
    <definedName name="recglob___6" localSheetId="21">#REF!</definedName>
    <definedName name="recglob___6">#REF!</definedName>
    <definedName name="RECON" localSheetId="1">#REF!</definedName>
    <definedName name="RECON" localSheetId="19">#REF!</definedName>
    <definedName name="RECON" localSheetId="10">#REF!</definedName>
    <definedName name="RECON" localSheetId="21">#REF!</definedName>
    <definedName name="RECON">#REF!</definedName>
    <definedName name="_xlnm.Recorder" localSheetId="1">#REF!</definedName>
    <definedName name="_xlnm.Recorder" localSheetId="19">#REF!</definedName>
    <definedName name="_xlnm.Recorder" localSheetId="10">#REF!</definedName>
    <definedName name="_xlnm.Recorder" localSheetId="21">#REF!</definedName>
    <definedName name="_xlnm.Recorder">#REF!</definedName>
    <definedName name="Recrutement2002" localSheetId="19">#REF!</definedName>
    <definedName name="Recrutement2002" localSheetId="10">#REF!</definedName>
    <definedName name="Recrutement2002" localSheetId="21">#REF!</definedName>
    <definedName name="Recrutement2002">#REF!</definedName>
    <definedName name="Recrutement2003" localSheetId="19">#REF!</definedName>
    <definedName name="Recrutement2003" localSheetId="10">#REF!</definedName>
    <definedName name="Recrutement2003" localSheetId="21">#REF!</definedName>
    <definedName name="Recrutement2003">#REF!</definedName>
    <definedName name="RecyclageEL" localSheetId="19">'[40]Daily Z10'!#REF!</definedName>
    <definedName name="RecyclageEL" localSheetId="10">'[40]Daily Z10'!#REF!</definedName>
    <definedName name="RecyclageEL" localSheetId="21">'[40]Daily Z10'!#REF!</definedName>
    <definedName name="RecyclageEL">'[40]Daily Z10'!#REF!</definedName>
    <definedName name="REDEVANCE_OCCUPATION_DOMAINE_PUBLIC" localSheetId="1">#REF!</definedName>
    <definedName name="REDEVANCE_OCCUPATION_DOMAINE_PUBLIC" localSheetId="19">#REF!</definedName>
    <definedName name="REDEVANCE_OCCUPATION_DOMAINE_PUBLIC" localSheetId="10">#REF!</definedName>
    <definedName name="REDEVANCE_OCCUPATION_DOMAINE_PUBLIC" localSheetId="21">#REF!</definedName>
    <definedName name="REDEVANCE_OCCUPATION_DOMAINE_PUBLIC">#REF!</definedName>
    <definedName name="reel2000" localSheetId="1">#REF!</definedName>
    <definedName name="reel2000" localSheetId="19">#REF!</definedName>
    <definedName name="reel2000" localSheetId="10">#REF!</definedName>
    <definedName name="reel2000" localSheetId="21">#REF!</definedName>
    <definedName name="reel2000">#REF!</definedName>
    <definedName name="reel2000___0" localSheetId="1">#REF!</definedName>
    <definedName name="reel2000___0" localSheetId="19">#REF!</definedName>
    <definedName name="reel2000___0" localSheetId="10">#REF!</definedName>
    <definedName name="reel2000___0" localSheetId="21">#REF!</definedName>
    <definedName name="reel2000___0">#REF!</definedName>
    <definedName name="reel2000___14" localSheetId="19">#REF!</definedName>
    <definedName name="reel2000___14" localSheetId="10">#REF!</definedName>
    <definedName name="reel2000___14" localSheetId="21">#REF!</definedName>
    <definedName name="reel2000___14">#REF!</definedName>
    <definedName name="reel2000___27" localSheetId="19">#REF!</definedName>
    <definedName name="reel2000___27" localSheetId="10">#REF!</definedName>
    <definedName name="reel2000___27" localSheetId="21">#REF!</definedName>
    <definedName name="reel2000___27">#REF!</definedName>
    <definedName name="reel2000___5" localSheetId="19">#REF!</definedName>
    <definedName name="reel2000___5" localSheetId="10">#REF!</definedName>
    <definedName name="reel2000___5" localSheetId="21">#REF!</definedName>
    <definedName name="reel2000___5">#REF!</definedName>
    <definedName name="refbc" localSheetId="19">'[124]A.I.A'!#REF!</definedName>
    <definedName name="refbc" localSheetId="10">'[124]A.I.A'!#REF!</definedName>
    <definedName name="refbc" localSheetId="21">'[124]A.I.A'!#REF!</definedName>
    <definedName name="refbc">'[124]A.I.A'!#REF!</definedName>
    <definedName name="refbc1" localSheetId="19">'[33]A.I.A'!#REF!</definedName>
    <definedName name="refbc1" localSheetId="10">'[33]A.I.A'!#REF!</definedName>
    <definedName name="refbc1" localSheetId="21">'[33]A.I.A'!#REF!</definedName>
    <definedName name="refbc1">'[33]A.I.A'!#REF!</definedName>
    <definedName name="référence" localSheetId="1">#REF!</definedName>
    <definedName name="référence" localSheetId="19">#REF!</definedName>
    <definedName name="référence" localSheetId="10">#REF!</definedName>
    <definedName name="référence" localSheetId="21">#REF!</definedName>
    <definedName name="référence">#REF!</definedName>
    <definedName name="REFERENCIA" localSheetId="19">'[150]SECCIÓN 02'!#REF!</definedName>
    <definedName name="REFERENCIA" localSheetId="10">'[150]SECCIÓN 02'!#REF!</definedName>
    <definedName name="REFERENCIA" localSheetId="21">'[150]SECCIÓN 02'!#REF!</definedName>
    <definedName name="REFERENCIA">'[150]SECCIÓN 02'!#REF!</definedName>
    <definedName name="REFERENCIA_1" localSheetId="19">'[150]SECCIÓN 02'!#REF!</definedName>
    <definedName name="REFERENCIA_1" localSheetId="10">'[150]SECCIÓN 02'!#REF!</definedName>
    <definedName name="REFERENCIA_1" localSheetId="21">'[150]SECCIÓN 02'!#REF!</definedName>
    <definedName name="REFERENCIA_1">'[150]SECCIÓN 02'!#REF!</definedName>
    <definedName name="REFERENCIA_3" localSheetId="19">'[150]SECCIÓN 02'!#REF!</definedName>
    <definedName name="REFERENCIA_3" localSheetId="10">'[150]SECCIÓN 02'!#REF!</definedName>
    <definedName name="REFERENCIA_3" localSheetId="21">'[150]SECCIÓN 02'!#REF!</definedName>
    <definedName name="REFERENCIA_3">'[150]SECCIÓN 02'!#REF!</definedName>
    <definedName name="REFERENCIA_4" localSheetId="19">'[150]SECCIÓN 02'!#REF!</definedName>
    <definedName name="REFERENCIA_4" localSheetId="10">'[150]SECCIÓN 02'!#REF!</definedName>
    <definedName name="REFERENCIA_4" localSheetId="21">'[150]SECCIÓN 02'!#REF!</definedName>
    <definedName name="REFERENCIA_4">'[150]SECCIÓN 02'!#REF!</definedName>
    <definedName name="REFMARCHE" localSheetId="19">'[96]A.I.A'!#REF!</definedName>
    <definedName name="REFMARCHE" localSheetId="10">'[96]A.I.A'!#REF!</definedName>
    <definedName name="REFMARCHE" localSheetId="21">'[96]A.I.A'!#REF!</definedName>
    <definedName name="REFMARCHE">'[96]A.I.A'!#REF!</definedName>
    <definedName name="REGLEE_LE_02_06_2003" localSheetId="1">#REF!</definedName>
    <definedName name="REGLEE_LE_02_06_2003" localSheetId="19">#REF!</definedName>
    <definedName name="REGLEE_LE_02_06_2003" localSheetId="10">#REF!</definedName>
    <definedName name="REGLEE_LE_02_06_2003" localSheetId="21">#REF!</definedName>
    <definedName name="REGLEE_LE_02_06_2003">#REF!</definedName>
    <definedName name="Regular_Movies" localSheetId="1">#REF!</definedName>
    <definedName name="Regular_Movies" localSheetId="19">#REF!</definedName>
    <definedName name="Regular_Movies" localSheetId="10">#REF!</definedName>
    <definedName name="Regular_Movies" localSheetId="21">#REF!</definedName>
    <definedName name="Regular_Movies">#REF!</definedName>
    <definedName name="Relation_Client1">'[78]Catégories&amp; motifs_réclamations'!$B$3:$B$16</definedName>
    <definedName name="Release_Summary_Q1" localSheetId="19">'[46]CIG+OV'!#REF!</definedName>
    <definedName name="Release_Summary_Q1" localSheetId="10">'[46]CIG+OV'!#REF!</definedName>
    <definedName name="Release_Summary_Q1" localSheetId="21">'[46]CIG+OV'!#REF!</definedName>
    <definedName name="Release_Summary_Q1">'[46]CIG+OV'!#REF!</definedName>
    <definedName name="remis" localSheetId="19">'[29]FES  ATLAS'!#REF!</definedName>
    <definedName name="remis" localSheetId="10">'[29]FES  ATLAS'!#REF!</definedName>
    <definedName name="remis" localSheetId="21">'[29]FES  ATLAS'!#REF!</definedName>
    <definedName name="remis">'[29]FES  ATLAS'!#REF!</definedName>
    <definedName name="REPORT">[24]SV161!$A$4</definedName>
    <definedName name="rer">#N/A</definedName>
    <definedName name="rert" localSheetId="19">#REF!</definedName>
    <definedName name="rert" localSheetId="10">#REF!</definedName>
    <definedName name="rert" localSheetId="21">#REF!</definedName>
    <definedName name="rert">#REF!</definedName>
    <definedName name="resfdxxf" localSheetId="19">[103]BATIMENT!#REF!</definedName>
    <definedName name="resfdxxf" localSheetId="10">[103]BATIMENT!#REF!</definedName>
    <definedName name="resfdxxf" localSheetId="21">[103]BATIMENT!#REF!</definedName>
    <definedName name="resfdxxf">[103]BATIMENT!#REF!</definedName>
    <definedName name="REST" localSheetId="19">[103]BATIMENT!#REF!</definedName>
    <definedName name="REST" localSheetId="10">[103]BATIMENT!#REF!</definedName>
    <definedName name="REST" localSheetId="21">[103]BATIMENT!#REF!</definedName>
    <definedName name="REST">[103]BATIMENT!#REF!</definedName>
    <definedName name="Restent_bât" localSheetId="19">[62]BATIMENT!#REF!</definedName>
    <definedName name="Restent_bât" localSheetId="10">[62]BATIMENT!#REF!</definedName>
    <definedName name="Restent_bât" localSheetId="21">[62]BATIMENT!#REF!</definedName>
    <definedName name="Restent_bât">[62]BATIMENT!#REF!</definedName>
    <definedName name="RESV99">[60]ULTIMATES!$A$51:$BV$90</definedName>
    <definedName name="Retour_coupon_12_mois" localSheetId="19">'[40]Daily Z10'!#REF!</definedName>
    <definedName name="Retour_coupon_12_mois" localSheetId="10">'[40]Daily Z10'!#REF!</definedName>
    <definedName name="Retour_coupon_12_mois" localSheetId="21">'[40]Daily Z10'!#REF!</definedName>
    <definedName name="Retour_coupon_12_mois">'[40]Daily Z10'!#REF!</definedName>
    <definedName name="Retour_coupon_18_mois" localSheetId="19">'[40]Daily Z10'!#REF!</definedName>
    <definedName name="Retour_coupon_18_mois" localSheetId="10">'[40]Daily Z10'!#REF!</definedName>
    <definedName name="Retour_coupon_18_mois" localSheetId="21">'[40]Daily Z10'!#REF!</definedName>
    <definedName name="Retour_coupon_18_mois">'[40]Daily Z10'!#REF!</definedName>
    <definedName name="RetourEngCoupon" localSheetId="19">'[40]Daily Z10'!#REF!</definedName>
    <definedName name="RetourEngCoupon" localSheetId="10">'[40]Daily Z10'!#REF!</definedName>
    <definedName name="RetourEngCoupon" localSheetId="21">'[40]Daily Z10'!#REF!</definedName>
    <definedName name="RetourEngCoupon">'[40]Daily Z10'!#REF!</definedName>
    <definedName name="retraite2002" localSheetId="1">#REF!</definedName>
    <definedName name="retraite2002" localSheetId="19">#REF!</definedName>
    <definedName name="retraite2002" localSheetId="10">#REF!</definedName>
    <definedName name="retraite2002" localSheetId="21">#REF!</definedName>
    <definedName name="retraite2002">#REF!</definedName>
    <definedName name="Retraite2003" localSheetId="1">#REF!</definedName>
    <definedName name="Retraite2003" localSheetId="19">#REF!</definedName>
    <definedName name="Retraite2003" localSheetId="10">#REF!</definedName>
    <definedName name="Retraite2003" localSheetId="21">#REF!</definedName>
    <definedName name="Retraite2003">#REF!</definedName>
    <definedName name="rev" localSheetId="1">#REF!</definedName>
    <definedName name="rev" localSheetId="19">#REF!</definedName>
    <definedName name="rev" localSheetId="10">#REF!</definedName>
    <definedName name="rev" localSheetId="21">#REF!</definedName>
    <definedName name="rev">#REF!</definedName>
    <definedName name="rev___0" localSheetId="1">'[151]Revenus hors intercomp_'!#REF!</definedName>
    <definedName name="rev___0" localSheetId="19">'[151]Revenus hors intercomp_'!#REF!</definedName>
    <definedName name="rev___0" localSheetId="10">'[151]Revenus hors intercomp_'!#REF!</definedName>
    <definedName name="rev___0" localSheetId="21">'[151]Revenus hors intercomp_'!#REF!</definedName>
    <definedName name="rev___0">'[151]Revenus hors intercomp_'!#REF!</definedName>
    <definedName name="rev___12" localSheetId="1">#REF!</definedName>
    <definedName name="rev___12" localSheetId="19">#REF!</definedName>
    <definedName name="rev___12" localSheetId="10">#REF!</definedName>
    <definedName name="rev___12" localSheetId="21">#REF!</definedName>
    <definedName name="rev___12">#REF!</definedName>
    <definedName name="rev___14" localSheetId="1">'[152]Revenus hors intercomp_'!#REF!</definedName>
    <definedName name="rev___14" localSheetId="19">'[152]Revenus hors intercomp_'!#REF!</definedName>
    <definedName name="rev___14" localSheetId="10">'[152]Revenus hors intercomp_'!#REF!</definedName>
    <definedName name="rev___14" localSheetId="21">'[152]Revenus hors intercomp_'!#REF!</definedName>
    <definedName name="rev___14">'[152]Revenus hors intercomp_'!#REF!</definedName>
    <definedName name="rev___16" localSheetId="1">'[152]Revenus hors intercomp_'!#REF!</definedName>
    <definedName name="rev___16" localSheetId="19">'[152]Revenus hors intercomp_'!#REF!</definedName>
    <definedName name="rev___16" localSheetId="10">'[152]Revenus hors intercomp_'!#REF!</definedName>
    <definedName name="rev___16" localSheetId="21">'[152]Revenus hors intercomp_'!#REF!</definedName>
    <definedName name="rev___16">'[152]Revenus hors intercomp_'!#REF!</definedName>
    <definedName name="rev___2" localSheetId="1">'[152]Revenus hors intercomp_'!#REF!</definedName>
    <definedName name="rev___2" localSheetId="19">'[152]Revenus hors intercomp_'!#REF!</definedName>
    <definedName name="rev___2" localSheetId="10">'[152]Revenus hors intercomp_'!#REF!</definedName>
    <definedName name="rev___2" localSheetId="21">'[152]Revenus hors intercomp_'!#REF!</definedName>
    <definedName name="rev___2">'[152]Revenus hors intercomp_'!#REF!</definedName>
    <definedName name="rev___25" localSheetId="1">'[152]Revenus hors intercomp_'!#REF!</definedName>
    <definedName name="rev___25" localSheetId="19">'[152]Revenus hors intercomp_'!#REF!</definedName>
    <definedName name="rev___25" localSheetId="10">'[152]Revenus hors intercomp_'!#REF!</definedName>
    <definedName name="rev___25" localSheetId="21">'[152]Revenus hors intercomp_'!#REF!</definedName>
    <definedName name="rev___25">'[152]Revenus hors intercomp_'!#REF!</definedName>
    <definedName name="rev___26" localSheetId="1">'[152]Revenus hors intercomp_'!#REF!</definedName>
    <definedName name="rev___26" localSheetId="19">'[152]Revenus hors intercomp_'!#REF!</definedName>
    <definedName name="rev___26" localSheetId="10">'[152]Revenus hors intercomp_'!#REF!</definedName>
    <definedName name="rev___26" localSheetId="21">'[152]Revenus hors intercomp_'!#REF!</definedName>
    <definedName name="rev___26">'[152]Revenus hors intercomp_'!#REF!</definedName>
    <definedName name="rev___27" localSheetId="19">'[151]Revenus hors intercomp_'!#REF!</definedName>
    <definedName name="rev___27" localSheetId="10">'[151]Revenus hors intercomp_'!#REF!</definedName>
    <definedName name="rev___27" localSheetId="21">'[151]Revenus hors intercomp_'!#REF!</definedName>
    <definedName name="rev___27">'[151]Revenus hors intercomp_'!#REF!</definedName>
    <definedName name="rev___4" localSheetId="19">'[152]Revenus hors intercomp_'!#REF!</definedName>
    <definedName name="rev___4" localSheetId="10">'[152]Revenus hors intercomp_'!#REF!</definedName>
    <definedName name="rev___4" localSheetId="21">'[152]Revenus hors intercomp_'!#REF!</definedName>
    <definedName name="rev___4">'[152]Revenus hors intercomp_'!#REF!</definedName>
    <definedName name="rev___5" localSheetId="19">'[151]Revenus hors intercomp_'!#REF!</definedName>
    <definedName name="rev___5" localSheetId="10">'[151]Revenus hors intercomp_'!#REF!</definedName>
    <definedName name="rev___5" localSheetId="21">'[151]Revenus hors intercomp_'!#REF!</definedName>
    <definedName name="rev___5">'[151]Revenus hors intercomp_'!#REF!</definedName>
    <definedName name="rev___7" localSheetId="19">'[152]Revenus hors intercomp_'!#REF!</definedName>
    <definedName name="rev___7" localSheetId="10">'[152]Revenus hors intercomp_'!#REF!</definedName>
    <definedName name="rev___7" localSheetId="21">'[152]Revenus hors intercomp_'!#REF!</definedName>
    <definedName name="rev___7">'[152]Revenus hors intercomp_'!#REF!</definedName>
    <definedName name="revenus" localSheetId="1">#REF!</definedName>
    <definedName name="revenus" localSheetId="19">#REF!</definedName>
    <definedName name="revenus" localSheetId="10">#REF!</definedName>
    <definedName name="revenus" localSheetId="21">#REF!</definedName>
    <definedName name="revenus">#REF!</definedName>
    <definedName name="revenus___0" localSheetId="1">#REF!</definedName>
    <definedName name="revenus___0" localSheetId="19">#REF!</definedName>
    <definedName name="revenus___0" localSheetId="10">#REF!</definedName>
    <definedName name="revenus___0" localSheetId="21">#REF!</definedName>
    <definedName name="revenus___0">#REF!</definedName>
    <definedName name="revenus___12" localSheetId="1">#REF!</definedName>
    <definedName name="revenus___12" localSheetId="19">#REF!</definedName>
    <definedName name="revenus___12" localSheetId="10">#REF!</definedName>
    <definedName name="revenus___12" localSheetId="21">#REF!</definedName>
    <definedName name="revenus___12">#REF!</definedName>
    <definedName name="revenus___14" localSheetId="19">#REF!</definedName>
    <definedName name="revenus___14" localSheetId="10">#REF!</definedName>
    <definedName name="revenus___14" localSheetId="21">#REF!</definedName>
    <definedName name="revenus___14">#REF!</definedName>
    <definedName name="revenus___16" localSheetId="19">#REF!</definedName>
    <definedName name="revenus___16" localSheetId="10">#REF!</definedName>
    <definedName name="revenus___16" localSheetId="21">#REF!</definedName>
    <definedName name="revenus___16">#REF!</definedName>
    <definedName name="revenus___2" localSheetId="19">#REF!</definedName>
    <definedName name="revenus___2" localSheetId="10">#REF!</definedName>
    <definedName name="revenus___2" localSheetId="21">#REF!</definedName>
    <definedName name="revenus___2">#REF!</definedName>
    <definedName name="revenus___25" localSheetId="19">#REF!</definedName>
    <definedName name="revenus___25" localSheetId="10">#REF!</definedName>
    <definedName name="revenus___25" localSheetId="21">#REF!</definedName>
    <definedName name="revenus___25">#REF!</definedName>
    <definedName name="revenus___26" localSheetId="19">#REF!</definedName>
    <definedName name="revenus___26" localSheetId="10">#REF!</definedName>
    <definedName name="revenus___26" localSheetId="21">#REF!</definedName>
    <definedName name="revenus___26">#REF!</definedName>
    <definedName name="revenus___27" localSheetId="19">#REF!</definedName>
    <definedName name="revenus___27" localSheetId="10">#REF!</definedName>
    <definedName name="revenus___27" localSheetId="21">#REF!</definedName>
    <definedName name="revenus___27">#REF!</definedName>
    <definedName name="revenus___4" localSheetId="19">#REF!</definedName>
    <definedName name="revenus___4" localSheetId="10">#REF!</definedName>
    <definedName name="revenus___4" localSheetId="21">#REF!</definedName>
    <definedName name="revenus___4">#REF!</definedName>
    <definedName name="revenus___5" localSheetId="19">#REF!</definedName>
    <definedName name="revenus___5" localSheetId="10">#REF!</definedName>
    <definedName name="revenus___5" localSheetId="21">#REF!</definedName>
    <definedName name="revenus___5">#REF!</definedName>
    <definedName name="revenus___7" localSheetId="19">#REF!</definedName>
    <definedName name="revenus___7" localSheetId="10">#REF!</definedName>
    <definedName name="revenus___7" localSheetId="21">#REF!</definedName>
    <definedName name="revenus___7">#REF!</definedName>
    <definedName name="REVISIONS" localSheetId="19">#REF!</definedName>
    <definedName name="REVISIONS" localSheetId="10">#REF!</definedName>
    <definedName name="REVISIONS" localSheetId="21">#REF!</definedName>
    <definedName name="REVISIONS">#REF!</definedName>
    <definedName name="REZTEZRT" localSheetId="30" hidden="1">[83]AW!$A$11:$A$24</definedName>
    <definedName name="REZTEZRT" hidden="1">[84]AW!$A$11:$A$24</definedName>
    <definedName name="rezze" localSheetId="1">#REF!</definedName>
    <definedName name="rezze" localSheetId="19">#REF!</definedName>
    <definedName name="rezze" localSheetId="10">#REF!</definedName>
    <definedName name="rezze" localSheetId="21">#REF!</definedName>
    <definedName name="rezze">#REF!</definedName>
    <definedName name="rgedfbgd" localSheetId="19">[103]BATIMENT!#REF!</definedName>
    <definedName name="rgedfbgd" localSheetId="10">[103]BATIMENT!#REF!</definedName>
    <definedName name="rgedfbgd" localSheetId="21">[103]BATIMENT!#REF!</definedName>
    <definedName name="rgedfbgd">[103]BATIMENT!#REF!</definedName>
    <definedName name="rgedrgvd" localSheetId="1">#REF!</definedName>
    <definedName name="rgedrgvd" localSheetId="19">#REF!</definedName>
    <definedName name="rgedrgvd" localSheetId="10">#REF!</definedName>
    <definedName name="rgedrgvd" localSheetId="21">#REF!</definedName>
    <definedName name="rgedrgvd">#REF!</definedName>
    <definedName name="rgthsrjsyj"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3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7"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gthsrjsyj"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rhrr" localSheetId="19">#REF!</definedName>
    <definedName name="rhrr" localSheetId="10">#REF!</definedName>
    <definedName name="rhrr" localSheetId="21">#REF!</definedName>
    <definedName name="rhrr">#REF!</definedName>
    <definedName name="Riad" localSheetId="19">#REF!</definedName>
    <definedName name="Riad" localSheetId="10">#REF!</definedName>
    <definedName name="Riad" localSheetId="21">#REF!</definedName>
    <definedName name="Riad">#REF!</definedName>
    <definedName name="RiskPremium" localSheetId="19">#REF!</definedName>
    <definedName name="RiskPremium" localSheetId="10">#REF!</definedName>
    <definedName name="RiskPremium" localSheetId="21">#REF!</definedName>
    <definedName name="RiskPremium">#REF!</definedName>
    <definedName name="RiskPremium___0" localSheetId="19">#REF!</definedName>
    <definedName name="RiskPremium___0" localSheetId="10">#REF!</definedName>
    <definedName name="RiskPremium___0" localSheetId="21">#REF!</definedName>
    <definedName name="RiskPremium___0">#REF!</definedName>
    <definedName name="RiskPremium___12" localSheetId="19">#REF!</definedName>
    <definedName name="RiskPremium___12" localSheetId="10">#REF!</definedName>
    <definedName name="RiskPremium___12" localSheetId="21">#REF!</definedName>
    <definedName name="RiskPremium___12">#REF!</definedName>
    <definedName name="RiskPremium___14" localSheetId="19">#REF!</definedName>
    <definedName name="RiskPremium___14" localSheetId="10">#REF!</definedName>
    <definedName name="RiskPremium___14" localSheetId="21">#REF!</definedName>
    <definedName name="RiskPremium___14">#REF!</definedName>
    <definedName name="RiskPremium___16" localSheetId="19">#REF!</definedName>
    <definedName name="RiskPremium___16" localSheetId="10">#REF!</definedName>
    <definedName name="RiskPremium___16" localSheetId="21">#REF!</definedName>
    <definedName name="RiskPremium___16">#REF!</definedName>
    <definedName name="RiskPremium___2" localSheetId="19">#REF!</definedName>
    <definedName name="RiskPremium___2" localSheetId="10">#REF!</definedName>
    <definedName name="RiskPremium___2" localSheetId="21">#REF!</definedName>
    <definedName name="RiskPremium___2">#REF!</definedName>
    <definedName name="RiskPremium___25" localSheetId="19">#REF!</definedName>
    <definedName name="RiskPremium___25" localSheetId="10">#REF!</definedName>
    <definedName name="RiskPremium___25" localSheetId="21">#REF!</definedName>
    <definedName name="RiskPremium___25">#REF!</definedName>
    <definedName name="RiskPremium___26" localSheetId="19">#REF!</definedName>
    <definedName name="RiskPremium___26" localSheetId="10">#REF!</definedName>
    <definedName name="RiskPremium___26" localSheetId="21">#REF!</definedName>
    <definedName name="RiskPremium___26">#REF!</definedName>
    <definedName name="RiskPremium___27" localSheetId="19">#REF!</definedName>
    <definedName name="RiskPremium___27" localSheetId="10">#REF!</definedName>
    <definedName name="RiskPremium___27" localSheetId="21">#REF!</definedName>
    <definedName name="RiskPremium___27">#REF!</definedName>
    <definedName name="RiskPremium___4" localSheetId="19">#REF!</definedName>
    <definedName name="RiskPremium___4" localSheetId="10">#REF!</definedName>
    <definedName name="RiskPremium___4" localSheetId="21">#REF!</definedName>
    <definedName name="RiskPremium___4">#REF!</definedName>
    <definedName name="RiskPremium___5" localSheetId="19">#REF!</definedName>
    <definedName name="RiskPremium___5" localSheetId="10">#REF!</definedName>
    <definedName name="RiskPremium___5" localSheetId="21">#REF!</definedName>
    <definedName name="RiskPremium___5">#REF!</definedName>
    <definedName name="RiskPremium___7" localSheetId="19">#REF!</definedName>
    <definedName name="RiskPremium___7" localSheetId="10">#REF!</definedName>
    <definedName name="RiskPremium___7" localSheetId="21">#REF!</definedName>
    <definedName name="RiskPremium___7">#REF!</definedName>
    <definedName name="RM_Distri" localSheetId="19">#REF!</definedName>
    <definedName name="RM_Distri" localSheetId="10">#REF!</definedName>
    <definedName name="RM_Distri" localSheetId="21">#REF!</definedName>
    <definedName name="RM_Distri">#REF!</definedName>
    <definedName name="RM_SCS" localSheetId="19">#REF!</definedName>
    <definedName name="RM_SCS" localSheetId="10">#REF!</definedName>
    <definedName name="RM_SCS" localSheetId="21">#REF!</definedName>
    <definedName name="RM_SCS">#REF!</definedName>
    <definedName name="RMD_VPC" localSheetId="19">#REF!</definedName>
    <definedName name="RMD_VPC" localSheetId="10">#REF!</definedName>
    <definedName name="RMD_VPC" localSheetId="21">#REF!</definedName>
    <definedName name="RMD_VPC">#REF!</definedName>
    <definedName name="RMDexp" localSheetId="19">'[40]Daily Z10'!#REF!</definedName>
    <definedName name="RMDexp" localSheetId="10">'[40]Daily Z10'!#REF!</definedName>
    <definedName name="RMDexp" localSheetId="21">'[40]Daily Z10'!#REF!</definedName>
    <definedName name="RMDexp">'[40]Daily Z10'!#REF!</definedName>
    <definedName name="RMDTot" localSheetId="19">'[40]Daily Z10'!#REF!</definedName>
    <definedName name="RMDTot" localSheetId="10">'[40]Daily Z10'!#REF!</definedName>
    <definedName name="RMDTot" localSheetId="21">'[40]Daily Z10'!#REF!</definedName>
    <definedName name="RMDTot">'[40]Daily Z10'!#REF!</definedName>
    <definedName name="rngCellNotes" localSheetId="1">#REF!</definedName>
    <definedName name="rngCellNotes" localSheetId="19">#REF!</definedName>
    <definedName name="rngCellNotes" localSheetId="10">#REF!</definedName>
    <definedName name="rngCellNotes" localSheetId="21">#REF!</definedName>
    <definedName name="rngCellNotes">#REF!</definedName>
    <definedName name="rngColor" localSheetId="1">#REF!</definedName>
    <definedName name="rngColor" localSheetId="19">#REF!</definedName>
    <definedName name="rngColor" localSheetId="10">#REF!</definedName>
    <definedName name="rngColor" localSheetId="21">#REF!</definedName>
    <definedName name="rngColor">#REF!</definedName>
    <definedName name="rngDim1" localSheetId="1">#REF!</definedName>
    <definedName name="rngDim1" localSheetId="19">#REF!</definedName>
    <definedName name="rngDim1" localSheetId="10">#REF!</definedName>
    <definedName name="rngDim1" localSheetId="21">#REF!</definedName>
    <definedName name="rngDim1">#REF!</definedName>
    <definedName name="rngDim2" localSheetId="19">#REF!</definedName>
    <definedName name="rngDim2" localSheetId="10">#REF!</definedName>
    <definedName name="rngDim2" localSheetId="21">#REF!</definedName>
    <definedName name="rngDim2">#REF!</definedName>
    <definedName name="rngDim3" localSheetId="19">#REF!</definedName>
    <definedName name="rngDim3" localSheetId="10">#REF!</definedName>
    <definedName name="rngDim3" localSheetId="21">#REF!</definedName>
    <definedName name="rngDim3">#REF!</definedName>
    <definedName name="rngDim4" localSheetId="19">#REF!</definedName>
    <definedName name="rngDim4" localSheetId="10">#REF!</definedName>
    <definedName name="rngDim4" localSheetId="21">#REF!</definedName>
    <definedName name="rngDim4">#REF!</definedName>
    <definedName name="rngRetrieve" localSheetId="19">#REF!</definedName>
    <definedName name="rngRetrieve" localSheetId="10">#REF!</definedName>
    <definedName name="rngRetrieve" localSheetId="21">#REF!</definedName>
    <definedName name="rngRetrieve">#REF!</definedName>
    <definedName name="rngRetrieveFlags" localSheetId="19">#REF!</definedName>
    <definedName name="rngRetrieveFlags" localSheetId="10">#REF!</definedName>
    <definedName name="rngRetrieveFlags" localSheetId="21">#REF!</definedName>
    <definedName name="rngRetrieveFlags">#REF!</definedName>
    <definedName name="Rochd" localSheetId="19">#REF!</definedName>
    <definedName name="Rochd" localSheetId="10">#REF!</definedName>
    <definedName name="Rochd" localSheetId="21">#REF!</definedName>
    <definedName name="Rochd">#REF!</definedName>
    <definedName name="ROCK">#N/A</definedName>
    <definedName name="ROLL">#N/A</definedName>
    <definedName name="ROWS">#N/A</definedName>
    <definedName name="rqerger" localSheetId="1">Cover!rqerger</definedName>
    <definedName name="rqerger" localSheetId="19">#N/A</definedName>
    <definedName name="rqerger" localSheetId="10">#N/A</definedName>
    <definedName name="rqerger" localSheetId="21">#N/A</definedName>
    <definedName name="rqerger" localSheetId="29">'SHL et management fees'!rqerger</definedName>
    <definedName name="rqerger">'SHL et management fees'!rqerger</definedName>
    <definedName name="RR" localSheetId="1">Cover!RR</definedName>
    <definedName name="RR" localSheetId="19">#N/A</definedName>
    <definedName name="RR" localSheetId="10">#N/A</definedName>
    <definedName name="RR" localSheetId="21">#N/A</definedName>
    <definedName name="RR" localSheetId="30">'NRI 2015'!RR</definedName>
    <definedName name="RR" localSheetId="7">'Parc Mobile'!RR</definedName>
    <definedName name="RR" localSheetId="29">'SHL et management fees'!RR</definedName>
    <definedName name="RR">'NRI 2015'!RR</definedName>
    <definedName name="rrrr">#N/A</definedName>
    <definedName name="rrrrr" localSheetId="1">#REF!</definedName>
    <definedName name="rrrrr" localSheetId="19">#REF!</definedName>
    <definedName name="rrrrr" localSheetId="10">#REF!</definedName>
    <definedName name="rrrrr" localSheetId="21">#REF!</definedName>
    <definedName name="rrrrr" localSheetId="29">#REF!</definedName>
    <definedName name="rrrrr">#REF!</definedName>
    <definedName name="rrthth" localSheetId="22" hidden="1">#REF!</definedName>
    <definedName name="rrthth" localSheetId="1" hidden="1">#REF!</definedName>
    <definedName name="rrthth" localSheetId="19" hidden="1">#REF!</definedName>
    <definedName name="rrthth" localSheetId="10" hidden="1">#REF!</definedName>
    <definedName name="rrthth" localSheetId="21" hidden="1">#REF!</definedName>
    <definedName name="rrthth" localSheetId="7" hidden="1">#REF!</definedName>
    <definedName name="rrthth" localSheetId="26" hidden="1">#REF!</definedName>
    <definedName name="rrthth" localSheetId="17" hidden="1">#REF!</definedName>
    <definedName name="rrthth" hidden="1">#REF!</definedName>
    <definedName name="RS">#N/A</definedName>
    <definedName name="rsb_cig" localSheetId="19">#REF!</definedName>
    <definedName name="rsb_cig" localSheetId="10">#REF!</definedName>
    <definedName name="rsb_cig" localSheetId="21">#REF!</definedName>
    <definedName name="rsb_cig">#REF!</definedName>
    <definedName name="rsb_ecid" localSheetId="19">'[46]CIG+OV'!#REF!</definedName>
    <definedName name="rsb_ecid" localSheetId="10">'[46]CIG+OV'!#REF!</definedName>
    <definedName name="rsb_ecid" localSheetId="21">'[46]CIG+OV'!#REF!</definedName>
    <definedName name="rsb_ecid">'[46]CIG+OV'!#REF!</definedName>
    <definedName name="rsb_icid" localSheetId="19">'[46]CIG+OV'!#REF!</definedName>
    <definedName name="rsb_icid" localSheetId="10">'[46]CIG+OV'!#REF!</definedName>
    <definedName name="rsb_icid" localSheetId="21">'[46]CIG+OV'!#REF!</definedName>
    <definedName name="rsb_icid">'[46]CIG+OV'!#REF!</definedName>
    <definedName name="rsb_jcid" localSheetId="19">'[46]CIG+OV'!#REF!</definedName>
    <definedName name="rsb_jcid" localSheetId="10">'[46]CIG+OV'!#REF!</definedName>
    <definedName name="rsb_jcid" localSheetId="21">'[46]CIG+OV'!#REF!</definedName>
    <definedName name="rsb_jcid">'[46]CIG+OV'!#REF!</definedName>
    <definedName name="RSB_Markets" localSheetId="1">#REF!</definedName>
    <definedName name="RSB_Markets" localSheetId="19">#REF!</definedName>
    <definedName name="RSB_Markets" localSheetId="10">#REF!</definedName>
    <definedName name="RSB_Markets" localSheetId="21">#REF!</definedName>
    <definedName name="RSB_Markets">#REF!</definedName>
    <definedName name="rsb_mcc" localSheetId="19">'[46]CIG+OV'!#REF!</definedName>
    <definedName name="rsb_mcc" localSheetId="10">'[46]CIG+OV'!#REF!</definedName>
    <definedName name="rsb_mcc" localSheetId="21">'[46]CIG+OV'!#REF!</definedName>
    <definedName name="rsb_mcc">'[46]CIG+OV'!#REF!</definedName>
    <definedName name="rsb_mncc" localSheetId="19">'[46]CIG+OV'!#REF!</definedName>
    <definedName name="rsb_mncc" localSheetId="10">'[46]CIG+OV'!#REF!</definedName>
    <definedName name="rsb_mncc" localSheetId="21">'[46]CIG+OV'!#REF!</definedName>
    <definedName name="rsb_mncc">'[46]CIG+OV'!#REF!</definedName>
    <definedName name="rsb_overview" localSheetId="19">'[46]CIG+OV'!#REF!</definedName>
    <definedName name="rsb_overview" localSheetId="10">'[46]CIG+OV'!#REF!</definedName>
    <definedName name="rsb_overview" localSheetId="21">'[46]CIG+OV'!#REF!</definedName>
    <definedName name="rsb_overview">'[46]CIG+OV'!#REF!</definedName>
    <definedName name="RT" localSheetId="1">Cover!Nb_de_paiements_par_an*#REF!</definedName>
    <definedName name="RT">#N/A</definedName>
    <definedName name="rthbcg" localSheetId="1">'[96]A.I.A'!#REF!</definedName>
    <definedName name="rthbcg" localSheetId="19">'[96]A.I.A'!#REF!</definedName>
    <definedName name="rthbcg" localSheetId="10">'[96]A.I.A'!#REF!</definedName>
    <definedName name="rthbcg" localSheetId="21">'[96]A.I.A'!#REF!</definedName>
    <definedName name="rthbcg">'[96]A.I.A'!#REF!</definedName>
    <definedName name="rthrfh" localSheetId="1">[96]BATIMENT!#REF!</definedName>
    <definedName name="rthrfh" localSheetId="19">[96]BATIMENT!#REF!</definedName>
    <definedName name="rthrfh" localSheetId="10">[96]BATIMENT!#REF!</definedName>
    <definedName name="rthrfh" localSheetId="21">[96]BATIMENT!#REF!</definedName>
    <definedName name="rthrfh">[96]BATIMENT!#REF!</definedName>
    <definedName name="rty" localSheetId="1" hidden="1">{#N/A,#N/A,TRUE,"Pro Forma";#N/A,#N/A,TRUE,"PF_Bal";#N/A,#N/A,TRUE,"PF_INC";#N/A,#N/A,TRUE,"CBE";#N/A,#N/A,TRUE,"SWK"}</definedName>
    <definedName name="rty" localSheetId="19" hidden="1">{#N/A,#N/A,TRUE,"Pro Forma";#N/A,#N/A,TRUE,"PF_Bal";#N/A,#N/A,TRUE,"PF_INC";#N/A,#N/A,TRUE,"CBE";#N/A,#N/A,TRUE,"SWK"}</definedName>
    <definedName name="rty" localSheetId="21" hidden="1">{#N/A,#N/A,TRUE,"Pro Forma";#N/A,#N/A,TRUE,"PF_Bal";#N/A,#N/A,TRUE,"PF_INC";#N/A,#N/A,TRUE,"CBE";#N/A,#N/A,TRUE,"SWK"}</definedName>
    <definedName name="rty" localSheetId="30" hidden="1">{#N/A,#N/A,TRUE,"Pro Forma";#N/A,#N/A,TRUE,"PF_Bal";#N/A,#N/A,TRUE,"PF_INC";#N/A,#N/A,TRUE,"CBE";#N/A,#N/A,TRUE,"SWK"}</definedName>
    <definedName name="rty" localSheetId="7" hidden="1">{#N/A,#N/A,TRUE,"Pro Forma";#N/A,#N/A,TRUE,"PF_Bal";#N/A,#N/A,TRUE,"PF_INC";#N/A,#N/A,TRUE,"CBE";#N/A,#N/A,TRUE,"SWK"}</definedName>
    <definedName name="rty" localSheetId="29" hidden="1">{#N/A,#N/A,TRUE,"Pro Forma";#N/A,#N/A,TRUE,"PF_Bal";#N/A,#N/A,TRUE,"PF_INC";#N/A,#N/A,TRUE,"CBE";#N/A,#N/A,TRUE,"SWK"}</definedName>
    <definedName name="rty" hidden="1">{#N/A,#N/A,TRUE,"Pro Forma";#N/A,#N/A,TRUE,"PF_Bal";#N/A,#N/A,TRUE,"PF_INC";#N/A,#N/A,TRUE,"CBE";#N/A,#N/A,TRUE,"SWK"}</definedName>
    <definedName name="rtygrtgr" localSheetId="19">[103]BATIMENT!#REF!</definedName>
    <definedName name="rtygrtgr" localSheetId="10">[103]BATIMENT!#REF!</definedName>
    <definedName name="rtygrtgr" localSheetId="21">[103]BATIMENT!#REF!</definedName>
    <definedName name="rtygrtgr">[103]BATIMENT!#REF!</definedName>
    <definedName name="S" localSheetId="1">#REF!</definedName>
    <definedName name="S" localSheetId="19">#REF!</definedName>
    <definedName name="S" localSheetId="10">#REF!</definedName>
    <definedName name="S" localSheetId="21">#REF!</definedName>
    <definedName name="S">#REF!</definedName>
    <definedName name="S.G.M.B" localSheetId="1">#REF!</definedName>
    <definedName name="S.G.M.B" localSheetId="19">#REF!</definedName>
    <definedName name="S.G.M.B" localSheetId="10">#REF!</definedName>
    <definedName name="S.G.M.B" localSheetId="21">#REF!</definedName>
    <definedName name="S.G.M.B">#REF!</definedName>
    <definedName name="S.G.M.B." localSheetId="1">#REF!</definedName>
    <definedName name="S.G.M.B." localSheetId="19">#REF!</definedName>
    <definedName name="S.G.M.B." localSheetId="10">#REF!</definedName>
    <definedName name="S.G.M.B." localSheetId="21">#REF!</definedName>
    <definedName name="S.G.M.B.">#REF!</definedName>
    <definedName name="S.M.D.C" localSheetId="19">#REF!</definedName>
    <definedName name="S.M.D.C" localSheetId="10">#REF!</definedName>
    <definedName name="S.M.D.C" localSheetId="21">#REF!</definedName>
    <definedName name="S.M.D.C">#REF!</definedName>
    <definedName name="S.M.D.C." localSheetId="19">#REF!</definedName>
    <definedName name="S.M.D.C." localSheetId="10">#REF!</definedName>
    <definedName name="S.M.D.C." localSheetId="21">#REF!</definedName>
    <definedName name="S.M.D.C.">#REF!</definedName>
    <definedName name="S___0" localSheetId="19">#REF!</definedName>
    <definedName name="S___0" localSheetId="10">#REF!</definedName>
    <definedName name="S___0" localSheetId="21">#REF!</definedName>
    <definedName name="S___0">#REF!</definedName>
    <definedName name="S___12" localSheetId="19">#REF!</definedName>
    <definedName name="S___12" localSheetId="10">#REF!</definedName>
    <definedName name="S___12" localSheetId="21">#REF!</definedName>
    <definedName name="S___12">#REF!</definedName>
    <definedName name="S___14" localSheetId="19">#REF!</definedName>
    <definedName name="S___14" localSheetId="10">#REF!</definedName>
    <definedName name="S___14" localSheetId="21">#REF!</definedName>
    <definedName name="S___14">#REF!</definedName>
    <definedName name="S___16" localSheetId="19">#REF!</definedName>
    <definedName name="S___16" localSheetId="10">#REF!</definedName>
    <definedName name="S___16" localSheetId="21">#REF!</definedName>
    <definedName name="S___16">#REF!</definedName>
    <definedName name="S___2" localSheetId="19">#REF!</definedName>
    <definedName name="S___2" localSheetId="10">#REF!</definedName>
    <definedName name="S___2" localSheetId="21">#REF!</definedName>
    <definedName name="S___2">#REF!</definedName>
    <definedName name="S___25" localSheetId="19">#REF!</definedName>
    <definedName name="S___25" localSheetId="10">#REF!</definedName>
    <definedName name="S___25" localSheetId="21">#REF!</definedName>
    <definedName name="S___25">#REF!</definedName>
    <definedName name="S___26" localSheetId="19">#REF!</definedName>
    <definedName name="S___26" localSheetId="10">#REF!</definedName>
    <definedName name="S___26" localSheetId="21">#REF!</definedName>
    <definedName name="S___26">#REF!</definedName>
    <definedName name="S___27" localSheetId="19">#REF!</definedName>
    <definedName name="S___27" localSheetId="10">#REF!</definedName>
    <definedName name="S___27" localSheetId="21">#REF!</definedName>
    <definedName name="S___27">#REF!</definedName>
    <definedName name="S___4" localSheetId="19">#REF!</definedName>
    <definedName name="S___4" localSheetId="10">#REF!</definedName>
    <definedName name="S___4" localSheetId="21">#REF!</definedName>
    <definedName name="S___4">#REF!</definedName>
    <definedName name="S___5" localSheetId="19">#REF!</definedName>
    <definedName name="S___5" localSheetId="10">#REF!</definedName>
    <definedName name="S___5" localSheetId="21">#REF!</definedName>
    <definedName name="S___5">#REF!</definedName>
    <definedName name="S___7" localSheetId="19">#REF!</definedName>
    <definedName name="S___7" localSheetId="10">#REF!</definedName>
    <definedName name="S___7" localSheetId="21">#REF!</definedName>
    <definedName name="S___7">#REF!</definedName>
    <definedName name="SAChoice" localSheetId="19">#REF!</definedName>
    <definedName name="SAChoice" localSheetId="10">#REF!</definedName>
    <definedName name="SAChoice" localSheetId="21">#REF!</definedName>
    <definedName name="SAChoice">#REF!</definedName>
    <definedName name="SAChoice___0" localSheetId="19">#REF!</definedName>
    <definedName name="SAChoice___0" localSheetId="10">#REF!</definedName>
    <definedName name="SAChoice___0" localSheetId="21">#REF!</definedName>
    <definedName name="SAChoice___0">#REF!</definedName>
    <definedName name="SAChoice___12" localSheetId="19">#REF!</definedName>
    <definedName name="SAChoice___12" localSheetId="10">#REF!</definedName>
    <definedName name="SAChoice___12" localSheetId="21">#REF!</definedName>
    <definedName name="SAChoice___12">#REF!</definedName>
    <definedName name="SAChoice___14" localSheetId="19">#REF!</definedName>
    <definedName name="SAChoice___14" localSheetId="10">#REF!</definedName>
    <definedName name="SAChoice___14" localSheetId="21">#REF!</definedName>
    <definedName name="SAChoice___14">#REF!</definedName>
    <definedName name="SAChoice___16" localSheetId="19">#REF!</definedName>
    <definedName name="SAChoice___16" localSheetId="10">#REF!</definedName>
    <definedName name="SAChoice___16" localSheetId="21">#REF!</definedName>
    <definedName name="SAChoice___16">#REF!</definedName>
    <definedName name="SAChoice___2" localSheetId="19">#REF!</definedName>
    <definedName name="SAChoice___2" localSheetId="10">#REF!</definedName>
    <definedName name="SAChoice___2" localSheetId="21">#REF!</definedName>
    <definedName name="SAChoice___2">#REF!</definedName>
    <definedName name="SAChoice___25" localSheetId="19">#REF!</definedName>
    <definedName name="SAChoice___25" localSheetId="10">#REF!</definedName>
    <definedName name="SAChoice___25" localSheetId="21">#REF!</definedName>
    <definedName name="SAChoice___25">#REF!</definedName>
    <definedName name="SAChoice___26" localSheetId="19">#REF!</definedName>
    <definedName name="SAChoice___26" localSheetId="10">#REF!</definedName>
    <definedName name="SAChoice___26" localSheetId="21">#REF!</definedName>
    <definedName name="SAChoice___26">#REF!</definedName>
    <definedName name="SAChoice___27" localSheetId="19">#REF!</definedName>
    <definedName name="SAChoice___27" localSheetId="10">#REF!</definedName>
    <definedName name="SAChoice___27" localSheetId="21">#REF!</definedName>
    <definedName name="SAChoice___27">#REF!</definedName>
    <definedName name="SAChoice___4" localSheetId="19">#REF!</definedName>
    <definedName name="SAChoice___4" localSheetId="10">#REF!</definedName>
    <definedName name="SAChoice___4" localSheetId="21">#REF!</definedName>
    <definedName name="SAChoice___4">#REF!</definedName>
    <definedName name="SAChoice___5" localSheetId="19">#REF!</definedName>
    <definedName name="SAChoice___5" localSheetId="10">#REF!</definedName>
    <definedName name="SAChoice___5" localSheetId="21">#REF!</definedName>
    <definedName name="SAChoice___5">#REF!</definedName>
    <definedName name="SAChoice___7" localSheetId="19">#REF!</definedName>
    <definedName name="SAChoice___7" localSheetId="10">#REF!</definedName>
    <definedName name="SAChoice___7" localSheetId="21">#REF!</definedName>
    <definedName name="SAChoice___7">#REF!</definedName>
    <definedName name="sadd"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1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30"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7"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localSheetId="29"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le" localSheetId="19">#REF!</definedName>
    <definedName name="Sale" localSheetId="10">#REF!</definedName>
    <definedName name="Sale" localSheetId="21">#REF!</definedName>
    <definedName name="Sale">#REF!</definedName>
    <definedName name="SAList" localSheetId="19">#REF!</definedName>
    <definedName name="SAList" localSheetId="10">#REF!</definedName>
    <definedName name="SAList" localSheetId="21">#REF!</definedName>
    <definedName name="SAList">#REF!</definedName>
    <definedName name="SAList___0" localSheetId="19">#REF!</definedName>
    <definedName name="SAList___0" localSheetId="10">#REF!</definedName>
    <definedName name="SAList___0" localSheetId="21">#REF!</definedName>
    <definedName name="SAList___0">#REF!</definedName>
    <definedName name="SAList___12" localSheetId="19">#REF!</definedName>
    <definedName name="SAList___12" localSheetId="10">#REF!</definedName>
    <definedName name="SAList___12" localSheetId="21">#REF!</definedName>
    <definedName name="SAList___12">#REF!</definedName>
    <definedName name="SAList___14" localSheetId="19">#REF!</definedName>
    <definedName name="SAList___14" localSheetId="10">#REF!</definedName>
    <definedName name="SAList___14" localSheetId="21">#REF!</definedName>
    <definedName name="SAList___14">#REF!</definedName>
    <definedName name="SAList___16" localSheetId="19">#REF!</definedName>
    <definedName name="SAList___16" localSheetId="10">#REF!</definedName>
    <definedName name="SAList___16" localSheetId="21">#REF!</definedName>
    <definedName name="SAList___16">#REF!</definedName>
    <definedName name="SAList___2" localSheetId="19">#REF!</definedName>
    <definedName name="SAList___2" localSheetId="10">#REF!</definedName>
    <definedName name="SAList___2" localSheetId="21">#REF!</definedName>
    <definedName name="SAList___2">#REF!</definedName>
    <definedName name="SAList___25" localSheetId="19">#REF!</definedName>
    <definedName name="SAList___25" localSheetId="10">#REF!</definedName>
    <definedName name="SAList___25" localSheetId="21">#REF!</definedName>
    <definedName name="SAList___25">#REF!</definedName>
    <definedName name="SAList___26" localSheetId="19">#REF!</definedName>
    <definedName name="SAList___26" localSheetId="10">#REF!</definedName>
    <definedName name="SAList___26" localSheetId="21">#REF!</definedName>
    <definedName name="SAList___26">#REF!</definedName>
    <definedName name="SAList___27" localSheetId="19">#REF!</definedName>
    <definedName name="SAList___27" localSheetId="10">#REF!</definedName>
    <definedName name="SAList___27" localSheetId="21">#REF!</definedName>
    <definedName name="SAList___27">#REF!</definedName>
    <definedName name="SAList___4" localSheetId="19">#REF!</definedName>
    <definedName name="SAList___4" localSheetId="10">#REF!</definedName>
    <definedName name="SAList___4" localSheetId="21">#REF!</definedName>
    <definedName name="SAList___4">#REF!</definedName>
    <definedName name="SAList___5" localSheetId="19">#REF!</definedName>
    <definedName name="SAList___5" localSheetId="10">#REF!</definedName>
    <definedName name="SAList___5" localSheetId="21">#REF!</definedName>
    <definedName name="SAList___5">#REF!</definedName>
    <definedName name="SAList___7" localSheetId="19">#REF!</definedName>
    <definedName name="SAList___7" localSheetId="10">#REF!</definedName>
    <definedName name="SAList___7" localSheetId="21">#REF!</definedName>
    <definedName name="SAList___7">#REF!</definedName>
    <definedName name="SALVAGE__">#N/A</definedName>
    <definedName name="SAPBEXrevision" localSheetId="30" hidden="1">2</definedName>
    <definedName name="SAPBEXrevision" hidden="1">1</definedName>
    <definedName name="SAPBEXrevision_1" hidden="1">1</definedName>
    <definedName name="SAPBEXsysID" hidden="1">"BP1"</definedName>
    <definedName name="SAPBEXsysID_1" hidden="1">"BP1"</definedName>
    <definedName name="SAPBEXwbID" hidden="1">"4GPG7WY8FO47YTFU26F0UOWSY"</definedName>
    <definedName name="Saturday_Animated" localSheetId="19">#REF!</definedName>
    <definedName name="Saturday_Animated" localSheetId="10">#REF!</definedName>
    <definedName name="Saturday_Animated" localSheetId="21">#REF!</definedName>
    <definedName name="Saturday_Animated">#REF!</definedName>
    <definedName name="save" localSheetId="19">'Data Mobile '!save</definedName>
    <definedName name="save" localSheetId="21">'Mobile Money'!save</definedName>
    <definedName name="save">'Data Mobile '!save</definedName>
    <definedName name="SaveNewFile" localSheetId="1">Cover!SaveNewFile</definedName>
    <definedName name="SaveNewFile" localSheetId="19">#N/A</definedName>
    <definedName name="SaveNewFile" localSheetId="10">#N/A</definedName>
    <definedName name="SaveNewFile" localSheetId="21">#N/A</definedName>
    <definedName name="SaveNewFile" localSheetId="30">'NRI 2015'!SaveNewFile</definedName>
    <definedName name="SaveNewFile" localSheetId="7">'Parc Mobile'!SaveNewFile</definedName>
    <definedName name="SaveNewFile" localSheetId="29">'SHL et management fees'!SaveNewFile</definedName>
    <definedName name="SaveNewFile">'NRI 2015'!SaveNewFile</definedName>
    <definedName name="SaveNewFile___0" localSheetId="1">TAmort___2</definedName>
    <definedName name="SaveNewFile___0" localSheetId="19">'Data Mobile '!TAmort___2</definedName>
    <definedName name="SaveNewFile___0" localSheetId="10">'Marge Mobile'!TAmort___2</definedName>
    <definedName name="SaveNewFile___0" localSheetId="21">'Mobile Money'!TAmort___2</definedName>
    <definedName name="SaveNewFile___0" localSheetId="29">TAmort___2</definedName>
    <definedName name="SaveNewFile___0">TAmort___2</definedName>
    <definedName name="SaveNewFile___12" localSheetId="10">[58]Trafic!TAmort</definedName>
    <definedName name="SaveNewFile___12">[58]Trafic!TAmort</definedName>
    <definedName name="SaveNewFile___14" localSheetId="10">[58]Trafic!_xludf.T</definedName>
    <definedName name="SaveNewFile___14">[58]Trafic!_xludf.T</definedName>
    <definedName name="SaveNewFile___16" localSheetId="1">Cover!sss___27</definedName>
    <definedName name="SaveNewFile___16" localSheetId="19">'Data Mobile '!sss___27</definedName>
    <definedName name="SaveNewFile___16" localSheetId="10">'Marge Mobile'!sss___27</definedName>
    <definedName name="SaveNewFile___16" localSheetId="21">'Mobile Money'!sss___27</definedName>
    <definedName name="SaveNewFile___16" localSheetId="29">'SHL et management fees'!sss___27</definedName>
    <definedName name="SaveNewFile___16">sss___27</definedName>
    <definedName name="SaveNewFile___2" localSheetId="1">T.G</definedName>
    <definedName name="SaveNewFile___2" localSheetId="19">T.G</definedName>
    <definedName name="SaveNewFile___2" localSheetId="21">'Mobile Money'!T.G</definedName>
    <definedName name="SaveNewFile___2" localSheetId="29">T.G</definedName>
    <definedName name="SaveNewFile___2">T.G</definedName>
    <definedName name="SaveNewFile___23" localSheetId="1">Cover!sss___12</definedName>
    <definedName name="SaveNewFile___23" localSheetId="19">'Data Mobile '!sss___12</definedName>
    <definedName name="SaveNewFile___23" localSheetId="10">'Marge Mobile'!sss___12</definedName>
    <definedName name="SaveNewFile___23" localSheetId="21">'Mobile Money'!sss___12</definedName>
    <definedName name="SaveNewFile___23" localSheetId="29">'SHL et management fees'!sss___12</definedName>
    <definedName name="SaveNewFile___23">sss___12</definedName>
    <definedName name="SaveNewFile___25" localSheetId="1">Cover!sss___26</definedName>
    <definedName name="SaveNewFile___25" localSheetId="19">'Data Mobile '!sss___26</definedName>
    <definedName name="SaveNewFile___25" localSheetId="10">'Marge Mobile'!sss___26</definedName>
    <definedName name="SaveNewFile___25" localSheetId="21">'Mobile Money'!sss___26</definedName>
    <definedName name="SaveNewFile___25" localSheetId="29">'SHL et management fees'!sss___26</definedName>
    <definedName name="SaveNewFile___25">sss___26</definedName>
    <definedName name="SaveNewFile___26" localSheetId="1">TAmort___25</definedName>
    <definedName name="SaveNewFile___26" localSheetId="19">'Data Mobile '!TAmort___25</definedName>
    <definedName name="SaveNewFile___26" localSheetId="10">'Marge Mobile'!TAmort___25</definedName>
    <definedName name="SaveNewFile___26" localSheetId="21">'Mobile Money'!TAmort___25</definedName>
    <definedName name="SaveNewFile___26" localSheetId="29">TAmort___25</definedName>
    <definedName name="SaveNewFile___26">TAmort___25</definedName>
    <definedName name="SaveNewFile___27" localSheetId="1">TAmort___16</definedName>
    <definedName name="SaveNewFile___27" localSheetId="19">'Data Mobile '!TAmort___16</definedName>
    <definedName name="SaveNewFile___27" localSheetId="10">'Marge Mobile'!TAmort___16</definedName>
    <definedName name="SaveNewFile___27" localSheetId="21">'Mobile Money'!TAmort___16</definedName>
    <definedName name="SaveNewFile___27" localSheetId="29">TAmort___16</definedName>
    <definedName name="SaveNewFile___27">TAmort___16</definedName>
    <definedName name="SaveNewFile___3" localSheetId="1">Cover!sss___0</definedName>
    <definedName name="SaveNewFile___3" localSheetId="19">'Data Mobile '!sss___0</definedName>
    <definedName name="SaveNewFile___3" localSheetId="10">'Marge Mobile'!sss___0</definedName>
    <definedName name="SaveNewFile___3" localSheetId="21">'Mobile Money'!sss___0</definedName>
    <definedName name="SaveNewFile___3" localSheetId="29">'SHL et management fees'!sss___0</definedName>
    <definedName name="SaveNewFile___3">sss___0</definedName>
    <definedName name="SaveNewFile___4" localSheetId="1">Cover!sss___5</definedName>
    <definedName name="SaveNewFile___4" localSheetId="19">'Data Mobile '!sss___5</definedName>
    <definedName name="SaveNewFile___4" localSheetId="10">'Marge Mobile'!sss___5</definedName>
    <definedName name="SaveNewFile___4" localSheetId="21">'Mobile Money'!sss___5</definedName>
    <definedName name="SaveNewFile___4" localSheetId="29">'SHL et management fees'!sss___5</definedName>
    <definedName name="SaveNewFile___4">sss___5</definedName>
    <definedName name="SaveNewFile___5" localSheetId="1">TAmort___4</definedName>
    <definedName name="SaveNewFile___5" localSheetId="19">'Data Mobile '!TAmort___4</definedName>
    <definedName name="SaveNewFile___5" localSheetId="10">'Marge Mobile'!TAmort___4</definedName>
    <definedName name="SaveNewFile___5" localSheetId="21">'Mobile Money'!TAmort___4</definedName>
    <definedName name="SaveNewFile___5" localSheetId="29">TAmort___4</definedName>
    <definedName name="SaveNewFile___5">TAmort___4</definedName>
    <definedName name="SaveNewFile___6" localSheetId="1">Cover!sss___2</definedName>
    <definedName name="SaveNewFile___6" localSheetId="19">'Data Mobile '!sss___2</definedName>
    <definedName name="SaveNewFile___6" localSheetId="10">'Marge Mobile'!sss___2</definedName>
    <definedName name="SaveNewFile___6" localSheetId="21">'Mobile Money'!sss___2</definedName>
    <definedName name="SaveNewFile___6" localSheetId="29">'SHL et management fees'!sss___2</definedName>
    <definedName name="SaveNewFile___6">sss___2</definedName>
    <definedName name="SaveNewFile___7" localSheetId="1">TAmort___14</definedName>
    <definedName name="SaveNewFile___7" localSheetId="19">'Data Mobile '!TAmort___14</definedName>
    <definedName name="SaveNewFile___7" localSheetId="10">'Marge Mobile'!TAmort___14</definedName>
    <definedName name="SaveNewFile___7" localSheetId="21">'Mobile Money'!TAmort___14</definedName>
    <definedName name="SaveNewFile___7" localSheetId="29">TAmort___14</definedName>
    <definedName name="SaveNewFile___7">TAmort___14</definedName>
    <definedName name="SaveNewFile___9" localSheetId="1">Cover!sss___7</definedName>
    <definedName name="SaveNewFile___9" localSheetId="19">'Data Mobile '!sss___7</definedName>
    <definedName name="SaveNewFile___9" localSheetId="10">'Marge Mobile'!sss___7</definedName>
    <definedName name="SaveNewFile___9" localSheetId="21">'Mobile Money'!sss___7</definedName>
    <definedName name="SaveNewFile___9" localSheetId="29">'SHL et management fees'!sss___7</definedName>
    <definedName name="SaveNewFile___9">sss___7</definedName>
    <definedName name="sbgsdgfgbb" localSheetId="30" hidden="1">[83]AW!$E$18</definedName>
    <definedName name="sbgsdgfgbb" hidden="1">[84]AW!$E$18</definedName>
    <definedName name="SC16___0" localSheetId="1">#REF!</definedName>
    <definedName name="SC16___0" localSheetId="19">#REF!</definedName>
    <definedName name="SC16___0" localSheetId="10">#REF!</definedName>
    <definedName name="SC16___0" localSheetId="21">#REF!</definedName>
    <definedName name="SC16___0">#REF!</definedName>
    <definedName name="SC16___12" localSheetId="1">#REF!</definedName>
    <definedName name="SC16___12" localSheetId="19">#REF!</definedName>
    <definedName name="SC16___12" localSheetId="10">#REF!</definedName>
    <definedName name="SC16___12" localSheetId="21">#REF!</definedName>
    <definedName name="SC16___12">#REF!</definedName>
    <definedName name="SC16___14" localSheetId="1">#REF!</definedName>
    <definedName name="SC16___14" localSheetId="19">#REF!</definedName>
    <definedName name="SC16___14" localSheetId="10">#REF!</definedName>
    <definedName name="SC16___14" localSheetId="21">#REF!</definedName>
    <definedName name="SC16___14">#REF!</definedName>
    <definedName name="SC16___16" localSheetId="19">#REF!</definedName>
    <definedName name="SC16___16" localSheetId="10">#REF!</definedName>
    <definedName name="SC16___16" localSheetId="21">#REF!</definedName>
    <definedName name="SC16___16">#REF!</definedName>
    <definedName name="SC16___2" localSheetId="19">#REF!</definedName>
    <definedName name="SC16___2" localSheetId="10">#REF!</definedName>
    <definedName name="SC16___2" localSheetId="21">#REF!</definedName>
    <definedName name="SC16___2">#REF!</definedName>
    <definedName name="SC16___25" localSheetId="19">#REF!</definedName>
    <definedName name="SC16___25" localSheetId="10">#REF!</definedName>
    <definedName name="SC16___25" localSheetId="21">#REF!</definedName>
    <definedName name="SC16___25">#REF!</definedName>
    <definedName name="SC16___26" localSheetId="19">#REF!</definedName>
    <definedName name="SC16___26" localSheetId="10">#REF!</definedName>
    <definedName name="SC16___26" localSheetId="21">#REF!</definedName>
    <definedName name="SC16___26">#REF!</definedName>
    <definedName name="SC16___27" localSheetId="19">#REF!</definedName>
    <definedName name="SC16___27" localSheetId="10">#REF!</definedName>
    <definedName name="SC16___27" localSheetId="21">#REF!</definedName>
    <definedName name="SC16___27">#REF!</definedName>
    <definedName name="SC16___4" localSheetId="19">#REF!</definedName>
    <definedName name="SC16___4" localSheetId="10">#REF!</definedName>
    <definedName name="SC16___4" localSheetId="21">#REF!</definedName>
    <definedName name="SC16___4">#REF!</definedName>
    <definedName name="SC16___5" localSheetId="19">#REF!</definedName>
    <definedName name="SC16___5" localSheetId="10">#REF!</definedName>
    <definedName name="SC16___5" localSheetId="21">#REF!</definedName>
    <definedName name="SC16___5">#REF!</definedName>
    <definedName name="SC16___7" localSheetId="19">#REF!</definedName>
    <definedName name="SC16___7" localSheetId="10">#REF!</definedName>
    <definedName name="SC16___7" localSheetId="21">#REF!</definedName>
    <definedName name="SC16___7">#REF!</definedName>
    <definedName name="scdv" localSheetId="1">Cover!scdv</definedName>
    <definedName name="scdv" localSheetId="19">#N/A</definedName>
    <definedName name="scdv" localSheetId="10">#N/A</definedName>
    <definedName name="scdv" localSheetId="21">#N/A</definedName>
    <definedName name="scdv" localSheetId="30">'NRI 2015'!scdv</definedName>
    <definedName name="scdv" localSheetId="7">'Parc Mobile'!scdv</definedName>
    <definedName name="scdv" localSheetId="29">'SHL et management fees'!scdv</definedName>
    <definedName name="scdv">'NRI 2015'!scdv</definedName>
    <definedName name="SCS">[89]scs!$A$26:$P$45</definedName>
    <definedName name="SD" localSheetId="1">#N/A</definedName>
    <definedName name="SD" localSheetId="19">#N/A</definedName>
    <definedName name="SD" localSheetId="10">#N/A</definedName>
    <definedName name="SD" localSheetId="21">#N/A</definedName>
    <definedName name="SD" localSheetId="29">'SHL et management fees'!SD</definedName>
    <definedName name="SD">'SHL et management fees'!SD</definedName>
    <definedName name="sdd">#N/A</definedName>
    <definedName name="sdf" localSheetId="1" hidden="1">{#N/A,#N/A,FALSE,"Calc";#N/A,#N/A,FALSE,"Sensitivity";#N/A,#N/A,FALSE,"LT Earn.Dil.";#N/A,#N/A,FALSE,"Dil. AVP"}</definedName>
    <definedName name="sdf" localSheetId="19" hidden="1">{#N/A,#N/A,FALSE,"Calc";#N/A,#N/A,FALSE,"Sensitivity";#N/A,#N/A,FALSE,"LT Earn.Dil.";#N/A,#N/A,FALSE,"Dil. AVP"}</definedName>
    <definedName name="sdf" localSheetId="21" hidden="1">{#N/A,#N/A,FALSE,"Calc";#N/A,#N/A,FALSE,"Sensitivity";#N/A,#N/A,FALSE,"LT Earn.Dil.";#N/A,#N/A,FALSE,"Dil. AVP"}</definedName>
    <definedName name="sdf" localSheetId="30" hidden="1">{#N/A,#N/A,FALSE,"Calc";#N/A,#N/A,FALSE,"Sensitivity";#N/A,#N/A,FALSE,"LT Earn.Dil.";#N/A,#N/A,FALSE,"Dil. AVP"}</definedName>
    <definedName name="sdf" localSheetId="7" hidden="1">{#N/A,#N/A,FALSE,"Calc";#N/A,#N/A,FALSE,"Sensitivity";#N/A,#N/A,FALSE,"LT Earn.Dil.";#N/A,#N/A,FALSE,"Dil. AVP"}</definedName>
    <definedName name="sdf" localSheetId="29" hidden="1">{#N/A,#N/A,FALSE,"Calc";#N/A,#N/A,FALSE,"Sensitivity";#N/A,#N/A,FALSE,"LT Earn.Dil.";#N/A,#N/A,FALSE,"Dil. AVP"}</definedName>
    <definedName name="sdf" hidden="1">{#N/A,#N/A,FALSE,"Calc";#N/A,#N/A,FALSE,"Sensitivity";#N/A,#N/A,FALSE,"LT Earn.Dil.";#N/A,#N/A,FALSE,"Dil. AVP"}</definedName>
    <definedName name="sdfgdsf" localSheetId="30" hidden="1">[83]AW!$E$11:$E$24</definedName>
    <definedName name="sdfgdsf" hidden="1">[84]AW!$E$11:$E$24</definedName>
    <definedName name="SDFGFG" localSheetId="30" hidden="1">[83]AW!$E$18</definedName>
    <definedName name="SDFGFG" hidden="1">[84]AW!$E$18</definedName>
    <definedName name="SDFHLSDH">#N/A</definedName>
    <definedName name="sdfr">#N/A</definedName>
    <definedName name="sdfsdf" localSheetId="1">[0]!Tx_intérêt_par_an/#REF!</definedName>
    <definedName name="sdfsdf" localSheetId="19">'Data Mobile '!Tx_intérêt_par_an/#REF!</definedName>
    <definedName name="sdfsdf" localSheetId="10">'Marge Mobile'!Tx_intérêt_par_an/#REF!</definedName>
    <definedName name="sdfsdf" localSheetId="21">'Mobile Money'!Tx_intérêt_par_an/#REF!</definedName>
    <definedName name="sdfsdf" localSheetId="29">[0]!Tx_intérêt_par_an/#REF!</definedName>
    <definedName name="sdfsdf">[0]!Tx_intérêt_par_an/#REF!</definedName>
    <definedName name="SDFSDFD" localSheetId="1">#REF!</definedName>
    <definedName name="SDFSDFD" localSheetId="19">#REF!</definedName>
    <definedName name="SDFSDFD" localSheetId="10">#REF!</definedName>
    <definedName name="SDFSDFD" localSheetId="21">#REF!</definedName>
    <definedName name="SDFSDFD" localSheetId="29">#REF!</definedName>
    <definedName name="SDFSDFD">#REF!</definedName>
    <definedName name="SDHKSLTH" localSheetId="1">Cover!Nb_de_paiements_par_an*#REF!</definedName>
    <definedName name="SDHKSLTH">#N/A</definedName>
    <definedName name="sdvsfdvfdsb" localSheetId="30" hidden="1">[83]AW!$A$11:$A$24</definedName>
    <definedName name="sdvsfdvfdsb" hidden="1">[84]AW!$A$11:$A$24</definedName>
    <definedName name="se" localSheetId="1" hidden="1">{"consolidated",#N/A,FALSE,"Sheet1";"cms",#N/A,FALSE,"Sheet1";"fse",#N/A,FALSE,"Sheet1"}</definedName>
    <definedName name="se" localSheetId="19" hidden="1">{"consolidated",#N/A,FALSE,"Sheet1";"cms",#N/A,FALSE,"Sheet1";"fse",#N/A,FALSE,"Sheet1"}</definedName>
    <definedName name="se" localSheetId="21" hidden="1">{"consolidated",#N/A,FALSE,"Sheet1";"cms",#N/A,FALSE,"Sheet1";"fse",#N/A,FALSE,"Sheet1"}</definedName>
    <definedName name="se" localSheetId="30">#REF!</definedName>
    <definedName name="se" localSheetId="7" hidden="1">{"consolidated",#N/A,FALSE,"Sheet1";"cms",#N/A,FALSE,"Sheet1";"fse",#N/A,FALSE,"Sheet1"}</definedName>
    <definedName name="se" localSheetId="29" hidden="1">{"consolidated",#N/A,FALSE,"Sheet1";"cms",#N/A,FALSE,"Sheet1";"fse",#N/A,FALSE,"Sheet1"}</definedName>
    <definedName name="se" hidden="1">{"consolidated",#N/A,FALSE,"Sheet1";"cms",#N/A,FALSE,"Sheet1";"fse",#N/A,FALSE,"Sheet1"}</definedName>
    <definedName name="SECTORISATION">#N/A</definedName>
    <definedName name="segr">#N/A</definedName>
    <definedName name="sel" localSheetId="19">#REF!</definedName>
    <definedName name="sel" localSheetId="10">#REF!</definedName>
    <definedName name="sel" localSheetId="21">#REF!</definedName>
    <definedName name="sel">#REF!</definedName>
    <definedName name="SELEC">[153]Feuil1!$A$1:$M$44</definedName>
    <definedName name="select" localSheetId="1">#REF!</definedName>
    <definedName name="select" localSheetId="19">#REF!</definedName>
    <definedName name="select" localSheetId="10">#REF!</definedName>
    <definedName name="select" localSheetId="21">#REF!</definedName>
    <definedName name="select">#REF!</definedName>
    <definedName name="Select_BIB" localSheetId="1">#REF!</definedName>
    <definedName name="Select_BIB" localSheetId="19">#REF!</definedName>
    <definedName name="Select_BIB" localSheetId="10">#REF!</definedName>
    <definedName name="Select_BIB" localSheetId="21">#REF!</definedName>
    <definedName name="Select_BIB">#REF!</definedName>
    <definedName name="Select_Power27v" localSheetId="1">#REF!</definedName>
    <definedName name="Select_Power27v" localSheetId="19">#REF!</definedName>
    <definedName name="Select_Power27v" localSheetId="10">#REF!</definedName>
    <definedName name="Select_Power27v" localSheetId="21">#REF!</definedName>
    <definedName name="Select_Power27v">#REF!</definedName>
    <definedName name="Select_PowerSelect" localSheetId="19">#REF!</definedName>
    <definedName name="Select_PowerSelect" localSheetId="10">#REF!</definedName>
    <definedName name="Select_PowerSelect" localSheetId="21">#REF!</definedName>
    <definedName name="Select_PowerSelect">#REF!</definedName>
    <definedName name="selectALI" localSheetId="19">#REF!</definedName>
    <definedName name="selectALI" localSheetId="10">#REF!</definedName>
    <definedName name="selectALI" localSheetId="21">#REF!</definedName>
    <definedName name="selectALI">#REF!</definedName>
    <definedName name="selection" localSheetId="19">#REF!</definedName>
    <definedName name="selection" localSheetId="10">#REF!</definedName>
    <definedName name="selection" localSheetId="21">#REF!</definedName>
    <definedName name="selection">#REF!</definedName>
    <definedName name="seltzer" localSheetId="19">#REF!</definedName>
    <definedName name="seltzer" localSheetId="10">#REF!</definedName>
    <definedName name="seltzer" localSheetId="21">#REF!</definedName>
    <definedName name="seltzer">#REF!</definedName>
    <definedName name="sencount" hidden="1">1</definedName>
    <definedName name="September" localSheetId="19">#REF!</definedName>
    <definedName name="September" localSheetId="10">#REF!</definedName>
    <definedName name="September" localSheetId="21">#REF!</definedName>
    <definedName name="September">#REF!</definedName>
    <definedName name="SERIES1">#N/A</definedName>
    <definedName name="SERIES2">#N/A</definedName>
    <definedName name="ServerList">'[115]DO NOT TOUCH'!$H$10:$H$11</definedName>
    <definedName name="ServerPt">'[115]DO NOT TOUCH'!$B$10:$B$11</definedName>
    <definedName name="ServerQty">[115]Configurator!$C$7:$C$8</definedName>
    <definedName name="Servers">[115]Configurator!$B$7:$B$8</definedName>
    <definedName name="Services_Markup" localSheetId="1">#REF!</definedName>
    <definedName name="Services_Markup" localSheetId="19">#REF!</definedName>
    <definedName name="Services_Markup" localSheetId="10">#REF!</definedName>
    <definedName name="Services_Markup" localSheetId="21">#REF!</definedName>
    <definedName name="Services_Markup">#REF!</definedName>
    <definedName name="Sésame" localSheetId="1">[88]Sésame!$A$10:$Q$16</definedName>
    <definedName name="Sésame">[89]Sésame!$A$10:$Q$16</definedName>
    <definedName name="set" localSheetId="22" hidden="1">#REF!</definedName>
    <definedName name="set" localSheetId="1" hidden="1">#REF!</definedName>
    <definedName name="set" localSheetId="19" hidden="1">#REF!</definedName>
    <definedName name="set" localSheetId="10" hidden="1">#REF!</definedName>
    <definedName name="set" localSheetId="21" hidden="1">#REF!</definedName>
    <definedName name="set" localSheetId="30" hidden="1">#REF!</definedName>
    <definedName name="set" localSheetId="16" hidden="1">#REF!</definedName>
    <definedName name="set" localSheetId="11" hidden="1">#REF!</definedName>
    <definedName name="set" localSheetId="26" hidden="1">#REF!</definedName>
    <definedName name="set" localSheetId="17" hidden="1">#REF!</definedName>
    <definedName name="set" hidden="1">#REF!</definedName>
    <definedName name="SF_Original" localSheetId="19">#REF!</definedName>
    <definedName name="SF_Original" localSheetId="10">#REF!</definedName>
    <definedName name="SF_Original" localSheetId="21">#REF!</definedName>
    <definedName name="SF_Original">#REF!</definedName>
    <definedName name="sfbgsfbgsfbg" localSheetId="30" hidden="1">[83]AW!$C$30:$H$35</definedName>
    <definedName name="sfbgsfbgsfbg" hidden="1">[84]AW!$C$30:$H$35</definedName>
    <definedName name="sfdff" localSheetId="1">Cover!sfdff</definedName>
    <definedName name="sfdff" localSheetId="19">#N/A</definedName>
    <definedName name="sfdff" localSheetId="10">#N/A</definedName>
    <definedName name="sfdff" localSheetId="21">#N/A</definedName>
    <definedName name="sfdff" localSheetId="30">'NRI 2015'!sfdff</definedName>
    <definedName name="sfdff" localSheetId="7">'Parc Mobile'!sfdff</definedName>
    <definedName name="sfdff" localSheetId="29">'SHL et management fees'!sfdff</definedName>
    <definedName name="sfdff">'NRI 2015'!sfdff</definedName>
    <definedName name="SFDGDSG" localSheetId="22" hidden="1">[84]RSG!#REF!</definedName>
    <definedName name="SFDGDSG" localSheetId="1" hidden="1">[84]RSG!#REF!</definedName>
    <definedName name="SFDGDSG" localSheetId="19" hidden="1">[84]RSG!#REF!</definedName>
    <definedName name="SFDGDSG" localSheetId="10" hidden="1">[84]RSG!#REF!</definedName>
    <definedName name="SFDGDSG" localSheetId="21" hidden="1">[84]RSG!#REF!</definedName>
    <definedName name="SFDGDSG" localSheetId="30" hidden="1">[83]RSG!#REF!</definedName>
    <definedName name="SFDGDSG" localSheetId="7" hidden="1">[84]RSG!#REF!</definedName>
    <definedName name="SFDGDSG" localSheetId="17" hidden="1">[84]RSG!#REF!</definedName>
    <definedName name="SFDGDSG" hidden="1">[84]RSG!#REF!</definedName>
    <definedName name="sfdtgjh">#N/A</definedName>
    <definedName name="sfdvxcvx" localSheetId="19">#REF!</definedName>
    <definedName name="sfdvxcvx" localSheetId="10">#REF!</definedName>
    <definedName name="sfdvxcvx" localSheetId="21">#REF!</definedName>
    <definedName name="sfdvxcvx">#REF!</definedName>
    <definedName name="sfgj">#N/A</definedName>
    <definedName name="sfgjhsf" localSheetId="1">Cover!sfgjhsf</definedName>
    <definedName name="sfgjhsf" localSheetId="19">#N/A</definedName>
    <definedName name="sfgjhsf" localSheetId="10">#N/A</definedName>
    <definedName name="sfgjhsf" localSheetId="21">#N/A</definedName>
    <definedName name="sfgjhsf" localSheetId="30">'NRI 2015'!sfgjhsf</definedName>
    <definedName name="sfgjhsf" localSheetId="7">'Parc Mobile'!sfgjhsf</definedName>
    <definedName name="sfgjhsf" localSheetId="29">'SHL et management fees'!sfgjhsf</definedName>
    <definedName name="sfgjhsf">'NRI 2015'!sfgjhsf</definedName>
    <definedName name="sfgjsf" localSheetId="1">Cover!sfgjsf</definedName>
    <definedName name="sfgjsf" localSheetId="19">#N/A</definedName>
    <definedName name="sfgjsf" localSheetId="10">#N/A</definedName>
    <definedName name="sfgjsf" localSheetId="21">#N/A</definedName>
    <definedName name="sfgjsf" localSheetId="30">'NRI 2015'!sfgjsf</definedName>
    <definedName name="sfgjsf" localSheetId="7">'Parc Mobile'!sfgjsf</definedName>
    <definedName name="sfgjsf" localSheetId="29">'SHL et management fees'!sfgjsf</definedName>
    <definedName name="sfgjsf">'NRI 2015'!sfgjsf</definedName>
    <definedName name="sfhjkj" localSheetId="1">#REF!</definedName>
    <definedName name="sfhjkj" localSheetId="19">#REF!</definedName>
    <definedName name="sfhjkj" localSheetId="10">#REF!</definedName>
    <definedName name="sfhjkj" localSheetId="21">#REF!</definedName>
    <definedName name="sfhjkj" localSheetId="29">#REF!</definedName>
    <definedName name="sfhjkj">#REF!</definedName>
    <definedName name="sfsdfsf" localSheetId="1" hidden="1">{"First Page",#N/A,FALSE,"Surfactants LBO";"Second Page",#N/A,FALSE,"Surfactants LBO"}</definedName>
    <definedName name="sfsdfsf" localSheetId="19" hidden="1">{"First Page",#N/A,FALSE,"Surfactants LBO";"Second Page",#N/A,FALSE,"Surfactants LBO"}</definedName>
    <definedName name="sfsdfsf" localSheetId="21" hidden="1">{"First Page",#N/A,FALSE,"Surfactants LBO";"Second Page",#N/A,FALSE,"Surfactants LBO"}</definedName>
    <definedName name="sfsdfsf" localSheetId="30" hidden="1">{"First Page",#N/A,FALSE,"Surfactants LBO";"Second Page",#N/A,FALSE,"Surfactants LBO"}</definedName>
    <definedName name="sfsdfsf" localSheetId="7" hidden="1">{"First Page",#N/A,FALSE,"Surfactants LBO";"Second Page",#N/A,FALSE,"Surfactants LBO"}</definedName>
    <definedName name="sfsdfsf" localSheetId="29" hidden="1">{"First Page",#N/A,FALSE,"Surfactants LBO";"Second Page",#N/A,FALSE,"Surfactants LBO"}</definedName>
    <definedName name="sfsdfsf" hidden="1">{"First Page",#N/A,FALSE,"Surfactants LBO";"Second Page",#N/A,FALSE,"Surfactants LBO"}</definedName>
    <definedName name="sfsfc" localSheetId="1">Cover!sfsfc</definedName>
    <definedName name="sfsfc" localSheetId="19">#N/A</definedName>
    <definedName name="sfsfc" localSheetId="10">#N/A</definedName>
    <definedName name="sfsfc" localSheetId="21">#N/A</definedName>
    <definedName name="sfsfc" localSheetId="30">'NRI 2015'!sfsfc</definedName>
    <definedName name="sfsfc" localSheetId="7">'Parc Mobile'!sfsfc</definedName>
    <definedName name="sfsfc" localSheetId="29">'SHL et management fees'!sfsfc</definedName>
    <definedName name="sfsfc">'NRI 2015'!sfsfc</definedName>
    <definedName name="sfsfd" localSheetId="1">#REF!</definedName>
    <definedName name="sfsfd" localSheetId="19">#REF!</definedName>
    <definedName name="sfsfd" localSheetId="10">#REF!</definedName>
    <definedName name="sfsfd" localSheetId="21">#REF!</definedName>
    <definedName name="sfsfd" localSheetId="29">#REF!</definedName>
    <definedName name="sfsfd">#REF!</definedName>
    <definedName name="sfze" localSheetId="1" hidden="1">{#N/A,#N/A,FALSE,"Contribution Analysis"}</definedName>
    <definedName name="sfze" localSheetId="19" hidden="1">{#N/A,#N/A,FALSE,"Contribution Analysis"}</definedName>
    <definedName name="sfze" localSheetId="21" hidden="1">{#N/A,#N/A,FALSE,"Contribution Analysis"}</definedName>
    <definedName name="sfze" localSheetId="30" hidden="1">{#N/A,#N/A,FALSE,"Contribution Analysis"}</definedName>
    <definedName name="sfze" localSheetId="7" hidden="1">{#N/A,#N/A,FALSE,"Contribution Analysis"}</definedName>
    <definedName name="sfze" localSheetId="26" hidden="1">{#N/A,#N/A,FALSE,"Contribution Analysis"}</definedName>
    <definedName name="sfze" localSheetId="29" hidden="1">{#N/A,#N/A,FALSE,"Contribution Analysis"}</definedName>
    <definedName name="sfze" hidden="1">{#N/A,#N/A,FALSE,"Contribution Analysis"}</definedName>
    <definedName name="SGADJ" localSheetId="19">#REF!</definedName>
    <definedName name="SGADJ" localSheetId="10">#REF!</definedName>
    <definedName name="SGADJ" localSheetId="21">#REF!</definedName>
    <definedName name="SGADJ">#REF!</definedName>
    <definedName name="SGMB" localSheetId="21">[48]amort!$B$53</definedName>
    <definedName name="SGMB">[48]amort!$B$53</definedName>
    <definedName name="SGUNADJ" localSheetId="1">#REF!</definedName>
    <definedName name="SGUNADJ" localSheetId="19">#REF!</definedName>
    <definedName name="SGUNADJ" localSheetId="10">#REF!</definedName>
    <definedName name="SGUNADJ" localSheetId="21">#REF!</definedName>
    <definedName name="SGUNADJ">#REF!</definedName>
    <definedName name="sh" localSheetId="1">Cover!sh</definedName>
    <definedName name="sh" localSheetId="19">#N/A</definedName>
    <definedName name="sh" localSheetId="10">#N/A</definedName>
    <definedName name="sh" localSheetId="21">#N/A</definedName>
    <definedName name="sh" localSheetId="29">'SHL et management fees'!sh</definedName>
    <definedName name="sh">'SHL et management fees'!sh</definedName>
    <definedName name="shdrhjrt" localSheetId="1">Cover!shdrhjrt</definedName>
    <definedName name="shdrhjrt" localSheetId="19">#N/A</definedName>
    <definedName name="shdrhjrt" localSheetId="10">#N/A</definedName>
    <definedName name="shdrhjrt" localSheetId="21">#N/A</definedName>
    <definedName name="shdrhjrt" localSheetId="29">'SHL et management fees'!shdrhjrt</definedName>
    <definedName name="shdrhjrt">'SHL et management fees'!shdrhjrt</definedName>
    <definedName name="shst" localSheetId="1">Cover!shst</definedName>
    <definedName name="shst" localSheetId="19">#N/A</definedName>
    <definedName name="shst" localSheetId="10">#N/A</definedName>
    <definedName name="shst" localSheetId="21">#N/A</definedName>
    <definedName name="shst" localSheetId="29">'SHL et management fees'!shst</definedName>
    <definedName name="shst">'SHL et management fees'!shst</definedName>
    <definedName name="si" localSheetId="1">#REF!</definedName>
    <definedName name="si" localSheetId="19">#REF!</definedName>
    <definedName name="si" localSheetId="10">#REF!</definedName>
    <definedName name="si" localSheetId="21">#REF!</definedName>
    <definedName name="si" localSheetId="29">#REF!</definedName>
    <definedName name="si">#REF!</definedName>
    <definedName name="SILVER" localSheetId="1">[112]INTERNET!#REF!</definedName>
    <definedName name="SILVER" localSheetId="19">[112]INTERNET!#REF!</definedName>
    <definedName name="SILVER" localSheetId="10">[112]INTERNET!#REF!</definedName>
    <definedName name="SILVER" localSheetId="21">[112]INTERNET!#REF!</definedName>
    <definedName name="SILVER" localSheetId="29">[112]INTERNET!#REF!</definedName>
    <definedName name="SILVER">[112]INTERNET!#REF!</definedName>
    <definedName name="sjg" localSheetId="1">Cover!sjg</definedName>
    <definedName name="sjg" localSheetId="19">#N/A</definedName>
    <definedName name="sjg" localSheetId="10">#N/A</definedName>
    <definedName name="sjg" localSheetId="21">#N/A</definedName>
    <definedName name="sjg" localSheetId="30">'NRI 2015'!sjg</definedName>
    <definedName name="sjg" localSheetId="7">'Parc Mobile'!sjg</definedName>
    <definedName name="sjg" localSheetId="29">'SHL et management fees'!sjg</definedName>
    <definedName name="sjg">'NRI 2015'!sjg</definedName>
    <definedName name="sm" localSheetId="1">#REF!</definedName>
    <definedName name="sm" localSheetId="19">#REF!</definedName>
    <definedName name="sm" localSheetId="10">#REF!</definedName>
    <definedName name="sm" localSheetId="21">#REF!</definedName>
    <definedName name="sm" localSheetId="29">#REF!</definedName>
    <definedName name="sm">#REF!</definedName>
    <definedName name="SMDC" localSheetId="21">[48]amort!$B$50</definedName>
    <definedName name="SMDC">[48]amort!$B$50</definedName>
    <definedName name="SOCIETE">[24]SV161!$B$4</definedName>
    <definedName name="solver_lin" hidden="1">0</definedName>
    <definedName name="solver_num" hidden="1">0</definedName>
    <definedName name="solver_opt" localSheetId="22" hidden="1">#REF!</definedName>
    <definedName name="solver_opt" localSheetId="1" hidden="1">#REF!</definedName>
    <definedName name="solver_opt" localSheetId="19" hidden="1">#REF!</definedName>
    <definedName name="solver_opt" localSheetId="10" hidden="1">#REF!</definedName>
    <definedName name="solver_opt" localSheetId="21" hidden="1">#REF!</definedName>
    <definedName name="solver_opt" localSheetId="30" hidden="1">#REF!</definedName>
    <definedName name="solver_opt" localSheetId="16" hidden="1">#REF!</definedName>
    <definedName name="solver_opt" localSheetId="11" hidden="1">#REF!</definedName>
    <definedName name="solver_opt" localSheetId="17" hidden="1">#REF!</definedName>
    <definedName name="solver_opt" hidden="1">#REF!</definedName>
    <definedName name="solver_tmp" hidden="1">#NULL!</definedName>
    <definedName name="solver_typ" hidden="1">1</definedName>
    <definedName name="solver_val" hidden="1">0</definedName>
    <definedName name="Source">[45]Source!$A$13:$Z$4431</definedName>
    <definedName name="Source2">[45]Source!$A$12:$A$4431</definedName>
    <definedName name="Source2F">[45]SourceF!$A$10:$A$3900</definedName>
    <definedName name="SourceC">[45]SourceC!$A$14:$Y$917</definedName>
    <definedName name="SourceF">[45]SourceF!$A$11:$Z$3900</definedName>
    <definedName name="SPARES" localSheetId="1">#REF!</definedName>
    <definedName name="SPARES" localSheetId="19">#REF!</definedName>
    <definedName name="SPARES" localSheetId="10">#REF!</definedName>
    <definedName name="SPARES" localSheetId="21">#REF!</definedName>
    <definedName name="SPARES">#REF!</definedName>
    <definedName name="Spares_Markup" localSheetId="1">#REF!</definedName>
    <definedName name="Spares_Markup" localSheetId="19">#REF!</definedName>
    <definedName name="Spares_Markup" localSheetId="10">#REF!</definedName>
    <definedName name="Spares_Markup" localSheetId="21">#REF!</definedName>
    <definedName name="Spares_Markup">#REF!</definedName>
    <definedName name="SPI_Sch_Perf_Index" localSheetId="1">#REF!</definedName>
    <definedName name="SPI_Sch_Perf_Index" localSheetId="19">#REF!</definedName>
    <definedName name="SPI_Sch_Perf_Index" localSheetId="10">#REF!</definedName>
    <definedName name="SPI_Sch_Perf_Index" localSheetId="21">#REF!</definedName>
    <definedName name="SPI_Sch_Perf_Index">#REF!</definedName>
    <definedName name="SPS" localSheetId="19">#REF!</definedName>
    <definedName name="SPS" localSheetId="10">#REF!</definedName>
    <definedName name="SPS" localSheetId="21">#REF!</definedName>
    <definedName name="SPS">#REF!</definedName>
    <definedName name="sq">#N/A</definedName>
    <definedName name="sqdf">#N/A</definedName>
    <definedName name="sqdqs" localSheetId="19">#REF!</definedName>
    <definedName name="sqdqs" localSheetId="10">#REF!</definedName>
    <definedName name="sqdqs" localSheetId="21">#REF!</definedName>
    <definedName name="sqdqs">#REF!</definedName>
    <definedName name="sqdsf" localSheetId="1">[0]!Tx_intérêt_par_an/#REF!</definedName>
    <definedName name="sqdsf" localSheetId="19">'Data Mobile '!Tx_intérêt_par_an/#REF!</definedName>
    <definedName name="sqdsf" localSheetId="10">'Marge Mobile'!Tx_intérêt_par_an/#REF!</definedName>
    <definedName name="sqdsf" localSheetId="21">'Mobile Money'!Tx_intérêt_par_an/#REF!</definedName>
    <definedName name="sqdsf" localSheetId="29">[0]!Tx_intérêt_par_an/#REF!</definedName>
    <definedName name="sqdsf">[0]!Tx_intérêt_par_an/#REF!</definedName>
    <definedName name="srjj">#N/A</definedName>
    <definedName name="ss" localSheetId="1">#REF!</definedName>
    <definedName name="ss" localSheetId="19">#REF!</definedName>
    <definedName name="ss" localSheetId="10">#REF!</definedName>
    <definedName name="ss" localSheetId="21">#REF!</definedName>
    <definedName name="ss" localSheetId="29">#REF!</definedName>
    <definedName name="ss">#REF!</definedName>
    <definedName name="SSCurrInput" localSheetId="19">#REF!</definedName>
    <definedName name="SSCurrInput" localSheetId="10">#REF!</definedName>
    <definedName name="SSCurrInput" localSheetId="21">#REF!</definedName>
    <definedName name="SSCurrInput" localSheetId="29">#REF!</definedName>
    <definedName name="SSCurrInput">#REF!</definedName>
    <definedName name="SSCurrInput___0" localSheetId="19">#REF!</definedName>
    <definedName name="SSCurrInput___0" localSheetId="10">#REF!</definedName>
    <definedName name="SSCurrInput___0" localSheetId="21">#REF!</definedName>
    <definedName name="SSCurrInput___0">#REF!</definedName>
    <definedName name="SSCurrInput___12" localSheetId="19">#REF!</definedName>
    <definedName name="SSCurrInput___12" localSheetId="10">#REF!</definedName>
    <definedName name="SSCurrInput___12" localSheetId="21">#REF!</definedName>
    <definedName name="SSCurrInput___12">#REF!</definedName>
    <definedName name="SSCurrInput___14" localSheetId="19">#REF!</definedName>
    <definedName name="SSCurrInput___14" localSheetId="10">#REF!</definedName>
    <definedName name="SSCurrInput___14" localSheetId="21">#REF!</definedName>
    <definedName name="SSCurrInput___14">#REF!</definedName>
    <definedName name="SSCurrInput___16" localSheetId="19">#REF!</definedName>
    <definedName name="SSCurrInput___16" localSheetId="10">#REF!</definedName>
    <definedName name="SSCurrInput___16" localSheetId="21">#REF!</definedName>
    <definedName name="SSCurrInput___16">#REF!</definedName>
    <definedName name="SSCurrInput___2" localSheetId="19">#REF!</definedName>
    <definedName name="SSCurrInput___2" localSheetId="10">#REF!</definedName>
    <definedName name="SSCurrInput___2" localSheetId="21">#REF!</definedName>
    <definedName name="SSCurrInput___2">#REF!</definedName>
    <definedName name="SSCurrInput___25" localSheetId="19">#REF!</definedName>
    <definedName name="SSCurrInput___25" localSheetId="10">#REF!</definedName>
    <definedName name="SSCurrInput___25" localSheetId="21">#REF!</definedName>
    <definedName name="SSCurrInput___25">#REF!</definedName>
    <definedName name="SSCurrInput___26" localSheetId="19">#REF!</definedName>
    <definedName name="SSCurrInput___26" localSheetId="10">#REF!</definedName>
    <definedName name="SSCurrInput___26" localSheetId="21">#REF!</definedName>
    <definedName name="SSCurrInput___26">#REF!</definedName>
    <definedName name="SSCurrInput___27" localSheetId="19">#REF!</definedName>
    <definedName name="SSCurrInput___27" localSheetId="10">#REF!</definedName>
    <definedName name="SSCurrInput___27" localSheetId="21">#REF!</definedName>
    <definedName name="SSCurrInput___27">#REF!</definedName>
    <definedName name="SSCurrInput___4" localSheetId="19">#REF!</definedName>
    <definedName name="SSCurrInput___4" localSheetId="10">#REF!</definedName>
    <definedName name="SSCurrInput___4" localSheetId="21">#REF!</definedName>
    <definedName name="SSCurrInput___4">#REF!</definedName>
    <definedName name="SSCurrInput___5" localSheetId="19">#REF!</definedName>
    <definedName name="SSCurrInput___5" localSheetId="10">#REF!</definedName>
    <definedName name="SSCurrInput___5" localSheetId="21">#REF!</definedName>
    <definedName name="SSCurrInput___5">#REF!</definedName>
    <definedName name="SSCurrInput___7" localSheetId="19">#REF!</definedName>
    <definedName name="SSCurrInput___7" localSheetId="10">#REF!</definedName>
    <definedName name="SSCurrInput___7" localSheetId="21">#REF!</definedName>
    <definedName name="SSCurrInput___7">#REF!</definedName>
    <definedName name="ssdsds" localSheetId="1" hidden="1">{#N/A,#N/A,TRUE,"Cover sheet";#N/A,#N/A,TRUE,"DCF analysis";#N/A,#N/A,TRUE,"WACC calculation"}</definedName>
    <definedName name="ssdsds" localSheetId="19" hidden="1">{#N/A,#N/A,TRUE,"Cover sheet";#N/A,#N/A,TRUE,"DCF analysis";#N/A,#N/A,TRUE,"WACC calculation"}</definedName>
    <definedName name="ssdsds" localSheetId="21" hidden="1">{#N/A,#N/A,TRUE,"Cover sheet";#N/A,#N/A,TRUE,"DCF analysis";#N/A,#N/A,TRUE,"WACC calculation"}</definedName>
    <definedName name="ssdsds" localSheetId="30" hidden="1">{#N/A,#N/A,TRUE,"Cover sheet";#N/A,#N/A,TRUE,"DCF analysis";#N/A,#N/A,TRUE,"WACC calculation"}</definedName>
    <definedName name="ssdsds" localSheetId="7" hidden="1">{#N/A,#N/A,TRUE,"Cover sheet";#N/A,#N/A,TRUE,"DCF analysis";#N/A,#N/A,TRUE,"WACC calculation"}</definedName>
    <definedName name="ssdsds" localSheetId="29" hidden="1">{#N/A,#N/A,TRUE,"Cover sheet";#N/A,#N/A,TRUE,"DCF analysis";#N/A,#N/A,TRUE,"WACC calculation"}</definedName>
    <definedName name="ssdsds" hidden="1">{#N/A,#N/A,TRUE,"Cover sheet";#N/A,#N/A,TRUE,"DCF analysis";#N/A,#N/A,TRUE,"WACC calculation"}</definedName>
    <definedName name="sshsh">#N/A</definedName>
    <definedName name="SSQ" localSheetId="19">#REF!</definedName>
    <definedName name="SSQ" localSheetId="10">#REF!</definedName>
    <definedName name="SSQ" localSheetId="21">#REF!</definedName>
    <definedName name="SSQ">#REF!</definedName>
    <definedName name="sss" localSheetId="1">[0]!Tx_intérêt_par_an/#REF!</definedName>
    <definedName name="sss" localSheetId="19">'Data Mobile '!Tx_intérêt_par_an/#REF!</definedName>
    <definedName name="sss" localSheetId="10">'Marge Mobile'!Tx_intérêt_par_an/#REF!</definedName>
    <definedName name="sss" localSheetId="21">'Mobile Money'!Tx_intérêt_par_an/#REF!</definedName>
    <definedName name="sss" localSheetId="29">[0]!Tx_intérêt_par_an/#REF!</definedName>
    <definedName name="sss">[0]!Tx_intérêt_par_an/#REF!</definedName>
    <definedName name="sss___0" localSheetId="1">VolFactor___5/#REF!</definedName>
    <definedName name="sss___0" localSheetId="19">'Data Mobile '!VolFactor___5/#REF!</definedName>
    <definedName name="sss___0" localSheetId="10">'Marge Mobile'!VolFactor___5/#REF!</definedName>
    <definedName name="sss___0" localSheetId="21">'Mobile Money'!VolFactor___5/#REF!</definedName>
    <definedName name="sss___0" localSheetId="29">VolFactor___5/#REF!</definedName>
    <definedName name="sss___0">VolFactor___5/#REF!</definedName>
    <definedName name="sss___12" localSheetId="1">VolFactor___25/#REF!</definedName>
    <definedName name="sss___12" localSheetId="19">'Data Mobile '!VolFactor___25/#REF!</definedName>
    <definedName name="sss___12" localSheetId="10">'Marge Mobile'!VolFactor___25/#REF!</definedName>
    <definedName name="sss___12" localSheetId="21">'Mobile Money'!VolFactor___25/#REF!</definedName>
    <definedName name="sss___12" localSheetId="29">VolFactor___25/#REF!</definedName>
    <definedName name="sss___12">VolFactor___25/#REF!</definedName>
    <definedName name="sss___14" localSheetId="1">VolFactor___16/#REF!</definedName>
    <definedName name="sss___14" localSheetId="19">'Data Mobile '!VolFactor___16/#REF!</definedName>
    <definedName name="sss___14" localSheetId="10">'Marge Mobile'!VolFactor___16/#REF!</definedName>
    <definedName name="sss___14" localSheetId="21">'Mobile Money'!VolFactor___16/#REF!</definedName>
    <definedName name="sss___14" localSheetId="29">VolFactor___16/#REF!</definedName>
    <definedName name="sss___14">VolFactor___16/#REF!</definedName>
    <definedName name="sss___16" localSheetId="1">VLastRowToPrint___7/#REF!</definedName>
    <definedName name="sss___16" localSheetId="19">'Data Mobile '!VLastRowToPrint___7/#REF!</definedName>
    <definedName name="sss___16" localSheetId="10">'Marge Mobile'!VLastRowToPrint___7/#REF!</definedName>
    <definedName name="sss___16" localSheetId="21">'Mobile Money'!VLastRowToPrint___7/#REF!</definedName>
    <definedName name="sss___16" localSheetId="29">VLastRowToPrint___7/#REF!</definedName>
    <definedName name="sss___16">VLastRowToPrint___7/#REF!</definedName>
    <definedName name="sss___2" localSheetId="1">VolFactor___4/#REF!</definedName>
    <definedName name="sss___2" localSheetId="19">'Data Mobile '!VolFactor___4/#REF!</definedName>
    <definedName name="sss___2" localSheetId="10">'Marge Mobile'!VolFactor___4/#REF!</definedName>
    <definedName name="sss___2" localSheetId="21">'Mobile Money'!VolFactor___4/#REF!</definedName>
    <definedName name="sss___2" localSheetId="29">VolFactor___4/#REF!</definedName>
    <definedName name="sss___2">VolFactor___4/#REF!</definedName>
    <definedName name="sss___23" localSheetId="1">VolFactor___5/#REF!</definedName>
    <definedName name="sss___23" localSheetId="19">'Data Mobile '!VolFactor___5/#REF!</definedName>
    <definedName name="sss___23" localSheetId="10">'Marge Mobile'!VolFactor___5/#REF!</definedName>
    <definedName name="sss___23" localSheetId="21">'Mobile Money'!VolFactor___5/#REF!</definedName>
    <definedName name="sss___23" localSheetId="29">VolFactor___5/#REF!</definedName>
    <definedName name="sss___23">VolFactor___5/#REF!</definedName>
    <definedName name="sss___25" localSheetId="19">[38]Trafic!VolFactor/#REF!</definedName>
    <definedName name="sss___25" localSheetId="10">[38]Trafic!VolFactor/#REF!</definedName>
    <definedName name="sss___25" localSheetId="21">[38]Trafic!VolFactor/#REF!</definedName>
    <definedName name="sss___25">[38]Trafic!VolFactor/#REF!</definedName>
    <definedName name="sss___26" localSheetId="1">VolFactor___12/#REF!</definedName>
    <definedName name="sss___26" localSheetId="19">'Data Mobile '!VolFactor___12/#REF!</definedName>
    <definedName name="sss___26" localSheetId="10">'Marge Mobile'!VolFactor___12/#REF!</definedName>
    <definedName name="sss___26" localSheetId="21">'Mobile Money'!VolFactor___12/#REF!</definedName>
    <definedName name="sss___26" localSheetId="29">VolFactor___12/#REF!</definedName>
    <definedName name="sss___26">VolFactor___12/#REF!</definedName>
    <definedName name="sss___27" localSheetId="1">VolFactor___14/#REF!</definedName>
    <definedName name="sss___27" localSheetId="19">'Data Mobile '!VolFactor___14/#REF!</definedName>
    <definedName name="sss___27" localSheetId="10">'Marge Mobile'!VolFactor___14/#REF!</definedName>
    <definedName name="sss___27" localSheetId="21">'Mobile Money'!VolFactor___14/#REF!</definedName>
    <definedName name="sss___27" localSheetId="29">VolFactor___14/#REF!</definedName>
    <definedName name="sss___27">VolFactor___14/#REF!</definedName>
    <definedName name="sss___3" localSheetId="1">VolFactor___5/#REF!</definedName>
    <definedName name="sss___3" localSheetId="19">'Data Mobile '!VolFactor___5/#REF!</definedName>
    <definedName name="sss___3" localSheetId="10">'Marge Mobile'!VolFactor___5/#REF!</definedName>
    <definedName name="sss___3" localSheetId="21">'Mobile Money'!VolFactor___5/#REF!</definedName>
    <definedName name="sss___3" localSheetId="29">VolFactor___5/#REF!</definedName>
    <definedName name="sss___3">VolFactor___5/#REF!</definedName>
    <definedName name="sss___4" localSheetId="1">VLastRowToPrint___0/#REF!</definedName>
    <definedName name="sss___4" localSheetId="19">'Data Mobile '!VLastRowToPrint___0/#REF!</definedName>
    <definedName name="sss___4" localSheetId="10">'Marge Mobile'!VLastRowToPrint___0/#REF!</definedName>
    <definedName name="sss___4" localSheetId="21">'Mobile Money'!VLastRowToPrint___0/#REF!</definedName>
    <definedName name="sss___4" localSheetId="29">VLastRowToPrint___0/#REF!</definedName>
    <definedName name="sss___4">VLastRowToPrint___0/#REF!</definedName>
    <definedName name="sss___5" localSheetId="1">VolFactor___2/#REF!</definedName>
    <definedName name="sss___5" localSheetId="19">'Data Mobile '!VolFactor___2/#REF!</definedName>
    <definedName name="sss___5" localSheetId="10">'Marge Mobile'!VolFactor___2/#REF!</definedName>
    <definedName name="sss___5" localSheetId="21">'Mobile Money'!VolFactor___2/#REF!</definedName>
    <definedName name="sss___5" localSheetId="29">VolFactor___2/#REF!</definedName>
    <definedName name="sss___5">VolFactor___2/#REF!</definedName>
    <definedName name="sss___6" localSheetId="1">VLastRowToPrint___26/#REF!</definedName>
    <definedName name="sss___6" localSheetId="19">'Data Mobile '!VLastRowToPrint___26/#REF!</definedName>
    <definedName name="sss___6" localSheetId="10">'Marge Mobile'!VLastRowToPrint___26/#REF!</definedName>
    <definedName name="sss___6" localSheetId="21">'Mobile Money'!VLastRowToPrint___26/#REF!</definedName>
    <definedName name="sss___6" localSheetId="29">VLastRowToPrint___26/#REF!</definedName>
    <definedName name="sss___6">VLastRowToPrint___26/#REF!</definedName>
    <definedName name="sss___7" localSheetId="1">VolFactor___27/#REF!</definedName>
    <definedName name="sss___7" localSheetId="19">'Data Mobile '!VolFactor___27/#REF!</definedName>
    <definedName name="sss___7" localSheetId="10">'Marge Mobile'!VolFactor___27/#REF!</definedName>
    <definedName name="sss___7" localSheetId="21">'Mobile Money'!VolFactor___27/#REF!</definedName>
    <definedName name="sss___7" localSheetId="29">VolFactor___27/#REF!</definedName>
    <definedName name="sss___7">VolFactor___27/#REF!</definedName>
    <definedName name="sss___9" localSheetId="1">VolFactor___5/#REF!</definedName>
    <definedName name="sss___9" localSheetId="19">'Data Mobile '!VolFactor___5/#REF!</definedName>
    <definedName name="sss___9" localSheetId="10">'Marge Mobile'!VolFactor___5/#REF!</definedName>
    <definedName name="sss___9" localSheetId="21">'Mobile Money'!VolFactor___5/#REF!</definedName>
    <definedName name="sss___9" localSheetId="29">VolFactor___5/#REF!</definedName>
    <definedName name="sss___9">VolFactor___5/#REF!</definedName>
    <definedName name="sssc">#N/A</definedName>
    <definedName name="ssss" localSheetId="22" hidden="1">[90]P.EQUIPEMENT99!#REF!</definedName>
    <definedName name="ssss" localSheetId="1" hidden="1">[90]P.EQUIPEMENT99!#REF!</definedName>
    <definedName name="ssss" localSheetId="19" hidden="1">[90]P.EQUIPEMENT99!#REF!</definedName>
    <definedName name="ssss" localSheetId="10" hidden="1">[90]P.EQUIPEMENT99!#REF!</definedName>
    <definedName name="ssss" localSheetId="21" hidden="1">[90]P.EQUIPEMENT99!#REF!</definedName>
    <definedName name="ssss" localSheetId="30" hidden="1">[92]P.EQUIPEMENT99!#REF!</definedName>
    <definedName name="ssss" localSheetId="17" hidden="1">[90]P.EQUIPEMENT99!#REF!</definedName>
    <definedName name="ssss" hidden="1">[90]P.EQUIPEMENT99!#REF!</definedName>
    <definedName name="ssss03" localSheetId="22" hidden="1">[117]P.EQUIPEMENT99!#REF!</definedName>
    <definedName name="ssss03" localSheetId="1" hidden="1">[117]P.EQUIPEMENT99!#REF!</definedName>
    <definedName name="ssss03" localSheetId="19" hidden="1">[117]P.EQUIPEMENT99!#REF!</definedName>
    <definedName name="ssss03" localSheetId="10" hidden="1">[117]P.EQUIPEMENT99!#REF!</definedName>
    <definedName name="ssss03" localSheetId="21" hidden="1">[117]P.EQUIPEMENT99!#REF!</definedName>
    <definedName name="ssss03" localSheetId="30" hidden="1">[121]P.EQUIPEMENT99!#REF!</definedName>
    <definedName name="ssss03" localSheetId="17" hidden="1">[117]P.EQUIPEMENT99!#REF!</definedName>
    <definedName name="ssss03" hidden="1">[117]P.EQUIPEMENT99!#REF!</definedName>
    <definedName name="SSSSS" localSheetId="1" hidden="1">{#N/A,#N/A,TRUE,"Cover sheet";#N/A,#N/A,TRUE,"Summary";#N/A,#N/A,TRUE,"Key Assumptions";#N/A,#N/A,TRUE,"Profit &amp; Loss";#N/A,#N/A,TRUE,"Balance Sheet";#N/A,#N/A,TRUE,"Cashflow";#N/A,#N/A,TRUE,"IRR";#N/A,#N/A,TRUE,"Ratios";#N/A,#N/A,TRUE,"Debt analysis"}</definedName>
    <definedName name="SSSSS" localSheetId="19" hidden="1">{#N/A,#N/A,TRUE,"Cover sheet";#N/A,#N/A,TRUE,"Summary";#N/A,#N/A,TRUE,"Key Assumptions";#N/A,#N/A,TRUE,"Profit &amp; Loss";#N/A,#N/A,TRUE,"Balance Sheet";#N/A,#N/A,TRUE,"Cashflow";#N/A,#N/A,TRUE,"IRR";#N/A,#N/A,TRUE,"Ratios";#N/A,#N/A,TRUE,"Debt analysis"}</definedName>
    <definedName name="SSSSS" localSheetId="21" hidden="1">{#N/A,#N/A,TRUE,"Cover sheet";#N/A,#N/A,TRUE,"Summary";#N/A,#N/A,TRUE,"Key Assumptions";#N/A,#N/A,TRUE,"Profit &amp; Loss";#N/A,#N/A,TRUE,"Balance Sheet";#N/A,#N/A,TRUE,"Cashflow";#N/A,#N/A,TRUE,"IRR";#N/A,#N/A,TRUE,"Ratios";#N/A,#N/A,TRUE,"Debt analysis"}</definedName>
    <definedName name="SSSSS" localSheetId="30" hidden="1">{#N/A,#N/A,TRUE,"Cover sheet";#N/A,#N/A,TRUE,"Summary";#N/A,#N/A,TRUE,"Key Assumptions";#N/A,#N/A,TRUE,"Profit &amp; Loss";#N/A,#N/A,TRUE,"Balance Sheet";#N/A,#N/A,TRUE,"Cashflow";#N/A,#N/A,TRUE,"IRR";#N/A,#N/A,TRUE,"Ratios";#N/A,#N/A,TRUE,"Debt analysis"}</definedName>
    <definedName name="SSSSS" localSheetId="7" hidden="1">{#N/A,#N/A,TRUE,"Cover sheet";#N/A,#N/A,TRUE,"Summary";#N/A,#N/A,TRUE,"Key Assumptions";#N/A,#N/A,TRUE,"Profit &amp; Loss";#N/A,#N/A,TRUE,"Balance Sheet";#N/A,#N/A,TRUE,"Cashflow";#N/A,#N/A,TRUE,"IRR";#N/A,#N/A,TRUE,"Ratios";#N/A,#N/A,TRUE,"Debt analysis"}</definedName>
    <definedName name="SSSSS" localSheetId="29"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ssssss" localSheetId="19">#REF!</definedName>
    <definedName name="ssssssssssss" localSheetId="10">#REF!</definedName>
    <definedName name="ssssssssssss" localSheetId="21">#REF!</definedName>
    <definedName name="ssssssssssss">#REF!</definedName>
    <definedName name="startdate" localSheetId="19">#REF!</definedName>
    <definedName name="startdate" localSheetId="10">#REF!</definedName>
    <definedName name="startdate" localSheetId="21">#REF!</definedName>
    <definedName name="startdate">#REF!</definedName>
    <definedName name="Statut">[45]Statut!$A$9:$B$1428</definedName>
    <definedName name="StatutF">[45]StatutF!$A$11:$B$3677</definedName>
    <definedName name="STDCOSTS" localSheetId="1">#REF!</definedName>
    <definedName name="STDCOSTS" localSheetId="19">#REF!</definedName>
    <definedName name="STDCOSTS" localSheetId="10">#REF!</definedName>
    <definedName name="STDCOSTS" localSheetId="21">#REF!</definedName>
    <definedName name="STDCOSTS">#REF!</definedName>
    <definedName name="stef" localSheetId="1" hidden="1">{#N/A,#N/A,TRUE,"Cover sheet";#N/A,#N/A,TRUE,"Summary";#N/A,#N/A,TRUE,"Key Assumptions";#N/A,#N/A,TRUE,"Profit &amp; Loss";#N/A,#N/A,TRUE,"Balance Sheet";#N/A,#N/A,TRUE,"Cashflow";#N/A,#N/A,TRUE,"IRR";#N/A,#N/A,TRUE,"Ratios";#N/A,#N/A,TRUE,"Debt analysis"}</definedName>
    <definedName name="stef" localSheetId="19" hidden="1">{#N/A,#N/A,TRUE,"Cover sheet";#N/A,#N/A,TRUE,"Summary";#N/A,#N/A,TRUE,"Key Assumptions";#N/A,#N/A,TRUE,"Profit &amp; Loss";#N/A,#N/A,TRUE,"Balance Sheet";#N/A,#N/A,TRUE,"Cashflow";#N/A,#N/A,TRUE,"IRR";#N/A,#N/A,TRUE,"Ratios";#N/A,#N/A,TRUE,"Debt analysis"}</definedName>
    <definedName name="stef" localSheetId="21" hidden="1">{#N/A,#N/A,TRUE,"Cover sheet";#N/A,#N/A,TRUE,"Summary";#N/A,#N/A,TRUE,"Key Assumptions";#N/A,#N/A,TRUE,"Profit &amp; Loss";#N/A,#N/A,TRUE,"Balance Sheet";#N/A,#N/A,TRUE,"Cashflow";#N/A,#N/A,TRUE,"IRR";#N/A,#N/A,TRUE,"Ratios";#N/A,#N/A,TRUE,"Debt analysis"}</definedName>
    <definedName name="stef" localSheetId="30" hidden="1">{#N/A,#N/A,TRUE,"Cover sheet";#N/A,#N/A,TRUE,"Summary";#N/A,#N/A,TRUE,"Key Assumptions";#N/A,#N/A,TRUE,"Profit &amp; Loss";#N/A,#N/A,TRUE,"Balance Sheet";#N/A,#N/A,TRUE,"Cashflow";#N/A,#N/A,TRUE,"IRR";#N/A,#N/A,TRUE,"Ratios";#N/A,#N/A,TRUE,"Debt analysis"}</definedName>
    <definedName name="stef" localSheetId="7" hidden="1">{#N/A,#N/A,TRUE,"Cover sheet";#N/A,#N/A,TRUE,"Summary";#N/A,#N/A,TRUE,"Key Assumptions";#N/A,#N/A,TRUE,"Profit &amp; Loss";#N/A,#N/A,TRUE,"Balance Sheet";#N/A,#N/A,TRUE,"Cashflow";#N/A,#N/A,TRUE,"IRR";#N/A,#N/A,TRUE,"Ratios";#N/A,#N/A,TRUE,"Debt analysis"}</definedName>
    <definedName name="stef" localSheetId="29"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o" localSheetId="19">'[29]FES  ATLAS'!#REF!</definedName>
    <definedName name="sto" localSheetId="10">'[29]FES  ATLAS'!#REF!</definedName>
    <definedName name="sto" localSheetId="21">'[29]FES  ATLAS'!#REF!</definedName>
    <definedName name="sto">'[29]FES  ATLAS'!#REF!</definedName>
    <definedName name="stock" localSheetId="19">'[28]FES  ATLAS'!#REF!</definedName>
    <definedName name="stock" localSheetId="10">'[28]FES  ATLAS'!#REF!</definedName>
    <definedName name="stock" localSheetId="21">'[28]FES  ATLAS'!#REF!</definedName>
    <definedName name="stock">'[28]FES  ATLAS'!#REF!</definedName>
    <definedName name="STPER" localSheetId="1">#REF!</definedName>
    <definedName name="STPER" localSheetId="19">#REF!</definedName>
    <definedName name="STPER" localSheetId="10">#REF!</definedName>
    <definedName name="STPER" localSheetId="21">#REF!</definedName>
    <definedName name="STPER">#REF!</definedName>
    <definedName name="strplan" localSheetId="19">'[19]by dept'!#REF!</definedName>
    <definedName name="strplan" localSheetId="10">'[19]by dept'!#REF!</definedName>
    <definedName name="strplan" localSheetId="21">'[19]by dept'!#REF!</definedName>
    <definedName name="strplan">'[19]by dept'!#REF!</definedName>
    <definedName name="SUM" localSheetId="1">#REF!</definedName>
    <definedName name="SUM" localSheetId="19">#REF!</definedName>
    <definedName name="SUM" localSheetId="10">#REF!</definedName>
    <definedName name="SUM" localSheetId="21">#REF!</definedName>
    <definedName name="SUM">#REF!</definedName>
    <definedName name="SUM_DETAIL">'[140]Product Summary (2)'!$A$6:$W$68</definedName>
    <definedName name="SUM_SUM">'[140]Product Summary (2)'!$A$81:$R$103</definedName>
    <definedName name="SV_Sch_Var" localSheetId="1">#REF!</definedName>
    <definedName name="SV_Sch_Var" localSheetId="19">#REF!</definedName>
    <definedName name="SV_Sch_Var" localSheetId="10">#REF!</definedName>
    <definedName name="SV_Sch_Var" localSheetId="21">#REF!</definedName>
    <definedName name="SV_Sch_Var">#REF!</definedName>
    <definedName name="SV_Sch_Variance" localSheetId="1">#REF!</definedName>
    <definedName name="SV_Sch_Variance" localSheetId="19">#REF!</definedName>
    <definedName name="SV_Sch_Variance" localSheetId="10">#REF!</definedName>
    <definedName name="SV_Sch_Variance" localSheetId="21">#REF!</definedName>
    <definedName name="SV_Sch_Variance">#REF!</definedName>
    <definedName name="sxwc" localSheetId="1">[107]BATIMENT!#REF!</definedName>
    <definedName name="sxwc" localSheetId="19">[107]BATIMENT!#REF!</definedName>
    <definedName name="sxwc" localSheetId="10">[107]BATIMENT!#REF!</definedName>
    <definedName name="sxwc" localSheetId="21">[107]BATIMENT!#REF!</definedName>
    <definedName name="sxwc">[107]BATIMENT!#REF!</definedName>
    <definedName name="synthèse" localSheetId="1">#REF!</definedName>
    <definedName name="synthèse" localSheetId="19">#REF!</definedName>
    <definedName name="synthèse" localSheetId="10">#REF!</definedName>
    <definedName name="synthèse" localSheetId="21">#REF!</definedName>
    <definedName name="synthèse">#REF!</definedName>
    <definedName name="SYNTHESE_BA__ETAT_PRIVE" localSheetId="1">#REF!</definedName>
    <definedName name="SYNTHESE_BA__ETAT_PRIVE" localSheetId="19">#REF!</definedName>
    <definedName name="SYNTHESE_BA__ETAT_PRIVE" localSheetId="10">#REF!</definedName>
    <definedName name="SYNTHESE_BA__ETAT_PRIVE" localSheetId="21">#REF!</definedName>
    <definedName name="SYNTHESE_BA__ETAT_PRIVE">#REF!</definedName>
    <definedName name="SystemImpedance" localSheetId="1">#REF!</definedName>
    <definedName name="SystemImpedance" localSheetId="19">#REF!</definedName>
    <definedName name="SystemImpedance" localSheetId="10">#REF!</definedName>
    <definedName name="SystemImpedance" localSheetId="21">#REF!</definedName>
    <definedName name="SystemImpedance">#REF!</definedName>
    <definedName name="T">#N/A</definedName>
    <definedName name="T.G" localSheetId="21">[48]amort!$E$30</definedName>
    <definedName name="T.G">[48]amort!$E$30</definedName>
    <definedName name="T.V.A__MAI__2003" localSheetId="1">#REF!</definedName>
    <definedName name="T.V.A__MAI__2003" localSheetId="19">#REF!</definedName>
    <definedName name="T.V.A__MAI__2003" localSheetId="10">#REF!</definedName>
    <definedName name="T.V.A__MAI__2003" localSheetId="21">#REF!</definedName>
    <definedName name="T.V.A__MAI__2003">#REF!</definedName>
    <definedName name="tab" localSheetId="19">[154]Marrakech!#REF!</definedName>
    <definedName name="tab" localSheetId="10">[154]Marrakech!#REF!</definedName>
    <definedName name="tab" localSheetId="21">[154]Marrakech!#REF!</definedName>
    <definedName name="tab">[154]Marrakech!#REF!</definedName>
    <definedName name="TABLE" localSheetId="1">#REF!</definedName>
    <definedName name="TABLE" localSheetId="19">#REF!</definedName>
    <definedName name="TABLE" localSheetId="10">#REF!</definedName>
    <definedName name="TABLE" localSheetId="21">#REF!</definedName>
    <definedName name="TABLE">#REF!</definedName>
    <definedName name="tableau" localSheetId="1">#REF!</definedName>
    <definedName name="tableau" localSheetId="19">#REF!</definedName>
    <definedName name="tableau" localSheetId="10">#REF!</definedName>
    <definedName name="tableau" localSheetId="21">#REF!</definedName>
    <definedName name="tableau">#REF!</definedName>
    <definedName name="tableau10" localSheetId="1">#REF!,#REF!</definedName>
    <definedName name="tableau10" localSheetId="19">#REF!,#REF!</definedName>
    <definedName name="tableau10" localSheetId="10">#REF!,#REF!</definedName>
    <definedName name="tableau10" localSheetId="21">#REF!,#REF!</definedName>
    <definedName name="tableau10">#REF!,#REF!</definedName>
    <definedName name="tableau11">'[155]Cost investments'!$F$9:$L$23,'[155]Cost investments'!$N$9:$S$23,'[155]Cost investments'!$F$28:$L$42,'[155]Cost investments'!$N$28:$S$42</definedName>
    <definedName name="tableau12" localSheetId="1">'[155]Fair value investments'!$D$10:$R$37,'[155]Fair value investments'!#REF!</definedName>
    <definedName name="tableau12" localSheetId="10">'[155]Fair value investments'!$D$10:$R$37,'[155]Fair value investments'!#REF!</definedName>
    <definedName name="tableau12" localSheetId="21">'[155]Fair value investments'!$D$10:$R$37,'[155]Fair value investments'!#REF!</definedName>
    <definedName name="tableau12">'[155]Fair value investments'!$D$10:$R$37,'[155]Fair value investments'!#REF!</definedName>
    <definedName name="tableau13">'[155]Other LT loans &amp; investments'!$E$10:$M$32,'[155]Other LT loans &amp; investments'!$E$38:$M$59</definedName>
    <definedName name="tableau14" localSheetId="1">#REF!</definedName>
    <definedName name="tableau14" localSheetId="19">#REF!</definedName>
    <definedName name="tableau14" localSheetId="10">#REF!</definedName>
    <definedName name="tableau14" localSheetId="21">#REF!</definedName>
    <definedName name="tableau14">#REF!</definedName>
    <definedName name="tableau15" localSheetId="1">#REF!</definedName>
    <definedName name="tableau15" localSheetId="19">#REF!</definedName>
    <definedName name="tableau15" localSheetId="10">#REF!</definedName>
    <definedName name="tableau15" localSheetId="21">#REF!</definedName>
    <definedName name="tableau15">#REF!</definedName>
    <definedName name="tableau16" localSheetId="19">#REF!,#REF!</definedName>
    <definedName name="tableau16" localSheetId="10">#REF!,#REF!</definedName>
    <definedName name="tableau16" localSheetId="21">#REF!,#REF!</definedName>
    <definedName name="tableau16">#REF!,#REF!</definedName>
    <definedName name="tableau17" localSheetId="19">#REF!</definedName>
    <definedName name="tableau17" localSheetId="10">#REF!</definedName>
    <definedName name="tableau17" localSheetId="21">#REF!</definedName>
    <definedName name="tableau17">#REF!</definedName>
    <definedName name="tableau18" localSheetId="19">#REF!,#REF!,#REF!</definedName>
    <definedName name="tableau18" localSheetId="10">#REF!,#REF!,#REF!</definedName>
    <definedName name="tableau18" localSheetId="21">#REF!,#REF!,#REF!</definedName>
    <definedName name="tableau18">#REF!,#REF!,#REF!</definedName>
    <definedName name="tableau2" localSheetId="19">#REF!,#REF!</definedName>
    <definedName name="tableau2" localSheetId="10">#REF!,#REF!</definedName>
    <definedName name="tableau2" localSheetId="21">#REF!,#REF!</definedName>
    <definedName name="tableau2">#REF!,#REF!</definedName>
    <definedName name="tableau3" localSheetId="1">#REF!,#REF!,#REF!,#REF!</definedName>
    <definedName name="tableau3" localSheetId="19">#REF!,#REF!,#REF!,#REF!</definedName>
    <definedName name="tableau3" localSheetId="10">#REF!,#REF!,#REF!,#REF!</definedName>
    <definedName name="tableau3" localSheetId="21">#REF!,#REF!,#REF!,#REF!</definedName>
    <definedName name="tableau3">#REF!,#REF!,#REF!,#REF!</definedName>
    <definedName name="tableau4" localSheetId="19">#REF!,#REF!,#REF!</definedName>
    <definedName name="tableau4" localSheetId="10">#REF!,#REF!,#REF!</definedName>
    <definedName name="tableau4" localSheetId="21">#REF!,#REF!,#REF!</definedName>
    <definedName name="tableau4">#REF!,#REF!,#REF!</definedName>
    <definedName name="tableau5" localSheetId="19">#REF!</definedName>
    <definedName name="tableau5" localSheetId="10">#REF!</definedName>
    <definedName name="tableau5" localSheetId="21">#REF!</definedName>
    <definedName name="tableau5">#REF!</definedName>
    <definedName name="tableau6" localSheetId="19">#REF!</definedName>
    <definedName name="tableau6" localSheetId="10">#REF!</definedName>
    <definedName name="tableau6" localSheetId="21">#REF!</definedName>
    <definedName name="tableau6">#REF!</definedName>
    <definedName name="tableau7" localSheetId="19">#REF!</definedName>
    <definedName name="tableau7" localSheetId="10">#REF!</definedName>
    <definedName name="tableau7" localSheetId="21">#REF!</definedName>
    <definedName name="tableau7">#REF!</definedName>
    <definedName name="tableau8" localSheetId="19">#REF!,#REF!</definedName>
    <definedName name="tableau8" localSheetId="10">#REF!,#REF!</definedName>
    <definedName name="tableau8" localSheetId="21">#REF!,#REF!</definedName>
    <definedName name="tableau8">#REF!,#REF!</definedName>
    <definedName name="tableau9">'[155]Invest. in equity affiliates'!$G$13:$AE$23,'[155]Invest. in equity affiliates'!$G$33:$AG$43</definedName>
    <definedName name="tableconv" localSheetId="1">#REF!</definedName>
    <definedName name="tableconv" localSheetId="19">#REF!</definedName>
    <definedName name="tableconv" localSheetId="10">#REF!</definedName>
    <definedName name="tableconv" localSheetId="21">#REF!</definedName>
    <definedName name="tableconv">#REF!</definedName>
    <definedName name="tableconversion" localSheetId="1">#REF!</definedName>
    <definedName name="tableconversion" localSheetId="19">#REF!</definedName>
    <definedName name="tableconversion" localSheetId="10">#REF!</definedName>
    <definedName name="tableconversion" localSheetId="21">#REF!</definedName>
    <definedName name="tableconversion">#REF!</definedName>
    <definedName name="TAmort" localSheetId="19">#REF!</definedName>
    <definedName name="TAmort" localSheetId="10">#REF!</definedName>
    <definedName name="TAmort" localSheetId="21">#REF!</definedName>
    <definedName name="TAmort">#REF!</definedName>
    <definedName name="TAmort___0" localSheetId="19">#REF!</definedName>
    <definedName name="TAmort___0" localSheetId="10">#REF!</definedName>
    <definedName name="TAmort___0" localSheetId="21">#REF!</definedName>
    <definedName name="TAmort___0">#REF!</definedName>
    <definedName name="TAmort___12" localSheetId="19">#REF!</definedName>
    <definedName name="TAmort___12" localSheetId="10">#REF!</definedName>
    <definedName name="TAmort___12" localSheetId="21">#REF!</definedName>
    <definedName name="TAmort___12">#REF!</definedName>
    <definedName name="TAmort___14" localSheetId="19">#REF!</definedName>
    <definedName name="TAmort___14" localSheetId="10">#REF!</definedName>
    <definedName name="TAmort___14" localSheetId="21">#REF!</definedName>
    <definedName name="TAmort___14">#REF!</definedName>
    <definedName name="TAmort___16" localSheetId="19">#REF!</definedName>
    <definedName name="TAmort___16" localSheetId="10">#REF!</definedName>
    <definedName name="TAmort___16" localSheetId="21">#REF!</definedName>
    <definedName name="TAmort___16">#REF!</definedName>
    <definedName name="TAmort___2" localSheetId="19">#REF!</definedName>
    <definedName name="TAmort___2" localSheetId="10">#REF!</definedName>
    <definedName name="TAmort___2" localSheetId="21">#REF!</definedName>
    <definedName name="TAmort___2">#REF!</definedName>
    <definedName name="TAmort___25" localSheetId="19">#REF!</definedName>
    <definedName name="TAmort___25" localSheetId="10">#REF!</definedName>
    <definedName name="TAmort___25" localSheetId="21">#REF!</definedName>
    <definedName name="TAmort___25">#REF!</definedName>
    <definedName name="TAmort___26" localSheetId="19">#REF!</definedName>
    <definedName name="TAmort___26" localSheetId="10">#REF!</definedName>
    <definedName name="TAmort___26" localSheetId="21">#REF!</definedName>
    <definedName name="TAmort___26">#REF!</definedName>
    <definedName name="TAmort___27" localSheetId="19">#REF!</definedName>
    <definedName name="TAmort___27" localSheetId="10">#REF!</definedName>
    <definedName name="TAmort___27" localSheetId="21">#REF!</definedName>
    <definedName name="TAmort___27">#REF!</definedName>
    <definedName name="TAmort___4" localSheetId="19">#REF!</definedName>
    <definedName name="TAmort___4" localSheetId="10">#REF!</definedName>
    <definedName name="TAmort___4" localSheetId="21">#REF!</definedName>
    <definedName name="TAmort___4">#REF!</definedName>
    <definedName name="TAmort___5" localSheetId="19">#REF!</definedName>
    <definedName name="TAmort___5" localSheetId="10">#REF!</definedName>
    <definedName name="TAmort___5" localSheetId="21">#REF!</definedName>
    <definedName name="TAmort___5">#REF!</definedName>
    <definedName name="TAmort___7" localSheetId="19">#REF!</definedName>
    <definedName name="TAmort___7" localSheetId="10">#REF!</definedName>
    <definedName name="TAmort___7" localSheetId="21">#REF!</definedName>
    <definedName name="TAmort___7">#REF!</definedName>
    <definedName name="Tanger" localSheetId="19">#REF!</definedName>
    <definedName name="Tanger" localSheetId="10">#REF!</definedName>
    <definedName name="Tanger" localSheetId="21">#REF!</definedName>
    <definedName name="Tanger">#REF!</definedName>
    <definedName name="TargetDebtToCapital" localSheetId="19">#REF!</definedName>
    <definedName name="TargetDebtToCapital" localSheetId="10">#REF!</definedName>
    <definedName name="TargetDebtToCapital" localSheetId="21">#REF!</definedName>
    <definedName name="TargetDebtToCapital">#REF!</definedName>
    <definedName name="TargetDebtToCapital___0" localSheetId="19">#REF!</definedName>
    <definedName name="TargetDebtToCapital___0" localSheetId="10">#REF!</definedName>
    <definedName name="TargetDebtToCapital___0" localSheetId="21">#REF!</definedName>
    <definedName name="TargetDebtToCapital___0">#REF!</definedName>
    <definedName name="TargetDebtToCapital___12" localSheetId="19">#REF!</definedName>
    <definedName name="TargetDebtToCapital___12" localSheetId="10">#REF!</definedName>
    <definedName name="TargetDebtToCapital___12" localSheetId="21">#REF!</definedName>
    <definedName name="TargetDebtToCapital___12">#REF!</definedName>
    <definedName name="TargetDebtToCapital___14" localSheetId="19">#REF!</definedName>
    <definedName name="TargetDebtToCapital___14" localSheetId="10">#REF!</definedName>
    <definedName name="TargetDebtToCapital___14" localSheetId="21">#REF!</definedName>
    <definedName name="TargetDebtToCapital___14">#REF!</definedName>
    <definedName name="TargetDebtToCapital___16" localSheetId="19">#REF!</definedName>
    <definedName name="TargetDebtToCapital___16" localSheetId="10">#REF!</definedName>
    <definedName name="TargetDebtToCapital___16" localSheetId="21">#REF!</definedName>
    <definedName name="TargetDebtToCapital___16">#REF!</definedName>
    <definedName name="TargetDebtToCapital___2" localSheetId="19">#REF!</definedName>
    <definedName name="TargetDebtToCapital___2" localSheetId="10">#REF!</definedName>
    <definedName name="TargetDebtToCapital___2" localSheetId="21">#REF!</definedName>
    <definedName name="TargetDebtToCapital___2">#REF!</definedName>
    <definedName name="TargetDebtToCapital___25" localSheetId="19">#REF!</definedName>
    <definedName name="TargetDebtToCapital___25" localSheetId="10">#REF!</definedName>
    <definedName name="TargetDebtToCapital___25" localSheetId="21">#REF!</definedName>
    <definedName name="TargetDebtToCapital___25">#REF!</definedName>
    <definedName name="TargetDebtToCapital___26" localSheetId="19">#REF!</definedName>
    <definedName name="TargetDebtToCapital___26" localSheetId="10">#REF!</definedName>
    <definedName name="TargetDebtToCapital___26" localSheetId="21">#REF!</definedName>
    <definedName name="TargetDebtToCapital___26">#REF!</definedName>
    <definedName name="TargetDebtToCapital___27" localSheetId="19">#REF!</definedName>
    <definedName name="TargetDebtToCapital___27" localSheetId="10">#REF!</definedName>
    <definedName name="TargetDebtToCapital___27" localSheetId="21">#REF!</definedName>
    <definedName name="TargetDebtToCapital___27">#REF!</definedName>
    <definedName name="TargetDebtToCapital___4" localSheetId="19">#REF!</definedName>
    <definedName name="TargetDebtToCapital___4" localSheetId="10">#REF!</definedName>
    <definedName name="TargetDebtToCapital___4" localSheetId="21">#REF!</definedName>
    <definedName name="TargetDebtToCapital___4">#REF!</definedName>
    <definedName name="TargetDebtToCapital___5" localSheetId="19">#REF!</definedName>
    <definedName name="TargetDebtToCapital___5" localSheetId="10">#REF!</definedName>
    <definedName name="TargetDebtToCapital___5" localSheetId="21">#REF!</definedName>
    <definedName name="TargetDebtToCapital___5">#REF!</definedName>
    <definedName name="TargetDebtToCapital___7" localSheetId="19">#REF!</definedName>
    <definedName name="TargetDebtToCapital___7" localSheetId="10">#REF!</definedName>
    <definedName name="TargetDebtToCapital___7" localSheetId="21">#REF!</definedName>
    <definedName name="TargetDebtToCapital___7">#REF!</definedName>
    <definedName name="TAssetPct" localSheetId="19">#REF!</definedName>
    <definedName name="TAssetPct" localSheetId="10">#REF!</definedName>
    <definedName name="TAssetPct" localSheetId="21">#REF!</definedName>
    <definedName name="TAssetPct">#REF!</definedName>
    <definedName name="TAssetPct___0" localSheetId="19">#REF!</definedName>
    <definedName name="TAssetPct___0" localSheetId="10">#REF!</definedName>
    <definedName name="TAssetPct___0" localSheetId="21">#REF!</definedName>
    <definedName name="TAssetPct___0">#REF!</definedName>
    <definedName name="TAssetPct___12" localSheetId="19">#REF!</definedName>
    <definedName name="TAssetPct___12" localSheetId="10">#REF!</definedName>
    <definedName name="TAssetPct___12" localSheetId="21">#REF!</definedName>
    <definedName name="TAssetPct___12">#REF!</definedName>
    <definedName name="TAssetPct___14" localSheetId="19">#REF!</definedName>
    <definedName name="TAssetPct___14" localSheetId="10">#REF!</definedName>
    <definedName name="TAssetPct___14" localSheetId="21">#REF!</definedName>
    <definedName name="TAssetPct___14">#REF!</definedName>
    <definedName name="TAssetPct___16" localSheetId="19">#REF!</definedName>
    <definedName name="TAssetPct___16" localSheetId="10">#REF!</definedName>
    <definedName name="TAssetPct___16" localSheetId="21">#REF!</definedName>
    <definedName name="TAssetPct___16">#REF!</definedName>
    <definedName name="TAssetPct___2" localSheetId="19">#REF!</definedName>
    <definedName name="TAssetPct___2" localSheetId="10">#REF!</definedName>
    <definedName name="TAssetPct___2" localSheetId="21">#REF!</definedName>
    <definedName name="TAssetPct___2">#REF!</definedName>
    <definedName name="TAssetPct___25" localSheetId="19">#REF!</definedName>
    <definedName name="TAssetPct___25" localSheetId="10">#REF!</definedName>
    <definedName name="TAssetPct___25" localSheetId="21">#REF!</definedName>
    <definedName name="TAssetPct___25">#REF!</definedName>
    <definedName name="TAssetPct___26" localSheetId="19">#REF!</definedName>
    <definedName name="TAssetPct___26" localSheetId="10">#REF!</definedName>
    <definedName name="TAssetPct___26" localSheetId="21">#REF!</definedName>
    <definedName name="TAssetPct___26">#REF!</definedName>
    <definedName name="TAssetPct___27" localSheetId="19">#REF!</definedName>
    <definedName name="TAssetPct___27" localSheetId="10">#REF!</definedName>
    <definedName name="TAssetPct___27" localSheetId="21">#REF!</definedName>
    <definedName name="TAssetPct___27">#REF!</definedName>
    <definedName name="TAssetPct___4" localSheetId="19">#REF!</definedName>
    <definedName name="TAssetPct___4" localSheetId="10">#REF!</definedName>
    <definedName name="TAssetPct___4" localSheetId="21">#REF!</definedName>
    <definedName name="TAssetPct___4">#REF!</definedName>
    <definedName name="TAssetPct___5" localSheetId="19">#REF!</definedName>
    <definedName name="TAssetPct___5" localSheetId="10">#REF!</definedName>
    <definedName name="TAssetPct___5" localSheetId="21">#REF!</definedName>
    <definedName name="TAssetPct___5">#REF!</definedName>
    <definedName name="TAssetPct___7" localSheetId="19">#REF!</definedName>
    <definedName name="TAssetPct___7" localSheetId="10">#REF!</definedName>
    <definedName name="TAssetPct___7" localSheetId="21">#REF!</definedName>
    <definedName name="TAssetPct___7">#REF!</definedName>
    <definedName name="TAssets" localSheetId="19">#REF!</definedName>
    <definedName name="TAssets" localSheetId="10">#REF!</definedName>
    <definedName name="TAssets" localSheetId="21">#REF!</definedName>
    <definedName name="TAssets">#REF!</definedName>
    <definedName name="TAssets___0" localSheetId="19">#REF!</definedName>
    <definedName name="TAssets___0" localSheetId="10">#REF!</definedName>
    <definedName name="TAssets___0" localSheetId="21">#REF!</definedName>
    <definedName name="TAssets___0">#REF!</definedName>
    <definedName name="TAssets___12" localSheetId="19">#REF!</definedName>
    <definedName name="TAssets___12" localSheetId="10">#REF!</definedName>
    <definedName name="TAssets___12" localSheetId="21">#REF!</definedName>
    <definedName name="TAssets___12">#REF!</definedName>
    <definedName name="TAssets___14" localSheetId="19">#REF!</definedName>
    <definedName name="TAssets___14" localSheetId="10">#REF!</definedName>
    <definedName name="TAssets___14" localSheetId="21">#REF!</definedName>
    <definedName name="TAssets___14">#REF!</definedName>
    <definedName name="TAssets___16" localSheetId="19">#REF!</definedName>
    <definedName name="TAssets___16" localSheetId="10">#REF!</definedName>
    <definedName name="TAssets___16" localSheetId="21">#REF!</definedName>
    <definedName name="TAssets___16">#REF!</definedName>
    <definedName name="TAssets___2" localSheetId="19">#REF!</definedName>
    <definedName name="TAssets___2" localSheetId="10">#REF!</definedName>
    <definedName name="TAssets___2" localSheetId="21">#REF!</definedName>
    <definedName name="TAssets___2">#REF!</definedName>
    <definedName name="TAssets___25" localSheetId="19">#REF!</definedName>
    <definedName name="TAssets___25" localSheetId="10">#REF!</definedName>
    <definedName name="TAssets___25" localSheetId="21">#REF!</definedName>
    <definedName name="TAssets___25">#REF!</definedName>
    <definedName name="TAssets___26" localSheetId="19">#REF!</definedName>
    <definedName name="TAssets___26" localSheetId="10">#REF!</definedName>
    <definedName name="TAssets___26" localSheetId="21">#REF!</definedName>
    <definedName name="TAssets___26">#REF!</definedName>
    <definedName name="TAssets___27" localSheetId="19">#REF!</definedName>
    <definedName name="TAssets___27" localSheetId="10">#REF!</definedName>
    <definedName name="TAssets___27" localSheetId="21">#REF!</definedName>
    <definedName name="TAssets___27">#REF!</definedName>
    <definedName name="TAssets___4" localSheetId="19">#REF!</definedName>
    <definedName name="TAssets___4" localSheetId="10">#REF!</definedName>
    <definedName name="TAssets___4" localSheetId="21">#REF!</definedName>
    <definedName name="TAssets___4">#REF!</definedName>
    <definedName name="TAssets___5" localSheetId="19">#REF!</definedName>
    <definedName name="TAssets___5" localSheetId="10">#REF!</definedName>
    <definedName name="TAssets___5" localSheetId="21">#REF!</definedName>
    <definedName name="TAssets___5">#REF!</definedName>
    <definedName name="TAssets___7" localSheetId="19">#REF!</definedName>
    <definedName name="TAssets___7" localSheetId="10">#REF!</definedName>
    <definedName name="TAssets___7" localSheetId="21">#REF!</definedName>
    <definedName name="TAssets___7">#REF!</definedName>
    <definedName name="tata" localSheetId="19">#REF!</definedName>
    <definedName name="tata" localSheetId="10">#REF!</definedName>
    <definedName name="tata" localSheetId="21">#REF!</definedName>
    <definedName name="tata">#REF!</definedName>
    <definedName name="tatat" localSheetId="1" hidden="1">{"IS",#N/A,FALSE,"IS";"RPTIS",#N/A,FALSE,"RPTIS";"STATS",#N/A,FALSE,"STATS";"CELL",#N/A,FALSE,"CELL";"BS",#N/A,FALSE,"BS"}</definedName>
    <definedName name="tatat" localSheetId="19" hidden="1">{"IS",#N/A,FALSE,"IS";"RPTIS",#N/A,FALSE,"RPTIS";"STATS",#N/A,FALSE,"STATS";"CELL",#N/A,FALSE,"CELL";"BS",#N/A,FALSE,"BS"}</definedName>
    <definedName name="tatat" localSheetId="21" hidden="1">{"IS",#N/A,FALSE,"IS";"RPTIS",#N/A,FALSE,"RPTIS";"STATS",#N/A,FALSE,"STATS";"CELL",#N/A,FALSE,"CELL";"BS",#N/A,FALSE,"BS"}</definedName>
    <definedName name="tatat" localSheetId="26" hidden="1">{"IS",#N/A,FALSE,"IS";"RPTIS",#N/A,FALSE,"RPTIS";"STATS",#N/A,FALSE,"STATS";"CELL",#N/A,FALSE,"CELL";"BS",#N/A,FALSE,"BS"}</definedName>
    <definedName name="tatat" localSheetId="29" hidden="1">{"IS",#N/A,FALSE,"IS";"RPTIS",#N/A,FALSE,"RPTIS";"STATS",#N/A,FALSE,"STATS";"CELL",#N/A,FALSE,"CELL";"BS",#N/A,FALSE,"BS"}</definedName>
    <definedName name="tatat" hidden="1">{"IS",#N/A,FALSE,"IS";"RPTIS",#N/A,FALSE,"RPTIS";"STATS",#N/A,FALSE,"STATS";"CELL",#N/A,FALSE,"CELL";"BS",#N/A,FALSE,"BS"}</definedName>
    <definedName name="Taux_intérêt_par_an" localSheetId="19">#REF!</definedName>
    <definedName name="Taux_intérêt_par_an" localSheetId="10">#REF!</definedName>
    <definedName name="Taux_intérêt_par_an" localSheetId="21">#REF!</definedName>
    <definedName name="Taux_intérêt_par_an">#REF!</definedName>
    <definedName name="Taux_intérêt_par_an___0" localSheetId="19">#REF!</definedName>
    <definedName name="Taux_intérêt_par_an___0" localSheetId="10">#REF!</definedName>
    <definedName name="Taux_intérêt_par_an___0" localSheetId="21">#REF!</definedName>
    <definedName name="Taux_intérêt_par_an___0">#REF!</definedName>
    <definedName name="Taux_intérêt_par_an___12" localSheetId="19">#REF!</definedName>
    <definedName name="Taux_intérêt_par_an___12" localSheetId="10">#REF!</definedName>
    <definedName name="Taux_intérêt_par_an___12" localSheetId="21">#REF!</definedName>
    <definedName name="Taux_intérêt_par_an___12">#REF!</definedName>
    <definedName name="Taux_intérêt_par_an___14" localSheetId="19">#REF!</definedName>
    <definedName name="Taux_intérêt_par_an___14" localSheetId="10">#REF!</definedName>
    <definedName name="Taux_intérêt_par_an___14" localSheetId="21">#REF!</definedName>
    <definedName name="Taux_intérêt_par_an___14">#REF!</definedName>
    <definedName name="Taux_intérêt_par_an___16" localSheetId="19">#REF!</definedName>
    <definedName name="Taux_intérêt_par_an___16" localSheetId="10">#REF!</definedName>
    <definedName name="Taux_intérêt_par_an___16" localSheetId="21">#REF!</definedName>
    <definedName name="Taux_intérêt_par_an___16">#REF!</definedName>
    <definedName name="Taux_intérêt_par_an___2" localSheetId="19">#REF!</definedName>
    <definedName name="Taux_intérêt_par_an___2" localSheetId="10">#REF!</definedName>
    <definedName name="Taux_intérêt_par_an___2" localSheetId="21">#REF!</definedName>
    <definedName name="Taux_intérêt_par_an___2">#REF!</definedName>
    <definedName name="Taux_intérêt_par_an___25" localSheetId="19">#REF!</definedName>
    <definedName name="Taux_intérêt_par_an___25" localSheetId="10">#REF!</definedName>
    <definedName name="Taux_intérêt_par_an___25" localSheetId="21">#REF!</definedName>
    <definedName name="Taux_intérêt_par_an___25">#REF!</definedName>
    <definedName name="Taux_intérêt_par_an___26" localSheetId="19">#REF!</definedName>
    <definedName name="Taux_intérêt_par_an___26" localSheetId="10">#REF!</definedName>
    <definedName name="Taux_intérêt_par_an___26" localSheetId="21">#REF!</definedName>
    <definedName name="Taux_intérêt_par_an___26">#REF!</definedName>
    <definedName name="Taux_intérêt_par_an___27" localSheetId="19">#REF!</definedName>
    <definedName name="Taux_intérêt_par_an___27" localSheetId="10">#REF!</definedName>
    <definedName name="Taux_intérêt_par_an___27" localSheetId="21">#REF!</definedName>
    <definedName name="Taux_intérêt_par_an___27">#REF!</definedName>
    <definedName name="Taux_intérêt_par_an___4" localSheetId="19">#REF!</definedName>
    <definedName name="Taux_intérêt_par_an___4" localSheetId="10">#REF!</definedName>
    <definedName name="Taux_intérêt_par_an___4" localSheetId="21">#REF!</definedName>
    <definedName name="Taux_intérêt_par_an___4">#REF!</definedName>
    <definedName name="Taux_intérêt_par_an___5" localSheetId="19">#REF!</definedName>
    <definedName name="Taux_intérêt_par_an___5" localSheetId="10">#REF!</definedName>
    <definedName name="Taux_intérêt_par_an___5" localSheetId="21">#REF!</definedName>
    <definedName name="Taux_intérêt_par_an___5">#REF!</definedName>
    <definedName name="Taux_intérêt_par_an___7" localSheetId="19">#REF!</definedName>
    <definedName name="Taux_intérêt_par_an___7" localSheetId="10">#REF!</definedName>
    <definedName name="Taux_intérêt_par_an___7" localSheetId="21">#REF!</definedName>
    <definedName name="Taux_intérêt_par_an___7">#REF!</definedName>
    <definedName name="TAX">#N/A</definedName>
    <definedName name="TCapex" localSheetId="19">#REF!</definedName>
    <definedName name="TCapex" localSheetId="10">#REF!</definedName>
    <definedName name="TCapex" localSheetId="21">#REF!</definedName>
    <definedName name="TCapex">#REF!</definedName>
    <definedName name="TCapex___0" localSheetId="19">#REF!</definedName>
    <definedName name="TCapex___0" localSheetId="10">#REF!</definedName>
    <definedName name="TCapex___0" localSheetId="21">#REF!</definedName>
    <definedName name="TCapex___0">#REF!</definedName>
    <definedName name="TCapex___12" localSheetId="19">#REF!</definedName>
    <definedName name="TCapex___12" localSheetId="10">#REF!</definedName>
    <definedName name="TCapex___12" localSheetId="21">#REF!</definedName>
    <definedName name="TCapex___12">#REF!</definedName>
    <definedName name="TCapex___14" localSheetId="19">#REF!</definedName>
    <definedName name="TCapex___14" localSheetId="10">#REF!</definedName>
    <definedName name="TCapex___14" localSheetId="21">#REF!</definedName>
    <definedName name="TCapex___14">#REF!</definedName>
    <definedName name="TCapex___16" localSheetId="19">#REF!</definedName>
    <definedName name="TCapex___16" localSheetId="10">#REF!</definedName>
    <definedName name="TCapex___16" localSheetId="21">#REF!</definedName>
    <definedName name="TCapex___16">#REF!</definedName>
    <definedName name="TCapex___2" localSheetId="19">#REF!</definedName>
    <definedName name="TCapex___2" localSheetId="10">#REF!</definedName>
    <definedName name="TCapex___2" localSheetId="21">#REF!</definedName>
    <definedName name="TCapex___2">#REF!</definedName>
    <definedName name="TCapex___25" localSheetId="19">#REF!</definedName>
    <definedName name="TCapex___25" localSheetId="10">#REF!</definedName>
    <definedName name="TCapex___25" localSheetId="21">#REF!</definedName>
    <definedName name="TCapex___25">#REF!</definedName>
    <definedName name="TCapex___26" localSheetId="19">#REF!</definedName>
    <definedName name="TCapex___26" localSheetId="10">#REF!</definedName>
    <definedName name="TCapex___26" localSheetId="21">#REF!</definedName>
    <definedName name="TCapex___26">#REF!</definedName>
    <definedName name="TCapex___27" localSheetId="19">#REF!</definedName>
    <definedName name="TCapex___27" localSheetId="10">#REF!</definedName>
    <definedName name="TCapex___27" localSheetId="21">#REF!</definedName>
    <definedName name="TCapex___27">#REF!</definedName>
    <definedName name="TCapex___4" localSheetId="19">#REF!</definedName>
    <definedName name="TCapex___4" localSheetId="10">#REF!</definedName>
    <definedName name="TCapex___4" localSheetId="21">#REF!</definedName>
    <definedName name="TCapex___4">#REF!</definedName>
    <definedName name="TCapex___5" localSheetId="19">#REF!</definedName>
    <definedName name="TCapex___5" localSheetId="10">#REF!</definedName>
    <definedName name="TCapex___5" localSheetId="21">#REF!</definedName>
    <definedName name="TCapex___5">#REF!</definedName>
    <definedName name="TCapex___7" localSheetId="19">#REF!</definedName>
    <definedName name="TCapex___7" localSheetId="10">#REF!</definedName>
    <definedName name="TCapex___7" localSheetId="21">#REF!</definedName>
    <definedName name="TCapex___7">#REF!</definedName>
    <definedName name="TCapexPct" localSheetId="19">#REF!</definedName>
    <definedName name="TCapexPct" localSheetId="10">#REF!</definedName>
    <definedName name="TCapexPct" localSheetId="21">#REF!</definedName>
    <definedName name="TCapexPct">#REF!</definedName>
    <definedName name="TCapexPct___0" localSheetId="19">#REF!</definedName>
    <definedName name="TCapexPct___0" localSheetId="10">#REF!</definedName>
    <definedName name="TCapexPct___0" localSheetId="21">#REF!</definedName>
    <definedName name="TCapexPct___0">#REF!</definedName>
    <definedName name="TCapexPct___12" localSheetId="19">#REF!</definedName>
    <definedName name="TCapexPct___12" localSheetId="10">#REF!</definedName>
    <definedName name="TCapexPct___12" localSheetId="21">#REF!</definedName>
    <definedName name="TCapexPct___12">#REF!</definedName>
    <definedName name="TCapexPct___14" localSheetId="19">#REF!</definedName>
    <definedName name="TCapexPct___14" localSheetId="10">#REF!</definedName>
    <definedName name="TCapexPct___14" localSheetId="21">#REF!</definedName>
    <definedName name="TCapexPct___14">#REF!</definedName>
    <definedName name="TCapexPct___16" localSheetId="19">#REF!</definedName>
    <definedName name="TCapexPct___16" localSheetId="10">#REF!</definedName>
    <definedName name="TCapexPct___16" localSheetId="21">#REF!</definedName>
    <definedName name="TCapexPct___16">#REF!</definedName>
    <definedName name="TCapexPct___2" localSheetId="19">#REF!</definedName>
    <definedName name="TCapexPct___2" localSheetId="10">#REF!</definedName>
    <definedName name="TCapexPct___2" localSheetId="21">#REF!</definedName>
    <definedName name="TCapexPct___2">#REF!</definedName>
    <definedName name="TCapexPct___25" localSheetId="19">#REF!</definedName>
    <definedName name="TCapexPct___25" localSheetId="10">#REF!</definedName>
    <definedName name="TCapexPct___25" localSheetId="21">#REF!</definedName>
    <definedName name="TCapexPct___25">#REF!</definedName>
    <definedName name="TCapexPct___26" localSheetId="19">#REF!</definedName>
    <definedName name="TCapexPct___26" localSheetId="10">#REF!</definedName>
    <definedName name="TCapexPct___26" localSheetId="21">#REF!</definedName>
    <definedName name="TCapexPct___26">#REF!</definedName>
    <definedName name="TCapexPct___27" localSheetId="19">#REF!</definedName>
    <definedName name="TCapexPct___27" localSheetId="10">#REF!</definedName>
    <definedName name="TCapexPct___27" localSheetId="21">#REF!</definedName>
    <definedName name="TCapexPct___27">#REF!</definedName>
    <definedName name="TCapexPct___4" localSheetId="19">#REF!</definedName>
    <definedName name="TCapexPct___4" localSheetId="10">#REF!</definedName>
    <definedName name="TCapexPct___4" localSheetId="21">#REF!</definedName>
    <definedName name="TCapexPct___4">#REF!</definedName>
    <definedName name="TCapexPct___5" localSheetId="19">#REF!</definedName>
    <definedName name="TCapexPct___5" localSheetId="10">#REF!</definedName>
    <definedName name="TCapexPct___5" localSheetId="21">#REF!</definedName>
    <definedName name="TCapexPct___5">#REF!</definedName>
    <definedName name="TCapexPct___7" localSheetId="19">#REF!</definedName>
    <definedName name="TCapexPct___7" localSheetId="10">#REF!</definedName>
    <definedName name="TCapexPct___7" localSheetId="21">#REF!</definedName>
    <definedName name="TCapexPct___7">#REF!</definedName>
    <definedName name="Tcasa" localSheetId="19">#REF!</definedName>
    <definedName name="Tcasa" localSheetId="10">#REF!</definedName>
    <definedName name="Tcasa" localSheetId="21">#REF!</definedName>
    <definedName name="Tcasa">#REF!</definedName>
    <definedName name="TChgDefTax" localSheetId="19">#REF!</definedName>
    <definedName name="TChgDefTax" localSheetId="10">#REF!</definedName>
    <definedName name="TChgDefTax" localSheetId="21">#REF!</definedName>
    <definedName name="TChgDefTax">#REF!</definedName>
    <definedName name="TChgDefTax___0" localSheetId="19">#REF!</definedName>
    <definedName name="TChgDefTax___0" localSheetId="10">#REF!</definedName>
    <definedName name="TChgDefTax___0" localSheetId="21">#REF!</definedName>
    <definedName name="TChgDefTax___0">#REF!</definedName>
    <definedName name="TChgDefTax___12" localSheetId="19">#REF!</definedName>
    <definedName name="TChgDefTax___12" localSheetId="10">#REF!</definedName>
    <definedName name="TChgDefTax___12" localSheetId="21">#REF!</definedName>
    <definedName name="TChgDefTax___12">#REF!</definedName>
    <definedName name="TChgDefTax___14" localSheetId="19">#REF!</definedName>
    <definedName name="TChgDefTax___14" localSheetId="10">#REF!</definedName>
    <definedName name="TChgDefTax___14" localSheetId="21">#REF!</definedName>
    <definedName name="TChgDefTax___14">#REF!</definedName>
    <definedName name="TChgDefTax___16" localSheetId="19">#REF!</definedName>
    <definedName name="TChgDefTax___16" localSheetId="10">#REF!</definedName>
    <definedName name="TChgDefTax___16" localSheetId="21">#REF!</definedName>
    <definedName name="TChgDefTax___16">#REF!</definedName>
    <definedName name="TChgDefTax___2" localSheetId="19">#REF!</definedName>
    <definedName name="TChgDefTax___2" localSheetId="10">#REF!</definedName>
    <definedName name="TChgDefTax___2" localSheetId="21">#REF!</definedName>
    <definedName name="TChgDefTax___2">#REF!</definedName>
    <definedName name="TChgDefTax___25" localSheetId="19">#REF!</definedName>
    <definedName name="TChgDefTax___25" localSheetId="10">#REF!</definedName>
    <definedName name="TChgDefTax___25" localSheetId="21">#REF!</definedName>
    <definedName name="TChgDefTax___25">#REF!</definedName>
    <definedName name="TChgDefTax___26" localSheetId="19">#REF!</definedName>
    <definedName name="TChgDefTax___26" localSheetId="10">#REF!</definedName>
    <definedName name="TChgDefTax___26" localSheetId="21">#REF!</definedName>
    <definedName name="TChgDefTax___26">#REF!</definedName>
    <definedName name="TChgDefTax___27" localSheetId="19">#REF!</definedName>
    <definedName name="TChgDefTax___27" localSheetId="10">#REF!</definedName>
    <definedName name="TChgDefTax___27" localSheetId="21">#REF!</definedName>
    <definedName name="TChgDefTax___27">#REF!</definedName>
    <definedName name="TChgDefTax___4" localSheetId="19">#REF!</definedName>
    <definedName name="TChgDefTax___4" localSheetId="10">#REF!</definedName>
    <definedName name="TChgDefTax___4" localSheetId="21">#REF!</definedName>
    <definedName name="TChgDefTax___4">#REF!</definedName>
    <definedName name="TChgDefTax___5" localSheetId="19">#REF!</definedName>
    <definedName name="TChgDefTax___5" localSheetId="10">#REF!</definedName>
    <definedName name="TChgDefTax___5" localSheetId="21">#REF!</definedName>
    <definedName name="TChgDefTax___5">#REF!</definedName>
    <definedName name="TChgDefTax___7" localSheetId="19">#REF!</definedName>
    <definedName name="TChgDefTax___7" localSheetId="10">#REF!</definedName>
    <definedName name="TChgDefTax___7" localSheetId="21">#REF!</definedName>
    <definedName name="TChgDefTax___7">#REF!</definedName>
    <definedName name="TChgNWI" localSheetId="19">#REF!</definedName>
    <definedName name="TChgNWI" localSheetId="10">#REF!</definedName>
    <definedName name="TChgNWI" localSheetId="21">#REF!</definedName>
    <definedName name="TChgNWI">#REF!</definedName>
    <definedName name="TChgNWI___0" localSheetId="19">#REF!</definedName>
    <definedName name="TChgNWI___0" localSheetId="10">#REF!</definedName>
    <definedName name="TChgNWI___0" localSheetId="21">#REF!</definedName>
    <definedName name="TChgNWI___0">#REF!</definedName>
    <definedName name="TChgNWI___12" localSheetId="19">#REF!</definedName>
    <definedName name="TChgNWI___12" localSheetId="10">#REF!</definedName>
    <definedName name="TChgNWI___12" localSheetId="21">#REF!</definedName>
    <definedName name="TChgNWI___12">#REF!</definedName>
    <definedName name="TChgNWI___14" localSheetId="19">#REF!</definedName>
    <definedName name="TChgNWI___14" localSheetId="10">#REF!</definedName>
    <definedName name="TChgNWI___14" localSheetId="21">#REF!</definedName>
    <definedName name="TChgNWI___14">#REF!</definedName>
    <definedName name="TChgNWI___16" localSheetId="19">#REF!</definedName>
    <definedName name="TChgNWI___16" localSheetId="10">#REF!</definedName>
    <definedName name="TChgNWI___16" localSheetId="21">#REF!</definedName>
    <definedName name="TChgNWI___16">#REF!</definedName>
    <definedName name="TChgNWI___2" localSheetId="19">#REF!</definedName>
    <definedName name="TChgNWI___2" localSheetId="10">#REF!</definedName>
    <definedName name="TChgNWI___2" localSheetId="21">#REF!</definedName>
    <definedName name="TChgNWI___2">#REF!</definedName>
    <definedName name="TChgNWI___25" localSheetId="19">#REF!</definedName>
    <definedName name="TChgNWI___25" localSheetId="10">#REF!</definedName>
    <definedName name="TChgNWI___25" localSheetId="21">#REF!</definedName>
    <definedName name="TChgNWI___25">#REF!</definedName>
    <definedName name="TChgNWI___26" localSheetId="19">#REF!</definedName>
    <definedName name="TChgNWI___26" localSheetId="10">#REF!</definedName>
    <definedName name="TChgNWI___26" localSheetId="21">#REF!</definedName>
    <definedName name="TChgNWI___26">#REF!</definedName>
    <definedName name="TChgNWI___27" localSheetId="19">#REF!</definedName>
    <definedName name="TChgNWI___27" localSheetId="10">#REF!</definedName>
    <definedName name="TChgNWI___27" localSheetId="21">#REF!</definedName>
    <definedName name="TChgNWI___27">#REF!</definedName>
    <definedName name="TChgNWI___4" localSheetId="19">#REF!</definedName>
    <definedName name="TChgNWI___4" localSheetId="10">#REF!</definedName>
    <definedName name="TChgNWI___4" localSheetId="21">#REF!</definedName>
    <definedName name="TChgNWI___4">#REF!</definedName>
    <definedName name="TChgNWI___5" localSheetId="19">#REF!</definedName>
    <definedName name="TChgNWI___5" localSheetId="10">#REF!</definedName>
    <definedName name="TChgNWI___5" localSheetId="21">#REF!</definedName>
    <definedName name="TChgNWI___5">#REF!</definedName>
    <definedName name="TChgNWI___7" localSheetId="19">#REF!</definedName>
    <definedName name="TChgNWI___7" localSheetId="10">#REF!</definedName>
    <definedName name="TChgNWI___7" localSheetId="21">#REF!</definedName>
    <definedName name="TChgNWI___7">#REF!</definedName>
    <definedName name="TD" localSheetId="1">[156]taux!$C$2</definedName>
    <definedName name="TD" localSheetId="21">[157]taux!$C$2</definedName>
    <definedName name="TD">[157]taux!$C$2</definedName>
    <definedName name="TD_CAPEX_ACTU2_PREVISION" localSheetId="1">#REF!</definedName>
    <definedName name="TD_CAPEX_ACTU2_PREVISION" localSheetId="19">#REF!</definedName>
    <definedName name="TD_CAPEX_ACTU2_PREVISION" localSheetId="10">#REF!</definedName>
    <definedName name="TD_CAPEX_ACTU2_PREVISION" localSheetId="21">#REF!</definedName>
    <definedName name="TD_CAPEX_ACTU2_PREVISION">#REF!</definedName>
    <definedName name="TD0" localSheetId="19">[157]taux!#REF!</definedName>
    <definedName name="TD0" localSheetId="10">[157]taux!#REF!</definedName>
    <definedName name="TD0" localSheetId="21">[157]taux!#REF!</definedName>
    <definedName name="TD0">[157]taux!#REF!</definedName>
    <definedName name="TDepr" localSheetId="1">#REF!</definedName>
    <definedName name="TDepr" localSheetId="19">#REF!</definedName>
    <definedName name="TDepr" localSheetId="10">#REF!</definedName>
    <definedName name="TDepr" localSheetId="21">#REF!</definedName>
    <definedName name="TDepr">#REF!</definedName>
    <definedName name="TDepr___0" localSheetId="1">#REF!</definedName>
    <definedName name="TDepr___0" localSheetId="19">#REF!</definedName>
    <definedName name="TDepr___0" localSheetId="10">#REF!</definedName>
    <definedName name="TDepr___0" localSheetId="21">#REF!</definedName>
    <definedName name="TDepr___0">#REF!</definedName>
    <definedName name="TDepr___12" localSheetId="1">#REF!</definedName>
    <definedName name="TDepr___12" localSheetId="19">#REF!</definedName>
    <definedName name="TDepr___12" localSheetId="10">#REF!</definedName>
    <definedName name="TDepr___12" localSheetId="21">#REF!</definedName>
    <definedName name="TDepr___12">#REF!</definedName>
    <definedName name="TDepr___14" localSheetId="19">#REF!</definedName>
    <definedName name="TDepr___14" localSheetId="10">#REF!</definedName>
    <definedName name="TDepr___14" localSheetId="21">#REF!</definedName>
    <definedName name="TDepr___14">#REF!</definedName>
    <definedName name="TDepr___16" localSheetId="19">#REF!</definedName>
    <definedName name="TDepr___16" localSheetId="10">#REF!</definedName>
    <definedName name="TDepr___16" localSheetId="21">#REF!</definedName>
    <definedName name="TDepr___16">#REF!</definedName>
    <definedName name="TDepr___2" localSheetId="19">#REF!</definedName>
    <definedName name="TDepr___2" localSheetId="10">#REF!</definedName>
    <definedName name="TDepr___2" localSheetId="21">#REF!</definedName>
    <definedName name="TDepr___2">#REF!</definedName>
    <definedName name="TDepr___25" localSheetId="19">#REF!</definedName>
    <definedName name="TDepr___25" localSheetId="10">#REF!</definedName>
    <definedName name="TDepr___25" localSheetId="21">#REF!</definedName>
    <definedName name="TDepr___25">#REF!</definedName>
    <definedName name="TDepr___26" localSheetId="19">#REF!</definedName>
    <definedName name="TDepr___26" localSheetId="10">#REF!</definedName>
    <definedName name="TDepr___26" localSheetId="21">#REF!</definedName>
    <definedName name="TDepr___26">#REF!</definedName>
    <definedName name="TDepr___27" localSheetId="19">#REF!</definedName>
    <definedName name="TDepr___27" localSheetId="10">#REF!</definedName>
    <definedName name="TDepr___27" localSheetId="21">#REF!</definedName>
    <definedName name="TDepr___27">#REF!</definedName>
    <definedName name="TDepr___4" localSheetId="19">#REF!</definedName>
    <definedName name="TDepr___4" localSheetId="10">#REF!</definedName>
    <definedName name="TDepr___4" localSheetId="21">#REF!</definedName>
    <definedName name="TDepr___4">#REF!</definedName>
    <definedName name="TDepr___5" localSheetId="19">#REF!</definedName>
    <definedName name="TDepr___5" localSheetId="10">#REF!</definedName>
    <definedName name="TDepr___5" localSheetId="21">#REF!</definedName>
    <definedName name="TDepr___5">#REF!</definedName>
    <definedName name="TDepr___7" localSheetId="19">#REF!</definedName>
    <definedName name="TDepr___7" localSheetId="10">#REF!</definedName>
    <definedName name="TDepr___7" localSheetId="21">#REF!</definedName>
    <definedName name="TDepr___7">#REF!</definedName>
    <definedName name="TDeprOutput" localSheetId="19">#REF!</definedName>
    <definedName name="TDeprOutput" localSheetId="10">#REF!</definedName>
    <definedName name="TDeprOutput" localSheetId="21">#REF!</definedName>
    <definedName name="TDeprOutput">#REF!</definedName>
    <definedName name="TDeprOutput___0" localSheetId="19">#REF!</definedName>
    <definedName name="TDeprOutput___0" localSheetId="10">#REF!</definedName>
    <definedName name="TDeprOutput___0" localSheetId="21">#REF!</definedName>
    <definedName name="TDeprOutput___0">#REF!</definedName>
    <definedName name="TDeprOutput___12" localSheetId="19">#REF!</definedName>
    <definedName name="TDeprOutput___12" localSheetId="10">#REF!</definedName>
    <definedName name="TDeprOutput___12" localSheetId="21">#REF!</definedName>
    <definedName name="TDeprOutput___12">#REF!</definedName>
    <definedName name="TDeprOutput___14" localSheetId="19">#REF!</definedName>
    <definedName name="TDeprOutput___14" localSheetId="10">#REF!</definedName>
    <definedName name="TDeprOutput___14" localSheetId="21">#REF!</definedName>
    <definedName name="TDeprOutput___14">#REF!</definedName>
    <definedName name="TDeprOutput___16" localSheetId="19">#REF!</definedName>
    <definedName name="TDeprOutput___16" localSheetId="10">#REF!</definedName>
    <definedName name="TDeprOutput___16" localSheetId="21">#REF!</definedName>
    <definedName name="TDeprOutput___16">#REF!</definedName>
    <definedName name="TDeprOutput___2" localSheetId="19">#REF!</definedName>
    <definedName name="TDeprOutput___2" localSheetId="10">#REF!</definedName>
    <definedName name="TDeprOutput___2" localSheetId="21">#REF!</definedName>
    <definedName name="TDeprOutput___2">#REF!</definedName>
    <definedName name="TDeprOutput___25" localSheetId="19">#REF!</definedName>
    <definedName name="TDeprOutput___25" localSheetId="10">#REF!</definedName>
    <definedName name="TDeprOutput___25" localSheetId="21">#REF!</definedName>
    <definedName name="TDeprOutput___25">#REF!</definedName>
    <definedName name="TDeprOutput___26" localSheetId="19">#REF!</definedName>
    <definedName name="TDeprOutput___26" localSheetId="10">#REF!</definedName>
    <definedName name="TDeprOutput___26" localSheetId="21">#REF!</definedName>
    <definedName name="TDeprOutput___26">#REF!</definedName>
    <definedName name="TDeprOutput___27" localSheetId="19">#REF!</definedName>
    <definedName name="TDeprOutput___27" localSheetId="10">#REF!</definedName>
    <definedName name="TDeprOutput___27" localSheetId="21">#REF!</definedName>
    <definedName name="TDeprOutput___27">#REF!</definedName>
    <definedName name="TDeprOutput___4" localSheetId="19">#REF!</definedName>
    <definedName name="TDeprOutput___4" localSheetId="10">#REF!</definedName>
    <definedName name="TDeprOutput___4" localSheetId="21">#REF!</definedName>
    <definedName name="TDeprOutput___4">#REF!</definedName>
    <definedName name="TDeprOutput___5" localSheetId="19">#REF!</definedName>
    <definedName name="TDeprOutput___5" localSheetId="10">#REF!</definedName>
    <definedName name="TDeprOutput___5" localSheetId="21">#REF!</definedName>
    <definedName name="TDeprOutput___5">#REF!</definedName>
    <definedName name="TDeprOutput___7" localSheetId="19">#REF!</definedName>
    <definedName name="TDeprOutput___7" localSheetId="10">#REF!</definedName>
    <definedName name="TDeprOutput___7" localSheetId="21">#REF!</definedName>
    <definedName name="TDeprOutput___7">#REF!</definedName>
    <definedName name="TE" localSheetId="1">[156]taux!$C$1</definedName>
    <definedName name="TE" localSheetId="21">[157]taux!$C$1</definedName>
    <definedName name="TE">[157]taux!$C$1</definedName>
    <definedName name="TE0" localSheetId="19">[157]taux!#REF!</definedName>
    <definedName name="TE0" localSheetId="10">[157]taux!#REF!</definedName>
    <definedName name="TE0" localSheetId="21">[157]taux!#REF!</definedName>
    <definedName name="TE0">[157]taux!#REF!</definedName>
    <definedName name="TEBIAT" localSheetId="1">#REF!</definedName>
    <definedName name="TEBIAT" localSheetId="19">#REF!</definedName>
    <definedName name="TEBIAT" localSheetId="10">#REF!</definedName>
    <definedName name="TEBIAT" localSheetId="21">#REF!</definedName>
    <definedName name="TEBIAT">#REF!</definedName>
    <definedName name="TEBIAT___0" localSheetId="1">#REF!</definedName>
    <definedName name="TEBIAT___0" localSheetId="19">#REF!</definedName>
    <definedName name="TEBIAT___0" localSheetId="10">#REF!</definedName>
    <definedName name="TEBIAT___0" localSheetId="21">#REF!</definedName>
    <definedName name="TEBIAT___0">#REF!</definedName>
    <definedName name="TEBIAT___12" localSheetId="1">#REF!</definedName>
    <definedName name="TEBIAT___12" localSheetId="19">#REF!</definedName>
    <definedName name="TEBIAT___12" localSheetId="10">#REF!</definedName>
    <definedName name="TEBIAT___12" localSheetId="21">#REF!</definedName>
    <definedName name="TEBIAT___12">#REF!</definedName>
    <definedName name="TEBIAT___14" localSheetId="19">#REF!</definedName>
    <definedName name="TEBIAT___14" localSheetId="10">#REF!</definedName>
    <definedName name="TEBIAT___14" localSheetId="21">#REF!</definedName>
    <definedName name="TEBIAT___14">#REF!</definedName>
    <definedName name="TEBIAT___16" localSheetId="19">#REF!</definedName>
    <definedName name="TEBIAT___16" localSheetId="10">#REF!</definedName>
    <definedName name="TEBIAT___16" localSheetId="21">#REF!</definedName>
    <definedName name="TEBIAT___16">#REF!</definedName>
    <definedName name="TEBIAT___2" localSheetId="19">#REF!</definedName>
    <definedName name="TEBIAT___2" localSheetId="10">#REF!</definedName>
    <definedName name="TEBIAT___2" localSheetId="21">#REF!</definedName>
    <definedName name="TEBIAT___2">#REF!</definedName>
    <definedName name="TEBIAT___25" localSheetId="19">#REF!</definedName>
    <definedName name="TEBIAT___25" localSheetId="10">#REF!</definedName>
    <definedName name="TEBIAT___25" localSheetId="21">#REF!</definedName>
    <definedName name="TEBIAT___25">#REF!</definedName>
    <definedName name="TEBIAT___26" localSheetId="19">#REF!</definedName>
    <definedName name="TEBIAT___26" localSheetId="10">#REF!</definedName>
    <definedName name="TEBIAT___26" localSheetId="21">#REF!</definedName>
    <definedName name="TEBIAT___26">#REF!</definedName>
    <definedName name="TEBIAT___27" localSheetId="19">#REF!</definedName>
    <definedName name="TEBIAT___27" localSheetId="10">#REF!</definedName>
    <definedName name="TEBIAT___27" localSheetId="21">#REF!</definedName>
    <definedName name="TEBIAT___27">#REF!</definedName>
    <definedName name="TEBIAT___4" localSheetId="19">#REF!</definedName>
    <definedName name="TEBIAT___4" localSheetId="10">#REF!</definedName>
    <definedName name="TEBIAT___4" localSheetId="21">#REF!</definedName>
    <definedName name="TEBIAT___4">#REF!</definedName>
    <definedName name="TEBIAT___5" localSheetId="19">#REF!</definedName>
    <definedName name="TEBIAT___5" localSheetId="10">#REF!</definedName>
    <definedName name="TEBIAT___5" localSheetId="21">#REF!</definedName>
    <definedName name="TEBIAT___5">#REF!</definedName>
    <definedName name="TEBIAT___7" localSheetId="19">#REF!</definedName>
    <definedName name="TEBIAT___7" localSheetId="10">#REF!</definedName>
    <definedName name="TEBIAT___7" localSheetId="21">#REF!</definedName>
    <definedName name="TEBIAT___7">#REF!</definedName>
    <definedName name="TEBIT" localSheetId="19">#REF!</definedName>
    <definedName name="TEBIT" localSheetId="10">#REF!</definedName>
    <definedName name="TEBIT" localSheetId="21">#REF!</definedName>
    <definedName name="TEBIT">#REF!</definedName>
    <definedName name="TEBIT___0" localSheetId="19">#REF!</definedName>
    <definedName name="TEBIT___0" localSheetId="10">#REF!</definedName>
    <definedName name="TEBIT___0" localSheetId="21">#REF!</definedName>
    <definedName name="TEBIT___0">#REF!</definedName>
    <definedName name="TEBIT___12" localSheetId="19">#REF!</definedName>
    <definedName name="TEBIT___12" localSheetId="10">#REF!</definedName>
    <definedName name="TEBIT___12" localSheetId="21">#REF!</definedName>
    <definedName name="TEBIT___12">#REF!</definedName>
    <definedName name="TEBIT___14" localSheetId="19">#REF!</definedName>
    <definedName name="TEBIT___14" localSheetId="10">#REF!</definedName>
    <definedName name="TEBIT___14" localSheetId="21">#REF!</definedName>
    <definedName name="TEBIT___14">#REF!</definedName>
    <definedName name="TEBIT___16" localSheetId="19">#REF!</definedName>
    <definedName name="TEBIT___16" localSheetId="10">#REF!</definedName>
    <definedName name="TEBIT___16" localSheetId="21">#REF!</definedName>
    <definedName name="TEBIT___16">#REF!</definedName>
    <definedName name="TEBIT___2" localSheetId="19">#REF!</definedName>
    <definedName name="TEBIT___2" localSheetId="10">#REF!</definedName>
    <definedName name="TEBIT___2" localSheetId="21">#REF!</definedName>
    <definedName name="TEBIT___2">#REF!</definedName>
    <definedName name="TEBIT___25" localSheetId="19">#REF!</definedName>
    <definedName name="TEBIT___25" localSheetId="10">#REF!</definedName>
    <definedName name="TEBIT___25" localSheetId="21">#REF!</definedName>
    <definedName name="TEBIT___25">#REF!</definedName>
    <definedName name="TEBIT___26" localSheetId="19">#REF!</definedName>
    <definedName name="TEBIT___26" localSheetId="10">#REF!</definedName>
    <definedName name="TEBIT___26" localSheetId="21">#REF!</definedName>
    <definedName name="TEBIT___26">#REF!</definedName>
    <definedName name="TEBIT___27" localSheetId="19">#REF!</definedName>
    <definedName name="TEBIT___27" localSheetId="10">#REF!</definedName>
    <definedName name="TEBIT___27" localSheetId="21">#REF!</definedName>
    <definedName name="TEBIT___27">#REF!</definedName>
    <definedName name="TEBIT___4" localSheetId="19">#REF!</definedName>
    <definedName name="TEBIT___4" localSheetId="10">#REF!</definedName>
    <definedName name="TEBIT___4" localSheetId="21">#REF!</definedName>
    <definedName name="TEBIT___4">#REF!</definedName>
    <definedName name="TEBIT___5" localSheetId="19">#REF!</definedName>
    <definedName name="TEBIT___5" localSheetId="10">#REF!</definedName>
    <definedName name="TEBIT___5" localSheetId="21">#REF!</definedName>
    <definedName name="TEBIT___5">#REF!</definedName>
    <definedName name="TEBIT___7" localSheetId="19">#REF!</definedName>
    <definedName name="TEBIT___7" localSheetId="10">#REF!</definedName>
    <definedName name="TEBIT___7" localSheetId="21">#REF!</definedName>
    <definedName name="TEBIT___7">#REF!</definedName>
    <definedName name="TEBITAdj" localSheetId="19">#REF!</definedName>
    <definedName name="TEBITAdj" localSheetId="10">#REF!</definedName>
    <definedName name="TEBITAdj" localSheetId="21">#REF!</definedName>
    <definedName name="TEBITAdj">#REF!</definedName>
    <definedName name="TEBITAdj___0" localSheetId="19">#REF!</definedName>
    <definedName name="TEBITAdj___0" localSheetId="10">#REF!</definedName>
    <definedName name="TEBITAdj___0" localSheetId="21">#REF!</definedName>
    <definedName name="TEBITAdj___0">#REF!</definedName>
    <definedName name="TEBITAdj___12" localSheetId="19">#REF!</definedName>
    <definedName name="TEBITAdj___12" localSheetId="10">#REF!</definedName>
    <definedName name="TEBITAdj___12" localSheetId="21">#REF!</definedName>
    <definedName name="TEBITAdj___12">#REF!</definedName>
    <definedName name="TEBITAdj___14" localSheetId="19">#REF!</definedName>
    <definedName name="TEBITAdj___14" localSheetId="10">#REF!</definedName>
    <definedName name="TEBITAdj___14" localSheetId="21">#REF!</definedName>
    <definedName name="TEBITAdj___14">#REF!</definedName>
    <definedName name="TEBITAdj___16" localSheetId="19">#REF!</definedName>
    <definedName name="TEBITAdj___16" localSheetId="10">#REF!</definedName>
    <definedName name="TEBITAdj___16" localSheetId="21">#REF!</definedName>
    <definedName name="TEBITAdj___16">#REF!</definedName>
    <definedName name="TEBITAdj___2" localSheetId="19">#REF!</definedName>
    <definedName name="TEBITAdj___2" localSheetId="10">#REF!</definedName>
    <definedName name="TEBITAdj___2" localSheetId="21">#REF!</definedName>
    <definedName name="TEBITAdj___2">#REF!</definedName>
    <definedName name="TEBITAdj___25" localSheetId="19">#REF!</definedName>
    <definedName name="TEBITAdj___25" localSheetId="10">#REF!</definedName>
    <definedName name="TEBITAdj___25" localSheetId="21">#REF!</definedName>
    <definedName name="TEBITAdj___25">#REF!</definedName>
    <definedName name="TEBITAdj___26" localSheetId="19">#REF!</definedName>
    <definedName name="TEBITAdj___26" localSheetId="10">#REF!</definedName>
    <definedName name="TEBITAdj___26" localSheetId="21">#REF!</definedName>
    <definedName name="TEBITAdj___26">#REF!</definedName>
    <definedName name="TEBITAdj___27" localSheetId="19">#REF!</definedName>
    <definedName name="TEBITAdj___27" localSheetId="10">#REF!</definedName>
    <definedName name="TEBITAdj___27" localSheetId="21">#REF!</definedName>
    <definedName name="TEBITAdj___27">#REF!</definedName>
    <definedName name="TEBITAdj___4" localSheetId="19">#REF!</definedName>
    <definedName name="TEBITAdj___4" localSheetId="10">#REF!</definedName>
    <definedName name="TEBITAdj___4" localSheetId="21">#REF!</definedName>
    <definedName name="TEBITAdj___4">#REF!</definedName>
    <definedName name="TEBITAdj___5" localSheetId="19">#REF!</definedName>
    <definedName name="TEBITAdj___5" localSheetId="10">#REF!</definedName>
    <definedName name="TEBITAdj___5" localSheetId="21">#REF!</definedName>
    <definedName name="TEBITAdj___5">#REF!</definedName>
    <definedName name="TEBITAdj___7" localSheetId="19">#REF!</definedName>
    <definedName name="TEBITAdj___7" localSheetId="10">#REF!</definedName>
    <definedName name="TEBITAdj___7" localSheetId="21">#REF!</definedName>
    <definedName name="TEBITAdj___7">#REF!</definedName>
    <definedName name="TEBITDAAdj" localSheetId="19">#REF!</definedName>
    <definedName name="TEBITDAAdj" localSheetId="10">#REF!</definedName>
    <definedName name="TEBITDAAdj" localSheetId="21">#REF!</definedName>
    <definedName name="TEBITDAAdj">#REF!</definedName>
    <definedName name="TEBITDAAdj___0" localSheetId="19">#REF!</definedName>
    <definedName name="TEBITDAAdj___0" localSheetId="10">#REF!</definedName>
    <definedName name="TEBITDAAdj___0" localSheetId="21">#REF!</definedName>
    <definedName name="TEBITDAAdj___0">#REF!</definedName>
    <definedName name="TEBITDAAdj___12" localSheetId="19">#REF!</definedName>
    <definedName name="TEBITDAAdj___12" localSheetId="10">#REF!</definedName>
    <definedName name="TEBITDAAdj___12" localSheetId="21">#REF!</definedName>
    <definedName name="TEBITDAAdj___12">#REF!</definedName>
    <definedName name="TEBITDAAdj___14" localSheetId="19">#REF!</definedName>
    <definedName name="TEBITDAAdj___14" localSheetId="10">#REF!</definedName>
    <definedName name="TEBITDAAdj___14" localSheetId="21">#REF!</definedName>
    <definedName name="TEBITDAAdj___14">#REF!</definedName>
    <definedName name="TEBITDAAdj___16" localSheetId="19">#REF!</definedName>
    <definedName name="TEBITDAAdj___16" localSheetId="10">#REF!</definedName>
    <definedName name="TEBITDAAdj___16" localSheetId="21">#REF!</definedName>
    <definedName name="TEBITDAAdj___16">#REF!</definedName>
    <definedName name="TEBITDAAdj___2" localSheetId="19">#REF!</definedName>
    <definedName name="TEBITDAAdj___2" localSheetId="10">#REF!</definedName>
    <definedName name="TEBITDAAdj___2" localSheetId="21">#REF!</definedName>
    <definedName name="TEBITDAAdj___2">#REF!</definedName>
    <definedName name="TEBITDAAdj___25" localSheetId="19">#REF!</definedName>
    <definedName name="TEBITDAAdj___25" localSheetId="10">#REF!</definedName>
    <definedName name="TEBITDAAdj___25" localSheetId="21">#REF!</definedName>
    <definedName name="TEBITDAAdj___25">#REF!</definedName>
    <definedName name="TEBITDAAdj___26" localSheetId="19">#REF!</definedName>
    <definedName name="TEBITDAAdj___26" localSheetId="10">#REF!</definedName>
    <definedName name="TEBITDAAdj___26" localSheetId="21">#REF!</definedName>
    <definedName name="TEBITDAAdj___26">#REF!</definedName>
    <definedName name="TEBITDAAdj___27" localSheetId="19">#REF!</definedName>
    <definedName name="TEBITDAAdj___27" localSheetId="10">#REF!</definedName>
    <definedName name="TEBITDAAdj___27" localSheetId="21">#REF!</definedName>
    <definedName name="TEBITDAAdj___27">#REF!</definedName>
    <definedName name="TEBITDAAdj___4" localSheetId="19">#REF!</definedName>
    <definedName name="TEBITDAAdj___4" localSheetId="10">#REF!</definedName>
    <definedName name="TEBITDAAdj___4" localSheetId="21">#REF!</definedName>
    <definedName name="TEBITDAAdj___4">#REF!</definedName>
    <definedName name="TEBITDAAdj___5" localSheetId="19">#REF!</definedName>
    <definedName name="TEBITDAAdj___5" localSheetId="10">#REF!</definedName>
    <definedName name="TEBITDAAdj___5" localSheetId="21">#REF!</definedName>
    <definedName name="TEBITDAAdj___5">#REF!</definedName>
    <definedName name="TEBITDAAdj___7" localSheetId="19">#REF!</definedName>
    <definedName name="TEBITDAAdj___7" localSheetId="10">#REF!</definedName>
    <definedName name="TEBITDAAdj___7" localSheetId="21">#REF!</definedName>
    <definedName name="TEBITDAAdj___7">#REF!</definedName>
    <definedName name="TEBITDAMult" localSheetId="19">#REF!</definedName>
    <definedName name="TEBITDAMult" localSheetId="10">#REF!</definedName>
    <definedName name="TEBITDAMult" localSheetId="21">#REF!</definedName>
    <definedName name="TEBITDAMult">#REF!</definedName>
    <definedName name="TEBITDAMult___0" localSheetId="19">#REF!</definedName>
    <definedName name="TEBITDAMult___0" localSheetId="10">#REF!</definedName>
    <definedName name="TEBITDAMult___0" localSheetId="21">#REF!</definedName>
    <definedName name="TEBITDAMult___0">#REF!</definedName>
    <definedName name="TEBITDAMult___12" localSheetId="19">#REF!</definedName>
    <definedName name="TEBITDAMult___12" localSheetId="10">#REF!</definedName>
    <definedName name="TEBITDAMult___12" localSheetId="21">#REF!</definedName>
    <definedName name="TEBITDAMult___12">#REF!</definedName>
    <definedName name="TEBITDAMult___14" localSheetId="19">#REF!</definedName>
    <definedName name="TEBITDAMult___14" localSheetId="10">#REF!</definedName>
    <definedName name="TEBITDAMult___14" localSheetId="21">#REF!</definedName>
    <definedName name="TEBITDAMult___14">#REF!</definedName>
    <definedName name="TEBITDAMult___16" localSheetId="19">#REF!</definedName>
    <definedName name="TEBITDAMult___16" localSheetId="10">#REF!</definedName>
    <definedName name="TEBITDAMult___16" localSheetId="21">#REF!</definedName>
    <definedName name="TEBITDAMult___16">#REF!</definedName>
    <definedName name="TEBITDAMult___2" localSheetId="19">#REF!</definedName>
    <definedName name="TEBITDAMult___2" localSheetId="10">#REF!</definedName>
    <definedName name="TEBITDAMult___2" localSheetId="21">#REF!</definedName>
    <definedName name="TEBITDAMult___2">#REF!</definedName>
    <definedName name="TEBITDAMult___25" localSheetId="19">#REF!</definedName>
    <definedName name="TEBITDAMult___25" localSheetId="10">#REF!</definedName>
    <definedName name="TEBITDAMult___25" localSheetId="21">#REF!</definedName>
    <definedName name="TEBITDAMult___25">#REF!</definedName>
    <definedName name="TEBITDAMult___26" localSheetId="19">#REF!</definedName>
    <definedName name="TEBITDAMult___26" localSheetId="10">#REF!</definedName>
    <definedName name="TEBITDAMult___26" localSheetId="21">#REF!</definedName>
    <definedName name="TEBITDAMult___26">#REF!</definedName>
    <definedName name="TEBITDAMult___27" localSheetId="19">#REF!</definedName>
    <definedName name="TEBITDAMult___27" localSheetId="10">#REF!</definedName>
    <definedName name="TEBITDAMult___27" localSheetId="21">#REF!</definedName>
    <definedName name="TEBITDAMult___27">#REF!</definedName>
    <definedName name="TEBITDAMult___4" localSheetId="19">#REF!</definedName>
    <definedName name="TEBITDAMult___4" localSheetId="10">#REF!</definedName>
    <definedName name="TEBITDAMult___4" localSheetId="21">#REF!</definedName>
    <definedName name="TEBITDAMult___4">#REF!</definedName>
    <definedName name="TEBITDAMult___5" localSheetId="19">#REF!</definedName>
    <definedName name="TEBITDAMult___5" localSheetId="10">#REF!</definedName>
    <definedName name="TEBITDAMult___5" localSheetId="21">#REF!</definedName>
    <definedName name="TEBITDAMult___5">#REF!</definedName>
    <definedName name="TEBITDAMult___7" localSheetId="19">#REF!</definedName>
    <definedName name="TEBITDAMult___7" localSheetId="10">#REF!</definedName>
    <definedName name="TEBITDAMult___7" localSheetId="21">#REF!</definedName>
    <definedName name="TEBITDAMult___7">#REF!</definedName>
    <definedName name="TEBITMargin" localSheetId="19">#REF!</definedName>
    <definedName name="TEBITMargin" localSheetId="10">#REF!</definedName>
    <definedName name="TEBITMargin" localSheetId="21">#REF!</definedName>
    <definedName name="TEBITMargin">#REF!</definedName>
    <definedName name="TEBITMargin___0" localSheetId="19">#REF!</definedName>
    <definedName name="TEBITMargin___0" localSheetId="10">#REF!</definedName>
    <definedName name="TEBITMargin___0" localSheetId="21">#REF!</definedName>
    <definedName name="TEBITMargin___0">#REF!</definedName>
    <definedName name="TEBITMargin___12" localSheetId="19">#REF!</definedName>
    <definedName name="TEBITMargin___12" localSheetId="10">#REF!</definedName>
    <definedName name="TEBITMargin___12" localSheetId="21">#REF!</definedName>
    <definedName name="TEBITMargin___12">#REF!</definedName>
    <definedName name="TEBITMargin___14" localSheetId="19">#REF!</definedName>
    <definedName name="TEBITMargin___14" localSheetId="10">#REF!</definedName>
    <definedName name="TEBITMargin___14" localSheetId="21">#REF!</definedName>
    <definedName name="TEBITMargin___14">#REF!</definedName>
    <definedName name="TEBITMargin___16" localSheetId="19">#REF!</definedName>
    <definedName name="TEBITMargin___16" localSheetId="10">#REF!</definedName>
    <definedName name="TEBITMargin___16" localSheetId="21">#REF!</definedName>
    <definedName name="TEBITMargin___16">#REF!</definedName>
    <definedName name="TEBITMargin___2" localSheetId="19">#REF!</definedName>
    <definedName name="TEBITMargin___2" localSheetId="10">#REF!</definedName>
    <definedName name="TEBITMargin___2" localSheetId="21">#REF!</definedName>
    <definedName name="TEBITMargin___2">#REF!</definedName>
    <definedName name="TEBITMargin___25" localSheetId="19">#REF!</definedName>
    <definedName name="TEBITMargin___25" localSheetId="10">#REF!</definedName>
    <definedName name="TEBITMargin___25" localSheetId="21">#REF!</definedName>
    <definedName name="TEBITMargin___25">#REF!</definedName>
    <definedName name="TEBITMargin___26" localSheetId="19">#REF!</definedName>
    <definedName name="TEBITMargin___26" localSheetId="10">#REF!</definedName>
    <definedName name="TEBITMargin___26" localSheetId="21">#REF!</definedName>
    <definedName name="TEBITMargin___26">#REF!</definedName>
    <definedName name="TEBITMargin___27" localSheetId="19">#REF!</definedName>
    <definedName name="TEBITMargin___27" localSheetId="10">#REF!</definedName>
    <definedName name="TEBITMargin___27" localSheetId="21">#REF!</definedName>
    <definedName name="TEBITMargin___27">#REF!</definedName>
    <definedName name="TEBITMargin___4" localSheetId="19">#REF!</definedName>
    <definedName name="TEBITMargin___4" localSheetId="10">#REF!</definedName>
    <definedName name="TEBITMargin___4" localSheetId="21">#REF!</definedName>
    <definedName name="TEBITMargin___4">#REF!</definedName>
    <definedName name="TEBITMargin___5" localSheetId="19">#REF!</definedName>
    <definedName name="TEBITMargin___5" localSheetId="10">#REF!</definedName>
    <definedName name="TEBITMargin___5" localSheetId="21">#REF!</definedName>
    <definedName name="TEBITMargin___5">#REF!</definedName>
    <definedName name="TEBITMargin___7" localSheetId="19">#REF!</definedName>
    <definedName name="TEBITMargin___7" localSheetId="10">#REF!</definedName>
    <definedName name="TEBITMargin___7" localSheetId="21">#REF!</definedName>
    <definedName name="TEBITMargin___7">#REF!</definedName>
    <definedName name="TEBITMult" localSheetId="19">#REF!</definedName>
    <definedName name="TEBITMult" localSheetId="10">#REF!</definedName>
    <definedName name="TEBITMult" localSheetId="21">#REF!</definedName>
    <definedName name="TEBITMult">#REF!</definedName>
    <definedName name="TEBITMult___0" localSheetId="19">#REF!</definedName>
    <definedName name="TEBITMult___0" localSheetId="10">#REF!</definedName>
    <definedName name="TEBITMult___0" localSheetId="21">#REF!</definedName>
    <definedName name="TEBITMult___0">#REF!</definedName>
    <definedName name="TEBITMult___12" localSheetId="19">#REF!</definedName>
    <definedName name="TEBITMult___12" localSheetId="10">#REF!</definedName>
    <definedName name="TEBITMult___12" localSheetId="21">#REF!</definedName>
    <definedName name="TEBITMult___12">#REF!</definedName>
    <definedName name="TEBITMult___14" localSheetId="19">#REF!</definedName>
    <definedName name="TEBITMult___14" localSheetId="10">#REF!</definedName>
    <definedName name="TEBITMult___14" localSheetId="21">#REF!</definedName>
    <definedName name="TEBITMult___14">#REF!</definedName>
    <definedName name="TEBITMult___16" localSheetId="19">#REF!</definedName>
    <definedName name="TEBITMult___16" localSheetId="10">#REF!</definedName>
    <definedName name="TEBITMult___16" localSheetId="21">#REF!</definedName>
    <definedName name="TEBITMult___16">#REF!</definedName>
    <definedName name="TEBITMult___2" localSheetId="19">#REF!</definedName>
    <definedName name="TEBITMult___2" localSheetId="10">#REF!</definedName>
    <definedName name="TEBITMult___2" localSheetId="21">#REF!</definedName>
    <definedName name="TEBITMult___2">#REF!</definedName>
    <definedName name="TEBITMult___25" localSheetId="19">#REF!</definedName>
    <definedName name="TEBITMult___25" localSheetId="10">#REF!</definedName>
    <definedName name="TEBITMult___25" localSheetId="21">#REF!</definedName>
    <definedName name="TEBITMult___25">#REF!</definedName>
    <definedName name="TEBITMult___26" localSheetId="19">#REF!</definedName>
    <definedName name="TEBITMult___26" localSheetId="10">#REF!</definedName>
    <definedName name="TEBITMult___26" localSheetId="21">#REF!</definedName>
    <definedName name="TEBITMult___26">#REF!</definedName>
    <definedName name="TEBITMult___27" localSheetId="19">#REF!</definedName>
    <definedName name="TEBITMult___27" localSheetId="10">#REF!</definedName>
    <definedName name="TEBITMult___27" localSheetId="21">#REF!</definedName>
    <definedName name="TEBITMult___27">#REF!</definedName>
    <definedName name="TEBITMult___4" localSheetId="19">#REF!</definedName>
    <definedName name="TEBITMult___4" localSheetId="10">#REF!</definedName>
    <definedName name="TEBITMult___4" localSheetId="21">#REF!</definedName>
    <definedName name="TEBITMult___4">#REF!</definedName>
    <definedName name="TEBITMult___5" localSheetId="19">#REF!</definedName>
    <definedName name="TEBITMult___5" localSheetId="10">#REF!</definedName>
    <definedName name="TEBITMult___5" localSheetId="21">#REF!</definedName>
    <definedName name="TEBITMult___5">#REF!</definedName>
    <definedName name="TEBITMult___7" localSheetId="19">#REF!</definedName>
    <definedName name="TEBITMult___7" localSheetId="10">#REF!</definedName>
    <definedName name="TEBITMult___7" localSheetId="21">#REF!</definedName>
    <definedName name="TEBITMult___7">#REF!</definedName>
    <definedName name="Telco_GDP" localSheetId="19">#REF!</definedName>
    <definedName name="Telco_GDP" localSheetId="10">#REF!</definedName>
    <definedName name="Telco_GDP" localSheetId="21">#REF!</definedName>
    <definedName name="Telco_GDP">#REF!</definedName>
    <definedName name="Telco_GDP___0" localSheetId="19">#REF!</definedName>
    <definedName name="Telco_GDP___0" localSheetId="10">#REF!</definedName>
    <definedName name="Telco_GDP___0" localSheetId="21">#REF!</definedName>
    <definedName name="Telco_GDP___0">#REF!</definedName>
    <definedName name="Telco_GDP___12" localSheetId="19">#REF!</definedName>
    <definedName name="Telco_GDP___12" localSheetId="10">#REF!</definedName>
    <definedName name="Telco_GDP___12" localSheetId="21">#REF!</definedName>
    <definedName name="Telco_GDP___12">#REF!</definedName>
    <definedName name="Telco_GDP___14" localSheetId="19">#REF!</definedName>
    <definedName name="Telco_GDP___14" localSheetId="10">#REF!</definedName>
    <definedName name="Telco_GDP___14" localSheetId="21">#REF!</definedName>
    <definedName name="Telco_GDP___14">#REF!</definedName>
    <definedName name="Telco_GDP___16" localSheetId="19">#REF!</definedName>
    <definedName name="Telco_GDP___16" localSheetId="10">#REF!</definedName>
    <definedName name="Telco_GDP___16" localSheetId="21">#REF!</definedName>
    <definedName name="Telco_GDP___16">#REF!</definedName>
    <definedName name="Telco_GDP___2" localSheetId="19">#REF!</definedName>
    <definedName name="Telco_GDP___2" localSheetId="10">#REF!</definedName>
    <definedName name="Telco_GDP___2" localSheetId="21">#REF!</definedName>
    <definedName name="Telco_GDP___2">#REF!</definedName>
    <definedName name="Telco_GDP___25" localSheetId="19">#REF!</definedName>
    <definedName name="Telco_GDP___25" localSheetId="10">#REF!</definedName>
    <definedName name="Telco_GDP___25" localSheetId="21">#REF!</definedName>
    <definedName name="Telco_GDP___25">#REF!</definedName>
    <definedName name="Telco_GDP___26" localSheetId="19">#REF!</definedName>
    <definedName name="Telco_GDP___26" localSheetId="10">#REF!</definedName>
    <definedName name="Telco_GDP___26" localSheetId="21">#REF!</definedName>
    <definedName name="Telco_GDP___26">#REF!</definedName>
    <definedName name="Telco_GDP___27" localSheetId="19">#REF!</definedName>
    <definedName name="Telco_GDP___27" localSheetId="10">#REF!</definedName>
    <definedName name="Telco_GDP___27" localSheetId="21">#REF!</definedName>
    <definedName name="Telco_GDP___27">#REF!</definedName>
    <definedName name="Telco_GDP___4" localSheetId="19">#REF!</definedName>
    <definedName name="Telco_GDP___4" localSheetId="10">#REF!</definedName>
    <definedName name="Telco_GDP___4" localSheetId="21">#REF!</definedName>
    <definedName name="Telco_GDP___4">#REF!</definedName>
    <definedName name="Telco_GDP___5" localSheetId="19">#REF!</definedName>
    <definedName name="Telco_GDP___5" localSheetId="10">#REF!</definedName>
    <definedName name="Telco_GDP___5" localSheetId="21">#REF!</definedName>
    <definedName name="Telco_GDP___5">#REF!</definedName>
    <definedName name="Telco_GDP___7" localSheetId="19">#REF!</definedName>
    <definedName name="Telco_GDP___7" localSheetId="10">#REF!</definedName>
    <definedName name="Telco_GDP___7" localSheetId="21">#REF!</definedName>
    <definedName name="Telco_GDP___7">#REF!</definedName>
    <definedName name="télphabontralocal" localSheetId="19">#REF!</definedName>
    <definedName name="télphabontralocal" localSheetId="10">#REF!</definedName>
    <definedName name="télphabontralocal" localSheetId="21">#REF!</definedName>
    <definedName name="télphabontralocal">#REF!</definedName>
    <definedName name="télphabontralocal___0" localSheetId="19">#REF!</definedName>
    <definedName name="télphabontralocal___0" localSheetId="10">#REF!</definedName>
    <definedName name="télphabontralocal___0" localSheetId="21">#REF!</definedName>
    <definedName name="télphabontralocal___0">#REF!</definedName>
    <definedName name="télphabontralocal___14" localSheetId="19">#REF!</definedName>
    <definedName name="télphabontralocal___14" localSheetId="10">#REF!</definedName>
    <definedName name="télphabontralocal___14" localSheetId="21">#REF!</definedName>
    <definedName name="télphabontralocal___14">#REF!</definedName>
    <definedName name="TER" localSheetId="19">'[158]CIP 25-11-2006'!#REF!</definedName>
    <definedName name="TER" localSheetId="10">'[158]CIP 25-11-2006'!#REF!</definedName>
    <definedName name="TER" localSheetId="21">'[158]CIP 25-11-2006'!#REF!</definedName>
    <definedName name="TER">'[158]CIP 25-11-2006'!#REF!</definedName>
    <definedName name="TermDiscperiods" localSheetId="1">#REF!</definedName>
    <definedName name="TermDiscperiods" localSheetId="19">#REF!</definedName>
    <definedName name="TermDiscperiods" localSheetId="10">#REF!</definedName>
    <definedName name="TermDiscperiods" localSheetId="21">#REF!</definedName>
    <definedName name="TermDiscperiods">#REF!</definedName>
    <definedName name="TermDiscperiods___0" localSheetId="1">#REF!</definedName>
    <definedName name="TermDiscperiods___0" localSheetId="19">#REF!</definedName>
    <definedName name="TermDiscperiods___0" localSheetId="10">#REF!</definedName>
    <definedName name="TermDiscperiods___0" localSheetId="21">#REF!</definedName>
    <definedName name="TermDiscperiods___0">#REF!</definedName>
    <definedName name="TermDiscperiods___12" localSheetId="1">#REF!</definedName>
    <definedName name="TermDiscperiods___12" localSheetId="19">#REF!</definedName>
    <definedName name="TermDiscperiods___12" localSheetId="10">#REF!</definedName>
    <definedName name="TermDiscperiods___12" localSheetId="21">#REF!</definedName>
    <definedName name="TermDiscperiods___12">#REF!</definedName>
    <definedName name="TermDiscperiods___14" localSheetId="19">#REF!</definedName>
    <definedName name="TermDiscperiods___14" localSheetId="10">#REF!</definedName>
    <definedName name="TermDiscperiods___14" localSheetId="21">#REF!</definedName>
    <definedName name="TermDiscperiods___14">#REF!</definedName>
    <definedName name="TermDiscperiods___16" localSheetId="19">#REF!</definedName>
    <definedName name="TermDiscperiods___16" localSheetId="10">#REF!</definedName>
    <definedName name="TermDiscperiods___16" localSheetId="21">#REF!</definedName>
    <definedName name="TermDiscperiods___16">#REF!</definedName>
    <definedName name="TermDiscperiods___2" localSheetId="19">#REF!</definedName>
    <definedName name="TermDiscperiods___2" localSheetId="10">#REF!</definedName>
    <definedName name="TermDiscperiods___2" localSheetId="21">#REF!</definedName>
    <definedName name="TermDiscperiods___2">#REF!</definedName>
    <definedName name="TermDiscperiods___25" localSheetId="19">#REF!</definedName>
    <definedName name="TermDiscperiods___25" localSheetId="10">#REF!</definedName>
    <definedName name="TermDiscperiods___25" localSheetId="21">#REF!</definedName>
    <definedName name="TermDiscperiods___25">#REF!</definedName>
    <definedName name="TermDiscperiods___26" localSheetId="19">#REF!</definedName>
    <definedName name="TermDiscperiods___26" localSheetId="10">#REF!</definedName>
    <definedName name="TermDiscperiods___26" localSheetId="21">#REF!</definedName>
    <definedName name="TermDiscperiods___26">#REF!</definedName>
    <definedName name="TermDiscperiods___27" localSheetId="19">#REF!</definedName>
    <definedName name="TermDiscperiods___27" localSheetId="10">#REF!</definedName>
    <definedName name="TermDiscperiods___27" localSheetId="21">#REF!</definedName>
    <definedName name="TermDiscperiods___27">#REF!</definedName>
    <definedName name="TermDiscperiods___4" localSheetId="19">#REF!</definedName>
    <definedName name="TermDiscperiods___4" localSheetId="10">#REF!</definedName>
    <definedName name="TermDiscperiods___4" localSheetId="21">#REF!</definedName>
    <definedName name="TermDiscperiods___4">#REF!</definedName>
    <definedName name="TermDiscperiods___5" localSheetId="19">#REF!</definedName>
    <definedName name="TermDiscperiods___5" localSheetId="10">#REF!</definedName>
    <definedName name="TermDiscperiods___5" localSheetId="21">#REF!</definedName>
    <definedName name="TermDiscperiods___5">#REF!</definedName>
    <definedName name="TermDiscperiods___7" localSheetId="19">#REF!</definedName>
    <definedName name="TermDiscperiods___7" localSheetId="10">#REF!</definedName>
    <definedName name="TermDiscperiods___7" localSheetId="21">#REF!</definedName>
    <definedName name="TermDiscperiods___7">#REF!</definedName>
    <definedName name="TerminalWACC" localSheetId="19">#REF!</definedName>
    <definedName name="TerminalWACC" localSheetId="10">#REF!</definedName>
    <definedName name="TerminalWACC" localSheetId="21">#REF!</definedName>
    <definedName name="TerminalWACC">#REF!</definedName>
    <definedName name="TerminalWACC___0" localSheetId="19">#REF!</definedName>
    <definedName name="TerminalWACC___0" localSheetId="10">#REF!</definedName>
    <definedName name="TerminalWACC___0" localSheetId="21">#REF!</definedName>
    <definedName name="TerminalWACC___0">#REF!</definedName>
    <definedName name="TerminalWACC___12" localSheetId="19">#REF!</definedName>
    <definedName name="TerminalWACC___12" localSheetId="10">#REF!</definedName>
    <definedName name="TerminalWACC___12" localSheetId="21">#REF!</definedName>
    <definedName name="TerminalWACC___12">#REF!</definedName>
    <definedName name="TerminalWACC___14" localSheetId="19">#REF!</definedName>
    <definedName name="TerminalWACC___14" localSheetId="10">#REF!</definedName>
    <definedName name="TerminalWACC___14" localSheetId="21">#REF!</definedName>
    <definedName name="TerminalWACC___14">#REF!</definedName>
    <definedName name="TerminalWACC___16" localSheetId="19">#REF!</definedName>
    <definedName name="TerminalWACC___16" localSheetId="10">#REF!</definedName>
    <definedName name="TerminalWACC___16" localSheetId="21">#REF!</definedName>
    <definedName name="TerminalWACC___16">#REF!</definedName>
    <definedName name="TerminalWACC___2" localSheetId="19">#REF!</definedName>
    <definedName name="TerminalWACC___2" localSheetId="10">#REF!</definedName>
    <definedName name="TerminalWACC___2" localSheetId="21">#REF!</definedName>
    <definedName name="TerminalWACC___2">#REF!</definedName>
    <definedName name="TerminalWACC___25" localSheetId="19">#REF!</definedName>
    <definedName name="TerminalWACC___25" localSheetId="10">#REF!</definedName>
    <definedName name="TerminalWACC___25" localSheetId="21">#REF!</definedName>
    <definedName name="TerminalWACC___25">#REF!</definedName>
    <definedName name="TerminalWACC___26" localSheetId="19">#REF!</definedName>
    <definedName name="TerminalWACC___26" localSheetId="10">#REF!</definedName>
    <definedName name="TerminalWACC___26" localSheetId="21">#REF!</definedName>
    <definedName name="TerminalWACC___26">#REF!</definedName>
    <definedName name="TerminalWACC___27" localSheetId="19">#REF!</definedName>
    <definedName name="TerminalWACC___27" localSheetId="10">#REF!</definedName>
    <definedName name="TerminalWACC___27" localSheetId="21">#REF!</definedName>
    <definedName name="TerminalWACC___27">#REF!</definedName>
    <definedName name="TerminalWACC___4" localSheetId="19">#REF!</definedName>
    <definedName name="TerminalWACC___4" localSheetId="10">#REF!</definedName>
    <definedName name="TerminalWACC___4" localSheetId="21">#REF!</definedName>
    <definedName name="TerminalWACC___4">#REF!</definedName>
    <definedName name="TerminalWACC___5" localSheetId="19">#REF!</definedName>
    <definedName name="TerminalWACC___5" localSheetId="10">#REF!</definedName>
    <definedName name="TerminalWACC___5" localSheetId="21">#REF!</definedName>
    <definedName name="TerminalWACC___5">#REF!</definedName>
    <definedName name="TerminalWACC___7" localSheetId="19">#REF!</definedName>
    <definedName name="TerminalWACC___7" localSheetId="10">#REF!</definedName>
    <definedName name="TerminalWACC___7" localSheetId="21">#REF!</definedName>
    <definedName name="TerminalWACC___7">#REF!</definedName>
    <definedName name="test" localSheetId="1" hidden="1">{#N/A,#N/A,FALSE,"F_Plan";#N/A,#N/A,FALSE,"Parameter"}</definedName>
    <definedName name="test" localSheetId="19" hidden="1">{#N/A,#N/A,FALSE,"F_Plan";#N/A,#N/A,FALSE,"Parameter"}</definedName>
    <definedName name="test" localSheetId="21" hidden="1">{#N/A,#N/A,FALSE,"F_Plan";#N/A,#N/A,FALSE,"Parameter"}</definedName>
    <definedName name="test" localSheetId="30" hidden="1">{#N/A,#N/A,FALSE,"F_Plan";#N/A,#N/A,FALSE,"Parameter"}</definedName>
    <definedName name="test" localSheetId="7" hidden="1">{#N/A,#N/A,FALSE,"F_Plan";#N/A,#N/A,FALSE,"Parameter"}</definedName>
    <definedName name="test" localSheetId="26" hidden="1">{#N/A,#N/A,FALSE,"F_Plan";#N/A,#N/A,FALSE,"Parameter"}</definedName>
    <definedName name="test" localSheetId="29" hidden="1">{#N/A,#N/A,FALSE,"F_Plan";#N/A,#N/A,FALSE,"Parameter"}</definedName>
    <definedName name="test" hidden="1">{#N/A,#N/A,FALSE,"F_Plan";#N/A,#N/A,FALSE,"Parameter"}</definedName>
    <definedName name="Test_Equipment_Markup" localSheetId="19">#REF!</definedName>
    <definedName name="Test_Equipment_Markup" localSheetId="10">#REF!</definedName>
    <definedName name="Test_Equipment_Markup" localSheetId="21">#REF!</definedName>
    <definedName name="Test_Equipment_Markup">#REF!</definedName>
    <definedName name="TEST0" localSheetId="19">#REF!</definedName>
    <definedName name="TEST0" localSheetId="10">#REF!</definedName>
    <definedName name="TEST0" localSheetId="21">#REF!</definedName>
    <definedName name="TEST0">#REF!</definedName>
    <definedName name="test1" localSheetId="1" hidden="1">{#N/A,#N/A,FALSE,"Umsatz";#N/A,#N/A,FALSE,"Base V.02";#N/A,#N/A,FALSE,"Charts"}</definedName>
    <definedName name="test1" localSheetId="19" hidden="1">{#N/A,#N/A,FALSE,"Umsatz";#N/A,#N/A,FALSE,"Base V.02";#N/A,#N/A,FALSE,"Charts"}</definedName>
    <definedName name="test1" localSheetId="21" hidden="1">{#N/A,#N/A,FALSE,"Umsatz";#N/A,#N/A,FALSE,"Base V.02";#N/A,#N/A,FALSE,"Charts"}</definedName>
    <definedName name="test1" localSheetId="30" hidden="1">{#N/A,#N/A,FALSE,"Umsatz";#N/A,#N/A,FALSE,"Base V.02";#N/A,#N/A,FALSE,"Charts"}</definedName>
    <definedName name="test1" localSheetId="7" hidden="1">{#N/A,#N/A,FALSE,"Umsatz";#N/A,#N/A,FALSE,"Base V.02";#N/A,#N/A,FALSE,"Charts"}</definedName>
    <definedName name="test1" localSheetId="26" hidden="1">{#N/A,#N/A,FALSE,"Umsatz";#N/A,#N/A,FALSE,"Base V.02";#N/A,#N/A,FALSE,"Charts"}</definedName>
    <definedName name="test1" localSheetId="29" hidden="1">{#N/A,#N/A,FALSE,"Umsatz";#N/A,#N/A,FALSE,"Base V.02";#N/A,#N/A,FALSE,"Charts"}</definedName>
    <definedName name="test1" hidden="1">{#N/A,#N/A,FALSE,"Umsatz";#N/A,#N/A,FALSE,"Base V.02";#N/A,#N/A,FALSE,"Charts"}</definedName>
    <definedName name="TEST10">'[159]Données 2008'!$A$10586:$Q$11761</definedName>
    <definedName name="TEST11">'[159]Données 2008'!$A$11762:$Q$12937</definedName>
    <definedName name="TEST12">'[159]Données 2008'!$A$12938:$Q$14113</definedName>
    <definedName name="TEST13">'[159]Données 2008'!$A$14114:$Q$15289</definedName>
    <definedName name="TEST14">'[159]Données 2008'!$A$15290:$Q$16465</definedName>
    <definedName name="TEST15">'[159]Données 2008'!$A$17642:$Q$17749</definedName>
    <definedName name="test2" localSheetId="1" hidden="1">{#N/A,#N/A,FALSE,"F_Plan";#N/A,#N/A,FALSE,"Parameter"}</definedName>
    <definedName name="test2" localSheetId="19" hidden="1">{#N/A,#N/A,FALSE,"F_Plan";#N/A,#N/A,FALSE,"Parameter"}</definedName>
    <definedName name="test2" localSheetId="21" hidden="1">{#N/A,#N/A,FALSE,"F_Plan";#N/A,#N/A,FALSE,"Parameter"}</definedName>
    <definedName name="test2" localSheetId="30" hidden="1">{#N/A,#N/A,FALSE,"F_Plan";#N/A,#N/A,FALSE,"Parameter"}</definedName>
    <definedName name="test2" localSheetId="7" hidden="1">{#N/A,#N/A,FALSE,"F_Plan";#N/A,#N/A,FALSE,"Parameter"}</definedName>
    <definedName name="test2" localSheetId="26" hidden="1">{#N/A,#N/A,FALSE,"F_Plan";#N/A,#N/A,FALSE,"Parameter"}</definedName>
    <definedName name="test2" localSheetId="29" hidden="1">{#N/A,#N/A,FALSE,"F_Plan";#N/A,#N/A,FALSE,"Parameter"}</definedName>
    <definedName name="test2" hidden="1">{#N/A,#N/A,FALSE,"F_Plan";#N/A,#N/A,FALSE,"Parameter"}</definedName>
    <definedName name="TEST3" localSheetId="22" hidden="1">#REF!</definedName>
    <definedName name="TEST3" localSheetId="1" hidden="1">#REF!</definedName>
    <definedName name="TEST3" localSheetId="19" hidden="1">#REF!</definedName>
    <definedName name="TEST3" localSheetId="10" hidden="1">#REF!</definedName>
    <definedName name="TEST3" localSheetId="21" hidden="1">#REF!</definedName>
    <definedName name="TEST3" localSheetId="30" hidden="1">#REF!</definedName>
    <definedName name="TEST3" localSheetId="7" hidden="1">#REF!</definedName>
    <definedName name="test3" localSheetId="26" hidden="1">{#N/A,#N/A,FALSE,"Umsatz";#N/A,#N/A,FALSE,"Base V.02";#N/A,#N/A,FALSE,"Charts"}</definedName>
    <definedName name="TEST3" localSheetId="17" hidden="1">#REF!</definedName>
    <definedName name="TEST3" hidden="1">#REF!</definedName>
    <definedName name="test4" localSheetId="1" hidden="1">{#N/A,#N/A,FALSE,"F_Plan";#N/A,#N/A,FALSE,"Parameter"}</definedName>
    <definedName name="test4" localSheetId="19" hidden="1">{#N/A,#N/A,FALSE,"F_Plan";#N/A,#N/A,FALSE,"Parameter"}</definedName>
    <definedName name="test4" localSheetId="21" hidden="1">{#N/A,#N/A,FALSE,"F_Plan";#N/A,#N/A,FALSE,"Parameter"}</definedName>
    <definedName name="test4" localSheetId="30" hidden="1">{#N/A,#N/A,FALSE,"F_Plan";#N/A,#N/A,FALSE,"Parameter"}</definedName>
    <definedName name="test4" localSheetId="7" hidden="1">{#N/A,#N/A,FALSE,"F_Plan";#N/A,#N/A,FALSE,"Parameter"}</definedName>
    <definedName name="test4" localSheetId="26" hidden="1">{#N/A,#N/A,FALSE,"F_Plan";#N/A,#N/A,FALSE,"Parameter"}</definedName>
    <definedName name="test4" localSheetId="29" hidden="1">{#N/A,#N/A,FALSE,"F_Plan";#N/A,#N/A,FALSE,"Parameter"}</definedName>
    <definedName name="test4" hidden="1">{#N/A,#N/A,FALSE,"F_Plan";#N/A,#N/A,FALSE,"Parameter"}</definedName>
    <definedName name="TEST5">'[159]Données 2008'!$A$4706:$Q$5881</definedName>
    <definedName name="TEST6">'[159]Données 2008'!$A$5882:$Q$7057</definedName>
    <definedName name="TEST7">'[159]Données 2008'!$A$7058:$Q$8233</definedName>
    <definedName name="TEST8">'[159]Données 2008'!$A$8234:$Q$9409</definedName>
    <definedName name="TEST9">'[159]Données 2008'!$A$9410:$Q$10585</definedName>
    <definedName name="TestAdd">"Test RefersTo1"</definedName>
    <definedName name="teste" localSheetId="19">#REF!</definedName>
    <definedName name="teste" localSheetId="10">#REF!</definedName>
    <definedName name="teste" localSheetId="21">#REF!</definedName>
    <definedName name="teste">#REF!</definedName>
    <definedName name="TESTHKEY" localSheetId="19">#REF!</definedName>
    <definedName name="TESTHKEY" localSheetId="10">#REF!</definedName>
    <definedName name="TESTHKEY" localSheetId="21">#REF!</definedName>
    <definedName name="TESTHKEY">#REF!</definedName>
    <definedName name="TESTKEYS" localSheetId="19">#REF!</definedName>
    <definedName name="TESTKEYS" localSheetId="10">#REF!</definedName>
    <definedName name="TESTKEYS" localSheetId="21">#REF!</definedName>
    <definedName name="TESTKEYS">#REF!</definedName>
    <definedName name="tests" localSheetId="1" hidden="1">{#N/A,#N/A,FALSE,"F_Plan";#N/A,#N/A,FALSE,"Parameter"}</definedName>
    <definedName name="tests" localSheetId="19" hidden="1">{#N/A,#N/A,FALSE,"F_Plan";#N/A,#N/A,FALSE,"Parameter"}</definedName>
    <definedName name="tests" localSheetId="21" hidden="1">{#N/A,#N/A,FALSE,"F_Plan";#N/A,#N/A,FALSE,"Parameter"}</definedName>
    <definedName name="tests" localSheetId="30" hidden="1">{#N/A,#N/A,FALSE,"F_Plan";#N/A,#N/A,FALSE,"Parameter"}</definedName>
    <definedName name="tests" localSheetId="7" hidden="1">{#N/A,#N/A,FALSE,"F_Plan";#N/A,#N/A,FALSE,"Parameter"}</definedName>
    <definedName name="tests" localSheetId="26" hidden="1">{#N/A,#N/A,FALSE,"F_Plan";#N/A,#N/A,FALSE,"Parameter"}</definedName>
    <definedName name="tests" localSheetId="29" hidden="1">{#N/A,#N/A,FALSE,"F_Plan";#N/A,#N/A,FALSE,"Parameter"}</definedName>
    <definedName name="tests" hidden="1">{#N/A,#N/A,FALSE,"F_Plan";#N/A,#N/A,FALSE,"Parameter"}</definedName>
    <definedName name="TESTVKEY" localSheetId="19">#REF!</definedName>
    <definedName name="TESTVKEY" localSheetId="10">#REF!</definedName>
    <definedName name="TESTVKEY" localSheetId="21">#REF!</definedName>
    <definedName name="TESTVKEY">#REF!</definedName>
    <definedName name="tete" localSheetId="19">#REF!</definedName>
    <definedName name="tete" localSheetId="10">#REF!</definedName>
    <definedName name="tete" localSheetId="21">#REF!</definedName>
    <definedName name="tete">#REF!</definedName>
    <definedName name="TextRefCopyRangeCount" hidden="1">1</definedName>
    <definedName name="TFCF" localSheetId="19">#REF!</definedName>
    <definedName name="TFCF" localSheetId="10">#REF!</definedName>
    <definedName name="TFCF" localSheetId="21">#REF!</definedName>
    <definedName name="TFCF">#REF!</definedName>
    <definedName name="TFCF___0" localSheetId="19">#REF!</definedName>
    <definedName name="TFCF___0" localSheetId="10">#REF!</definedName>
    <definedName name="TFCF___0" localSheetId="21">#REF!</definedName>
    <definedName name="TFCF___0">#REF!</definedName>
    <definedName name="TFCF___12" localSheetId="19">#REF!</definedName>
    <definedName name="TFCF___12" localSheetId="10">#REF!</definedName>
    <definedName name="TFCF___12" localSheetId="21">#REF!</definedName>
    <definedName name="TFCF___12">#REF!</definedName>
    <definedName name="TFCF___14" localSheetId="19">#REF!</definedName>
    <definedName name="TFCF___14" localSheetId="10">#REF!</definedName>
    <definedName name="TFCF___14" localSheetId="21">#REF!</definedName>
    <definedName name="TFCF___14">#REF!</definedName>
    <definedName name="TFCF___16" localSheetId="19">#REF!</definedName>
    <definedName name="TFCF___16" localSheetId="10">#REF!</definedName>
    <definedName name="TFCF___16" localSheetId="21">#REF!</definedName>
    <definedName name="TFCF___16">#REF!</definedName>
    <definedName name="TFCF___2" localSheetId="19">#REF!</definedName>
    <definedName name="TFCF___2" localSheetId="10">#REF!</definedName>
    <definedName name="TFCF___2" localSheetId="21">#REF!</definedName>
    <definedName name="TFCF___2">#REF!</definedName>
    <definedName name="TFCF___25" localSheetId="19">#REF!</definedName>
    <definedName name="TFCF___25" localSheetId="10">#REF!</definedName>
    <definedName name="TFCF___25" localSheetId="21">#REF!</definedName>
    <definedName name="TFCF___25">#REF!</definedName>
    <definedName name="TFCF___26" localSheetId="19">#REF!</definedName>
    <definedName name="TFCF___26" localSheetId="10">#REF!</definedName>
    <definedName name="TFCF___26" localSheetId="21">#REF!</definedName>
    <definedName name="TFCF___26">#REF!</definedName>
    <definedName name="TFCF___27" localSheetId="19">#REF!</definedName>
    <definedName name="TFCF___27" localSheetId="10">#REF!</definedName>
    <definedName name="TFCF___27" localSheetId="21">#REF!</definedName>
    <definedName name="TFCF___27">#REF!</definedName>
    <definedName name="TFCF___4" localSheetId="19">#REF!</definedName>
    <definedName name="TFCF___4" localSheetId="10">#REF!</definedName>
    <definedName name="TFCF___4" localSheetId="21">#REF!</definedName>
    <definedName name="TFCF___4">#REF!</definedName>
    <definedName name="TFCF___5" localSheetId="19">#REF!</definedName>
    <definedName name="TFCF___5" localSheetId="10">#REF!</definedName>
    <definedName name="TFCF___5" localSheetId="21">#REF!</definedName>
    <definedName name="TFCF___5">#REF!</definedName>
    <definedName name="TFCF___7" localSheetId="19">#REF!</definedName>
    <definedName name="TFCF___7" localSheetId="10">#REF!</definedName>
    <definedName name="TFCF___7" localSheetId="21">#REF!</definedName>
    <definedName name="TFCF___7">#REF!</definedName>
    <definedName name="TFCFColumn" localSheetId="19">#REF!</definedName>
    <definedName name="TFCFColumn" localSheetId="10">#REF!</definedName>
    <definedName name="TFCFColumn" localSheetId="21">#REF!</definedName>
    <definedName name="TFCFColumn">#REF!</definedName>
    <definedName name="TFCFColumn___0" localSheetId="19">#REF!</definedName>
    <definedName name="TFCFColumn___0" localSheetId="10">#REF!</definedName>
    <definedName name="TFCFColumn___0" localSheetId="21">#REF!</definedName>
    <definedName name="TFCFColumn___0">#REF!</definedName>
    <definedName name="TFCFColumn___12" localSheetId="19">#REF!</definedName>
    <definedName name="TFCFColumn___12" localSheetId="10">#REF!</definedName>
    <definedName name="TFCFColumn___12" localSheetId="21">#REF!</definedName>
    <definedName name="TFCFColumn___12">#REF!</definedName>
    <definedName name="TFCFColumn___14" localSheetId="19">#REF!</definedName>
    <definedName name="TFCFColumn___14" localSheetId="10">#REF!</definedName>
    <definedName name="TFCFColumn___14" localSheetId="21">#REF!</definedName>
    <definedName name="TFCFColumn___14">#REF!</definedName>
    <definedName name="TFCFColumn___16" localSheetId="19">#REF!</definedName>
    <definedName name="TFCFColumn___16" localSheetId="10">#REF!</definedName>
    <definedName name="TFCFColumn___16" localSheetId="21">#REF!</definedName>
    <definedName name="TFCFColumn___16">#REF!</definedName>
    <definedName name="TFCFColumn___2" localSheetId="19">#REF!</definedName>
    <definedName name="TFCFColumn___2" localSheetId="10">#REF!</definedName>
    <definedName name="TFCFColumn___2" localSheetId="21">#REF!</definedName>
    <definedName name="TFCFColumn___2">#REF!</definedName>
    <definedName name="TFCFColumn___25" localSheetId="19">#REF!</definedName>
    <definedName name="TFCFColumn___25" localSheetId="10">#REF!</definedName>
    <definedName name="TFCFColumn___25" localSheetId="21">#REF!</definedName>
    <definedName name="TFCFColumn___25">#REF!</definedName>
    <definedName name="TFCFColumn___26" localSheetId="19">#REF!</definedName>
    <definedName name="TFCFColumn___26" localSheetId="10">#REF!</definedName>
    <definedName name="TFCFColumn___26" localSheetId="21">#REF!</definedName>
    <definedName name="TFCFColumn___26">#REF!</definedName>
    <definedName name="TFCFColumn___27" localSheetId="19">#REF!</definedName>
    <definedName name="TFCFColumn___27" localSheetId="10">#REF!</definedName>
    <definedName name="TFCFColumn___27" localSheetId="21">#REF!</definedName>
    <definedName name="TFCFColumn___27">#REF!</definedName>
    <definedName name="TFCFColumn___4" localSheetId="19">#REF!</definedName>
    <definedName name="TFCFColumn___4" localSheetId="10">#REF!</definedName>
    <definedName name="TFCFColumn___4" localSheetId="21">#REF!</definedName>
    <definedName name="TFCFColumn___4">#REF!</definedName>
    <definedName name="TFCFColumn___5" localSheetId="19">#REF!</definedName>
    <definedName name="TFCFColumn___5" localSheetId="10">#REF!</definedName>
    <definedName name="TFCFColumn___5" localSheetId="21">#REF!</definedName>
    <definedName name="TFCFColumn___5">#REF!</definedName>
    <definedName name="TFCFColumn___7" localSheetId="19">#REF!</definedName>
    <definedName name="TFCFColumn___7" localSheetId="10">#REF!</definedName>
    <definedName name="TFCFColumn___7" localSheetId="21">#REF!</definedName>
    <definedName name="TFCFColumn___7">#REF!</definedName>
    <definedName name="TFirstProjDate" localSheetId="19">#REF!</definedName>
    <definedName name="TFirstProjDate" localSheetId="10">#REF!</definedName>
    <definedName name="TFirstProjDate" localSheetId="21">#REF!</definedName>
    <definedName name="TFirstProjDate">#REF!</definedName>
    <definedName name="TFirstProjDate___0" localSheetId="19">#REF!</definedName>
    <definedName name="TFirstProjDate___0" localSheetId="10">#REF!</definedName>
    <definedName name="TFirstProjDate___0" localSheetId="21">#REF!</definedName>
    <definedName name="TFirstProjDate___0">#REF!</definedName>
    <definedName name="TFirstProjDate___12" localSheetId="19">#REF!</definedName>
    <definedName name="TFirstProjDate___12" localSheetId="10">#REF!</definedName>
    <definedName name="TFirstProjDate___12" localSheetId="21">#REF!</definedName>
    <definedName name="TFirstProjDate___12">#REF!</definedName>
    <definedName name="TFirstProjDate___14" localSheetId="19">#REF!</definedName>
    <definedName name="TFirstProjDate___14" localSheetId="10">#REF!</definedName>
    <definedName name="TFirstProjDate___14" localSheetId="21">#REF!</definedName>
    <definedName name="TFirstProjDate___14">#REF!</definedName>
    <definedName name="TFirstProjDate___16" localSheetId="19">#REF!</definedName>
    <definedName name="TFirstProjDate___16" localSheetId="10">#REF!</definedName>
    <definedName name="TFirstProjDate___16" localSheetId="21">#REF!</definedName>
    <definedName name="TFirstProjDate___16">#REF!</definedName>
    <definedName name="TFirstProjDate___2" localSheetId="19">#REF!</definedName>
    <definedName name="TFirstProjDate___2" localSheetId="10">#REF!</definedName>
    <definedName name="TFirstProjDate___2" localSheetId="21">#REF!</definedName>
    <definedName name="TFirstProjDate___2">#REF!</definedName>
    <definedName name="TFirstProjDate___25" localSheetId="19">#REF!</definedName>
    <definedName name="TFirstProjDate___25" localSheetId="10">#REF!</definedName>
    <definedName name="TFirstProjDate___25" localSheetId="21">#REF!</definedName>
    <definedName name="TFirstProjDate___25">#REF!</definedName>
    <definedName name="TFirstProjDate___26" localSheetId="19">#REF!</definedName>
    <definedName name="TFirstProjDate___26" localSheetId="10">#REF!</definedName>
    <definedName name="TFirstProjDate___26" localSheetId="21">#REF!</definedName>
    <definedName name="TFirstProjDate___26">#REF!</definedName>
    <definedName name="TFirstProjDate___27" localSheetId="19">#REF!</definedName>
    <definedName name="TFirstProjDate___27" localSheetId="10">#REF!</definedName>
    <definedName name="TFirstProjDate___27" localSheetId="21">#REF!</definedName>
    <definedName name="TFirstProjDate___27">#REF!</definedName>
    <definedName name="TFirstProjDate___4" localSheetId="19">#REF!</definedName>
    <definedName name="TFirstProjDate___4" localSheetId="10">#REF!</definedName>
    <definedName name="TFirstProjDate___4" localSheetId="21">#REF!</definedName>
    <definedName name="TFirstProjDate___4">#REF!</definedName>
    <definedName name="TFirstProjDate___5" localSheetId="19">#REF!</definedName>
    <definedName name="TFirstProjDate___5" localSheetId="10">#REF!</definedName>
    <definedName name="TFirstProjDate___5" localSheetId="21">#REF!</definedName>
    <definedName name="TFirstProjDate___5">#REF!</definedName>
    <definedName name="TFirstProjDate___7" localSheetId="19">#REF!</definedName>
    <definedName name="TFirstProjDate___7" localSheetId="10">#REF!</definedName>
    <definedName name="TFirstProjDate___7" localSheetId="21">#REF!</definedName>
    <definedName name="TFirstProjDate___7">#REF!</definedName>
    <definedName name="TFirstProjDateDays" localSheetId="19">#REF!</definedName>
    <definedName name="TFirstProjDateDays" localSheetId="10">#REF!</definedName>
    <definedName name="TFirstProjDateDays" localSheetId="21">#REF!</definedName>
    <definedName name="TFirstProjDateDays">#REF!</definedName>
    <definedName name="TFirstProjDateDays___0" localSheetId="19">#REF!</definedName>
    <definedName name="TFirstProjDateDays___0" localSheetId="10">#REF!</definedName>
    <definedName name="TFirstProjDateDays___0" localSheetId="21">#REF!</definedName>
    <definedName name="TFirstProjDateDays___0">#REF!</definedName>
    <definedName name="TFirstProjDateDays___12" localSheetId="19">#REF!</definedName>
    <definedName name="TFirstProjDateDays___12" localSheetId="10">#REF!</definedName>
    <definedName name="TFirstProjDateDays___12" localSheetId="21">#REF!</definedName>
    <definedName name="TFirstProjDateDays___12">#REF!</definedName>
    <definedName name="TFirstProjDateDays___14" localSheetId="19">#REF!</definedName>
    <definedName name="TFirstProjDateDays___14" localSheetId="10">#REF!</definedName>
    <definedName name="TFirstProjDateDays___14" localSheetId="21">#REF!</definedName>
    <definedName name="TFirstProjDateDays___14">#REF!</definedName>
    <definedName name="TFirstProjDateDays___16" localSheetId="19">#REF!</definedName>
    <definedName name="TFirstProjDateDays___16" localSheetId="10">#REF!</definedName>
    <definedName name="TFirstProjDateDays___16" localSheetId="21">#REF!</definedName>
    <definedName name="TFirstProjDateDays___16">#REF!</definedName>
    <definedName name="TFirstProjDateDays___2" localSheetId="19">#REF!</definedName>
    <definedName name="TFirstProjDateDays___2" localSheetId="10">#REF!</definedName>
    <definedName name="TFirstProjDateDays___2" localSheetId="21">#REF!</definedName>
    <definedName name="TFirstProjDateDays___2">#REF!</definedName>
    <definedName name="TFirstProjDateDays___25" localSheetId="19">#REF!</definedName>
    <definedName name="TFirstProjDateDays___25" localSheetId="10">#REF!</definedName>
    <definedName name="TFirstProjDateDays___25" localSheetId="21">#REF!</definedName>
    <definedName name="TFirstProjDateDays___25">#REF!</definedName>
    <definedName name="TFirstProjDateDays___26" localSheetId="19">#REF!</definedName>
    <definedName name="TFirstProjDateDays___26" localSheetId="10">#REF!</definedName>
    <definedName name="TFirstProjDateDays___26" localSheetId="21">#REF!</definedName>
    <definedName name="TFirstProjDateDays___26">#REF!</definedName>
    <definedName name="TFirstProjDateDays___27" localSheetId="19">#REF!</definedName>
    <definedName name="TFirstProjDateDays___27" localSheetId="10">#REF!</definedName>
    <definedName name="TFirstProjDateDays___27" localSheetId="21">#REF!</definedName>
    <definedName name="TFirstProjDateDays___27">#REF!</definedName>
    <definedName name="TFirstProjDateDays___4" localSheetId="19">#REF!</definedName>
    <definedName name="TFirstProjDateDays___4" localSheetId="10">#REF!</definedName>
    <definedName name="TFirstProjDateDays___4" localSheetId="21">#REF!</definedName>
    <definedName name="TFirstProjDateDays___4">#REF!</definedName>
    <definedName name="TFirstProjDateDays___5" localSheetId="19">#REF!</definedName>
    <definedName name="TFirstProjDateDays___5" localSheetId="10">#REF!</definedName>
    <definedName name="TFirstProjDateDays___5" localSheetId="21">#REF!</definedName>
    <definedName name="TFirstProjDateDays___5">#REF!</definedName>
    <definedName name="TFirstProjDateDays___7" localSheetId="19">#REF!</definedName>
    <definedName name="TFirstProjDateDays___7" localSheetId="10">#REF!</definedName>
    <definedName name="TFirstProjDateDays___7" localSheetId="21">#REF!</definedName>
    <definedName name="TFirstProjDateDays___7">#REF!</definedName>
    <definedName name="TG" localSheetId="19">#REF!</definedName>
    <definedName name="TG" localSheetId="10">#REF!</definedName>
    <definedName name="TG" localSheetId="21">#REF!</definedName>
    <definedName name="TG">#REF!</definedName>
    <definedName name="tgyrdh" localSheetId="19">[103]BATIMENT!#REF!</definedName>
    <definedName name="tgyrdh" localSheetId="10">[103]BATIMENT!#REF!</definedName>
    <definedName name="tgyrdh" localSheetId="21">[103]BATIMENT!#REF!</definedName>
    <definedName name="tgyrdh">[103]BATIMENT!#REF!</definedName>
    <definedName name="THB" localSheetId="1">#REF!</definedName>
    <definedName name="THB" localSheetId="19">#REF!</definedName>
    <definedName name="THB" localSheetId="10">#REF!</definedName>
    <definedName name="THB" localSheetId="21">#REF!</definedName>
    <definedName name="THB">#REF!</definedName>
    <definedName name="Theme_Week_Mov" localSheetId="1">#REF!</definedName>
    <definedName name="Theme_Week_Mov" localSheetId="19">#REF!</definedName>
    <definedName name="Theme_Week_Mov" localSheetId="10">#REF!</definedName>
    <definedName name="Theme_Week_Mov" localSheetId="21">#REF!</definedName>
    <definedName name="Theme_Week_Mov">#REF!</definedName>
    <definedName name="TIEEQ" localSheetId="1">#REF!</definedName>
    <definedName name="TIEEQ" localSheetId="19">#REF!</definedName>
    <definedName name="TIEEQ" localSheetId="10">#REF!</definedName>
    <definedName name="TIEEQ" localSheetId="21">#REF!</definedName>
    <definedName name="TIEEQ">#REF!</definedName>
    <definedName name="TITLE" localSheetId="1">[103]BATIMENT!#REF!</definedName>
    <definedName name="TITLE" localSheetId="19">[103]BATIMENT!#REF!</definedName>
    <definedName name="TITLE" localSheetId="10">[103]BATIMENT!#REF!</definedName>
    <definedName name="TITLE" localSheetId="21">[103]BATIMENT!#REF!</definedName>
    <definedName name="TITLE">[103]BATIMENT!#REF!</definedName>
    <definedName name="TITLES">#N/A</definedName>
    <definedName name="Titles2">"a59:a67"</definedName>
    <definedName name="titre" localSheetId="19">[62]BATIMENT!#REF!</definedName>
    <definedName name="titre" localSheetId="10">[62]BATIMENT!#REF!</definedName>
    <definedName name="titre" localSheetId="21">[62]BATIMENT!#REF!</definedName>
    <definedName name="titre">[62]BATIMENT!#REF!</definedName>
    <definedName name="titres" localSheetId="1">#REF!</definedName>
    <definedName name="titres" localSheetId="19">#REF!</definedName>
    <definedName name="titres" localSheetId="10">#REF!</definedName>
    <definedName name="titres" localSheetId="21">#REF!</definedName>
    <definedName name="titres">#REF!</definedName>
    <definedName name="tkprtkt" localSheetId="22" hidden="1">#REF!</definedName>
    <definedName name="tkprtkt" localSheetId="1" hidden="1">#REF!</definedName>
    <definedName name="tkprtkt" localSheetId="19" hidden="1">#REF!</definedName>
    <definedName name="tkprtkt" localSheetId="10" hidden="1">#REF!</definedName>
    <definedName name="tkprtkt" localSheetId="21" hidden="1">#REF!</definedName>
    <definedName name="tkprtkt" localSheetId="7" hidden="1">#REF!</definedName>
    <definedName name="tkprtkt" localSheetId="26" hidden="1">#REF!</definedName>
    <definedName name="tkprtkt" localSheetId="17" hidden="1">#REF!</definedName>
    <definedName name="tkprtkt" hidden="1">#REF!</definedName>
    <definedName name="TLiabPct" localSheetId="19">#REF!</definedName>
    <definedName name="TLiabPct" localSheetId="10">#REF!</definedName>
    <definedName name="TLiabPct" localSheetId="21">#REF!</definedName>
    <definedName name="TLiabPct">#REF!</definedName>
    <definedName name="TLiabPct___0" localSheetId="19">#REF!</definedName>
    <definedName name="TLiabPct___0" localSheetId="10">#REF!</definedName>
    <definedName name="TLiabPct___0" localSheetId="21">#REF!</definedName>
    <definedName name="TLiabPct___0">#REF!</definedName>
    <definedName name="TLiabPct___12" localSheetId="19">#REF!</definedName>
    <definedName name="TLiabPct___12" localSheetId="10">#REF!</definedName>
    <definedName name="TLiabPct___12" localSheetId="21">#REF!</definedName>
    <definedName name="TLiabPct___12">#REF!</definedName>
    <definedName name="TLiabPct___14" localSheetId="19">#REF!</definedName>
    <definedName name="TLiabPct___14" localSheetId="10">#REF!</definedName>
    <definedName name="TLiabPct___14" localSheetId="21">#REF!</definedName>
    <definedName name="TLiabPct___14">#REF!</definedName>
    <definedName name="TLiabPct___16" localSheetId="19">#REF!</definedName>
    <definedName name="TLiabPct___16" localSheetId="10">#REF!</definedName>
    <definedName name="TLiabPct___16" localSheetId="21">#REF!</definedName>
    <definedName name="TLiabPct___16">#REF!</definedName>
    <definedName name="TLiabPct___2" localSheetId="19">#REF!</definedName>
    <definedName name="TLiabPct___2" localSheetId="10">#REF!</definedName>
    <definedName name="TLiabPct___2" localSheetId="21">#REF!</definedName>
    <definedName name="TLiabPct___2">#REF!</definedName>
    <definedName name="TLiabPct___25" localSheetId="19">#REF!</definedName>
    <definedName name="TLiabPct___25" localSheetId="10">#REF!</definedName>
    <definedName name="TLiabPct___25" localSheetId="21">#REF!</definedName>
    <definedName name="TLiabPct___25">#REF!</definedName>
    <definedName name="TLiabPct___26" localSheetId="19">#REF!</definedName>
    <definedName name="TLiabPct___26" localSheetId="10">#REF!</definedName>
    <definedName name="TLiabPct___26" localSheetId="21">#REF!</definedName>
    <definedName name="TLiabPct___26">#REF!</definedName>
    <definedName name="TLiabPct___27" localSheetId="19">#REF!</definedName>
    <definedName name="TLiabPct___27" localSheetId="10">#REF!</definedName>
    <definedName name="TLiabPct___27" localSheetId="21">#REF!</definedName>
    <definedName name="TLiabPct___27">#REF!</definedName>
    <definedName name="TLiabPct___4" localSheetId="19">#REF!</definedName>
    <definedName name="TLiabPct___4" localSheetId="10">#REF!</definedName>
    <definedName name="TLiabPct___4" localSheetId="21">#REF!</definedName>
    <definedName name="TLiabPct___4">#REF!</definedName>
    <definedName name="TLiabPct___5" localSheetId="19">#REF!</definedName>
    <definedName name="TLiabPct___5" localSheetId="10">#REF!</definedName>
    <definedName name="TLiabPct___5" localSheetId="21">#REF!</definedName>
    <definedName name="TLiabPct___5">#REF!</definedName>
    <definedName name="TLiabPct___7" localSheetId="19">#REF!</definedName>
    <definedName name="TLiabPct___7" localSheetId="10">#REF!</definedName>
    <definedName name="TLiabPct___7" localSheetId="21">#REF!</definedName>
    <definedName name="TLiabPct___7">#REF!</definedName>
    <definedName name="TLiabs" localSheetId="19">#REF!</definedName>
    <definedName name="TLiabs" localSheetId="10">#REF!</definedName>
    <definedName name="TLiabs" localSheetId="21">#REF!</definedName>
    <definedName name="TLiabs">#REF!</definedName>
    <definedName name="TLiabs___0" localSheetId="19">#REF!</definedName>
    <definedName name="TLiabs___0" localSheetId="10">#REF!</definedName>
    <definedName name="TLiabs___0" localSheetId="21">#REF!</definedName>
    <definedName name="TLiabs___0">#REF!</definedName>
    <definedName name="TLiabs___12" localSheetId="19">#REF!</definedName>
    <definedName name="TLiabs___12" localSheetId="10">#REF!</definedName>
    <definedName name="TLiabs___12" localSheetId="21">#REF!</definedName>
    <definedName name="TLiabs___12">#REF!</definedName>
    <definedName name="TLiabs___14" localSheetId="19">#REF!</definedName>
    <definedName name="TLiabs___14" localSheetId="10">#REF!</definedName>
    <definedName name="TLiabs___14" localSheetId="21">#REF!</definedName>
    <definedName name="TLiabs___14">#REF!</definedName>
    <definedName name="TLiabs___16" localSheetId="19">#REF!</definedName>
    <definedName name="TLiabs___16" localSheetId="10">#REF!</definedName>
    <definedName name="TLiabs___16" localSheetId="21">#REF!</definedName>
    <definedName name="TLiabs___16">#REF!</definedName>
    <definedName name="TLiabs___2" localSheetId="19">#REF!</definedName>
    <definedName name="TLiabs___2" localSheetId="10">#REF!</definedName>
    <definedName name="TLiabs___2" localSheetId="21">#REF!</definedName>
    <definedName name="TLiabs___2">#REF!</definedName>
    <definedName name="TLiabs___25" localSheetId="19">#REF!</definedName>
    <definedName name="TLiabs___25" localSheetId="10">#REF!</definedName>
    <definedName name="TLiabs___25" localSheetId="21">#REF!</definedName>
    <definedName name="TLiabs___25">#REF!</definedName>
    <definedName name="TLiabs___26" localSheetId="19">#REF!</definedName>
    <definedName name="TLiabs___26" localSheetId="10">#REF!</definedName>
    <definedName name="TLiabs___26" localSheetId="21">#REF!</definedName>
    <definedName name="TLiabs___26">#REF!</definedName>
    <definedName name="TLiabs___27" localSheetId="19">#REF!</definedName>
    <definedName name="TLiabs___27" localSheetId="10">#REF!</definedName>
    <definedName name="TLiabs___27" localSheetId="21">#REF!</definedName>
    <definedName name="TLiabs___27">#REF!</definedName>
    <definedName name="TLiabs___4" localSheetId="19">#REF!</definedName>
    <definedName name="TLiabs___4" localSheetId="10">#REF!</definedName>
    <definedName name="TLiabs___4" localSheetId="21">#REF!</definedName>
    <definedName name="TLiabs___4">#REF!</definedName>
    <definedName name="TLiabs___5" localSheetId="19">#REF!</definedName>
    <definedName name="TLiabs___5" localSheetId="10">#REF!</definedName>
    <definedName name="TLiabs___5" localSheetId="21">#REF!</definedName>
    <definedName name="TLiabs___5">#REF!</definedName>
    <definedName name="TLiabs___7" localSheetId="19">#REF!</definedName>
    <definedName name="TLiabs___7" localSheetId="10">#REF!</definedName>
    <definedName name="TLiabs___7" localSheetId="21">#REF!</definedName>
    <definedName name="TLiabs___7">#REF!</definedName>
    <definedName name="Tmarrakech" localSheetId="19">#REF!</definedName>
    <definedName name="Tmarrakech" localSheetId="10">#REF!</definedName>
    <definedName name="Tmarrakech" localSheetId="21">#REF!</definedName>
    <definedName name="Tmarrakech">#REF!</definedName>
    <definedName name="Tmeknes" localSheetId="19">#REF!</definedName>
    <definedName name="Tmeknes" localSheetId="10">#REF!</definedName>
    <definedName name="Tmeknes" localSheetId="21">#REF!</definedName>
    <definedName name="Tmeknes">#REF!</definedName>
    <definedName name="TNPPESales" localSheetId="19">#REF!</definedName>
    <definedName name="TNPPESales" localSheetId="10">#REF!</definedName>
    <definedName name="TNPPESales" localSheetId="21">#REF!</definedName>
    <definedName name="TNPPESales">#REF!</definedName>
    <definedName name="TNPPESales___0" localSheetId="19">#REF!</definedName>
    <definedName name="TNPPESales___0" localSheetId="10">#REF!</definedName>
    <definedName name="TNPPESales___0" localSheetId="21">#REF!</definedName>
    <definedName name="TNPPESales___0">#REF!</definedName>
    <definedName name="TNPPESales___12" localSheetId="19">#REF!</definedName>
    <definedName name="TNPPESales___12" localSheetId="10">#REF!</definedName>
    <definedName name="TNPPESales___12" localSheetId="21">#REF!</definedName>
    <definedName name="TNPPESales___12">#REF!</definedName>
    <definedName name="TNPPESales___14" localSheetId="19">#REF!</definedName>
    <definedName name="TNPPESales___14" localSheetId="10">#REF!</definedName>
    <definedName name="TNPPESales___14" localSheetId="21">#REF!</definedName>
    <definedName name="TNPPESales___14">#REF!</definedName>
    <definedName name="TNPPESales___16" localSheetId="19">#REF!</definedName>
    <definedName name="TNPPESales___16" localSheetId="10">#REF!</definedName>
    <definedName name="TNPPESales___16" localSheetId="21">#REF!</definedName>
    <definedName name="TNPPESales___16">#REF!</definedName>
    <definedName name="TNPPESales___2" localSheetId="19">#REF!</definedName>
    <definedName name="TNPPESales___2" localSheetId="10">#REF!</definedName>
    <definedName name="TNPPESales___2" localSheetId="21">#REF!</definedName>
    <definedName name="TNPPESales___2">#REF!</definedName>
    <definedName name="TNPPESales___25" localSheetId="19">#REF!</definedName>
    <definedName name="TNPPESales___25" localSheetId="10">#REF!</definedName>
    <definedName name="TNPPESales___25" localSheetId="21">#REF!</definedName>
    <definedName name="TNPPESales___25">#REF!</definedName>
    <definedName name="TNPPESales___26" localSheetId="19">#REF!</definedName>
    <definedName name="TNPPESales___26" localSheetId="10">#REF!</definedName>
    <definedName name="TNPPESales___26" localSheetId="21">#REF!</definedName>
    <definedName name="TNPPESales___26">#REF!</definedName>
    <definedName name="TNPPESales___27" localSheetId="19">#REF!</definedName>
    <definedName name="TNPPESales___27" localSheetId="10">#REF!</definedName>
    <definedName name="TNPPESales___27" localSheetId="21">#REF!</definedName>
    <definedName name="TNPPESales___27">#REF!</definedName>
    <definedName name="TNPPESales___4" localSheetId="19">#REF!</definedName>
    <definedName name="TNPPESales___4" localSheetId="10">#REF!</definedName>
    <definedName name="TNPPESales___4" localSheetId="21">#REF!</definedName>
    <definedName name="TNPPESales___4">#REF!</definedName>
    <definedName name="TNPPESales___5" localSheetId="19">#REF!</definedName>
    <definedName name="TNPPESales___5" localSheetId="10">#REF!</definedName>
    <definedName name="TNPPESales___5" localSheetId="21">#REF!</definedName>
    <definedName name="TNPPESales___5">#REF!</definedName>
    <definedName name="TNPPESales___7" localSheetId="19">#REF!</definedName>
    <definedName name="TNPPESales___7" localSheetId="10">#REF!</definedName>
    <definedName name="TNPPESales___7" localSheetId="21">#REF!</definedName>
    <definedName name="TNPPESales___7">#REF!</definedName>
    <definedName name="TNWIPct" localSheetId="19">#REF!</definedName>
    <definedName name="TNWIPct" localSheetId="10">#REF!</definedName>
    <definedName name="TNWIPct" localSheetId="21">#REF!</definedName>
    <definedName name="TNWIPct">#REF!</definedName>
    <definedName name="TNWIPct___0" localSheetId="19">#REF!</definedName>
    <definedName name="TNWIPct___0" localSheetId="10">#REF!</definedName>
    <definedName name="TNWIPct___0" localSheetId="21">#REF!</definedName>
    <definedName name="TNWIPct___0">#REF!</definedName>
    <definedName name="TNWIPct___12" localSheetId="19">#REF!</definedName>
    <definedName name="TNWIPct___12" localSheetId="10">#REF!</definedName>
    <definedName name="TNWIPct___12" localSheetId="21">#REF!</definedName>
    <definedName name="TNWIPct___12">#REF!</definedName>
    <definedName name="TNWIPct___14" localSheetId="19">#REF!</definedName>
    <definedName name="TNWIPct___14" localSheetId="10">#REF!</definedName>
    <definedName name="TNWIPct___14" localSheetId="21">#REF!</definedName>
    <definedName name="TNWIPct___14">#REF!</definedName>
    <definedName name="TNWIPct___16" localSheetId="19">#REF!</definedName>
    <definedName name="TNWIPct___16" localSheetId="10">#REF!</definedName>
    <definedName name="TNWIPct___16" localSheetId="21">#REF!</definedName>
    <definedName name="TNWIPct___16">#REF!</definedName>
    <definedName name="TNWIPct___2" localSheetId="19">#REF!</definedName>
    <definedName name="TNWIPct___2" localSheetId="10">#REF!</definedName>
    <definedName name="TNWIPct___2" localSheetId="21">#REF!</definedName>
    <definedName name="TNWIPct___2">#REF!</definedName>
    <definedName name="TNWIPct___25" localSheetId="19">#REF!</definedName>
    <definedName name="TNWIPct___25" localSheetId="10">#REF!</definedName>
    <definedName name="TNWIPct___25" localSheetId="21">#REF!</definedName>
    <definedName name="TNWIPct___25">#REF!</definedName>
    <definedName name="TNWIPct___26" localSheetId="19">#REF!</definedName>
    <definedName name="TNWIPct___26" localSheetId="10">#REF!</definedName>
    <definedName name="TNWIPct___26" localSheetId="21">#REF!</definedName>
    <definedName name="TNWIPct___26">#REF!</definedName>
    <definedName name="TNWIPct___27" localSheetId="19">#REF!</definedName>
    <definedName name="TNWIPct___27" localSheetId="10">#REF!</definedName>
    <definedName name="TNWIPct___27" localSheetId="21">#REF!</definedName>
    <definedName name="TNWIPct___27">#REF!</definedName>
    <definedName name="TNWIPct___4" localSheetId="19">#REF!</definedName>
    <definedName name="TNWIPct___4" localSheetId="10">#REF!</definedName>
    <definedName name="TNWIPct___4" localSheetId="21">#REF!</definedName>
    <definedName name="TNWIPct___4">#REF!</definedName>
    <definedName name="TNWIPct___5" localSheetId="19">#REF!</definedName>
    <definedName name="TNWIPct___5" localSheetId="10">#REF!</definedName>
    <definedName name="TNWIPct___5" localSheetId="21">#REF!</definedName>
    <definedName name="TNWIPct___5">#REF!</definedName>
    <definedName name="TNWIPct___7" localSheetId="19">#REF!</definedName>
    <definedName name="TNWIPct___7" localSheetId="10">#REF!</definedName>
    <definedName name="TNWIPct___7" localSheetId="21">#REF!</definedName>
    <definedName name="TNWIPct___7">#REF!</definedName>
    <definedName name="TokyoIndFactor" localSheetId="19">#REF!</definedName>
    <definedName name="TokyoIndFactor" localSheetId="10">#REF!</definedName>
    <definedName name="TokyoIndFactor" localSheetId="21">#REF!</definedName>
    <definedName name="TokyoIndFactor">#REF!</definedName>
    <definedName name="TokyoIndFactor___0" localSheetId="19">#REF!</definedName>
    <definedName name="TokyoIndFactor___0" localSheetId="10">#REF!</definedName>
    <definedName name="TokyoIndFactor___0" localSheetId="21">#REF!</definedName>
    <definedName name="TokyoIndFactor___0">#REF!</definedName>
    <definedName name="TokyoIndFactor___12" localSheetId="19">#REF!</definedName>
    <definedName name="TokyoIndFactor___12" localSheetId="10">#REF!</definedName>
    <definedName name="TokyoIndFactor___12" localSheetId="21">#REF!</definedName>
    <definedName name="TokyoIndFactor___12">#REF!</definedName>
    <definedName name="TokyoIndFactor___14" localSheetId="19">#REF!</definedName>
    <definedName name="TokyoIndFactor___14" localSheetId="10">#REF!</definedName>
    <definedName name="TokyoIndFactor___14" localSheetId="21">#REF!</definedName>
    <definedName name="TokyoIndFactor___14">#REF!</definedName>
    <definedName name="TokyoIndFactor___16" localSheetId="19">#REF!</definedName>
    <definedName name="TokyoIndFactor___16" localSheetId="10">#REF!</definedName>
    <definedName name="TokyoIndFactor___16" localSheetId="21">#REF!</definedName>
    <definedName name="TokyoIndFactor___16">#REF!</definedName>
    <definedName name="TokyoIndFactor___2" localSheetId="19">#REF!</definedName>
    <definedName name="TokyoIndFactor___2" localSheetId="10">#REF!</definedName>
    <definedName name="TokyoIndFactor___2" localSheetId="21">#REF!</definedName>
    <definedName name="TokyoIndFactor___2">#REF!</definedName>
    <definedName name="TokyoIndFactor___25" localSheetId="19">#REF!</definedName>
    <definedName name="TokyoIndFactor___25" localSheetId="10">#REF!</definedName>
    <definedName name="TokyoIndFactor___25" localSheetId="21">#REF!</definedName>
    <definedName name="TokyoIndFactor___25">#REF!</definedName>
    <definedName name="TokyoIndFactor___26" localSheetId="19">#REF!</definedName>
    <definedName name="TokyoIndFactor___26" localSheetId="10">#REF!</definedName>
    <definedName name="TokyoIndFactor___26" localSheetId="21">#REF!</definedName>
    <definedName name="TokyoIndFactor___26">#REF!</definedName>
    <definedName name="TokyoIndFactor___27" localSheetId="19">#REF!</definedName>
    <definedName name="TokyoIndFactor___27" localSheetId="10">#REF!</definedName>
    <definedName name="TokyoIndFactor___27" localSheetId="21">#REF!</definedName>
    <definedName name="TokyoIndFactor___27">#REF!</definedName>
    <definedName name="TokyoIndFactor___4" localSheetId="19">#REF!</definedName>
    <definedName name="TokyoIndFactor___4" localSheetId="10">#REF!</definedName>
    <definedName name="TokyoIndFactor___4" localSheetId="21">#REF!</definedName>
    <definedName name="TokyoIndFactor___4">#REF!</definedName>
    <definedName name="TokyoIndFactor___5" localSheetId="19">#REF!</definedName>
    <definedName name="TokyoIndFactor___5" localSheetId="10">#REF!</definedName>
    <definedName name="TokyoIndFactor___5" localSheetId="21">#REF!</definedName>
    <definedName name="TokyoIndFactor___5">#REF!</definedName>
    <definedName name="TokyoIndFactor___7" localSheetId="19">#REF!</definedName>
    <definedName name="TokyoIndFactor___7" localSheetId="10">#REF!</definedName>
    <definedName name="TokyoIndFactor___7" localSheetId="21">#REF!</definedName>
    <definedName name="TokyoIndFactor___7">#REF!</definedName>
    <definedName name="TOperProfitAdj" localSheetId="19">#REF!</definedName>
    <definedName name="TOperProfitAdj" localSheetId="10">#REF!</definedName>
    <definedName name="TOperProfitAdj" localSheetId="21">#REF!</definedName>
    <definedName name="TOperProfitAdj">#REF!</definedName>
    <definedName name="TOperProfitAdj___0" localSheetId="19">#REF!</definedName>
    <definedName name="TOperProfitAdj___0" localSheetId="10">#REF!</definedName>
    <definedName name="TOperProfitAdj___0" localSheetId="21">#REF!</definedName>
    <definedName name="TOperProfitAdj___0">#REF!</definedName>
    <definedName name="TOperProfitAdj___12" localSheetId="19">#REF!</definedName>
    <definedName name="TOperProfitAdj___12" localSheetId="10">#REF!</definedName>
    <definedName name="TOperProfitAdj___12" localSheetId="21">#REF!</definedName>
    <definedName name="TOperProfitAdj___12">#REF!</definedName>
    <definedName name="TOperProfitAdj___14" localSheetId="19">#REF!</definedName>
    <definedName name="TOperProfitAdj___14" localSheetId="10">#REF!</definedName>
    <definedName name="TOperProfitAdj___14" localSheetId="21">#REF!</definedName>
    <definedName name="TOperProfitAdj___14">#REF!</definedName>
    <definedName name="TOperProfitAdj___16" localSheetId="19">#REF!</definedName>
    <definedName name="TOperProfitAdj___16" localSheetId="10">#REF!</definedName>
    <definedName name="TOperProfitAdj___16" localSheetId="21">#REF!</definedName>
    <definedName name="TOperProfitAdj___16">#REF!</definedName>
    <definedName name="TOperProfitAdj___2" localSheetId="19">#REF!</definedName>
    <definedName name="TOperProfitAdj___2" localSheetId="10">#REF!</definedName>
    <definedName name="TOperProfitAdj___2" localSheetId="21">#REF!</definedName>
    <definedName name="TOperProfitAdj___2">#REF!</definedName>
    <definedName name="TOperProfitAdj___25" localSheetId="19">#REF!</definedName>
    <definedName name="TOperProfitAdj___25" localSheetId="10">#REF!</definedName>
    <definedName name="TOperProfitAdj___25" localSheetId="21">#REF!</definedName>
    <definedName name="TOperProfitAdj___25">#REF!</definedName>
    <definedName name="TOperProfitAdj___26" localSheetId="19">#REF!</definedName>
    <definedName name="TOperProfitAdj___26" localSheetId="10">#REF!</definedName>
    <definedName name="TOperProfitAdj___26" localSheetId="21">#REF!</definedName>
    <definedName name="TOperProfitAdj___26">#REF!</definedName>
    <definedName name="TOperProfitAdj___27" localSheetId="19">#REF!</definedName>
    <definedName name="TOperProfitAdj___27" localSheetId="10">#REF!</definedName>
    <definedName name="TOperProfitAdj___27" localSheetId="21">#REF!</definedName>
    <definedName name="TOperProfitAdj___27">#REF!</definedName>
    <definedName name="TOperProfitAdj___4" localSheetId="19">#REF!</definedName>
    <definedName name="TOperProfitAdj___4" localSheetId="10">#REF!</definedName>
    <definedName name="TOperProfitAdj___4" localSheetId="21">#REF!</definedName>
    <definedName name="TOperProfitAdj___4">#REF!</definedName>
    <definedName name="TOperProfitAdj___5" localSheetId="19">#REF!</definedName>
    <definedName name="TOperProfitAdj___5" localSheetId="10">#REF!</definedName>
    <definedName name="TOperProfitAdj___5" localSheetId="21">#REF!</definedName>
    <definedName name="TOperProfitAdj___5">#REF!</definedName>
    <definedName name="TOperProfitAdj___7" localSheetId="19">#REF!</definedName>
    <definedName name="TOperProfitAdj___7" localSheetId="10">#REF!</definedName>
    <definedName name="TOperProfitAdj___7" localSheetId="21">#REF!</definedName>
    <definedName name="TOperProfitAdj___7">#REF!</definedName>
    <definedName name="TOPMult" localSheetId="19">#REF!</definedName>
    <definedName name="TOPMult" localSheetId="10">#REF!</definedName>
    <definedName name="TOPMult" localSheetId="21">#REF!</definedName>
    <definedName name="TOPMult">#REF!</definedName>
    <definedName name="TOPMult___0" localSheetId="19">#REF!</definedName>
    <definedName name="TOPMult___0" localSheetId="10">#REF!</definedName>
    <definedName name="TOPMult___0" localSheetId="21">#REF!</definedName>
    <definedName name="TOPMult___0">#REF!</definedName>
    <definedName name="TOPMult___12" localSheetId="19">#REF!</definedName>
    <definedName name="TOPMult___12" localSheetId="10">#REF!</definedName>
    <definedName name="TOPMult___12" localSheetId="21">#REF!</definedName>
    <definedName name="TOPMult___12">#REF!</definedName>
    <definedName name="TOPMult___14" localSheetId="19">#REF!</definedName>
    <definedName name="TOPMult___14" localSheetId="10">#REF!</definedName>
    <definedName name="TOPMult___14" localSheetId="21">#REF!</definedName>
    <definedName name="TOPMult___14">#REF!</definedName>
    <definedName name="TOPMult___16" localSheetId="19">#REF!</definedName>
    <definedName name="TOPMult___16" localSheetId="10">#REF!</definedName>
    <definedName name="TOPMult___16" localSheetId="21">#REF!</definedName>
    <definedName name="TOPMult___16">#REF!</definedName>
    <definedName name="TOPMult___2" localSheetId="19">#REF!</definedName>
    <definedName name="TOPMult___2" localSheetId="10">#REF!</definedName>
    <definedName name="TOPMult___2" localSheetId="21">#REF!</definedName>
    <definedName name="TOPMult___2">#REF!</definedName>
    <definedName name="TOPMult___25" localSheetId="19">#REF!</definedName>
    <definedName name="TOPMult___25" localSheetId="10">#REF!</definedName>
    <definedName name="TOPMult___25" localSheetId="21">#REF!</definedName>
    <definedName name="TOPMult___25">#REF!</definedName>
    <definedName name="TOPMult___26" localSheetId="19">#REF!</definedName>
    <definedName name="TOPMult___26" localSheetId="10">#REF!</definedName>
    <definedName name="TOPMult___26" localSheetId="21">#REF!</definedName>
    <definedName name="TOPMult___26">#REF!</definedName>
    <definedName name="TOPMult___27" localSheetId="19">#REF!</definedName>
    <definedName name="TOPMult___27" localSheetId="10">#REF!</definedName>
    <definedName name="TOPMult___27" localSheetId="21">#REF!</definedName>
    <definedName name="TOPMult___27">#REF!</definedName>
    <definedName name="TOPMult___4" localSheetId="19">#REF!</definedName>
    <definedName name="TOPMult___4" localSheetId="10">#REF!</definedName>
    <definedName name="TOPMult___4" localSheetId="21">#REF!</definedName>
    <definedName name="TOPMult___4">#REF!</definedName>
    <definedName name="TOPMult___5" localSheetId="19">#REF!</definedName>
    <definedName name="TOPMult___5" localSheetId="10">#REF!</definedName>
    <definedName name="TOPMult___5" localSheetId="21">#REF!</definedName>
    <definedName name="TOPMult___5">#REF!</definedName>
    <definedName name="TOPMult___7" localSheetId="19">#REF!</definedName>
    <definedName name="TOPMult___7" localSheetId="10">#REF!</definedName>
    <definedName name="TOPMult___7" localSheetId="21">#REF!</definedName>
    <definedName name="TOPMult___7">#REF!</definedName>
    <definedName name="TOTAL" localSheetId="19">#REF!</definedName>
    <definedName name="TOTAL" localSheetId="10">#REF!</definedName>
    <definedName name="TOTAL" localSheetId="21">#REF!</definedName>
    <definedName name="TOTAL">#REF!</definedName>
    <definedName name="TOTAL___0" localSheetId="19">[17]CH95!#REF!</definedName>
    <definedName name="TOTAL___0" localSheetId="10">[17]CH95!#REF!</definedName>
    <definedName name="TOTAL___0" localSheetId="21">[17]CH95!#REF!</definedName>
    <definedName name="TOTAL___0">[17]CH95!#REF!</definedName>
    <definedName name="TOTAL___12" localSheetId="1">#REF!</definedName>
    <definedName name="TOTAL___12" localSheetId="19">#REF!</definedName>
    <definedName name="TOTAL___12" localSheetId="10">#REF!</definedName>
    <definedName name="TOTAL___12" localSheetId="21">#REF!</definedName>
    <definedName name="TOTAL___12">#REF!</definedName>
    <definedName name="TotalGraph" localSheetId="19">'[40]Daily Z10'!#REF!</definedName>
    <definedName name="TotalGraph" localSheetId="10">'[40]Daily Z10'!#REF!</definedName>
    <definedName name="TotalGraph" localSheetId="21">'[40]Daily Z10'!#REF!</definedName>
    <definedName name="TotalGraph">'[40]Daily Z10'!#REF!</definedName>
    <definedName name="TotalRMDGraph" localSheetId="19">'[40]Daily Z10'!#REF!</definedName>
    <definedName name="TotalRMDGraph" localSheetId="10">'[40]Daily Z10'!#REF!</definedName>
    <definedName name="TotalRMDGraph" localSheetId="21">'[40]Daily Z10'!#REF!</definedName>
    <definedName name="TotalRMDGraph">'[40]Daily Z10'!#REF!</definedName>
    <definedName name="totalvalue" localSheetId="1">#REF!</definedName>
    <definedName name="totalvalue" localSheetId="19">#REF!</definedName>
    <definedName name="totalvalue" localSheetId="10">#REF!</definedName>
    <definedName name="totalvalue" localSheetId="21">#REF!</definedName>
    <definedName name="totalvalue">#REF!</definedName>
    <definedName name="TOther1" localSheetId="1">#REF!</definedName>
    <definedName name="TOther1" localSheetId="19">#REF!</definedName>
    <definedName name="TOther1" localSheetId="10">#REF!</definedName>
    <definedName name="TOther1" localSheetId="21">#REF!</definedName>
    <definedName name="TOther1">#REF!</definedName>
    <definedName name="TOther1___0" localSheetId="1">#REF!</definedName>
    <definedName name="TOther1___0" localSheetId="19">#REF!</definedName>
    <definedName name="TOther1___0" localSheetId="10">#REF!</definedName>
    <definedName name="TOther1___0" localSheetId="21">#REF!</definedName>
    <definedName name="TOther1___0">#REF!</definedName>
    <definedName name="TOther1___12" localSheetId="19">#REF!</definedName>
    <definedName name="TOther1___12" localSheetId="10">#REF!</definedName>
    <definedName name="TOther1___12" localSheetId="21">#REF!</definedName>
    <definedName name="TOther1___12">#REF!</definedName>
    <definedName name="TOther1___14" localSheetId="19">#REF!</definedName>
    <definedName name="TOther1___14" localSheetId="10">#REF!</definedName>
    <definedName name="TOther1___14" localSheetId="21">#REF!</definedName>
    <definedName name="TOther1___14">#REF!</definedName>
    <definedName name="TOther1___16" localSheetId="19">#REF!</definedName>
    <definedName name="TOther1___16" localSheetId="10">#REF!</definedName>
    <definedName name="TOther1___16" localSheetId="21">#REF!</definedName>
    <definedName name="TOther1___16">#REF!</definedName>
    <definedName name="TOther1___2" localSheetId="19">#REF!</definedName>
    <definedName name="TOther1___2" localSheetId="10">#REF!</definedName>
    <definedName name="TOther1___2" localSheetId="21">#REF!</definedName>
    <definedName name="TOther1___2">#REF!</definedName>
    <definedName name="TOther1___25" localSheetId="19">#REF!</definedName>
    <definedName name="TOther1___25" localSheetId="10">#REF!</definedName>
    <definedName name="TOther1___25" localSheetId="21">#REF!</definedName>
    <definedName name="TOther1___25">#REF!</definedName>
    <definedName name="TOther1___26" localSheetId="19">#REF!</definedName>
    <definedName name="TOther1___26" localSheetId="10">#REF!</definedName>
    <definedName name="TOther1___26" localSheetId="21">#REF!</definedName>
    <definedName name="TOther1___26">#REF!</definedName>
    <definedName name="TOther1___27" localSheetId="19">#REF!</definedName>
    <definedName name="TOther1___27" localSheetId="10">#REF!</definedName>
    <definedName name="TOther1___27" localSheetId="21">#REF!</definedName>
    <definedName name="TOther1___27">#REF!</definedName>
    <definedName name="TOther1___4" localSheetId="19">#REF!</definedName>
    <definedName name="TOther1___4" localSheetId="10">#REF!</definedName>
    <definedName name="TOther1___4" localSheetId="21">#REF!</definedName>
    <definedName name="TOther1___4">#REF!</definedName>
    <definedName name="TOther1___5" localSheetId="19">#REF!</definedName>
    <definedName name="TOther1___5" localSheetId="10">#REF!</definedName>
    <definedName name="TOther1___5" localSheetId="21">#REF!</definedName>
    <definedName name="TOther1___5">#REF!</definedName>
    <definedName name="TOther1___7" localSheetId="19">#REF!</definedName>
    <definedName name="TOther1___7" localSheetId="10">#REF!</definedName>
    <definedName name="TOther1___7" localSheetId="21">#REF!</definedName>
    <definedName name="TOther1___7">#REF!</definedName>
    <definedName name="TOther1Adj" localSheetId="19">#REF!</definedName>
    <definedName name="TOther1Adj" localSheetId="10">#REF!</definedName>
    <definedName name="TOther1Adj" localSheetId="21">#REF!</definedName>
    <definedName name="TOther1Adj">#REF!</definedName>
    <definedName name="TOther1Adj___0" localSheetId="19">#REF!</definedName>
    <definedName name="TOther1Adj___0" localSheetId="10">#REF!</definedName>
    <definedName name="TOther1Adj___0" localSheetId="21">#REF!</definedName>
    <definedName name="TOther1Adj___0">#REF!</definedName>
    <definedName name="TOther1Adj___12" localSheetId="19">#REF!</definedName>
    <definedName name="TOther1Adj___12" localSheetId="10">#REF!</definedName>
    <definedName name="TOther1Adj___12" localSheetId="21">#REF!</definedName>
    <definedName name="TOther1Adj___12">#REF!</definedName>
    <definedName name="TOther1Adj___14" localSheetId="19">#REF!</definedName>
    <definedName name="TOther1Adj___14" localSheetId="10">#REF!</definedName>
    <definedName name="TOther1Adj___14" localSheetId="21">#REF!</definedName>
    <definedName name="TOther1Adj___14">#REF!</definedName>
    <definedName name="TOther1Adj___16" localSheetId="19">#REF!</definedName>
    <definedName name="TOther1Adj___16" localSheetId="10">#REF!</definedName>
    <definedName name="TOther1Adj___16" localSheetId="21">#REF!</definedName>
    <definedName name="TOther1Adj___16">#REF!</definedName>
    <definedName name="TOther1Adj___2" localSheetId="19">#REF!</definedName>
    <definedName name="TOther1Adj___2" localSheetId="10">#REF!</definedName>
    <definedName name="TOther1Adj___2" localSheetId="21">#REF!</definedName>
    <definedName name="TOther1Adj___2">#REF!</definedName>
    <definedName name="TOther1Adj___25" localSheetId="19">#REF!</definedName>
    <definedName name="TOther1Adj___25" localSheetId="10">#REF!</definedName>
    <definedName name="TOther1Adj___25" localSheetId="21">#REF!</definedName>
    <definedName name="TOther1Adj___25">#REF!</definedName>
    <definedName name="TOther1Adj___26" localSheetId="19">#REF!</definedName>
    <definedName name="TOther1Adj___26" localSheetId="10">#REF!</definedName>
    <definedName name="TOther1Adj___26" localSheetId="21">#REF!</definedName>
    <definedName name="TOther1Adj___26">#REF!</definedName>
    <definedName name="TOther1Adj___27" localSheetId="19">#REF!</definedName>
    <definedName name="TOther1Adj___27" localSheetId="10">#REF!</definedName>
    <definedName name="TOther1Adj___27" localSheetId="21">#REF!</definedName>
    <definedName name="TOther1Adj___27">#REF!</definedName>
    <definedName name="TOther1Adj___4" localSheetId="19">#REF!</definedName>
    <definedName name="TOther1Adj___4" localSheetId="10">#REF!</definedName>
    <definedName name="TOther1Adj___4" localSheetId="21">#REF!</definedName>
    <definedName name="TOther1Adj___4">#REF!</definedName>
    <definedName name="TOther1Adj___5" localSheetId="19">#REF!</definedName>
    <definedName name="TOther1Adj___5" localSheetId="10">#REF!</definedName>
    <definedName name="TOther1Adj___5" localSheetId="21">#REF!</definedName>
    <definedName name="TOther1Adj___5">#REF!</definedName>
    <definedName name="TOther1Adj___7" localSheetId="19">#REF!</definedName>
    <definedName name="TOther1Adj___7" localSheetId="10">#REF!</definedName>
    <definedName name="TOther1Adj___7" localSheetId="21">#REF!</definedName>
    <definedName name="TOther1Adj___7">#REF!</definedName>
    <definedName name="TOther1Mult" localSheetId="19">#REF!</definedName>
    <definedName name="TOther1Mult" localSheetId="10">#REF!</definedName>
    <definedName name="TOther1Mult" localSheetId="21">#REF!</definedName>
    <definedName name="TOther1Mult">#REF!</definedName>
    <definedName name="TOther1Mult___0" localSheetId="19">#REF!</definedName>
    <definedName name="TOther1Mult___0" localSheetId="10">#REF!</definedName>
    <definedName name="TOther1Mult___0" localSheetId="21">#REF!</definedName>
    <definedName name="TOther1Mult___0">#REF!</definedName>
    <definedName name="TOther1Mult___12" localSheetId="19">#REF!</definedName>
    <definedName name="TOther1Mult___12" localSheetId="10">#REF!</definedName>
    <definedName name="TOther1Mult___12" localSheetId="21">#REF!</definedName>
    <definedName name="TOther1Mult___12">#REF!</definedName>
    <definedName name="TOther1Mult___14" localSheetId="19">#REF!</definedName>
    <definedName name="TOther1Mult___14" localSheetId="10">#REF!</definedName>
    <definedName name="TOther1Mult___14" localSheetId="21">#REF!</definedName>
    <definedName name="TOther1Mult___14">#REF!</definedName>
    <definedName name="TOther1Mult___16" localSheetId="19">#REF!</definedName>
    <definedName name="TOther1Mult___16" localSheetId="10">#REF!</definedName>
    <definedName name="TOther1Mult___16" localSheetId="21">#REF!</definedName>
    <definedName name="TOther1Mult___16">#REF!</definedName>
    <definedName name="TOther1Mult___2" localSheetId="19">#REF!</definedName>
    <definedName name="TOther1Mult___2" localSheetId="10">#REF!</definedName>
    <definedName name="TOther1Mult___2" localSheetId="21">#REF!</definedName>
    <definedName name="TOther1Mult___2">#REF!</definedName>
    <definedName name="TOther1Mult___25" localSheetId="19">#REF!</definedName>
    <definedName name="TOther1Mult___25" localSheetId="10">#REF!</definedName>
    <definedName name="TOther1Mult___25" localSheetId="21">#REF!</definedName>
    <definedName name="TOther1Mult___25">#REF!</definedName>
    <definedName name="TOther1Mult___26" localSheetId="19">#REF!</definedName>
    <definedName name="TOther1Mult___26" localSheetId="10">#REF!</definedName>
    <definedName name="TOther1Mult___26" localSheetId="21">#REF!</definedName>
    <definedName name="TOther1Mult___26">#REF!</definedName>
    <definedName name="TOther1Mult___27" localSheetId="19">#REF!</definedName>
    <definedName name="TOther1Mult___27" localSheetId="10">#REF!</definedName>
    <definedName name="TOther1Mult___27" localSheetId="21">#REF!</definedName>
    <definedName name="TOther1Mult___27">#REF!</definedName>
    <definedName name="TOther1Mult___4" localSheetId="19">#REF!</definedName>
    <definedName name="TOther1Mult___4" localSheetId="10">#REF!</definedName>
    <definedName name="TOther1Mult___4" localSheetId="21">#REF!</definedName>
    <definedName name="TOther1Mult___4">#REF!</definedName>
    <definedName name="TOther1Mult___5" localSheetId="19">#REF!</definedName>
    <definedName name="TOther1Mult___5" localSheetId="10">#REF!</definedName>
    <definedName name="TOther1Mult___5" localSheetId="21">#REF!</definedName>
    <definedName name="TOther1Mult___5">#REF!</definedName>
    <definedName name="TOther1Mult___7" localSheetId="19">#REF!</definedName>
    <definedName name="TOther1Mult___7" localSheetId="10">#REF!</definedName>
    <definedName name="TOther1Mult___7" localSheetId="21">#REF!</definedName>
    <definedName name="TOther1Mult___7">#REF!</definedName>
    <definedName name="TOther1Pct" localSheetId="19">#REF!</definedName>
    <definedName name="TOther1Pct" localSheetId="10">#REF!</definedName>
    <definedName name="TOther1Pct" localSheetId="21">#REF!</definedName>
    <definedName name="TOther1Pct">#REF!</definedName>
    <definedName name="TOther1Pct___0" localSheetId="19">#REF!</definedName>
    <definedName name="TOther1Pct___0" localSheetId="10">#REF!</definedName>
    <definedName name="TOther1Pct___0" localSheetId="21">#REF!</definedName>
    <definedName name="TOther1Pct___0">#REF!</definedName>
    <definedName name="TOther1Pct___12" localSheetId="19">#REF!</definedName>
    <definedName name="TOther1Pct___12" localSheetId="10">#REF!</definedName>
    <definedName name="TOther1Pct___12" localSheetId="21">#REF!</definedName>
    <definedName name="TOther1Pct___12">#REF!</definedName>
    <definedName name="TOther1Pct___14" localSheetId="19">#REF!</definedName>
    <definedName name="TOther1Pct___14" localSheetId="10">#REF!</definedName>
    <definedName name="TOther1Pct___14" localSheetId="21">#REF!</definedName>
    <definedName name="TOther1Pct___14">#REF!</definedName>
    <definedName name="TOther1Pct___16" localSheetId="19">#REF!</definedName>
    <definedName name="TOther1Pct___16" localSheetId="10">#REF!</definedName>
    <definedName name="TOther1Pct___16" localSheetId="21">#REF!</definedName>
    <definedName name="TOther1Pct___16">#REF!</definedName>
    <definedName name="TOther1Pct___2" localSheetId="19">#REF!</definedName>
    <definedName name="TOther1Pct___2" localSheetId="10">#REF!</definedName>
    <definedName name="TOther1Pct___2" localSheetId="21">#REF!</definedName>
    <definedName name="TOther1Pct___2">#REF!</definedName>
    <definedName name="TOther1Pct___25" localSheetId="19">#REF!</definedName>
    <definedName name="TOther1Pct___25" localSheetId="10">#REF!</definedName>
    <definedName name="TOther1Pct___25" localSheetId="21">#REF!</definedName>
    <definedName name="TOther1Pct___25">#REF!</definedName>
    <definedName name="TOther1Pct___26" localSheetId="19">#REF!</definedName>
    <definedName name="TOther1Pct___26" localSheetId="10">#REF!</definedName>
    <definedName name="TOther1Pct___26" localSheetId="21">#REF!</definedName>
    <definedName name="TOther1Pct___26">#REF!</definedName>
    <definedName name="TOther1Pct___27" localSheetId="19">#REF!</definedName>
    <definedName name="TOther1Pct___27" localSheetId="10">#REF!</definedName>
    <definedName name="TOther1Pct___27" localSheetId="21">#REF!</definedName>
    <definedName name="TOther1Pct___27">#REF!</definedName>
    <definedName name="TOther1Pct___4" localSheetId="19">#REF!</definedName>
    <definedName name="TOther1Pct___4" localSheetId="10">#REF!</definedName>
    <definedName name="TOther1Pct___4" localSheetId="21">#REF!</definedName>
    <definedName name="TOther1Pct___4">#REF!</definedName>
    <definedName name="TOther1Pct___5" localSheetId="19">#REF!</definedName>
    <definedName name="TOther1Pct___5" localSheetId="10">#REF!</definedName>
    <definedName name="TOther1Pct___5" localSheetId="21">#REF!</definedName>
    <definedName name="TOther1Pct___5">#REF!</definedName>
    <definedName name="TOther1Pct___7" localSheetId="19">#REF!</definedName>
    <definedName name="TOther1Pct___7" localSheetId="10">#REF!</definedName>
    <definedName name="TOther1Pct___7" localSheetId="21">#REF!</definedName>
    <definedName name="TOther1Pct___7">#REF!</definedName>
    <definedName name="TOther2" localSheetId="19">#REF!</definedName>
    <definedName name="TOther2" localSheetId="10">#REF!</definedName>
    <definedName name="TOther2" localSheetId="21">#REF!</definedName>
    <definedName name="TOther2">#REF!</definedName>
    <definedName name="TOther2___0" localSheetId="19">#REF!</definedName>
    <definedName name="TOther2___0" localSheetId="10">#REF!</definedName>
    <definedName name="TOther2___0" localSheetId="21">#REF!</definedName>
    <definedName name="TOther2___0">#REF!</definedName>
    <definedName name="TOther2___12" localSheetId="19">#REF!</definedName>
    <definedName name="TOther2___12" localSheetId="10">#REF!</definedName>
    <definedName name="TOther2___12" localSheetId="21">#REF!</definedName>
    <definedName name="TOther2___12">#REF!</definedName>
    <definedName name="TOther2___14" localSheetId="19">#REF!</definedName>
    <definedName name="TOther2___14" localSheetId="10">#REF!</definedName>
    <definedName name="TOther2___14" localSheetId="21">#REF!</definedName>
    <definedName name="TOther2___14">#REF!</definedName>
    <definedName name="TOther2___16" localSheetId="19">#REF!</definedName>
    <definedName name="TOther2___16" localSheetId="10">#REF!</definedName>
    <definedName name="TOther2___16" localSheetId="21">#REF!</definedName>
    <definedName name="TOther2___16">#REF!</definedName>
    <definedName name="TOther2___2" localSheetId="19">#REF!</definedName>
    <definedName name="TOther2___2" localSheetId="10">#REF!</definedName>
    <definedName name="TOther2___2" localSheetId="21">#REF!</definedName>
    <definedName name="TOther2___2">#REF!</definedName>
    <definedName name="TOther2___25" localSheetId="19">#REF!</definedName>
    <definedName name="TOther2___25" localSheetId="10">#REF!</definedName>
    <definedName name="TOther2___25" localSheetId="21">#REF!</definedName>
    <definedName name="TOther2___25">#REF!</definedName>
    <definedName name="TOther2___26" localSheetId="19">#REF!</definedName>
    <definedName name="TOther2___26" localSheetId="10">#REF!</definedName>
    <definedName name="TOther2___26" localSheetId="21">#REF!</definedName>
    <definedName name="TOther2___26">#REF!</definedName>
    <definedName name="TOther2___27" localSheetId="19">#REF!</definedName>
    <definedName name="TOther2___27" localSheetId="10">#REF!</definedName>
    <definedName name="TOther2___27" localSheetId="21">#REF!</definedName>
    <definedName name="TOther2___27">#REF!</definedName>
    <definedName name="TOther2___4" localSheetId="19">#REF!</definedName>
    <definedName name="TOther2___4" localSheetId="10">#REF!</definedName>
    <definedName name="TOther2___4" localSheetId="21">#REF!</definedName>
    <definedName name="TOther2___4">#REF!</definedName>
    <definedName name="TOther2___5" localSheetId="19">#REF!</definedName>
    <definedName name="TOther2___5" localSheetId="10">#REF!</definedName>
    <definedName name="TOther2___5" localSheetId="21">#REF!</definedName>
    <definedName name="TOther2___5">#REF!</definedName>
    <definedName name="TOther2___7" localSheetId="19">#REF!</definedName>
    <definedName name="TOther2___7" localSheetId="10">#REF!</definedName>
    <definedName name="TOther2___7" localSheetId="21">#REF!</definedName>
    <definedName name="TOther2___7">#REF!</definedName>
    <definedName name="TOther2Adj" localSheetId="19">#REF!</definedName>
    <definedName name="TOther2Adj" localSheetId="10">#REF!</definedName>
    <definedName name="TOther2Adj" localSheetId="21">#REF!</definedName>
    <definedName name="TOther2Adj">#REF!</definedName>
    <definedName name="TOther2Adj___0" localSheetId="19">#REF!</definedName>
    <definedName name="TOther2Adj___0" localSheetId="10">#REF!</definedName>
    <definedName name="TOther2Adj___0" localSheetId="21">#REF!</definedName>
    <definedName name="TOther2Adj___0">#REF!</definedName>
    <definedName name="TOther2Adj___12" localSheetId="19">#REF!</definedName>
    <definedName name="TOther2Adj___12" localSheetId="10">#REF!</definedName>
    <definedName name="TOther2Adj___12" localSheetId="21">#REF!</definedName>
    <definedName name="TOther2Adj___12">#REF!</definedName>
    <definedName name="TOther2Adj___14" localSheetId="19">#REF!</definedName>
    <definedName name="TOther2Adj___14" localSheetId="10">#REF!</definedName>
    <definedName name="TOther2Adj___14" localSheetId="21">#REF!</definedName>
    <definedName name="TOther2Adj___14">#REF!</definedName>
    <definedName name="TOther2Adj___16" localSheetId="19">#REF!</definedName>
    <definedName name="TOther2Adj___16" localSheetId="10">#REF!</definedName>
    <definedName name="TOther2Adj___16" localSheetId="21">#REF!</definedName>
    <definedName name="TOther2Adj___16">#REF!</definedName>
    <definedName name="TOther2Adj___2" localSheetId="19">#REF!</definedName>
    <definedName name="TOther2Adj___2" localSheetId="10">#REF!</definedName>
    <definedName name="TOther2Adj___2" localSheetId="21">#REF!</definedName>
    <definedName name="TOther2Adj___2">#REF!</definedName>
    <definedName name="TOther2Adj___25" localSheetId="19">#REF!</definedName>
    <definedName name="TOther2Adj___25" localSheetId="10">#REF!</definedName>
    <definedName name="TOther2Adj___25" localSheetId="21">#REF!</definedName>
    <definedName name="TOther2Adj___25">#REF!</definedName>
    <definedName name="TOther2Adj___26" localSheetId="19">#REF!</definedName>
    <definedName name="TOther2Adj___26" localSheetId="10">#REF!</definedName>
    <definedName name="TOther2Adj___26" localSheetId="21">#REF!</definedName>
    <definedName name="TOther2Adj___26">#REF!</definedName>
    <definedName name="TOther2Adj___27" localSheetId="19">#REF!</definedName>
    <definedName name="TOther2Adj___27" localSheetId="10">#REF!</definedName>
    <definedName name="TOther2Adj___27" localSheetId="21">#REF!</definedName>
    <definedName name="TOther2Adj___27">#REF!</definedName>
    <definedName name="TOther2Adj___4" localSheetId="19">#REF!</definedName>
    <definedName name="TOther2Adj___4" localSheetId="10">#REF!</definedName>
    <definedName name="TOther2Adj___4" localSheetId="21">#REF!</definedName>
    <definedName name="TOther2Adj___4">#REF!</definedName>
    <definedName name="TOther2Adj___5" localSheetId="19">#REF!</definedName>
    <definedName name="TOther2Adj___5" localSheetId="10">#REF!</definedName>
    <definedName name="TOther2Adj___5" localSheetId="21">#REF!</definedName>
    <definedName name="TOther2Adj___5">#REF!</definedName>
    <definedName name="TOther2Adj___7" localSheetId="19">#REF!</definedName>
    <definedName name="TOther2Adj___7" localSheetId="10">#REF!</definedName>
    <definedName name="TOther2Adj___7" localSheetId="21">#REF!</definedName>
    <definedName name="TOther2Adj___7">#REF!</definedName>
    <definedName name="TOther2Mult" localSheetId="19">#REF!</definedName>
    <definedName name="TOther2Mult" localSheetId="10">#REF!</definedName>
    <definedName name="TOther2Mult" localSheetId="21">#REF!</definedName>
    <definedName name="TOther2Mult">#REF!</definedName>
    <definedName name="TOther2Mult___0" localSheetId="19">#REF!</definedName>
    <definedName name="TOther2Mult___0" localSheetId="10">#REF!</definedName>
    <definedName name="TOther2Mult___0" localSheetId="21">#REF!</definedName>
    <definedName name="TOther2Mult___0">#REF!</definedName>
    <definedName name="TOther2Mult___12" localSheetId="19">#REF!</definedName>
    <definedName name="TOther2Mult___12" localSheetId="10">#REF!</definedName>
    <definedName name="TOther2Mult___12" localSheetId="21">#REF!</definedName>
    <definedName name="TOther2Mult___12">#REF!</definedName>
    <definedName name="TOther2Mult___14" localSheetId="19">#REF!</definedName>
    <definedName name="TOther2Mult___14" localSheetId="10">#REF!</definedName>
    <definedName name="TOther2Mult___14" localSheetId="21">#REF!</definedName>
    <definedName name="TOther2Mult___14">#REF!</definedName>
    <definedName name="TOther2Mult___16" localSheetId="19">#REF!</definedName>
    <definedName name="TOther2Mult___16" localSheetId="10">#REF!</definedName>
    <definedName name="TOther2Mult___16" localSheetId="21">#REF!</definedName>
    <definedName name="TOther2Mult___16">#REF!</definedName>
    <definedName name="TOther2Mult___2" localSheetId="19">#REF!</definedName>
    <definedName name="TOther2Mult___2" localSheetId="10">#REF!</definedName>
    <definedName name="TOther2Mult___2" localSheetId="21">#REF!</definedName>
    <definedName name="TOther2Mult___2">#REF!</definedName>
    <definedName name="TOther2Mult___25" localSheetId="19">#REF!</definedName>
    <definedName name="TOther2Mult___25" localSheetId="10">#REF!</definedName>
    <definedName name="TOther2Mult___25" localSheetId="21">#REF!</definedName>
    <definedName name="TOther2Mult___25">#REF!</definedName>
    <definedName name="TOther2Mult___26" localSheetId="19">#REF!</definedName>
    <definedName name="TOther2Mult___26" localSheetId="10">#REF!</definedName>
    <definedName name="TOther2Mult___26" localSheetId="21">#REF!</definedName>
    <definedName name="TOther2Mult___26">#REF!</definedName>
    <definedName name="TOther2Mult___27" localSheetId="19">#REF!</definedName>
    <definedName name="TOther2Mult___27" localSheetId="10">#REF!</definedName>
    <definedName name="TOther2Mult___27" localSheetId="21">#REF!</definedName>
    <definedName name="TOther2Mult___27">#REF!</definedName>
    <definedName name="TOther2Mult___4" localSheetId="19">#REF!</definedName>
    <definedName name="TOther2Mult___4" localSheetId="10">#REF!</definedName>
    <definedName name="TOther2Mult___4" localSheetId="21">#REF!</definedName>
    <definedName name="TOther2Mult___4">#REF!</definedName>
    <definedName name="TOther2Mult___5" localSheetId="19">#REF!</definedName>
    <definedName name="TOther2Mult___5" localSheetId="10">#REF!</definedName>
    <definedName name="TOther2Mult___5" localSheetId="21">#REF!</definedName>
    <definedName name="TOther2Mult___5">#REF!</definedName>
    <definedName name="TOther2Mult___7" localSheetId="19">#REF!</definedName>
    <definedName name="TOther2Mult___7" localSheetId="10">#REF!</definedName>
    <definedName name="TOther2Mult___7" localSheetId="21">#REF!</definedName>
    <definedName name="TOther2Mult___7">#REF!</definedName>
    <definedName name="TOther2Pct" localSheetId="19">#REF!</definedName>
    <definedName name="TOther2Pct" localSheetId="10">#REF!</definedName>
    <definedName name="TOther2Pct" localSheetId="21">#REF!</definedName>
    <definedName name="TOther2Pct">#REF!</definedName>
    <definedName name="TOther2Pct___0" localSheetId="19">#REF!</definedName>
    <definedName name="TOther2Pct___0" localSheetId="10">#REF!</definedName>
    <definedName name="TOther2Pct___0" localSheetId="21">#REF!</definedName>
    <definedName name="TOther2Pct___0">#REF!</definedName>
    <definedName name="TOther2Pct___12" localSheetId="19">#REF!</definedName>
    <definedName name="TOther2Pct___12" localSheetId="10">#REF!</definedName>
    <definedName name="TOther2Pct___12" localSheetId="21">#REF!</definedName>
    <definedName name="TOther2Pct___12">#REF!</definedName>
    <definedName name="TOther2Pct___14" localSheetId="19">#REF!</definedName>
    <definedName name="TOther2Pct___14" localSheetId="10">#REF!</definedName>
    <definedName name="TOther2Pct___14" localSheetId="21">#REF!</definedName>
    <definedName name="TOther2Pct___14">#REF!</definedName>
    <definedName name="TOther2Pct___16" localSheetId="19">#REF!</definedName>
    <definedName name="TOther2Pct___16" localSheetId="10">#REF!</definedName>
    <definedName name="TOther2Pct___16" localSheetId="21">#REF!</definedName>
    <definedName name="TOther2Pct___16">#REF!</definedName>
    <definedName name="TOther2Pct___2" localSheetId="19">#REF!</definedName>
    <definedName name="TOther2Pct___2" localSheetId="10">#REF!</definedName>
    <definedName name="TOther2Pct___2" localSheetId="21">#REF!</definedName>
    <definedName name="TOther2Pct___2">#REF!</definedName>
    <definedName name="TOther2Pct___25" localSheetId="19">#REF!</definedName>
    <definedName name="TOther2Pct___25" localSheetId="10">#REF!</definedName>
    <definedName name="TOther2Pct___25" localSheetId="21">#REF!</definedName>
    <definedName name="TOther2Pct___25">#REF!</definedName>
    <definedName name="TOther2Pct___26" localSheetId="19">#REF!</definedName>
    <definedName name="TOther2Pct___26" localSheetId="10">#REF!</definedName>
    <definedName name="TOther2Pct___26" localSheetId="21">#REF!</definedName>
    <definedName name="TOther2Pct___26">#REF!</definedName>
    <definedName name="TOther2Pct___27" localSheetId="19">#REF!</definedName>
    <definedName name="TOther2Pct___27" localSheetId="10">#REF!</definedName>
    <definedName name="TOther2Pct___27" localSheetId="21">#REF!</definedName>
    <definedName name="TOther2Pct___27">#REF!</definedName>
    <definedName name="TOther2Pct___4" localSheetId="19">#REF!</definedName>
    <definedName name="TOther2Pct___4" localSheetId="10">#REF!</definedName>
    <definedName name="TOther2Pct___4" localSheetId="21">#REF!</definedName>
    <definedName name="TOther2Pct___4">#REF!</definedName>
    <definedName name="TOther2Pct___5" localSheetId="19">#REF!</definedName>
    <definedName name="TOther2Pct___5" localSheetId="10">#REF!</definedName>
    <definedName name="TOther2Pct___5" localSheetId="21">#REF!</definedName>
    <definedName name="TOther2Pct___5">#REF!</definedName>
    <definedName name="TOther2Pct___7" localSheetId="19">#REF!</definedName>
    <definedName name="TOther2Pct___7" localSheetId="10">#REF!</definedName>
    <definedName name="TOther2Pct___7" localSheetId="21">#REF!</definedName>
    <definedName name="TOther2Pct___7">#REF!</definedName>
    <definedName name="TOther3Adj" localSheetId="19">#REF!</definedName>
    <definedName name="TOther3Adj" localSheetId="10">#REF!</definedName>
    <definedName name="TOther3Adj" localSheetId="21">#REF!</definedName>
    <definedName name="TOther3Adj">#REF!</definedName>
    <definedName name="TOther3Adj___0" localSheetId="19">#REF!</definedName>
    <definedName name="TOther3Adj___0" localSheetId="10">#REF!</definedName>
    <definedName name="TOther3Adj___0" localSheetId="21">#REF!</definedName>
    <definedName name="TOther3Adj___0">#REF!</definedName>
    <definedName name="TOther3Adj___12" localSheetId="19">#REF!</definedName>
    <definedName name="TOther3Adj___12" localSheetId="10">#REF!</definedName>
    <definedName name="TOther3Adj___12" localSheetId="21">#REF!</definedName>
    <definedName name="TOther3Adj___12">#REF!</definedName>
    <definedName name="TOther3Adj___14" localSheetId="19">#REF!</definedName>
    <definedName name="TOther3Adj___14" localSheetId="10">#REF!</definedName>
    <definedName name="TOther3Adj___14" localSheetId="21">#REF!</definedName>
    <definedName name="TOther3Adj___14">#REF!</definedName>
    <definedName name="TOther3Adj___16" localSheetId="19">#REF!</definedName>
    <definedName name="TOther3Adj___16" localSheetId="10">#REF!</definedName>
    <definedName name="TOther3Adj___16" localSheetId="21">#REF!</definedName>
    <definedName name="TOther3Adj___16">#REF!</definedName>
    <definedName name="TOther3Adj___2" localSheetId="19">#REF!</definedName>
    <definedName name="TOther3Adj___2" localSheetId="10">#REF!</definedName>
    <definedName name="TOther3Adj___2" localSheetId="21">#REF!</definedName>
    <definedName name="TOther3Adj___2">#REF!</definedName>
    <definedName name="TOther3Adj___25" localSheetId="19">#REF!</definedName>
    <definedName name="TOther3Adj___25" localSheetId="10">#REF!</definedName>
    <definedName name="TOther3Adj___25" localSheetId="21">#REF!</definedName>
    <definedName name="TOther3Adj___25">#REF!</definedName>
    <definedName name="TOther3Adj___26" localSheetId="19">#REF!</definedName>
    <definedName name="TOther3Adj___26" localSheetId="10">#REF!</definedName>
    <definedName name="TOther3Adj___26" localSheetId="21">#REF!</definedName>
    <definedName name="TOther3Adj___26">#REF!</definedName>
    <definedName name="TOther3Adj___27" localSheetId="19">#REF!</definedName>
    <definedName name="TOther3Adj___27" localSheetId="10">#REF!</definedName>
    <definedName name="TOther3Adj___27" localSheetId="21">#REF!</definedName>
    <definedName name="TOther3Adj___27">#REF!</definedName>
    <definedName name="TOther3Adj___4" localSheetId="19">#REF!</definedName>
    <definedName name="TOther3Adj___4" localSheetId="10">#REF!</definedName>
    <definedName name="TOther3Adj___4" localSheetId="21">#REF!</definedName>
    <definedName name="TOther3Adj___4">#REF!</definedName>
    <definedName name="TOther3Adj___5" localSheetId="19">#REF!</definedName>
    <definedName name="TOther3Adj___5" localSheetId="10">#REF!</definedName>
    <definedName name="TOther3Adj___5" localSheetId="21">#REF!</definedName>
    <definedName name="TOther3Adj___5">#REF!</definedName>
    <definedName name="TOther3Adj___7" localSheetId="19">#REF!</definedName>
    <definedName name="TOther3Adj___7" localSheetId="10">#REF!</definedName>
    <definedName name="TOther3Adj___7" localSheetId="21">#REF!</definedName>
    <definedName name="TOther3Adj___7">#REF!</definedName>
    <definedName name="TOther3Mult" localSheetId="19">#REF!</definedName>
    <definedName name="TOther3Mult" localSheetId="10">#REF!</definedName>
    <definedName name="TOther3Mult" localSheetId="21">#REF!</definedName>
    <definedName name="TOther3Mult">#REF!</definedName>
    <definedName name="TOther3Mult___0" localSheetId="19">#REF!</definedName>
    <definedName name="TOther3Mult___0" localSheetId="10">#REF!</definedName>
    <definedName name="TOther3Mult___0" localSheetId="21">#REF!</definedName>
    <definedName name="TOther3Mult___0">#REF!</definedName>
    <definedName name="TOther3Mult___12" localSheetId="19">#REF!</definedName>
    <definedName name="TOther3Mult___12" localSheetId="10">#REF!</definedName>
    <definedName name="TOther3Mult___12" localSheetId="21">#REF!</definedName>
    <definedName name="TOther3Mult___12">#REF!</definedName>
    <definedName name="TOther3Mult___14" localSheetId="19">#REF!</definedName>
    <definedName name="TOther3Mult___14" localSheetId="10">#REF!</definedName>
    <definedName name="TOther3Mult___14" localSheetId="21">#REF!</definedName>
    <definedName name="TOther3Mult___14">#REF!</definedName>
    <definedName name="TOther3Mult___16" localSheetId="19">#REF!</definedName>
    <definedName name="TOther3Mult___16" localSheetId="10">#REF!</definedName>
    <definedName name="TOther3Mult___16" localSheetId="21">#REF!</definedName>
    <definedName name="TOther3Mult___16">#REF!</definedName>
    <definedName name="TOther3Mult___2" localSheetId="19">#REF!</definedName>
    <definedName name="TOther3Mult___2" localSheetId="10">#REF!</definedName>
    <definedName name="TOther3Mult___2" localSheetId="21">#REF!</definedName>
    <definedName name="TOther3Mult___2">#REF!</definedName>
    <definedName name="TOther3Mult___25" localSheetId="19">#REF!</definedName>
    <definedName name="TOther3Mult___25" localSheetId="10">#REF!</definedName>
    <definedName name="TOther3Mult___25" localSheetId="21">#REF!</definedName>
    <definedName name="TOther3Mult___25">#REF!</definedName>
    <definedName name="TOther3Mult___26" localSheetId="19">#REF!</definedName>
    <definedName name="TOther3Mult___26" localSheetId="10">#REF!</definedName>
    <definedName name="TOther3Mult___26" localSheetId="21">#REF!</definedName>
    <definedName name="TOther3Mult___26">#REF!</definedName>
    <definedName name="TOther3Mult___27" localSheetId="19">#REF!</definedName>
    <definedName name="TOther3Mult___27" localSheetId="10">#REF!</definedName>
    <definedName name="TOther3Mult___27" localSheetId="21">#REF!</definedName>
    <definedName name="TOther3Mult___27">#REF!</definedName>
    <definedName name="TOther3Mult___4" localSheetId="19">#REF!</definedName>
    <definedName name="TOther3Mult___4" localSheetId="10">#REF!</definedName>
    <definedName name="TOther3Mult___4" localSheetId="21">#REF!</definedName>
    <definedName name="TOther3Mult___4">#REF!</definedName>
    <definedName name="TOther3Mult___5" localSheetId="19">#REF!</definedName>
    <definedName name="TOther3Mult___5" localSheetId="10">#REF!</definedName>
    <definedName name="TOther3Mult___5" localSheetId="21">#REF!</definedName>
    <definedName name="TOther3Mult___5">#REF!</definedName>
    <definedName name="TOther3Mult___7" localSheetId="19">#REF!</definedName>
    <definedName name="TOther3Mult___7" localSheetId="10">#REF!</definedName>
    <definedName name="TOther3Mult___7" localSheetId="21">#REF!</definedName>
    <definedName name="TOther3Mult___7">#REF!</definedName>
    <definedName name="TOTMOT" localSheetId="19">#REF!</definedName>
    <definedName name="TOTMOT" localSheetId="10">#REF!</definedName>
    <definedName name="TOTMOT" localSheetId="21">#REF!</definedName>
    <definedName name="TOTMOT">#REF!</definedName>
    <definedName name="toto"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oto"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TP_CAPEX_ACTU2_PREVISION" localSheetId="19">#REF!</definedName>
    <definedName name="TP_CAPEX_ACTU2_PREVISION" localSheetId="10">#REF!</definedName>
    <definedName name="TP_CAPEX_ACTU2_PREVISION" localSheetId="21">#REF!</definedName>
    <definedName name="TP_CAPEX_ACTU2_PREVISION">#REF!</definedName>
    <definedName name="TPPESalesPct" localSheetId="19">#REF!</definedName>
    <definedName name="TPPESalesPct" localSheetId="10">#REF!</definedName>
    <definedName name="TPPESalesPct" localSheetId="21">#REF!</definedName>
    <definedName name="TPPESalesPct">#REF!</definedName>
    <definedName name="TPPESalesPct___0" localSheetId="19">#REF!</definedName>
    <definedName name="TPPESalesPct___0" localSheetId="10">#REF!</definedName>
    <definedName name="TPPESalesPct___0" localSheetId="21">#REF!</definedName>
    <definedName name="TPPESalesPct___0">#REF!</definedName>
    <definedName name="TPPESalesPct___12" localSheetId="19">#REF!</definedName>
    <definedName name="TPPESalesPct___12" localSheetId="10">#REF!</definedName>
    <definedName name="TPPESalesPct___12" localSheetId="21">#REF!</definedName>
    <definedName name="TPPESalesPct___12">#REF!</definedName>
    <definedName name="TPPESalesPct___14" localSheetId="19">#REF!</definedName>
    <definedName name="TPPESalesPct___14" localSheetId="10">#REF!</definedName>
    <definedName name="TPPESalesPct___14" localSheetId="21">#REF!</definedName>
    <definedName name="TPPESalesPct___14">#REF!</definedName>
    <definedName name="TPPESalesPct___16" localSheetId="19">#REF!</definedName>
    <definedName name="TPPESalesPct___16" localSheetId="10">#REF!</definedName>
    <definedName name="TPPESalesPct___16" localSheetId="21">#REF!</definedName>
    <definedName name="TPPESalesPct___16">#REF!</definedName>
    <definedName name="TPPESalesPct___2" localSheetId="19">#REF!</definedName>
    <definedName name="TPPESalesPct___2" localSheetId="10">#REF!</definedName>
    <definedName name="TPPESalesPct___2" localSheetId="21">#REF!</definedName>
    <definedName name="TPPESalesPct___2">#REF!</definedName>
    <definedName name="TPPESalesPct___25" localSheetId="19">#REF!</definedName>
    <definedName name="TPPESalesPct___25" localSheetId="10">#REF!</definedName>
    <definedName name="TPPESalesPct___25" localSheetId="21">#REF!</definedName>
    <definedName name="TPPESalesPct___25">#REF!</definedName>
    <definedName name="TPPESalesPct___26" localSheetId="19">#REF!</definedName>
    <definedName name="TPPESalesPct___26" localSheetId="10">#REF!</definedName>
    <definedName name="TPPESalesPct___26" localSheetId="21">#REF!</definedName>
    <definedName name="TPPESalesPct___26">#REF!</definedName>
    <definedName name="TPPESalesPct___27" localSheetId="19">#REF!</definedName>
    <definedName name="TPPESalesPct___27" localSheetId="10">#REF!</definedName>
    <definedName name="TPPESalesPct___27" localSheetId="21">#REF!</definedName>
    <definedName name="TPPESalesPct___27">#REF!</definedName>
    <definedName name="TPPESalesPct___4" localSheetId="19">#REF!</definedName>
    <definedName name="TPPESalesPct___4" localSheetId="10">#REF!</definedName>
    <definedName name="TPPESalesPct___4" localSheetId="21">#REF!</definedName>
    <definedName name="TPPESalesPct___4">#REF!</definedName>
    <definedName name="TPPESalesPct___5" localSheetId="19">#REF!</definedName>
    <definedName name="TPPESalesPct___5" localSheetId="10">#REF!</definedName>
    <definedName name="TPPESalesPct___5" localSheetId="21">#REF!</definedName>
    <definedName name="TPPESalesPct___5">#REF!</definedName>
    <definedName name="TPPESalesPct___7" localSheetId="19">#REF!</definedName>
    <definedName name="TPPESalesPct___7" localSheetId="10">#REF!</definedName>
    <definedName name="TPPESalesPct___7" localSheetId="21">#REF!</definedName>
    <definedName name="TPPESalesPct___7">#REF!</definedName>
    <definedName name="TProvisions" localSheetId="19">#REF!</definedName>
    <definedName name="TProvisions" localSheetId="10">#REF!</definedName>
    <definedName name="TProvisions" localSheetId="21">#REF!</definedName>
    <definedName name="TProvisions">#REF!</definedName>
    <definedName name="TProvisions___0" localSheetId="19">#REF!</definedName>
    <definedName name="TProvisions___0" localSheetId="10">#REF!</definedName>
    <definedName name="TProvisions___0" localSheetId="21">#REF!</definedName>
    <definedName name="TProvisions___0">#REF!</definedName>
    <definedName name="TProvisions___12" localSheetId="19">#REF!</definedName>
    <definedName name="TProvisions___12" localSheetId="10">#REF!</definedName>
    <definedName name="TProvisions___12" localSheetId="21">#REF!</definedName>
    <definedName name="TProvisions___12">#REF!</definedName>
    <definedName name="TProvisions___14" localSheetId="19">#REF!</definedName>
    <definedName name="TProvisions___14" localSheetId="10">#REF!</definedName>
    <definedName name="TProvisions___14" localSheetId="21">#REF!</definedName>
    <definedName name="TProvisions___14">#REF!</definedName>
    <definedName name="TProvisions___16" localSheetId="19">#REF!</definedName>
    <definedName name="TProvisions___16" localSheetId="10">#REF!</definedName>
    <definedName name="TProvisions___16" localSheetId="21">#REF!</definedName>
    <definedName name="TProvisions___16">#REF!</definedName>
    <definedName name="TProvisions___2" localSheetId="19">#REF!</definedName>
    <definedName name="TProvisions___2" localSheetId="10">#REF!</definedName>
    <definedName name="TProvisions___2" localSheetId="21">#REF!</definedName>
    <definedName name="TProvisions___2">#REF!</definedName>
    <definedName name="TProvisions___25" localSheetId="19">#REF!</definedName>
    <definedName name="TProvisions___25" localSheetId="10">#REF!</definedName>
    <definedName name="TProvisions___25" localSheetId="21">#REF!</definedName>
    <definedName name="TProvisions___25">#REF!</definedName>
    <definedName name="TProvisions___26" localSheetId="19">#REF!</definedName>
    <definedName name="TProvisions___26" localSheetId="10">#REF!</definedName>
    <definedName name="TProvisions___26" localSheetId="21">#REF!</definedName>
    <definedName name="TProvisions___26">#REF!</definedName>
    <definedName name="TProvisions___27" localSheetId="19">#REF!</definedName>
    <definedName name="TProvisions___27" localSheetId="10">#REF!</definedName>
    <definedName name="TProvisions___27" localSheetId="21">#REF!</definedName>
    <definedName name="TProvisions___27">#REF!</definedName>
    <definedName name="TProvisions___4" localSheetId="19">#REF!</definedName>
    <definedName name="TProvisions___4" localSheetId="10">#REF!</definedName>
    <definedName name="TProvisions___4" localSheetId="21">#REF!</definedName>
    <definedName name="TProvisions___4">#REF!</definedName>
    <definedName name="TProvisions___5" localSheetId="19">#REF!</definedName>
    <definedName name="TProvisions___5" localSheetId="10">#REF!</definedName>
    <definedName name="TProvisions___5" localSheetId="21">#REF!</definedName>
    <definedName name="TProvisions___5">#REF!</definedName>
    <definedName name="TProvisions___7" localSheetId="19">#REF!</definedName>
    <definedName name="TProvisions___7" localSheetId="10">#REF!</definedName>
    <definedName name="TProvisions___7" localSheetId="21">#REF!</definedName>
    <definedName name="TProvisions___7">#REF!</definedName>
    <definedName name="tr">#N/A</definedName>
    <definedName name="Trabat" localSheetId="19">#REF!</definedName>
    <definedName name="Trabat" localSheetId="10">#REF!</definedName>
    <definedName name="Trabat" localSheetId="21">#REF!</definedName>
    <definedName name="Trabat">#REF!</definedName>
    <definedName name="traficinterur" localSheetId="19">#REF!</definedName>
    <definedName name="traficinterur" localSheetId="10">#REF!</definedName>
    <definedName name="traficinterur" localSheetId="21">#REF!</definedName>
    <definedName name="traficinterur">#REF!</definedName>
    <definedName name="traficinterur___0" localSheetId="19">#REF!</definedName>
    <definedName name="traficinterur___0" localSheetId="10">#REF!</definedName>
    <definedName name="traficinterur___0" localSheetId="21">#REF!</definedName>
    <definedName name="traficinterur___0">#REF!</definedName>
    <definedName name="traficinterur___14" localSheetId="19">#REF!</definedName>
    <definedName name="traficinterur___14" localSheetId="10">#REF!</definedName>
    <definedName name="traficinterur___14" localSheetId="21">#REF!</definedName>
    <definedName name="traficinterur___14">#REF!</definedName>
    <definedName name="tralocintur" localSheetId="19">#REF!</definedName>
    <definedName name="tralocintur" localSheetId="10">#REF!</definedName>
    <definedName name="tralocintur" localSheetId="21">#REF!</definedName>
    <definedName name="tralocintur">#REF!</definedName>
    <definedName name="tralocintur___0" localSheetId="19">#REF!</definedName>
    <definedName name="tralocintur___0" localSheetId="10">#REF!</definedName>
    <definedName name="tralocintur___0" localSheetId="21">#REF!</definedName>
    <definedName name="tralocintur___0">#REF!</definedName>
    <definedName name="tralocintur___12" localSheetId="19">#REF!</definedName>
    <definedName name="tralocintur___12" localSheetId="10">#REF!</definedName>
    <definedName name="tralocintur___12" localSheetId="21">#REF!</definedName>
    <definedName name="tralocintur___12">#REF!</definedName>
    <definedName name="trans" localSheetId="19">[160]MS!#REF!</definedName>
    <definedName name="trans" localSheetId="10">[160]MS!#REF!</definedName>
    <definedName name="trans" localSheetId="21">[160]MS!#REF!</definedName>
    <definedName name="trans">[160]MS!#REF!</definedName>
    <definedName name="TREAS" localSheetId="1">#REF!</definedName>
    <definedName name="TREAS" localSheetId="19">#REF!</definedName>
    <definedName name="TREAS" localSheetId="10">#REF!</definedName>
    <definedName name="TREAS" localSheetId="21">#REF!</definedName>
    <definedName name="TREAS">#REF!</definedName>
    <definedName name="TRESORERIE_REGIONALE" localSheetId="1">#REF!</definedName>
    <definedName name="TRESORERIE_REGIONALE" localSheetId="19">#REF!</definedName>
    <definedName name="TRESORERIE_REGIONALE" localSheetId="10">#REF!</definedName>
    <definedName name="TRESORERIE_REGIONALE" localSheetId="21">#REF!</definedName>
    <definedName name="TRESORERIE_REGIONALE">#REF!</definedName>
    <definedName name="TRESORERIE_REGIONALE___0" localSheetId="1">#REF!</definedName>
    <definedName name="TRESORERIE_REGIONALE___0" localSheetId="19">#REF!</definedName>
    <definedName name="TRESORERIE_REGIONALE___0" localSheetId="10">#REF!</definedName>
    <definedName name="TRESORERIE_REGIONALE___0" localSheetId="21">#REF!</definedName>
    <definedName name="TRESORERIE_REGIONALE___0">#REF!</definedName>
    <definedName name="TRESORERIE_REGIONALE___12" localSheetId="19">#REF!</definedName>
    <definedName name="TRESORERIE_REGIONALE___12" localSheetId="10">#REF!</definedName>
    <definedName name="TRESORERIE_REGIONALE___12" localSheetId="21">#REF!</definedName>
    <definedName name="TRESORERIE_REGIONALE___12">#REF!</definedName>
    <definedName name="TRESORERIE_REGIONALE___14" localSheetId="1">'[79]IAM '!$B$36</definedName>
    <definedName name="TRESORERIE_REGIONALE___14">'[80]IAM '!$B$36</definedName>
    <definedName name="trf_des" localSheetId="1">#REF!</definedName>
    <definedName name="trf_des" localSheetId="19">#REF!</definedName>
    <definedName name="trf_des" localSheetId="10">#REF!</definedName>
    <definedName name="trf_des" localSheetId="21">#REF!</definedName>
    <definedName name="trf_des">#REF!</definedName>
    <definedName name="tri">#N/A</definedName>
    <definedName name="trim" localSheetId="1">#REF!</definedName>
    <definedName name="trim" localSheetId="19">#REF!</definedName>
    <definedName name="trim" localSheetId="10">#REF!</definedName>
    <definedName name="trim" localSheetId="21">#REF!</definedName>
    <definedName name="trim">#REF!</definedName>
    <definedName name="trim___0" localSheetId="1">#REF!</definedName>
    <definedName name="trim___0" localSheetId="19">#REF!</definedName>
    <definedName name="trim___0" localSheetId="10">#REF!</definedName>
    <definedName name="trim___0" localSheetId="21">#REF!</definedName>
    <definedName name="trim___0">#REF!</definedName>
    <definedName name="trim___14" localSheetId="19">#REF!</definedName>
    <definedName name="trim___14" localSheetId="10">#REF!</definedName>
    <definedName name="trim___14" localSheetId="21">#REF!</definedName>
    <definedName name="trim___14">#REF!</definedName>
    <definedName name="trim___26" localSheetId="19">#REF!</definedName>
    <definedName name="trim___26" localSheetId="10">#REF!</definedName>
    <definedName name="trim___26" localSheetId="21">#REF!</definedName>
    <definedName name="trim___26">#REF!</definedName>
    <definedName name="trim___27" localSheetId="19">#REF!</definedName>
    <definedName name="trim___27" localSheetId="10">#REF!</definedName>
    <definedName name="trim___27" localSheetId="21">#REF!</definedName>
    <definedName name="trim___27">#REF!</definedName>
    <definedName name="trim___5" localSheetId="19">#REF!</definedName>
    <definedName name="trim___5" localSheetId="10">#REF!</definedName>
    <definedName name="trim___5" localSheetId="21">#REF!</definedName>
    <definedName name="trim___5">#REF!</definedName>
    <definedName name="trim___7" localSheetId="19">#REF!</definedName>
    <definedName name="trim___7" localSheetId="10">#REF!</definedName>
    <definedName name="trim___7" localSheetId="21">#REF!</definedName>
    <definedName name="trim___7">#REF!</definedName>
    <definedName name="trim2" localSheetId="19">#REF!</definedName>
    <definedName name="trim2" localSheetId="10">#REF!</definedName>
    <definedName name="trim2" localSheetId="21">#REF!</definedName>
    <definedName name="trim2">#REF!</definedName>
    <definedName name="trim2___0" localSheetId="19">#REF!</definedName>
    <definedName name="trim2___0" localSheetId="10">#REF!</definedName>
    <definedName name="trim2___0" localSheetId="21">#REF!</definedName>
    <definedName name="trim2___0">#REF!</definedName>
    <definedName name="trim2___12" localSheetId="19">#REF!</definedName>
    <definedName name="trim2___12" localSheetId="10">#REF!</definedName>
    <definedName name="trim2___12" localSheetId="21">#REF!</definedName>
    <definedName name="trim2___12">#REF!</definedName>
    <definedName name="trrth" localSheetId="19">[104]BATIMENT!#REF!</definedName>
    <definedName name="trrth" localSheetId="10">[104]BATIMENT!#REF!</definedName>
    <definedName name="trrth" localSheetId="21">[104]BATIMENT!#REF!</definedName>
    <definedName name="trrth">[104]BATIMENT!#REF!</definedName>
    <definedName name="trthhhnlmklm" localSheetId="22" hidden="1">#REF!</definedName>
    <definedName name="trthhhnlmklm" localSheetId="1" hidden="1">#REF!</definedName>
    <definedName name="trthhhnlmklm" localSheetId="19" hidden="1">#REF!</definedName>
    <definedName name="trthhhnlmklm" localSheetId="10" hidden="1">#REF!</definedName>
    <definedName name="trthhhnlmklm" localSheetId="21" hidden="1">#REF!</definedName>
    <definedName name="trthhhnlmklm" localSheetId="26" hidden="1">#REF!</definedName>
    <definedName name="trthhhnlmklm" localSheetId="17" hidden="1">#REF!</definedName>
    <definedName name="trthhhnlmklm" hidden="1">#REF!</definedName>
    <definedName name="TSales" localSheetId="19">#REF!</definedName>
    <definedName name="TSales" localSheetId="10">#REF!</definedName>
    <definedName name="TSales" localSheetId="21">#REF!</definedName>
    <definedName name="TSales">#REF!</definedName>
    <definedName name="TSales___0" localSheetId="19">#REF!</definedName>
    <definedName name="TSales___0" localSheetId="10">#REF!</definedName>
    <definedName name="TSales___0" localSheetId="21">#REF!</definedName>
    <definedName name="TSales___0">#REF!</definedName>
    <definedName name="TSales___12" localSheetId="19">#REF!</definedName>
    <definedName name="TSales___12" localSheetId="10">#REF!</definedName>
    <definedName name="TSales___12" localSheetId="21">#REF!</definedName>
    <definedName name="TSales___12">#REF!</definedName>
    <definedName name="TSales___14" localSheetId="19">#REF!</definedName>
    <definedName name="TSales___14" localSheetId="10">#REF!</definedName>
    <definedName name="TSales___14" localSheetId="21">#REF!</definedName>
    <definedName name="TSales___14">#REF!</definedName>
    <definedName name="TSales___16" localSheetId="19">#REF!</definedName>
    <definedName name="TSales___16" localSheetId="10">#REF!</definedName>
    <definedName name="TSales___16" localSheetId="21">#REF!</definedName>
    <definedName name="TSales___16">#REF!</definedName>
    <definedName name="TSales___2" localSheetId="19">#REF!</definedName>
    <definedName name="TSales___2" localSheetId="10">#REF!</definedName>
    <definedName name="TSales___2" localSheetId="21">#REF!</definedName>
    <definedName name="TSales___2">#REF!</definedName>
    <definedName name="TSales___25" localSheetId="19">#REF!</definedName>
    <definedName name="TSales___25" localSheetId="10">#REF!</definedName>
    <definedName name="TSales___25" localSheetId="21">#REF!</definedName>
    <definedName name="TSales___25">#REF!</definedName>
    <definedName name="TSales___26" localSheetId="19">#REF!</definedName>
    <definedName name="TSales___26" localSheetId="10">#REF!</definedName>
    <definedName name="TSales___26" localSheetId="21">#REF!</definedName>
    <definedName name="TSales___26">#REF!</definedName>
    <definedName name="TSales___27" localSheetId="19">#REF!</definedName>
    <definedName name="TSales___27" localSheetId="10">#REF!</definedName>
    <definedName name="TSales___27" localSheetId="21">#REF!</definedName>
    <definedName name="TSales___27">#REF!</definedName>
    <definedName name="TSales___4" localSheetId="19">#REF!</definedName>
    <definedName name="TSales___4" localSheetId="10">#REF!</definedName>
    <definedName name="TSales___4" localSheetId="21">#REF!</definedName>
    <definedName name="TSales___4">#REF!</definedName>
    <definedName name="TSales___5" localSheetId="19">#REF!</definedName>
    <definedName name="TSales___5" localSheetId="10">#REF!</definedName>
    <definedName name="TSales___5" localSheetId="21">#REF!</definedName>
    <definedName name="TSales___5">#REF!</definedName>
    <definedName name="TSales___7" localSheetId="19">#REF!</definedName>
    <definedName name="TSales___7" localSheetId="10">#REF!</definedName>
    <definedName name="TSales___7" localSheetId="21">#REF!</definedName>
    <definedName name="TSales___7">#REF!</definedName>
    <definedName name="TSalesAdj" localSheetId="19">#REF!</definedName>
    <definedName name="TSalesAdj" localSheetId="10">#REF!</definedName>
    <definedName name="TSalesAdj" localSheetId="21">#REF!</definedName>
    <definedName name="TSalesAdj">#REF!</definedName>
    <definedName name="TSalesAdj___0" localSheetId="19">#REF!</definedName>
    <definedName name="TSalesAdj___0" localSheetId="10">#REF!</definedName>
    <definedName name="TSalesAdj___0" localSheetId="21">#REF!</definedName>
    <definedName name="TSalesAdj___0">#REF!</definedName>
    <definedName name="TSalesAdj___12" localSheetId="19">#REF!</definedName>
    <definedName name="TSalesAdj___12" localSheetId="10">#REF!</definedName>
    <definedName name="TSalesAdj___12" localSheetId="21">#REF!</definedName>
    <definedName name="TSalesAdj___12">#REF!</definedName>
    <definedName name="TSalesAdj___14" localSheetId="19">#REF!</definedName>
    <definedName name="TSalesAdj___14" localSheetId="10">#REF!</definedName>
    <definedName name="TSalesAdj___14" localSheetId="21">#REF!</definedName>
    <definedName name="TSalesAdj___14">#REF!</definedName>
    <definedName name="TSalesAdj___16" localSheetId="19">#REF!</definedName>
    <definedName name="TSalesAdj___16" localSheetId="10">#REF!</definedName>
    <definedName name="TSalesAdj___16" localSheetId="21">#REF!</definedName>
    <definedName name="TSalesAdj___16">#REF!</definedName>
    <definedName name="TSalesAdj___2" localSheetId="19">#REF!</definedName>
    <definedName name="TSalesAdj___2" localSheetId="10">#REF!</definedName>
    <definedName name="TSalesAdj___2" localSheetId="21">#REF!</definedName>
    <definedName name="TSalesAdj___2">#REF!</definedName>
    <definedName name="TSalesAdj___25" localSheetId="19">#REF!</definedName>
    <definedName name="TSalesAdj___25" localSheetId="10">#REF!</definedName>
    <definedName name="TSalesAdj___25" localSheetId="21">#REF!</definedName>
    <definedName name="TSalesAdj___25">#REF!</definedName>
    <definedName name="TSalesAdj___26" localSheetId="19">#REF!</definedName>
    <definedName name="TSalesAdj___26" localSheetId="10">#REF!</definedName>
    <definedName name="TSalesAdj___26" localSheetId="21">#REF!</definedName>
    <definedName name="TSalesAdj___26">#REF!</definedName>
    <definedName name="TSalesAdj___27" localSheetId="19">#REF!</definedName>
    <definedName name="TSalesAdj___27" localSheetId="10">#REF!</definedName>
    <definedName name="TSalesAdj___27" localSheetId="21">#REF!</definedName>
    <definedName name="TSalesAdj___27">#REF!</definedName>
    <definedName name="TSalesAdj___4" localSheetId="19">#REF!</definedName>
    <definedName name="TSalesAdj___4" localSheetId="10">#REF!</definedName>
    <definedName name="TSalesAdj___4" localSheetId="21">#REF!</definedName>
    <definedName name="TSalesAdj___4">#REF!</definedName>
    <definedName name="TSalesAdj___5" localSheetId="19">#REF!</definedName>
    <definedName name="TSalesAdj___5" localSheetId="10">#REF!</definedName>
    <definedName name="TSalesAdj___5" localSheetId="21">#REF!</definedName>
    <definedName name="TSalesAdj___5">#REF!</definedName>
    <definedName name="TSalesAdj___7" localSheetId="19">#REF!</definedName>
    <definedName name="TSalesAdj___7" localSheetId="10">#REF!</definedName>
    <definedName name="TSalesAdj___7" localSheetId="21">#REF!</definedName>
    <definedName name="TSalesAdj___7">#REF!</definedName>
    <definedName name="TSalesG" localSheetId="19">#REF!</definedName>
    <definedName name="TSalesG" localSheetId="10">#REF!</definedName>
    <definedName name="TSalesG" localSheetId="21">#REF!</definedName>
    <definedName name="TSalesG">#REF!</definedName>
    <definedName name="TSalesG___0" localSheetId="19">#REF!</definedName>
    <definedName name="TSalesG___0" localSheetId="10">#REF!</definedName>
    <definedName name="TSalesG___0" localSheetId="21">#REF!</definedName>
    <definedName name="TSalesG___0">#REF!</definedName>
    <definedName name="TSalesG___12" localSheetId="19">#REF!</definedName>
    <definedName name="TSalesG___12" localSheetId="10">#REF!</definedName>
    <definedName name="TSalesG___12" localSheetId="21">#REF!</definedName>
    <definedName name="TSalesG___12">#REF!</definedName>
    <definedName name="TSalesG___14" localSheetId="19">#REF!</definedName>
    <definedName name="TSalesG___14" localSheetId="10">#REF!</definedName>
    <definedName name="TSalesG___14" localSheetId="21">#REF!</definedName>
    <definedName name="TSalesG___14">#REF!</definedName>
    <definedName name="TSalesG___16" localSheetId="19">#REF!</definedName>
    <definedName name="TSalesG___16" localSheetId="10">#REF!</definedName>
    <definedName name="TSalesG___16" localSheetId="21">#REF!</definedName>
    <definedName name="TSalesG___16">#REF!</definedName>
    <definedName name="TSalesG___2" localSheetId="19">#REF!</definedName>
    <definedName name="TSalesG___2" localSheetId="10">#REF!</definedName>
    <definedName name="TSalesG___2" localSheetId="21">#REF!</definedName>
    <definedName name="TSalesG___2">#REF!</definedName>
    <definedName name="TSalesG___25" localSheetId="19">#REF!</definedName>
    <definedName name="TSalesG___25" localSheetId="10">#REF!</definedName>
    <definedName name="TSalesG___25" localSheetId="21">#REF!</definedName>
    <definedName name="TSalesG___25">#REF!</definedName>
    <definedName name="TSalesG___26" localSheetId="19">#REF!</definedName>
    <definedName name="TSalesG___26" localSheetId="10">#REF!</definedName>
    <definedName name="TSalesG___26" localSheetId="21">#REF!</definedName>
    <definedName name="TSalesG___26">#REF!</definedName>
    <definedName name="TSalesG___27" localSheetId="19">#REF!</definedName>
    <definedName name="TSalesG___27" localSheetId="10">#REF!</definedName>
    <definedName name="TSalesG___27" localSheetId="21">#REF!</definedName>
    <definedName name="TSalesG___27">#REF!</definedName>
    <definedName name="TSalesG___4" localSheetId="19">#REF!</definedName>
    <definedName name="TSalesG___4" localSheetId="10">#REF!</definedName>
    <definedName name="TSalesG___4" localSheetId="21">#REF!</definedName>
    <definedName name="TSalesG___4">#REF!</definedName>
    <definedName name="TSalesG___5" localSheetId="19">#REF!</definedName>
    <definedName name="TSalesG___5" localSheetId="10">#REF!</definedName>
    <definedName name="TSalesG___5" localSheetId="21">#REF!</definedName>
    <definedName name="TSalesG___5">#REF!</definedName>
    <definedName name="TSalesG___7" localSheetId="19">#REF!</definedName>
    <definedName name="TSalesG___7" localSheetId="10">#REF!</definedName>
    <definedName name="TSalesG___7" localSheetId="21">#REF!</definedName>
    <definedName name="TSalesG___7">#REF!</definedName>
    <definedName name="TSalesGIncrement" localSheetId="19">#REF!</definedName>
    <definedName name="TSalesGIncrement" localSheetId="10">#REF!</definedName>
    <definedName name="TSalesGIncrement" localSheetId="21">#REF!</definedName>
    <definedName name="TSalesGIncrement">#REF!</definedName>
    <definedName name="TSalesGIncrement___0" localSheetId="19">#REF!</definedName>
    <definedName name="TSalesGIncrement___0" localSheetId="10">#REF!</definedName>
    <definedName name="TSalesGIncrement___0" localSheetId="21">#REF!</definedName>
    <definedName name="TSalesGIncrement___0">#REF!</definedName>
    <definedName name="TSalesGIncrement___12" localSheetId="19">#REF!</definedName>
    <definedName name="TSalesGIncrement___12" localSheetId="10">#REF!</definedName>
    <definedName name="TSalesGIncrement___12" localSheetId="21">#REF!</definedName>
    <definedName name="TSalesGIncrement___12">#REF!</definedName>
    <definedName name="TSalesGIncrement___14" localSheetId="19">#REF!</definedName>
    <definedName name="TSalesGIncrement___14" localSheetId="10">#REF!</definedName>
    <definedName name="TSalesGIncrement___14" localSheetId="21">#REF!</definedName>
    <definedName name="TSalesGIncrement___14">#REF!</definedName>
    <definedName name="TSalesGIncrement___16" localSheetId="19">#REF!</definedName>
    <definedName name="TSalesGIncrement___16" localSheetId="10">#REF!</definedName>
    <definedName name="TSalesGIncrement___16" localSheetId="21">#REF!</definedName>
    <definedName name="TSalesGIncrement___16">#REF!</definedName>
    <definedName name="TSalesGIncrement___2" localSheetId="19">#REF!</definedName>
    <definedName name="TSalesGIncrement___2" localSheetId="10">#REF!</definedName>
    <definedName name="TSalesGIncrement___2" localSheetId="21">#REF!</definedName>
    <definedName name="TSalesGIncrement___2">#REF!</definedName>
    <definedName name="TSalesGIncrement___25" localSheetId="19">#REF!</definedName>
    <definedName name="TSalesGIncrement___25" localSheetId="10">#REF!</definedName>
    <definedName name="TSalesGIncrement___25" localSheetId="21">#REF!</definedName>
    <definedName name="TSalesGIncrement___25">#REF!</definedName>
    <definedName name="TSalesGIncrement___26" localSheetId="19">#REF!</definedName>
    <definedName name="TSalesGIncrement___26" localSheetId="10">#REF!</definedName>
    <definedName name="TSalesGIncrement___26" localSheetId="21">#REF!</definedName>
    <definedName name="TSalesGIncrement___26">#REF!</definedName>
    <definedName name="TSalesGIncrement___27" localSheetId="19">#REF!</definedName>
    <definedName name="TSalesGIncrement___27" localSheetId="10">#REF!</definedName>
    <definedName name="TSalesGIncrement___27" localSheetId="21">#REF!</definedName>
    <definedName name="TSalesGIncrement___27">#REF!</definedName>
    <definedName name="TSalesGIncrement___4" localSheetId="19">#REF!</definedName>
    <definedName name="TSalesGIncrement___4" localSheetId="10">#REF!</definedName>
    <definedName name="TSalesGIncrement___4" localSheetId="21">#REF!</definedName>
    <definedName name="TSalesGIncrement___4">#REF!</definedName>
    <definedName name="TSalesGIncrement___5" localSheetId="19">#REF!</definedName>
    <definedName name="TSalesGIncrement___5" localSheetId="10">#REF!</definedName>
    <definedName name="TSalesGIncrement___5" localSheetId="21">#REF!</definedName>
    <definedName name="TSalesGIncrement___5">#REF!</definedName>
    <definedName name="TSalesGIncrement___7" localSheetId="19">#REF!</definedName>
    <definedName name="TSalesGIncrement___7" localSheetId="10">#REF!</definedName>
    <definedName name="TSalesGIncrement___7" localSheetId="21">#REF!</definedName>
    <definedName name="TSalesGIncrement___7">#REF!</definedName>
    <definedName name="TSalesGrowth" localSheetId="19">#REF!</definedName>
    <definedName name="TSalesGrowth" localSheetId="10">#REF!</definedName>
    <definedName name="TSalesGrowth" localSheetId="21">#REF!</definedName>
    <definedName name="TSalesGrowth">#REF!</definedName>
    <definedName name="TSalesGrowth___0" localSheetId="19">#REF!</definedName>
    <definedName name="TSalesGrowth___0" localSheetId="10">#REF!</definedName>
    <definedName name="TSalesGrowth___0" localSheetId="21">#REF!</definedName>
    <definedName name="TSalesGrowth___0">#REF!</definedName>
    <definedName name="TSalesGrowth___12" localSheetId="19">#REF!</definedName>
    <definedName name="TSalesGrowth___12" localSheetId="10">#REF!</definedName>
    <definedName name="TSalesGrowth___12" localSheetId="21">#REF!</definedName>
    <definedName name="TSalesGrowth___12">#REF!</definedName>
    <definedName name="TSalesGrowth___14" localSheetId="19">#REF!</definedName>
    <definedName name="TSalesGrowth___14" localSheetId="10">#REF!</definedName>
    <definedName name="TSalesGrowth___14" localSheetId="21">#REF!</definedName>
    <definedName name="TSalesGrowth___14">#REF!</definedName>
    <definedName name="TSalesGrowth___16" localSheetId="19">#REF!</definedName>
    <definedName name="TSalesGrowth___16" localSheetId="10">#REF!</definedName>
    <definedName name="TSalesGrowth___16" localSheetId="21">#REF!</definedName>
    <definedName name="TSalesGrowth___16">#REF!</definedName>
    <definedName name="TSalesGrowth___2" localSheetId="19">#REF!</definedName>
    <definedName name="TSalesGrowth___2" localSheetId="10">#REF!</definedName>
    <definedName name="TSalesGrowth___2" localSheetId="21">#REF!</definedName>
    <definedName name="TSalesGrowth___2">#REF!</definedName>
    <definedName name="TSalesGrowth___25" localSheetId="19">#REF!</definedName>
    <definedName name="TSalesGrowth___25" localSheetId="10">#REF!</definedName>
    <definedName name="TSalesGrowth___25" localSheetId="21">#REF!</definedName>
    <definedName name="TSalesGrowth___25">#REF!</definedName>
    <definedName name="TSalesGrowth___26" localSheetId="19">#REF!</definedName>
    <definedName name="TSalesGrowth___26" localSheetId="10">#REF!</definedName>
    <definedName name="TSalesGrowth___26" localSheetId="21">#REF!</definedName>
    <definedName name="TSalesGrowth___26">#REF!</definedName>
    <definedName name="TSalesGrowth___27" localSheetId="19">#REF!</definedName>
    <definedName name="TSalesGrowth___27" localSheetId="10">#REF!</definedName>
    <definedName name="TSalesGrowth___27" localSheetId="21">#REF!</definedName>
    <definedName name="TSalesGrowth___27">#REF!</definedName>
    <definedName name="TSalesGrowth___4" localSheetId="19">#REF!</definedName>
    <definedName name="TSalesGrowth___4" localSheetId="10">#REF!</definedName>
    <definedName name="TSalesGrowth___4" localSheetId="21">#REF!</definedName>
    <definedName name="TSalesGrowth___4">#REF!</definedName>
    <definedName name="TSalesGrowth___5" localSheetId="19">#REF!</definedName>
    <definedName name="TSalesGrowth___5" localSheetId="10">#REF!</definedName>
    <definedName name="TSalesGrowth___5" localSheetId="21">#REF!</definedName>
    <definedName name="TSalesGrowth___5">#REF!</definedName>
    <definedName name="TSalesGrowth___7" localSheetId="19">#REF!</definedName>
    <definedName name="TSalesGrowth___7" localSheetId="10">#REF!</definedName>
    <definedName name="TSalesGrowth___7" localSheetId="21">#REF!</definedName>
    <definedName name="TSalesGrowth___7">#REF!</definedName>
    <definedName name="TSalesOutput" localSheetId="19">#REF!</definedName>
    <definedName name="TSalesOutput" localSheetId="10">#REF!</definedName>
    <definedName name="TSalesOutput" localSheetId="21">#REF!</definedName>
    <definedName name="TSalesOutput">#REF!</definedName>
    <definedName name="TSalesOutput___0" localSheetId="19">#REF!</definedName>
    <definedName name="TSalesOutput___0" localSheetId="10">#REF!</definedName>
    <definedName name="TSalesOutput___0" localSheetId="21">#REF!</definedName>
    <definedName name="TSalesOutput___0">#REF!</definedName>
    <definedName name="TSalesOutput___12" localSheetId="19">#REF!</definedName>
    <definedName name="TSalesOutput___12" localSheetId="10">#REF!</definedName>
    <definedName name="TSalesOutput___12" localSheetId="21">#REF!</definedName>
    <definedName name="TSalesOutput___12">#REF!</definedName>
    <definedName name="TSalesOutput___14" localSheetId="19">#REF!</definedName>
    <definedName name="TSalesOutput___14" localSheetId="10">#REF!</definedName>
    <definedName name="TSalesOutput___14" localSheetId="21">#REF!</definedName>
    <definedName name="TSalesOutput___14">#REF!</definedName>
    <definedName name="TSalesOutput___16" localSheetId="19">#REF!</definedName>
    <definedName name="TSalesOutput___16" localSheetId="10">#REF!</definedName>
    <definedName name="TSalesOutput___16" localSheetId="21">#REF!</definedName>
    <definedName name="TSalesOutput___16">#REF!</definedName>
    <definedName name="TSalesOutput___2" localSheetId="19">#REF!</definedName>
    <definedName name="TSalesOutput___2" localSheetId="10">#REF!</definedName>
    <definedName name="TSalesOutput___2" localSheetId="21">#REF!</definedName>
    <definedName name="TSalesOutput___2">#REF!</definedName>
    <definedName name="TSalesOutput___25" localSheetId="19">#REF!</definedName>
    <definedName name="TSalesOutput___25" localSheetId="10">#REF!</definedName>
    <definedName name="TSalesOutput___25" localSheetId="21">#REF!</definedName>
    <definedName name="TSalesOutput___25">#REF!</definedName>
    <definedName name="TSalesOutput___26" localSheetId="19">#REF!</definedName>
    <definedName name="TSalesOutput___26" localSheetId="10">#REF!</definedName>
    <definedName name="TSalesOutput___26" localSheetId="21">#REF!</definedName>
    <definedName name="TSalesOutput___26">#REF!</definedName>
    <definedName name="TSalesOutput___27" localSheetId="19">#REF!</definedName>
    <definedName name="TSalesOutput___27" localSheetId="10">#REF!</definedName>
    <definedName name="TSalesOutput___27" localSheetId="21">#REF!</definedName>
    <definedName name="TSalesOutput___27">#REF!</definedName>
    <definedName name="TSalesOutput___4" localSheetId="19">#REF!</definedName>
    <definedName name="TSalesOutput___4" localSheetId="10">#REF!</definedName>
    <definedName name="TSalesOutput___4" localSheetId="21">#REF!</definedName>
    <definedName name="TSalesOutput___4">#REF!</definedName>
    <definedName name="TSalesOutput___5" localSheetId="19">#REF!</definedName>
    <definedName name="TSalesOutput___5" localSheetId="10">#REF!</definedName>
    <definedName name="TSalesOutput___5" localSheetId="21">#REF!</definedName>
    <definedName name="TSalesOutput___5">#REF!</definedName>
    <definedName name="TSalesOutput___7" localSheetId="19">#REF!</definedName>
    <definedName name="TSalesOutput___7" localSheetId="10">#REF!</definedName>
    <definedName name="TSalesOutput___7" localSheetId="21">#REF!</definedName>
    <definedName name="TSalesOutput___7">#REF!</definedName>
    <definedName name="TSMult" localSheetId="19">#REF!</definedName>
    <definedName name="TSMult" localSheetId="10">#REF!</definedName>
    <definedName name="TSMult" localSheetId="21">#REF!</definedName>
    <definedName name="TSMult">#REF!</definedName>
    <definedName name="TSMult___0" localSheetId="19">#REF!</definedName>
    <definedName name="TSMult___0" localSheetId="10">#REF!</definedName>
    <definedName name="TSMult___0" localSheetId="21">#REF!</definedName>
    <definedName name="TSMult___0">#REF!</definedName>
    <definedName name="TSMult___12" localSheetId="19">#REF!</definedName>
    <definedName name="TSMult___12" localSheetId="10">#REF!</definedName>
    <definedName name="TSMult___12" localSheetId="21">#REF!</definedName>
    <definedName name="TSMult___12">#REF!</definedName>
    <definedName name="TSMult___14" localSheetId="19">#REF!</definedName>
    <definedName name="TSMult___14" localSheetId="10">#REF!</definedName>
    <definedName name="TSMult___14" localSheetId="21">#REF!</definedName>
    <definedName name="TSMult___14">#REF!</definedName>
    <definedName name="TSMult___16" localSheetId="19">#REF!</definedName>
    <definedName name="TSMult___16" localSheetId="10">#REF!</definedName>
    <definedName name="TSMult___16" localSheetId="21">#REF!</definedName>
    <definedName name="TSMult___16">#REF!</definedName>
    <definedName name="TSMult___2" localSheetId="19">#REF!</definedName>
    <definedName name="TSMult___2" localSheetId="10">#REF!</definedName>
    <definedName name="TSMult___2" localSheetId="21">#REF!</definedName>
    <definedName name="TSMult___2">#REF!</definedName>
    <definedName name="TSMult___25" localSheetId="19">#REF!</definedName>
    <definedName name="TSMult___25" localSheetId="10">#REF!</definedName>
    <definedName name="TSMult___25" localSheetId="21">#REF!</definedName>
    <definedName name="TSMult___25">#REF!</definedName>
    <definedName name="TSMult___26" localSheetId="19">#REF!</definedName>
    <definedName name="TSMult___26" localSheetId="10">#REF!</definedName>
    <definedName name="TSMult___26" localSheetId="21">#REF!</definedName>
    <definedName name="TSMult___26">#REF!</definedName>
    <definedName name="TSMult___27" localSheetId="19">#REF!</definedName>
    <definedName name="TSMult___27" localSheetId="10">#REF!</definedName>
    <definedName name="TSMult___27" localSheetId="21">#REF!</definedName>
    <definedName name="TSMult___27">#REF!</definedName>
    <definedName name="TSMult___4" localSheetId="19">#REF!</definedName>
    <definedName name="TSMult___4" localSheetId="10">#REF!</definedName>
    <definedName name="TSMult___4" localSheetId="21">#REF!</definedName>
    <definedName name="TSMult___4">#REF!</definedName>
    <definedName name="TSMult___5" localSheetId="19">#REF!</definedName>
    <definedName name="TSMult___5" localSheetId="10">#REF!</definedName>
    <definedName name="TSMult___5" localSheetId="21">#REF!</definedName>
    <definedName name="TSMult___5">#REF!</definedName>
    <definedName name="TSMult___7" localSheetId="19">#REF!</definedName>
    <definedName name="TSMult___7" localSheetId="10">#REF!</definedName>
    <definedName name="TSMult___7" localSheetId="21">#REF!</definedName>
    <definedName name="TSMult___7">#REF!</definedName>
    <definedName name="tt" localSheetId="1">Cover!Nb_de_paiements_par_an*#REF!</definedName>
    <definedName name="tt">#N/A</definedName>
    <definedName name="TTaxes" localSheetId="1">#REF!</definedName>
    <definedName name="TTaxes" localSheetId="19">#REF!</definedName>
    <definedName name="TTaxes" localSheetId="10">#REF!</definedName>
    <definedName name="TTaxes" localSheetId="21">#REF!</definedName>
    <definedName name="TTaxes">#REF!</definedName>
    <definedName name="TTaxes___0" localSheetId="1">#REF!</definedName>
    <definedName name="TTaxes___0" localSheetId="19">#REF!</definedName>
    <definedName name="TTaxes___0" localSheetId="10">#REF!</definedName>
    <definedName name="TTaxes___0" localSheetId="21">#REF!</definedName>
    <definedName name="TTaxes___0">#REF!</definedName>
    <definedName name="TTaxes___12" localSheetId="19">#REF!</definedName>
    <definedName name="TTaxes___12" localSheetId="10">#REF!</definedName>
    <definedName name="TTaxes___12" localSheetId="21">#REF!</definedName>
    <definedName name="TTaxes___12">#REF!</definedName>
    <definedName name="TTaxes___14" localSheetId="19">#REF!</definedName>
    <definedName name="TTaxes___14" localSheetId="10">#REF!</definedName>
    <definedName name="TTaxes___14" localSheetId="21">#REF!</definedName>
    <definedName name="TTaxes___14">#REF!</definedName>
    <definedName name="TTaxes___16" localSheetId="19">#REF!</definedName>
    <definedName name="TTaxes___16" localSheetId="10">#REF!</definedName>
    <definedName name="TTaxes___16" localSheetId="21">#REF!</definedName>
    <definedName name="TTaxes___16">#REF!</definedName>
    <definedName name="TTaxes___2" localSheetId="19">#REF!</definedName>
    <definedName name="TTaxes___2" localSheetId="10">#REF!</definedName>
    <definedName name="TTaxes___2" localSheetId="21">#REF!</definedName>
    <definedName name="TTaxes___2">#REF!</definedName>
    <definedName name="TTaxes___25" localSheetId="19">#REF!</definedName>
    <definedName name="TTaxes___25" localSheetId="10">#REF!</definedName>
    <definedName name="TTaxes___25" localSheetId="21">#REF!</definedName>
    <definedName name="TTaxes___25">#REF!</definedName>
    <definedName name="TTaxes___26" localSheetId="19">#REF!</definedName>
    <definedName name="TTaxes___26" localSheetId="10">#REF!</definedName>
    <definedName name="TTaxes___26" localSheetId="21">#REF!</definedName>
    <definedName name="TTaxes___26">#REF!</definedName>
    <definedName name="TTaxes___27" localSheetId="19">#REF!</definedName>
    <definedName name="TTaxes___27" localSheetId="10">#REF!</definedName>
    <definedName name="TTaxes___27" localSheetId="21">#REF!</definedName>
    <definedName name="TTaxes___27">#REF!</definedName>
    <definedName name="TTaxes___4" localSheetId="19">#REF!</definedName>
    <definedName name="TTaxes___4" localSheetId="10">#REF!</definedName>
    <definedName name="TTaxes___4" localSheetId="21">#REF!</definedName>
    <definedName name="TTaxes___4">#REF!</definedName>
    <definedName name="TTaxes___5" localSheetId="19">#REF!</definedName>
    <definedName name="TTaxes___5" localSheetId="10">#REF!</definedName>
    <definedName name="TTaxes___5" localSheetId="21">#REF!</definedName>
    <definedName name="TTaxes___5">#REF!</definedName>
    <definedName name="TTaxes___7" localSheetId="19">#REF!</definedName>
    <definedName name="TTaxes___7" localSheetId="10">#REF!</definedName>
    <definedName name="TTaxes___7" localSheetId="21">#REF!</definedName>
    <definedName name="TTaxes___7">#REF!</definedName>
    <definedName name="TTaxRate" localSheetId="19">#REF!</definedName>
    <definedName name="TTaxRate" localSheetId="10">#REF!</definedName>
    <definedName name="TTaxRate" localSheetId="21">#REF!</definedName>
    <definedName name="TTaxRate">#REF!</definedName>
    <definedName name="TTaxRate___0" localSheetId="19">#REF!</definedName>
    <definedName name="TTaxRate___0" localSheetId="10">#REF!</definedName>
    <definedName name="TTaxRate___0" localSheetId="21">#REF!</definedName>
    <definedName name="TTaxRate___0">#REF!</definedName>
    <definedName name="TTaxRate___12" localSheetId="19">#REF!</definedName>
    <definedName name="TTaxRate___12" localSheetId="10">#REF!</definedName>
    <definedName name="TTaxRate___12" localSheetId="21">#REF!</definedName>
    <definedName name="TTaxRate___12">#REF!</definedName>
    <definedName name="TTaxRate___14" localSheetId="19">#REF!</definedName>
    <definedName name="TTaxRate___14" localSheetId="10">#REF!</definedName>
    <definedName name="TTaxRate___14" localSheetId="21">#REF!</definedName>
    <definedName name="TTaxRate___14">#REF!</definedName>
    <definedName name="TTaxRate___16" localSheetId="19">#REF!</definedName>
    <definedName name="TTaxRate___16" localSheetId="10">#REF!</definedName>
    <definedName name="TTaxRate___16" localSheetId="21">#REF!</definedName>
    <definedName name="TTaxRate___16">#REF!</definedName>
    <definedName name="TTaxRate___2" localSheetId="19">#REF!</definedName>
    <definedName name="TTaxRate___2" localSheetId="10">#REF!</definedName>
    <definedName name="TTaxRate___2" localSheetId="21">#REF!</definedName>
    <definedName name="TTaxRate___2">#REF!</definedName>
    <definedName name="TTaxRate___25" localSheetId="19">#REF!</definedName>
    <definedName name="TTaxRate___25" localSheetId="10">#REF!</definedName>
    <definedName name="TTaxRate___25" localSheetId="21">#REF!</definedName>
    <definedName name="TTaxRate___25">#REF!</definedName>
    <definedName name="TTaxRate___26" localSheetId="19">#REF!</definedName>
    <definedName name="TTaxRate___26" localSheetId="10">#REF!</definedName>
    <definedName name="TTaxRate___26" localSheetId="21">#REF!</definedName>
    <definedName name="TTaxRate___26">#REF!</definedName>
    <definedName name="TTaxRate___27" localSheetId="19">#REF!</definedName>
    <definedName name="TTaxRate___27" localSheetId="10">#REF!</definedName>
    <definedName name="TTaxRate___27" localSheetId="21">#REF!</definedName>
    <definedName name="TTaxRate___27">#REF!</definedName>
    <definedName name="TTaxRate___4" localSheetId="19">#REF!</definedName>
    <definedName name="TTaxRate___4" localSheetId="10">#REF!</definedName>
    <definedName name="TTaxRate___4" localSheetId="21">#REF!</definedName>
    <definedName name="TTaxRate___4">#REF!</definedName>
    <definedName name="TTaxRate___5" localSheetId="19">#REF!</definedName>
    <definedName name="TTaxRate___5" localSheetId="10">#REF!</definedName>
    <definedName name="TTaxRate___5" localSheetId="21">#REF!</definedName>
    <definedName name="TTaxRate___5">#REF!</definedName>
    <definedName name="TTaxRate___7" localSheetId="19">#REF!</definedName>
    <definedName name="TTaxRate___7" localSheetId="10">#REF!</definedName>
    <definedName name="TTaxRate___7" localSheetId="21">#REF!</definedName>
    <definedName name="TTaxRate___7">#REF!</definedName>
    <definedName name="tttt" localSheetId="19">#REF!</definedName>
    <definedName name="tttt" localSheetId="10">#REF!</definedName>
    <definedName name="tttt" localSheetId="21">#REF!</definedName>
    <definedName name="tttt">#REF!</definedName>
    <definedName name="TVAsChosen" localSheetId="19">#REF!</definedName>
    <definedName name="TVAsChosen" localSheetId="10">#REF!</definedName>
    <definedName name="TVAsChosen" localSheetId="21">#REF!</definedName>
    <definedName name="TVAsChosen">#REF!</definedName>
    <definedName name="TVAsChosen___0" localSheetId="19">#REF!</definedName>
    <definedName name="TVAsChosen___0" localSheetId="10">#REF!</definedName>
    <definedName name="TVAsChosen___0" localSheetId="21">#REF!</definedName>
    <definedName name="TVAsChosen___0">#REF!</definedName>
    <definedName name="TVAsChosen___12" localSheetId="19">#REF!</definedName>
    <definedName name="TVAsChosen___12" localSheetId="10">#REF!</definedName>
    <definedName name="TVAsChosen___12" localSheetId="21">#REF!</definedName>
    <definedName name="TVAsChosen___12">#REF!</definedName>
    <definedName name="TVAsChosen___14" localSheetId="19">#REF!</definedName>
    <definedName name="TVAsChosen___14" localSheetId="10">#REF!</definedName>
    <definedName name="TVAsChosen___14" localSheetId="21">#REF!</definedName>
    <definedName name="TVAsChosen___14">#REF!</definedName>
    <definedName name="TVAsChosen___16" localSheetId="19">#REF!</definedName>
    <definedName name="TVAsChosen___16" localSheetId="10">#REF!</definedName>
    <definedName name="TVAsChosen___16" localSheetId="21">#REF!</definedName>
    <definedName name="TVAsChosen___16">#REF!</definedName>
    <definedName name="TVAsChosen___2" localSheetId="19">#REF!</definedName>
    <definedName name="TVAsChosen___2" localSheetId="10">#REF!</definedName>
    <definedName name="TVAsChosen___2" localSheetId="21">#REF!</definedName>
    <definedName name="TVAsChosen___2">#REF!</definedName>
    <definedName name="TVAsChosen___25" localSheetId="19">#REF!</definedName>
    <definedName name="TVAsChosen___25" localSheetId="10">#REF!</definedName>
    <definedName name="TVAsChosen___25" localSheetId="21">#REF!</definedName>
    <definedName name="TVAsChosen___25">#REF!</definedName>
    <definedName name="TVAsChosen___26" localSheetId="19">#REF!</definedName>
    <definedName name="TVAsChosen___26" localSheetId="10">#REF!</definedName>
    <definedName name="TVAsChosen___26" localSheetId="21">#REF!</definedName>
    <definedName name="TVAsChosen___26">#REF!</definedName>
    <definedName name="TVAsChosen___27" localSheetId="19">#REF!</definedName>
    <definedName name="TVAsChosen___27" localSheetId="10">#REF!</definedName>
    <definedName name="TVAsChosen___27" localSheetId="21">#REF!</definedName>
    <definedName name="TVAsChosen___27">#REF!</definedName>
    <definedName name="TVAsChosen___4" localSheetId="19">#REF!</definedName>
    <definedName name="TVAsChosen___4" localSheetId="10">#REF!</definedName>
    <definedName name="TVAsChosen___4" localSheetId="21">#REF!</definedName>
    <definedName name="TVAsChosen___4">#REF!</definedName>
    <definedName name="TVAsChosen___5" localSheetId="19">#REF!</definedName>
    <definedName name="TVAsChosen___5" localSheetId="10">#REF!</definedName>
    <definedName name="TVAsChosen___5" localSheetId="21">#REF!</definedName>
    <definedName name="TVAsChosen___5">#REF!</definedName>
    <definedName name="TVAsChosen___7" localSheetId="19">#REF!</definedName>
    <definedName name="TVAsChosen___7" localSheetId="10">#REF!</definedName>
    <definedName name="TVAsChosen___7" localSheetId="21">#REF!</definedName>
    <definedName name="TVAsChosen___7">#REF!</definedName>
    <definedName name="TVButton" localSheetId="19">#REF!</definedName>
    <definedName name="TVButton" localSheetId="10">#REF!</definedName>
    <definedName name="TVButton" localSheetId="21">#REF!</definedName>
    <definedName name="TVButton">#REF!</definedName>
    <definedName name="TVButton___0" localSheetId="19">#REF!</definedName>
    <definedName name="TVButton___0" localSheetId="10">#REF!</definedName>
    <definedName name="TVButton___0" localSheetId="21">#REF!</definedName>
    <definedName name="TVButton___0">#REF!</definedName>
    <definedName name="TVButton___12" localSheetId="19">#REF!</definedName>
    <definedName name="TVButton___12" localSheetId="10">#REF!</definedName>
    <definedName name="TVButton___12" localSheetId="21">#REF!</definedName>
    <definedName name="TVButton___12">#REF!</definedName>
    <definedName name="TVButton___14" localSheetId="19">#REF!</definedName>
    <definedName name="TVButton___14" localSheetId="10">#REF!</definedName>
    <definedName name="TVButton___14" localSheetId="21">#REF!</definedName>
    <definedName name="TVButton___14">#REF!</definedName>
    <definedName name="TVButton___16" localSheetId="19">#REF!</definedName>
    <definedName name="TVButton___16" localSheetId="10">#REF!</definedName>
    <definedName name="TVButton___16" localSheetId="21">#REF!</definedName>
    <definedName name="TVButton___16">#REF!</definedName>
    <definedName name="TVButton___2" localSheetId="19">#REF!</definedName>
    <definedName name="TVButton___2" localSheetId="10">#REF!</definedName>
    <definedName name="TVButton___2" localSheetId="21">#REF!</definedName>
    <definedName name="TVButton___2">#REF!</definedName>
    <definedName name="TVButton___25" localSheetId="19">#REF!</definedName>
    <definedName name="TVButton___25" localSheetId="10">#REF!</definedName>
    <definedName name="TVButton___25" localSheetId="21">#REF!</definedName>
    <definedName name="TVButton___25">#REF!</definedName>
    <definedName name="TVButton___26" localSheetId="19">#REF!</definedName>
    <definedName name="TVButton___26" localSheetId="10">#REF!</definedName>
    <definedName name="TVButton___26" localSheetId="21">#REF!</definedName>
    <definedName name="TVButton___26">#REF!</definedName>
    <definedName name="TVButton___27" localSheetId="19">#REF!</definedName>
    <definedName name="TVButton___27" localSheetId="10">#REF!</definedName>
    <definedName name="TVButton___27" localSheetId="21">#REF!</definedName>
    <definedName name="TVButton___27">#REF!</definedName>
    <definedName name="TVButton___4" localSheetId="19">#REF!</definedName>
    <definedName name="TVButton___4" localSheetId="10">#REF!</definedName>
    <definedName name="TVButton___4" localSheetId="21">#REF!</definedName>
    <definedName name="TVButton___4">#REF!</definedName>
    <definedName name="TVButton___5" localSheetId="19">#REF!</definedName>
    <definedName name="TVButton___5" localSheetId="10">#REF!</definedName>
    <definedName name="TVButton___5" localSheetId="21">#REF!</definedName>
    <definedName name="TVButton___5">#REF!</definedName>
    <definedName name="TVButton___7" localSheetId="19">#REF!</definedName>
    <definedName name="TVButton___7" localSheetId="10">#REF!</definedName>
    <definedName name="TVButton___7" localSheetId="21">#REF!</definedName>
    <definedName name="TVButton___7">#REF!</definedName>
    <definedName name="TVbyTFCF" localSheetId="19">#REF!</definedName>
    <definedName name="TVbyTFCF" localSheetId="10">#REF!</definedName>
    <definedName name="TVbyTFCF" localSheetId="21">#REF!</definedName>
    <definedName name="TVbyTFCF">#REF!</definedName>
    <definedName name="TVbyTFCF___0" localSheetId="19">#REF!</definedName>
    <definedName name="TVbyTFCF___0" localSheetId="10">#REF!</definedName>
    <definedName name="TVbyTFCF___0" localSheetId="21">#REF!</definedName>
    <definedName name="TVbyTFCF___0">#REF!</definedName>
    <definedName name="TVbyTFCF___12" localSheetId="19">#REF!</definedName>
    <definedName name="TVbyTFCF___12" localSheetId="10">#REF!</definedName>
    <definedName name="TVbyTFCF___12" localSheetId="21">#REF!</definedName>
    <definedName name="TVbyTFCF___12">#REF!</definedName>
    <definedName name="TVbyTFCF___14" localSheetId="19">#REF!</definedName>
    <definedName name="TVbyTFCF___14" localSheetId="10">#REF!</definedName>
    <definedName name="TVbyTFCF___14" localSheetId="21">#REF!</definedName>
    <definedName name="TVbyTFCF___14">#REF!</definedName>
    <definedName name="TVbyTFCF___16" localSheetId="19">#REF!</definedName>
    <definedName name="TVbyTFCF___16" localSheetId="10">#REF!</definedName>
    <definedName name="TVbyTFCF___16" localSheetId="21">#REF!</definedName>
    <definedName name="TVbyTFCF___16">#REF!</definedName>
    <definedName name="TVbyTFCF___2" localSheetId="19">#REF!</definedName>
    <definedName name="TVbyTFCF___2" localSheetId="10">#REF!</definedName>
    <definedName name="TVbyTFCF___2" localSheetId="21">#REF!</definedName>
    <definedName name="TVbyTFCF___2">#REF!</definedName>
    <definedName name="TVbyTFCF___25" localSheetId="19">#REF!</definedName>
    <definedName name="TVbyTFCF___25" localSheetId="10">#REF!</definedName>
    <definedName name="TVbyTFCF___25" localSheetId="21">#REF!</definedName>
    <definedName name="TVbyTFCF___25">#REF!</definedName>
    <definedName name="TVbyTFCF___26" localSheetId="19">#REF!</definedName>
    <definedName name="TVbyTFCF___26" localSheetId="10">#REF!</definedName>
    <definedName name="TVbyTFCF___26" localSheetId="21">#REF!</definedName>
    <definedName name="TVbyTFCF___26">#REF!</definedName>
    <definedName name="TVbyTFCF___27" localSheetId="19">#REF!</definedName>
    <definedName name="TVbyTFCF___27" localSheetId="10">#REF!</definedName>
    <definedName name="TVbyTFCF___27" localSheetId="21">#REF!</definedName>
    <definedName name="TVbyTFCF___27">#REF!</definedName>
    <definedName name="TVbyTFCF___4" localSheetId="19">#REF!</definedName>
    <definedName name="TVbyTFCF___4" localSheetId="10">#REF!</definedName>
    <definedName name="TVbyTFCF___4" localSheetId="21">#REF!</definedName>
    <definedName name="TVbyTFCF___4">#REF!</definedName>
    <definedName name="TVbyTFCF___5" localSheetId="19">#REF!</definedName>
    <definedName name="TVbyTFCF___5" localSheetId="10">#REF!</definedName>
    <definedName name="TVbyTFCF___5" localSheetId="21">#REF!</definedName>
    <definedName name="TVbyTFCF___5">#REF!</definedName>
    <definedName name="TVbyTFCF___7" localSheetId="19">#REF!</definedName>
    <definedName name="TVbyTFCF___7" localSheetId="10">#REF!</definedName>
    <definedName name="TVbyTFCF___7" localSheetId="21">#REF!</definedName>
    <definedName name="TVbyTFCF___7">#REF!</definedName>
    <definedName name="TVMult" localSheetId="19">#REF!</definedName>
    <definedName name="TVMult" localSheetId="10">#REF!</definedName>
    <definedName name="TVMult" localSheetId="21">#REF!</definedName>
    <definedName name="TVMult">#REF!</definedName>
    <definedName name="TVMult___0" localSheetId="19">#REF!</definedName>
    <definedName name="TVMult___0" localSheetId="10">#REF!</definedName>
    <definedName name="TVMult___0" localSheetId="21">#REF!</definedName>
    <definedName name="TVMult___0">#REF!</definedName>
    <definedName name="TVMult___12" localSheetId="19">#REF!</definedName>
    <definedName name="TVMult___12" localSheetId="10">#REF!</definedName>
    <definedName name="TVMult___12" localSheetId="21">#REF!</definedName>
    <definedName name="TVMult___12">#REF!</definedName>
    <definedName name="TVMult___14" localSheetId="19">#REF!</definedName>
    <definedName name="TVMult___14" localSheetId="10">#REF!</definedName>
    <definedName name="TVMult___14" localSheetId="21">#REF!</definedName>
    <definedName name="TVMult___14">#REF!</definedName>
    <definedName name="TVMult___16" localSheetId="19">#REF!</definedName>
    <definedName name="TVMult___16" localSheetId="10">#REF!</definedName>
    <definedName name="TVMult___16" localSheetId="21">#REF!</definedName>
    <definedName name="TVMult___16">#REF!</definedName>
    <definedName name="TVMult___2" localSheetId="19">#REF!</definedName>
    <definedName name="TVMult___2" localSheetId="10">#REF!</definedName>
    <definedName name="TVMult___2" localSheetId="21">#REF!</definedName>
    <definedName name="TVMult___2">#REF!</definedName>
    <definedName name="TVMult___25" localSheetId="19">#REF!</definedName>
    <definedName name="TVMult___25" localSheetId="10">#REF!</definedName>
    <definedName name="TVMult___25" localSheetId="21">#REF!</definedName>
    <definedName name="TVMult___25">#REF!</definedName>
    <definedName name="TVMult___26" localSheetId="19">#REF!</definedName>
    <definedName name="TVMult___26" localSheetId="10">#REF!</definedName>
    <definedName name="TVMult___26" localSheetId="21">#REF!</definedName>
    <definedName name="TVMult___26">#REF!</definedName>
    <definedName name="TVMult___27" localSheetId="19">#REF!</definedName>
    <definedName name="TVMult___27" localSheetId="10">#REF!</definedName>
    <definedName name="TVMult___27" localSheetId="21">#REF!</definedName>
    <definedName name="TVMult___27">#REF!</definedName>
    <definedName name="TVMult___4" localSheetId="19">#REF!</definedName>
    <definedName name="TVMult___4" localSheetId="10">#REF!</definedName>
    <definedName name="TVMult___4" localSheetId="21">#REF!</definedName>
    <definedName name="TVMult___4">#REF!</definedName>
    <definedName name="TVMult___5" localSheetId="19">#REF!</definedName>
    <definedName name="TVMult___5" localSheetId="10">#REF!</definedName>
    <definedName name="TVMult___5" localSheetId="21">#REF!</definedName>
    <definedName name="TVMult___5">#REF!</definedName>
    <definedName name="TVMult___7" localSheetId="19">#REF!</definedName>
    <definedName name="TVMult___7" localSheetId="10">#REF!</definedName>
    <definedName name="TVMult___7" localSheetId="21">#REF!</definedName>
    <definedName name="TVMult___7">#REF!</definedName>
    <definedName name="TVMultIncrement" localSheetId="19">#REF!</definedName>
    <definedName name="TVMultIncrement" localSheetId="10">#REF!</definedName>
    <definedName name="TVMultIncrement" localSheetId="21">#REF!</definedName>
    <definedName name="TVMultIncrement">#REF!</definedName>
    <definedName name="TVMultIncrement___0" localSheetId="19">#REF!</definedName>
    <definedName name="TVMultIncrement___0" localSheetId="10">#REF!</definedName>
    <definedName name="TVMultIncrement___0" localSheetId="21">#REF!</definedName>
    <definedName name="TVMultIncrement___0">#REF!</definedName>
    <definedName name="TVMultIncrement___12" localSheetId="19">#REF!</definedName>
    <definedName name="TVMultIncrement___12" localSheetId="10">#REF!</definedName>
    <definedName name="TVMultIncrement___12" localSheetId="21">#REF!</definedName>
    <definedName name="TVMultIncrement___12">#REF!</definedName>
    <definedName name="TVMultIncrement___14" localSheetId="19">#REF!</definedName>
    <definedName name="TVMultIncrement___14" localSheetId="10">#REF!</definedName>
    <definedName name="TVMultIncrement___14" localSheetId="21">#REF!</definedName>
    <definedName name="TVMultIncrement___14">#REF!</definedName>
    <definedName name="TVMultIncrement___16" localSheetId="19">#REF!</definedName>
    <definedName name="TVMultIncrement___16" localSheetId="10">#REF!</definedName>
    <definedName name="TVMultIncrement___16" localSheetId="21">#REF!</definedName>
    <definedName name="TVMultIncrement___16">#REF!</definedName>
    <definedName name="TVMultIncrement___2" localSheetId="19">#REF!</definedName>
    <definedName name="TVMultIncrement___2" localSheetId="10">#REF!</definedName>
    <definedName name="TVMultIncrement___2" localSheetId="21">#REF!</definedName>
    <definedName name="TVMultIncrement___2">#REF!</definedName>
    <definedName name="TVMultIncrement___25" localSheetId="19">#REF!</definedName>
    <definedName name="TVMultIncrement___25" localSheetId="10">#REF!</definedName>
    <definedName name="TVMultIncrement___25" localSheetId="21">#REF!</definedName>
    <definedName name="TVMultIncrement___25">#REF!</definedName>
    <definedName name="TVMultIncrement___26" localSheetId="19">#REF!</definedName>
    <definedName name="TVMultIncrement___26" localSheetId="10">#REF!</definedName>
    <definedName name="TVMultIncrement___26" localSheetId="21">#REF!</definedName>
    <definedName name="TVMultIncrement___26">#REF!</definedName>
    <definedName name="TVMultIncrement___27" localSheetId="19">#REF!</definedName>
    <definedName name="TVMultIncrement___27" localSheetId="10">#REF!</definedName>
    <definedName name="TVMultIncrement___27" localSheetId="21">#REF!</definedName>
    <definedName name="TVMultIncrement___27">#REF!</definedName>
    <definedName name="TVMultIncrement___4" localSheetId="19">#REF!</definedName>
    <definedName name="TVMultIncrement___4" localSheetId="10">#REF!</definedName>
    <definedName name="TVMultIncrement___4" localSheetId="21">#REF!</definedName>
    <definedName name="TVMultIncrement___4">#REF!</definedName>
    <definedName name="TVMultIncrement___5" localSheetId="19">#REF!</definedName>
    <definedName name="TVMultIncrement___5" localSheetId="10">#REF!</definedName>
    <definedName name="TVMultIncrement___5" localSheetId="21">#REF!</definedName>
    <definedName name="TVMultIncrement___5">#REF!</definedName>
    <definedName name="TVMultIncrement___7" localSheetId="19">#REF!</definedName>
    <definedName name="TVMultIncrement___7" localSheetId="10">#REF!</definedName>
    <definedName name="TVMultIncrement___7" localSheetId="21">#REF!</definedName>
    <definedName name="TVMultIncrement___7">#REF!</definedName>
    <definedName name="TVMultInputs" localSheetId="19">#REF!</definedName>
    <definedName name="TVMultInputs" localSheetId="10">#REF!</definedName>
    <definedName name="TVMultInputs" localSheetId="21">#REF!</definedName>
    <definedName name="TVMultInputs">#REF!</definedName>
    <definedName name="TVMultInputs___0" localSheetId="19">#REF!</definedName>
    <definedName name="TVMultInputs___0" localSheetId="10">#REF!</definedName>
    <definedName name="TVMultInputs___0" localSheetId="21">#REF!</definedName>
    <definedName name="TVMultInputs___0">#REF!</definedName>
    <definedName name="TVMultInputs___12" localSheetId="19">#REF!</definedName>
    <definedName name="TVMultInputs___12" localSheetId="10">#REF!</definedName>
    <definedName name="TVMultInputs___12" localSheetId="21">#REF!</definedName>
    <definedName name="TVMultInputs___12">#REF!</definedName>
    <definedName name="TVMultInputs___14" localSheetId="19">#REF!</definedName>
    <definedName name="TVMultInputs___14" localSheetId="10">#REF!</definedName>
    <definedName name="TVMultInputs___14" localSheetId="21">#REF!</definedName>
    <definedName name="TVMultInputs___14">#REF!</definedName>
    <definedName name="TVMultInputs___16" localSheetId="19">#REF!</definedName>
    <definedName name="TVMultInputs___16" localSheetId="10">#REF!</definedName>
    <definedName name="TVMultInputs___16" localSheetId="21">#REF!</definedName>
    <definedName name="TVMultInputs___16">#REF!</definedName>
    <definedName name="TVMultInputs___2" localSheetId="19">#REF!</definedName>
    <definedName name="TVMultInputs___2" localSheetId="10">#REF!</definedName>
    <definedName name="TVMultInputs___2" localSheetId="21">#REF!</definedName>
    <definedName name="TVMultInputs___2">#REF!</definedName>
    <definedName name="TVMultInputs___25" localSheetId="19">#REF!</definedName>
    <definedName name="TVMultInputs___25" localSheetId="10">#REF!</definedName>
    <definedName name="TVMultInputs___25" localSheetId="21">#REF!</definedName>
    <definedName name="TVMultInputs___25">#REF!</definedName>
    <definedName name="TVMultInputs___26" localSheetId="19">#REF!</definedName>
    <definedName name="TVMultInputs___26" localSheetId="10">#REF!</definedName>
    <definedName name="TVMultInputs___26" localSheetId="21">#REF!</definedName>
    <definedName name="TVMultInputs___26">#REF!</definedName>
    <definedName name="TVMultInputs___27" localSheetId="19">#REF!</definedName>
    <definedName name="TVMultInputs___27" localSheetId="10">#REF!</definedName>
    <definedName name="TVMultInputs___27" localSheetId="21">#REF!</definedName>
    <definedName name="TVMultInputs___27">#REF!</definedName>
    <definedName name="TVMultInputs___4" localSheetId="19">#REF!</definedName>
    <definedName name="TVMultInputs___4" localSheetId="10">#REF!</definedName>
    <definedName name="TVMultInputs___4" localSheetId="21">#REF!</definedName>
    <definedName name="TVMultInputs___4">#REF!</definedName>
    <definedName name="TVMultInputs___5" localSheetId="19">#REF!</definedName>
    <definedName name="TVMultInputs___5" localSheetId="10">#REF!</definedName>
    <definedName name="TVMultInputs___5" localSheetId="21">#REF!</definedName>
    <definedName name="TVMultInputs___5">#REF!</definedName>
    <definedName name="TVMultInputs___7" localSheetId="19">#REF!</definedName>
    <definedName name="TVMultInputs___7" localSheetId="10">#REF!</definedName>
    <definedName name="TVMultInputs___7" localSheetId="21">#REF!</definedName>
    <definedName name="TVMultInputs___7">#REF!</definedName>
    <definedName name="TVREV" localSheetId="19">#REF!</definedName>
    <definedName name="TVREV" localSheetId="10">#REF!</definedName>
    <definedName name="TVREV" localSheetId="21">#REF!</definedName>
    <definedName name="TVREV">#REF!</definedName>
    <definedName name="TVTitles" localSheetId="19">#REF!</definedName>
    <definedName name="TVTitles" localSheetId="10">#REF!</definedName>
    <definedName name="TVTitles" localSheetId="21">#REF!</definedName>
    <definedName name="TVTitles">#REF!</definedName>
    <definedName name="TVTitles___0" localSheetId="19">#REF!</definedName>
    <definedName name="TVTitles___0" localSheetId="10">#REF!</definedName>
    <definedName name="TVTitles___0" localSheetId="21">#REF!</definedName>
    <definedName name="TVTitles___0">#REF!</definedName>
    <definedName name="TVTitles___12" localSheetId="19">#REF!</definedName>
    <definedName name="TVTitles___12" localSheetId="10">#REF!</definedName>
    <definedName name="TVTitles___12" localSheetId="21">#REF!</definedName>
    <definedName name="TVTitles___12">#REF!</definedName>
    <definedName name="TVTitles___14" localSheetId="19">#REF!</definedName>
    <definedName name="TVTitles___14" localSheetId="10">#REF!</definedName>
    <definedName name="TVTitles___14" localSheetId="21">#REF!</definedName>
    <definedName name="TVTitles___14">#REF!</definedName>
    <definedName name="TVTitles___16" localSheetId="19">#REF!</definedName>
    <definedName name="TVTitles___16" localSheetId="10">#REF!</definedName>
    <definedName name="TVTitles___16" localSheetId="21">#REF!</definedName>
    <definedName name="TVTitles___16">#REF!</definedName>
    <definedName name="TVTitles___2" localSheetId="19">#REF!</definedName>
    <definedName name="TVTitles___2" localSheetId="10">#REF!</definedName>
    <definedName name="TVTitles___2" localSheetId="21">#REF!</definedName>
    <definedName name="TVTitles___2">#REF!</definedName>
    <definedName name="TVTitles___25" localSheetId="19">#REF!</definedName>
    <definedName name="TVTitles___25" localSheetId="10">#REF!</definedName>
    <definedName name="TVTitles___25" localSheetId="21">#REF!</definedName>
    <definedName name="TVTitles___25">#REF!</definedName>
    <definedName name="TVTitles___26" localSheetId="19">#REF!</definedName>
    <definedName name="TVTitles___26" localSheetId="10">#REF!</definedName>
    <definedName name="TVTitles___26" localSheetId="21">#REF!</definedName>
    <definedName name="TVTitles___26">#REF!</definedName>
    <definedName name="TVTitles___27" localSheetId="19">#REF!</definedName>
    <definedName name="TVTitles___27" localSheetId="10">#REF!</definedName>
    <definedName name="TVTitles___27" localSheetId="21">#REF!</definedName>
    <definedName name="TVTitles___27">#REF!</definedName>
    <definedName name="TVTitles___4" localSheetId="19">#REF!</definedName>
    <definedName name="TVTitles___4" localSheetId="10">#REF!</definedName>
    <definedName name="TVTitles___4" localSheetId="21">#REF!</definedName>
    <definedName name="TVTitles___4">#REF!</definedName>
    <definedName name="TVTitles___5" localSheetId="19">#REF!</definedName>
    <definedName name="TVTitles___5" localSheetId="10">#REF!</definedName>
    <definedName name="TVTitles___5" localSheetId="21">#REF!</definedName>
    <definedName name="TVTitles___5">#REF!</definedName>
    <definedName name="TVTitles___7" localSheetId="19">#REF!</definedName>
    <definedName name="TVTitles___7" localSheetId="10">#REF!</definedName>
    <definedName name="TVTitles___7" localSheetId="21">#REF!</definedName>
    <definedName name="TVTitles___7">#REF!</definedName>
    <definedName name="TWACCAdjustment" localSheetId="19">#REF!</definedName>
    <definedName name="TWACCAdjustment" localSheetId="10">#REF!</definedName>
    <definedName name="TWACCAdjustment" localSheetId="21">#REF!</definedName>
    <definedName name="TWACCAdjustment">#REF!</definedName>
    <definedName name="TWACCAdjustment___0" localSheetId="19">#REF!</definedName>
    <definedName name="TWACCAdjustment___0" localSheetId="10">#REF!</definedName>
    <definedName name="TWACCAdjustment___0" localSheetId="21">#REF!</definedName>
    <definedName name="TWACCAdjustment___0">#REF!</definedName>
    <definedName name="TWACCAdjustment___12" localSheetId="19">#REF!</definedName>
    <definedName name="TWACCAdjustment___12" localSheetId="10">#REF!</definedName>
    <definedName name="TWACCAdjustment___12" localSheetId="21">#REF!</definedName>
    <definedName name="TWACCAdjustment___12">#REF!</definedName>
    <definedName name="TWACCAdjustment___14" localSheetId="19">#REF!</definedName>
    <definedName name="TWACCAdjustment___14" localSheetId="10">#REF!</definedName>
    <definedName name="TWACCAdjustment___14" localSheetId="21">#REF!</definedName>
    <definedName name="TWACCAdjustment___14">#REF!</definedName>
    <definedName name="TWACCAdjustment___16" localSheetId="19">#REF!</definedName>
    <definedName name="TWACCAdjustment___16" localSheetId="10">#REF!</definedName>
    <definedName name="TWACCAdjustment___16" localSheetId="21">#REF!</definedName>
    <definedName name="TWACCAdjustment___16">#REF!</definedName>
    <definedName name="TWACCAdjustment___2" localSheetId="19">#REF!</definedName>
    <definedName name="TWACCAdjustment___2" localSheetId="10">#REF!</definedName>
    <definedName name="TWACCAdjustment___2" localSheetId="21">#REF!</definedName>
    <definedName name="TWACCAdjustment___2">#REF!</definedName>
    <definedName name="TWACCAdjustment___25" localSheetId="19">#REF!</definedName>
    <definedName name="TWACCAdjustment___25" localSheetId="10">#REF!</definedName>
    <definedName name="TWACCAdjustment___25" localSheetId="21">#REF!</definedName>
    <definedName name="TWACCAdjustment___25">#REF!</definedName>
    <definedName name="TWACCAdjustment___26" localSheetId="19">#REF!</definedName>
    <definedName name="TWACCAdjustment___26" localSheetId="10">#REF!</definedName>
    <definedName name="TWACCAdjustment___26" localSheetId="21">#REF!</definedName>
    <definedName name="TWACCAdjustment___26">#REF!</definedName>
    <definedName name="TWACCAdjustment___27" localSheetId="19">#REF!</definedName>
    <definedName name="TWACCAdjustment___27" localSheetId="10">#REF!</definedName>
    <definedName name="TWACCAdjustment___27" localSheetId="21">#REF!</definedName>
    <definedName name="TWACCAdjustment___27">#REF!</definedName>
    <definedName name="TWACCAdjustment___4" localSheetId="19">#REF!</definedName>
    <definedName name="TWACCAdjustment___4" localSheetId="10">#REF!</definedName>
    <definedName name="TWACCAdjustment___4" localSheetId="21">#REF!</definedName>
    <definedName name="TWACCAdjustment___4">#REF!</definedName>
    <definedName name="TWACCAdjustment___5" localSheetId="19">#REF!</definedName>
    <definedName name="TWACCAdjustment___5" localSheetId="10">#REF!</definedName>
    <definedName name="TWACCAdjustment___5" localSheetId="21">#REF!</definedName>
    <definedName name="TWACCAdjustment___5">#REF!</definedName>
    <definedName name="TWACCAdjustment___7" localSheetId="19">#REF!</definedName>
    <definedName name="TWACCAdjustment___7" localSheetId="10">#REF!</definedName>
    <definedName name="TWACCAdjustment___7" localSheetId="21">#REF!</definedName>
    <definedName name="TWACCAdjustment___7">#REF!</definedName>
    <definedName name="twd" localSheetId="19">#REF!</definedName>
    <definedName name="twd" localSheetId="10">#REF!</definedName>
    <definedName name="twd" localSheetId="21">#REF!</definedName>
    <definedName name="twd">#REF!</definedName>
    <definedName name="Tx_intérêt_par_an" localSheetId="19">#REF!</definedName>
    <definedName name="Tx_intérêt_par_an" localSheetId="10">#REF!</definedName>
    <definedName name="Tx_intérêt_par_an" localSheetId="21">#REF!</definedName>
    <definedName name="Tx_intérêt_par_an">#REF!</definedName>
    <definedName name="Tx_intérêt_par_an___0" localSheetId="19">#REF!</definedName>
    <definedName name="Tx_intérêt_par_an___0" localSheetId="10">#REF!</definedName>
    <definedName name="Tx_intérêt_par_an___0" localSheetId="21">#REF!</definedName>
    <definedName name="Tx_intérêt_par_an___0">#REF!</definedName>
    <definedName name="Tx_intérêt_par_an___12" localSheetId="19">#REF!</definedName>
    <definedName name="Tx_intérêt_par_an___12" localSheetId="10">#REF!</definedName>
    <definedName name="Tx_intérêt_par_an___12" localSheetId="21">#REF!</definedName>
    <definedName name="Tx_intérêt_par_an___12">#REF!</definedName>
    <definedName name="Tx_intérêt_par_an___14" localSheetId="19">#REF!</definedName>
    <definedName name="Tx_intérêt_par_an___14" localSheetId="10">#REF!</definedName>
    <definedName name="Tx_intérêt_par_an___14" localSheetId="21">#REF!</definedName>
    <definedName name="Tx_intérêt_par_an___14">#REF!</definedName>
    <definedName name="Tx_intérêt_par_an___16" localSheetId="19">#REF!</definedName>
    <definedName name="Tx_intérêt_par_an___16" localSheetId="10">#REF!</definedName>
    <definedName name="Tx_intérêt_par_an___16" localSheetId="21">#REF!</definedName>
    <definedName name="Tx_intérêt_par_an___16">#REF!</definedName>
    <definedName name="Tx_intérêt_par_an___2" localSheetId="19">#REF!</definedName>
    <definedName name="Tx_intérêt_par_an___2" localSheetId="10">#REF!</definedName>
    <definedName name="Tx_intérêt_par_an___2" localSheetId="21">#REF!</definedName>
    <definedName name="Tx_intérêt_par_an___2">#REF!</definedName>
    <definedName name="Tx_intérêt_par_an___25" localSheetId="19">#REF!</definedName>
    <definedName name="Tx_intérêt_par_an___25" localSheetId="10">#REF!</definedName>
    <definedName name="Tx_intérêt_par_an___25" localSheetId="21">#REF!</definedName>
    <definedName name="Tx_intérêt_par_an___25">#REF!</definedName>
    <definedName name="Tx_intérêt_par_an___26" localSheetId="19">#REF!</definedName>
    <definedName name="Tx_intérêt_par_an___26" localSheetId="10">#REF!</definedName>
    <definedName name="Tx_intérêt_par_an___26" localSheetId="21">#REF!</definedName>
    <definedName name="Tx_intérêt_par_an___26">#REF!</definedName>
    <definedName name="Tx_intérêt_par_an___27" localSheetId="19">#REF!</definedName>
    <definedName name="Tx_intérêt_par_an___27" localSheetId="10">#REF!</definedName>
    <definedName name="Tx_intérêt_par_an___27" localSheetId="21">#REF!</definedName>
    <definedName name="Tx_intérêt_par_an___27">#REF!</definedName>
    <definedName name="Tx_intérêt_par_an___4" localSheetId="19">#REF!</definedName>
    <definedName name="Tx_intérêt_par_an___4" localSheetId="10">#REF!</definedName>
    <definedName name="Tx_intérêt_par_an___4" localSheetId="21">#REF!</definedName>
    <definedName name="Tx_intérêt_par_an___4">#REF!</definedName>
    <definedName name="Tx_intérêt_par_an___5" localSheetId="19">#REF!</definedName>
    <definedName name="Tx_intérêt_par_an___5" localSheetId="10">#REF!</definedName>
    <definedName name="Tx_intérêt_par_an___5" localSheetId="21">#REF!</definedName>
    <definedName name="Tx_intérêt_par_an___5">#REF!</definedName>
    <definedName name="Tx_intérêt_par_an___7" localSheetId="19">#REF!</definedName>
    <definedName name="Tx_intérêt_par_an___7" localSheetId="10">#REF!</definedName>
    <definedName name="Tx_intérêt_par_an___7" localSheetId="21">#REF!</definedName>
    <definedName name="Tx_intérêt_par_an___7">#REF!</definedName>
    <definedName name="ty" localSheetId="1" hidden="1">{"orixcsc",#N/A,FALSE,"ORIX CSC";"orixcsc2",#N/A,FALSE,"ORIX CSC"}</definedName>
    <definedName name="ty" localSheetId="19" hidden="1">{"orixcsc",#N/A,FALSE,"ORIX CSC";"orixcsc2",#N/A,FALSE,"ORIX CSC"}</definedName>
    <definedName name="ty" localSheetId="21" hidden="1">{"orixcsc",#N/A,FALSE,"ORIX CSC";"orixcsc2",#N/A,FALSE,"ORIX CSC"}</definedName>
    <definedName name="ty" localSheetId="26" hidden="1">{"orixcsc",#N/A,FALSE,"ORIX CSC";"orixcsc2",#N/A,FALSE,"ORIX CSC"}</definedName>
    <definedName name="ty" localSheetId="29" hidden="1">{"orixcsc",#N/A,FALSE,"ORIX CSC";"orixcsc2",#N/A,FALSE,"ORIX CSC"}</definedName>
    <definedName name="ty" hidden="1">{"orixcsc",#N/A,FALSE,"ORIX CSC";"orixcsc2",#N/A,FALSE,"ORIX CSC"}</definedName>
    <definedName name="TYFTRYRTYRTYUR" localSheetId="19">#REF!</definedName>
    <definedName name="TYFTRYRTYRTYUR" localSheetId="10">#REF!</definedName>
    <definedName name="TYFTRYRTYRTYUR" localSheetId="21">#REF!</definedName>
    <definedName name="TYFTRYRTYRTYUR">#REF!</definedName>
    <definedName name="tyhtf" localSheetId="19">#REF!</definedName>
    <definedName name="tyhtf" localSheetId="10">#REF!</definedName>
    <definedName name="tyhtf" localSheetId="21">#REF!</definedName>
    <definedName name="tyhtf">#REF!</definedName>
    <definedName name="tyjutjnty" localSheetId="19">[103]BATIMENT!#REF!</definedName>
    <definedName name="tyjutjnty" localSheetId="10">[103]BATIMENT!#REF!</definedName>
    <definedName name="tyjutjnty" localSheetId="21">[103]BATIMENT!#REF!</definedName>
    <definedName name="tyjutjnty">[103]BATIMENT!#REF!</definedName>
    <definedName name="Type_1" localSheetId="1">#REF!</definedName>
    <definedName name="Type_1" localSheetId="19">#REF!</definedName>
    <definedName name="Type_1" localSheetId="10">#REF!</definedName>
    <definedName name="Type_1" localSheetId="21">#REF!</definedName>
    <definedName name="Type_1">#REF!</definedName>
    <definedName name="Type_2" localSheetId="1">#REF!</definedName>
    <definedName name="Type_2" localSheetId="19">#REF!</definedName>
    <definedName name="Type_2" localSheetId="10">#REF!</definedName>
    <definedName name="Type_2" localSheetId="21">#REF!</definedName>
    <definedName name="Type_2">#REF!</definedName>
    <definedName name="TYPES" localSheetId="1">'[161]Summary '!#REF!</definedName>
    <definedName name="TYPES" localSheetId="19">'[161]Summary '!#REF!</definedName>
    <definedName name="TYPES" localSheetId="10">'[161]Summary '!#REF!</definedName>
    <definedName name="TYPES" localSheetId="21">'[161]Summary '!#REF!</definedName>
    <definedName name="TYPES">'[161]Summary '!#REF!</definedName>
    <definedName name="tyryt" localSheetId="22" hidden="1">#REF!</definedName>
    <definedName name="tyryt" localSheetId="1" hidden="1">#REF!</definedName>
    <definedName name="tyryt" localSheetId="19" hidden="1">#REF!</definedName>
    <definedName name="tyryt" localSheetId="10" hidden="1">#REF!</definedName>
    <definedName name="tyryt" localSheetId="21" hidden="1">#REF!</definedName>
    <definedName name="tyryt" localSheetId="30" hidden="1">#REF!</definedName>
    <definedName name="tyryt" localSheetId="17" hidden="1">#REF!</definedName>
    <definedName name="tyryt" hidden="1">#REF!</definedName>
    <definedName name="U">#N/A</definedName>
    <definedName name="ù">#N/A</definedName>
    <definedName name="ufykfk" localSheetId="1" hidden="1">{"print 1",#N/A,FALSE,"PrimeCo PCS";"print 2",#N/A,FALSE,"PrimeCo PCS";"valuation",#N/A,FALSE,"PrimeCo PCS"}</definedName>
    <definedName name="ufykfk" localSheetId="19" hidden="1">{"print 1",#N/A,FALSE,"PrimeCo PCS";"print 2",#N/A,FALSE,"PrimeCo PCS";"valuation",#N/A,FALSE,"PrimeCo PCS"}</definedName>
    <definedName name="ufykfk" localSheetId="21" hidden="1">{"print 1",#N/A,FALSE,"PrimeCo PCS";"print 2",#N/A,FALSE,"PrimeCo PCS";"valuation",#N/A,FALSE,"PrimeCo PCS"}</definedName>
    <definedName name="ufykfk" localSheetId="30" hidden="1">{"print 1",#N/A,FALSE,"PrimeCo PCS";"print 2",#N/A,FALSE,"PrimeCo PCS";"valuation",#N/A,FALSE,"PrimeCo PCS"}</definedName>
    <definedName name="ufykfk" localSheetId="7" hidden="1">{"print 1",#N/A,FALSE,"PrimeCo PCS";"print 2",#N/A,FALSE,"PrimeCo PCS";"valuation",#N/A,FALSE,"PrimeCo PCS"}</definedName>
    <definedName name="ufykfk" localSheetId="26" hidden="1">{"print 1",#N/A,FALSE,"PrimeCo PCS";"print 2",#N/A,FALSE,"PrimeCo PCS";"valuation",#N/A,FALSE,"PrimeCo PCS"}</definedName>
    <definedName name="ufykfk" localSheetId="29" hidden="1">{"print 1",#N/A,FALSE,"PrimeCo PCS";"print 2",#N/A,FALSE,"PrimeCo PCS";"valuation",#N/A,FALSE,"PrimeCo PCS"}</definedName>
    <definedName name="ufykfk" hidden="1">{"print 1",#N/A,FALSE,"PrimeCo PCS";"print 2",#N/A,FALSE,"PrimeCo PCS";"valuation",#N/A,FALSE,"PrimeCo PCS"}</definedName>
    <definedName name="ULTSUMM97" localSheetId="19">#REF!</definedName>
    <definedName name="ULTSUMM97" localSheetId="10">#REF!</definedName>
    <definedName name="ULTSUMM97" localSheetId="21">#REF!</definedName>
    <definedName name="ULTSUMM97">#REF!</definedName>
    <definedName name="UNDERLINE">#N/A</definedName>
    <definedName name="uydk" localSheetId="1">Cover!Nb_de_paiements_par_an*#REF!</definedName>
    <definedName name="uydk">#N/A</definedName>
    <definedName name="uykfu" localSheetId="1">Cover!uykfu</definedName>
    <definedName name="uykfu" localSheetId="19">#N/A</definedName>
    <definedName name="uykfu" localSheetId="10">#N/A</definedName>
    <definedName name="uykfu" localSheetId="21">#N/A</definedName>
    <definedName name="uykfu" localSheetId="29">'SHL et management fees'!uykfu</definedName>
    <definedName name="uykfu">'SHL et management fees'!uykfu</definedName>
    <definedName name="uyuyuyuyuyu" localSheetId="1" hidden="1">{#N/A,#N/A,TRUE,"Cover sheet";#N/A,#N/A,TRUE,"DCF analysis";#N/A,#N/A,TRUE,"WACC calculation"}</definedName>
    <definedName name="uyuyuyuyuyu" localSheetId="19" hidden="1">{#N/A,#N/A,TRUE,"Cover sheet";#N/A,#N/A,TRUE,"DCF analysis";#N/A,#N/A,TRUE,"WACC calculation"}</definedName>
    <definedName name="uyuyuyuyuyu" localSheetId="21" hidden="1">{#N/A,#N/A,TRUE,"Cover sheet";#N/A,#N/A,TRUE,"DCF analysis";#N/A,#N/A,TRUE,"WACC calculation"}</definedName>
    <definedName name="uyuyuyuyuyu" localSheetId="30" hidden="1">{#N/A,#N/A,TRUE,"Cover sheet";#N/A,#N/A,TRUE,"DCF analysis";#N/A,#N/A,TRUE,"WACC calculation"}</definedName>
    <definedName name="uyuyuyuyuyu" localSheetId="7" hidden="1">{#N/A,#N/A,TRUE,"Cover sheet";#N/A,#N/A,TRUE,"DCF analysis";#N/A,#N/A,TRUE,"WACC calculation"}</definedName>
    <definedName name="uyuyuyuyuyu" localSheetId="29" hidden="1">{#N/A,#N/A,TRUE,"Cover sheet";#N/A,#N/A,TRUE,"DCF analysis";#N/A,#N/A,TRUE,"WACC calculation"}</definedName>
    <definedName name="uyuyuyuyuyu" hidden="1">{#N/A,#N/A,TRUE,"Cover sheet";#N/A,#N/A,TRUE,"DCF analysis";#N/A,#N/A,TRUE,"WACC calculation"}</definedName>
    <definedName name="V" localSheetId="1">Cover!V</definedName>
    <definedName name="V" localSheetId="19">#N/A</definedName>
    <definedName name="V" localSheetId="10">#N/A</definedName>
    <definedName name="V" localSheetId="21">#N/A</definedName>
    <definedName name="V" localSheetId="29">'SHL et management fees'!V</definedName>
    <definedName name="V">'SHL et management fees'!V</definedName>
    <definedName name="VA" localSheetId="1">#REF!</definedName>
    <definedName name="VA" localSheetId="19">#REF!</definedName>
    <definedName name="VA" localSheetId="10">#REF!</definedName>
    <definedName name="VA" localSheetId="21">#REF!</definedName>
    <definedName name="VA" localSheetId="29">#REF!</definedName>
    <definedName name="VA">#REF!</definedName>
    <definedName name="valeur_brute_totale" localSheetId="1">[62]BATIMENT!#REF!</definedName>
    <definedName name="valeur_brute_totale" localSheetId="19">[62]BATIMENT!#REF!</definedName>
    <definedName name="valeur_brute_totale" localSheetId="10">[62]BATIMENT!#REF!</definedName>
    <definedName name="valeur_brute_totale" localSheetId="21">[62]BATIMENT!#REF!</definedName>
    <definedName name="valeur_brute_totale" localSheetId="29">[62]BATIMENT!#REF!</definedName>
    <definedName name="valeur_brute_totale">[62]BATIMENT!#REF!</definedName>
    <definedName name="ValuationDate" localSheetId="1">#REF!</definedName>
    <definedName name="ValuationDate" localSheetId="19">#REF!</definedName>
    <definedName name="ValuationDate" localSheetId="10">#REF!</definedName>
    <definedName name="ValuationDate" localSheetId="21">#REF!</definedName>
    <definedName name="ValuationDate" localSheetId="29">#REF!</definedName>
    <definedName name="ValuationDate">#REF!</definedName>
    <definedName name="ValuationDate___0" localSheetId="19">#REF!</definedName>
    <definedName name="ValuationDate___0" localSheetId="10">#REF!</definedName>
    <definedName name="ValuationDate___0" localSheetId="21">#REF!</definedName>
    <definedName name="ValuationDate___0" localSheetId="29">#REF!</definedName>
    <definedName name="ValuationDate___0">#REF!</definedName>
    <definedName name="ValuationDate___12" localSheetId="19">#REF!</definedName>
    <definedName name="ValuationDate___12" localSheetId="10">#REF!</definedName>
    <definedName name="ValuationDate___12" localSheetId="21">#REF!</definedName>
    <definedName name="ValuationDate___12">#REF!</definedName>
    <definedName name="ValuationDate___14" localSheetId="19">#REF!</definedName>
    <definedName name="ValuationDate___14" localSheetId="10">#REF!</definedName>
    <definedName name="ValuationDate___14" localSheetId="21">#REF!</definedName>
    <definedName name="ValuationDate___14">#REF!</definedName>
    <definedName name="ValuationDate___16" localSheetId="19">#REF!</definedName>
    <definedName name="ValuationDate___16" localSheetId="10">#REF!</definedName>
    <definedName name="ValuationDate___16" localSheetId="21">#REF!</definedName>
    <definedName name="ValuationDate___16">#REF!</definedName>
    <definedName name="ValuationDate___2" localSheetId="19">#REF!</definedName>
    <definedName name="ValuationDate___2" localSheetId="10">#REF!</definedName>
    <definedName name="ValuationDate___2" localSheetId="21">#REF!</definedName>
    <definedName name="ValuationDate___2">#REF!</definedName>
    <definedName name="ValuationDate___25" localSheetId="19">#REF!</definedName>
    <definedName name="ValuationDate___25" localSheetId="10">#REF!</definedName>
    <definedName name="ValuationDate___25" localSheetId="21">#REF!</definedName>
    <definedName name="ValuationDate___25">#REF!</definedName>
    <definedName name="ValuationDate___26" localSheetId="19">#REF!</definedName>
    <definedName name="ValuationDate___26" localSheetId="10">#REF!</definedName>
    <definedName name="ValuationDate___26" localSheetId="21">#REF!</definedName>
    <definedName name="ValuationDate___26">#REF!</definedName>
    <definedName name="ValuationDate___27" localSheetId="19">#REF!</definedName>
    <definedName name="ValuationDate___27" localSheetId="10">#REF!</definedName>
    <definedName name="ValuationDate___27" localSheetId="21">#REF!</definedName>
    <definedName name="ValuationDate___27">#REF!</definedName>
    <definedName name="ValuationDate___4" localSheetId="19">#REF!</definedName>
    <definedName name="ValuationDate___4" localSheetId="10">#REF!</definedName>
    <definedName name="ValuationDate___4" localSheetId="21">#REF!</definedName>
    <definedName name="ValuationDate___4">#REF!</definedName>
    <definedName name="ValuationDate___5" localSheetId="19">#REF!</definedName>
    <definedName name="ValuationDate___5" localSheetId="10">#REF!</definedName>
    <definedName name="ValuationDate___5" localSheetId="21">#REF!</definedName>
    <definedName name="ValuationDate___5">#REF!</definedName>
    <definedName name="ValuationDate___7" localSheetId="19">#REF!</definedName>
    <definedName name="ValuationDate___7" localSheetId="10">#REF!</definedName>
    <definedName name="ValuationDate___7" localSheetId="21">#REF!</definedName>
    <definedName name="ValuationDate___7">#REF!</definedName>
    <definedName name="variance" localSheetId="19">#REF!</definedName>
    <definedName name="variance" localSheetId="10">#REF!</definedName>
    <definedName name="variance" localSheetId="21">#REF!</definedName>
    <definedName name="variance">#REF!</definedName>
    <definedName name="vbb">#N/A</definedName>
    <definedName name="VColsToPrint" localSheetId="19">#REF!</definedName>
    <definedName name="VColsToPrint" localSheetId="10">#REF!</definedName>
    <definedName name="VColsToPrint" localSheetId="21">#REF!</definedName>
    <definedName name="VColsToPrint">#REF!</definedName>
    <definedName name="VColsToPrint___0" localSheetId="19">#REF!</definedName>
    <definedName name="VColsToPrint___0" localSheetId="10">#REF!</definedName>
    <definedName name="VColsToPrint___0" localSheetId="21">#REF!</definedName>
    <definedName name="VColsToPrint___0">#REF!</definedName>
    <definedName name="VColsToPrint___12" localSheetId="19">#REF!</definedName>
    <definedName name="VColsToPrint___12" localSheetId="10">#REF!</definedName>
    <definedName name="VColsToPrint___12" localSheetId="21">#REF!</definedName>
    <definedName name="VColsToPrint___12">#REF!</definedName>
    <definedName name="VColsToPrint___14" localSheetId="19">#REF!</definedName>
    <definedName name="VColsToPrint___14" localSheetId="10">#REF!</definedName>
    <definedName name="VColsToPrint___14" localSheetId="21">#REF!</definedName>
    <definedName name="VColsToPrint___14">#REF!</definedName>
    <definedName name="VColsToPrint___16" localSheetId="19">#REF!</definedName>
    <definedName name="VColsToPrint___16" localSheetId="10">#REF!</definedName>
    <definedName name="VColsToPrint___16" localSheetId="21">#REF!</definedName>
    <definedName name="VColsToPrint___16">#REF!</definedName>
    <definedName name="VColsToPrint___2" localSheetId="19">#REF!</definedName>
    <definedName name="VColsToPrint___2" localSheetId="10">#REF!</definedName>
    <definedName name="VColsToPrint___2" localSheetId="21">#REF!</definedName>
    <definedName name="VColsToPrint___2">#REF!</definedName>
    <definedName name="VColsToPrint___25" localSheetId="19">#REF!</definedName>
    <definedName name="VColsToPrint___25" localSheetId="10">#REF!</definedName>
    <definedName name="VColsToPrint___25" localSheetId="21">#REF!</definedName>
    <definedName name="VColsToPrint___25">#REF!</definedName>
    <definedName name="VColsToPrint___26" localSheetId="19">#REF!</definedName>
    <definedName name="VColsToPrint___26" localSheetId="10">#REF!</definedName>
    <definedName name="VColsToPrint___26" localSheetId="21">#REF!</definedName>
    <definedName name="VColsToPrint___26">#REF!</definedName>
    <definedName name="VColsToPrint___27" localSheetId="19">#REF!</definedName>
    <definedName name="VColsToPrint___27" localSheetId="10">#REF!</definedName>
    <definedName name="VColsToPrint___27" localSheetId="21">#REF!</definedName>
    <definedName name="VColsToPrint___27">#REF!</definedName>
    <definedName name="VColsToPrint___4" localSheetId="19">#REF!</definedName>
    <definedName name="VColsToPrint___4" localSheetId="10">#REF!</definedName>
    <definedName name="VColsToPrint___4" localSheetId="21">#REF!</definedName>
    <definedName name="VColsToPrint___4">#REF!</definedName>
    <definedName name="VColsToPrint___5" localSheetId="19">#REF!</definedName>
    <definedName name="VColsToPrint___5" localSheetId="10">#REF!</definedName>
    <definedName name="VColsToPrint___5" localSheetId="21">#REF!</definedName>
    <definedName name="VColsToPrint___5">#REF!</definedName>
    <definedName name="VColsToPrint___7" localSheetId="19">#REF!</definedName>
    <definedName name="VColsToPrint___7" localSheetId="10">#REF!</definedName>
    <definedName name="VColsToPrint___7" localSheetId="21">#REF!</definedName>
    <definedName name="VColsToPrint___7">#REF!</definedName>
    <definedName name="VERRECCCP" localSheetId="21">[48]amort!$B$17</definedName>
    <definedName name="VERRECCCP">[48]amort!$B$17</definedName>
    <definedName name="VERS_REC_CCP" localSheetId="1">#REF!</definedName>
    <definedName name="VERS_REC_CCP" localSheetId="19">#REF!</definedName>
    <definedName name="VERS_REC_CCP" localSheetId="10">#REF!</definedName>
    <definedName name="VERS_REC_CCP" localSheetId="21">#REF!</definedName>
    <definedName name="VERS_REC_CCP">#REF!</definedName>
    <definedName name="vgdsj">#N/A</definedName>
    <definedName name="vghh">#N/A</definedName>
    <definedName name="Vide">'[78]Catégories&amp; motifs_réclamations'!$D$2</definedName>
    <definedName name="VIGNETTES_TG" localSheetId="1">#REF!</definedName>
    <definedName name="VIGNETTES_TG" localSheetId="19">#REF!</definedName>
    <definedName name="VIGNETTES_TG" localSheetId="10">#REF!</definedName>
    <definedName name="VIGNETTES_TG" localSheetId="21">#REF!</definedName>
    <definedName name="VIGNETTES_TG">#REF!</definedName>
    <definedName name="VIGNTG" localSheetId="21">[48]amort!$E$18</definedName>
    <definedName name="VIGNTG">[48]amort!$E$18</definedName>
    <definedName name="vince" localSheetId="1" hidden="1">{#N/A,#N/A,TRUE,"Cover sheet";#N/A,#N/A,TRUE,"DCF analysis";#N/A,#N/A,TRUE,"WACC calculation"}</definedName>
    <definedName name="vince" localSheetId="19" hidden="1">{#N/A,#N/A,TRUE,"Cover sheet";#N/A,#N/A,TRUE,"DCF analysis";#N/A,#N/A,TRUE,"WACC calculation"}</definedName>
    <definedName name="vince" localSheetId="21" hidden="1">{#N/A,#N/A,TRUE,"Cover sheet";#N/A,#N/A,TRUE,"DCF analysis";#N/A,#N/A,TRUE,"WACC calculation"}</definedName>
    <definedName name="vince" localSheetId="30" hidden="1">{#N/A,#N/A,TRUE,"Cover sheet";#N/A,#N/A,TRUE,"DCF analysis";#N/A,#N/A,TRUE,"WACC calculation"}</definedName>
    <definedName name="vince" localSheetId="7" hidden="1">{#N/A,#N/A,TRUE,"Cover sheet";#N/A,#N/A,TRUE,"DCF analysis";#N/A,#N/A,TRUE,"WACC calculation"}</definedName>
    <definedName name="vince" localSheetId="29" hidden="1">{#N/A,#N/A,TRUE,"Cover sheet";#N/A,#N/A,TRUE,"DCF analysis";#N/A,#N/A,TRUE,"WACC calculation"}</definedName>
    <definedName name="vince" hidden="1">{#N/A,#N/A,TRUE,"Cover sheet";#N/A,#N/A,TRUE,"DCF analysis";#N/A,#N/A,TRUE,"WACC calculation"}</definedName>
    <definedName name="VIR_BANQUE" localSheetId="19">#REF!</definedName>
    <definedName name="VIR_BANQUE" localSheetId="10">#REF!</definedName>
    <definedName name="VIR_BANQUE" localSheetId="21">#REF!</definedName>
    <definedName name="VIR_BANQUE">#REF!</definedName>
    <definedName name="VIRBQ" localSheetId="21">[48]amort!$H$19</definedName>
    <definedName name="VIRBQ">[48]amort!$H$19</definedName>
    <definedName name="VLastRow" localSheetId="1">#REF!</definedName>
    <definedName name="VLastRow" localSheetId="19">#REF!</definedName>
    <definedName name="VLastRow" localSheetId="10">#REF!</definedName>
    <definedName name="VLastRow" localSheetId="21">#REF!</definedName>
    <definedName name="VLastRow">#REF!</definedName>
    <definedName name="VLastRow___0" localSheetId="1">#REF!</definedName>
    <definedName name="VLastRow___0" localSheetId="19">#REF!</definedName>
    <definedName name="VLastRow___0" localSheetId="10">#REF!</definedName>
    <definedName name="VLastRow___0" localSheetId="21">#REF!</definedName>
    <definedName name="VLastRow___0">#REF!</definedName>
    <definedName name="VLastRow___12" localSheetId="1">#REF!</definedName>
    <definedName name="VLastRow___12" localSheetId="19">#REF!</definedName>
    <definedName name="VLastRow___12" localSheetId="10">#REF!</definedName>
    <definedName name="VLastRow___12" localSheetId="21">#REF!</definedName>
    <definedName name="VLastRow___12">#REF!</definedName>
    <definedName name="VLastRow___14" localSheetId="19">#REF!</definedName>
    <definedName name="VLastRow___14" localSheetId="10">#REF!</definedName>
    <definedName name="VLastRow___14" localSheetId="21">#REF!</definedName>
    <definedName name="VLastRow___14">#REF!</definedName>
    <definedName name="VLastRow___16" localSheetId="19">#REF!</definedName>
    <definedName name="VLastRow___16" localSheetId="10">#REF!</definedName>
    <definedName name="VLastRow___16" localSheetId="21">#REF!</definedName>
    <definedName name="VLastRow___16">#REF!</definedName>
    <definedName name="VLastRow___2" localSheetId="19">#REF!</definedName>
    <definedName name="VLastRow___2" localSheetId="10">#REF!</definedName>
    <definedName name="VLastRow___2" localSheetId="21">#REF!</definedName>
    <definedName name="VLastRow___2">#REF!</definedName>
    <definedName name="VLastRow___25" localSheetId="19">#REF!</definedName>
    <definedName name="VLastRow___25" localSheetId="10">#REF!</definedName>
    <definedName name="VLastRow___25" localSheetId="21">#REF!</definedName>
    <definedName name="VLastRow___25">#REF!</definedName>
    <definedName name="VLastRow___26" localSheetId="19">#REF!</definedName>
    <definedName name="VLastRow___26" localSheetId="10">#REF!</definedName>
    <definedName name="VLastRow___26" localSheetId="21">#REF!</definedName>
    <definedName name="VLastRow___26">#REF!</definedName>
    <definedName name="VLastRow___27" localSheetId="19">#REF!</definedName>
    <definedName name="VLastRow___27" localSheetId="10">#REF!</definedName>
    <definedName name="VLastRow___27" localSheetId="21">#REF!</definedName>
    <definedName name="VLastRow___27">#REF!</definedName>
    <definedName name="VLastRow___4" localSheetId="19">#REF!</definedName>
    <definedName name="VLastRow___4" localSheetId="10">#REF!</definedName>
    <definedName name="VLastRow___4" localSheetId="21">#REF!</definedName>
    <definedName name="VLastRow___4">#REF!</definedName>
    <definedName name="VLastRow___5" localSheetId="19">#REF!</definedName>
    <definedName name="VLastRow___5" localSheetId="10">#REF!</definedName>
    <definedName name="VLastRow___5" localSheetId="21">#REF!</definedName>
    <definedName name="VLastRow___5">#REF!</definedName>
    <definedName name="VLastRow___7" localSheetId="19">#REF!</definedName>
    <definedName name="VLastRow___7" localSheetId="10">#REF!</definedName>
    <definedName name="VLastRow___7" localSheetId="21">#REF!</definedName>
    <definedName name="VLastRow___7">#REF!</definedName>
    <definedName name="VLastRowToPrint" localSheetId="19">#REF!</definedName>
    <definedName name="VLastRowToPrint" localSheetId="10">#REF!</definedName>
    <definedName name="VLastRowToPrint" localSheetId="21">#REF!</definedName>
    <definedName name="VLastRowToPrint">#REF!</definedName>
    <definedName name="VLastRowToPrint___0" localSheetId="19">#REF!</definedName>
    <definedName name="VLastRowToPrint___0" localSheetId="10">#REF!</definedName>
    <definedName name="VLastRowToPrint___0" localSheetId="21">#REF!</definedName>
    <definedName name="VLastRowToPrint___0">#REF!</definedName>
    <definedName name="VLastRowToPrint___12" localSheetId="19">#REF!</definedName>
    <definedName name="VLastRowToPrint___12" localSheetId="10">#REF!</definedName>
    <definedName name="VLastRowToPrint___12" localSheetId="21">#REF!</definedName>
    <definedName name="VLastRowToPrint___12">#REF!</definedName>
    <definedName name="VLastRowToPrint___14" localSheetId="19">#REF!</definedName>
    <definedName name="VLastRowToPrint___14" localSheetId="10">#REF!</definedName>
    <definedName name="VLastRowToPrint___14" localSheetId="21">#REF!</definedName>
    <definedName name="VLastRowToPrint___14">#REF!</definedName>
    <definedName name="VLastRowToPrint___16" localSheetId="19">#REF!</definedName>
    <definedName name="VLastRowToPrint___16" localSheetId="10">#REF!</definedName>
    <definedName name="VLastRowToPrint___16" localSheetId="21">#REF!</definedName>
    <definedName name="VLastRowToPrint___16">#REF!</definedName>
    <definedName name="VLastRowToPrint___2" localSheetId="19">#REF!</definedName>
    <definedName name="VLastRowToPrint___2" localSheetId="10">#REF!</definedName>
    <definedName name="VLastRowToPrint___2" localSheetId="21">#REF!</definedName>
    <definedName name="VLastRowToPrint___2">#REF!</definedName>
    <definedName name="VLastRowToPrint___25" localSheetId="19">#REF!</definedName>
    <definedName name="VLastRowToPrint___25" localSheetId="10">#REF!</definedName>
    <definedName name="VLastRowToPrint___25" localSheetId="21">#REF!</definedName>
    <definedName name="VLastRowToPrint___25">#REF!</definedName>
    <definedName name="VLastRowToPrint___26" localSheetId="19">#REF!</definedName>
    <definedName name="VLastRowToPrint___26" localSheetId="10">#REF!</definedName>
    <definedName name="VLastRowToPrint___26" localSheetId="21">#REF!</definedName>
    <definedName name="VLastRowToPrint___26">#REF!</definedName>
    <definedName name="VLastRowToPrint___27" localSheetId="19">#REF!</definedName>
    <definedName name="VLastRowToPrint___27" localSheetId="10">#REF!</definedName>
    <definedName name="VLastRowToPrint___27" localSheetId="21">#REF!</definedName>
    <definedName name="VLastRowToPrint___27">#REF!</definedName>
    <definedName name="VLastRowToPrint___4" localSheetId="19">#REF!</definedName>
    <definedName name="VLastRowToPrint___4" localSheetId="10">#REF!</definedName>
    <definedName name="VLastRowToPrint___4" localSheetId="21">#REF!</definedName>
    <definedName name="VLastRowToPrint___4">#REF!</definedName>
    <definedName name="VLastRowToPrint___5" localSheetId="19">#REF!</definedName>
    <definedName name="VLastRowToPrint___5" localSheetId="10">#REF!</definedName>
    <definedName name="VLastRowToPrint___5" localSheetId="21">#REF!</definedName>
    <definedName name="VLastRowToPrint___5">#REF!</definedName>
    <definedName name="VLastRowToPrint___7" localSheetId="19">#REF!</definedName>
    <definedName name="VLastRowToPrint___7" localSheetId="10">#REF!</definedName>
    <definedName name="VLastRowToPrint___7" localSheetId="21">#REF!</definedName>
    <definedName name="VLastRowToPrint___7">#REF!</definedName>
    <definedName name="VLR" localSheetId="19">#REF!,#REF!</definedName>
    <definedName name="VLR" localSheetId="10">#REF!,#REF!</definedName>
    <definedName name="VLR" localSheetId="21">#REF!,#REF!</definedName>
    <definedName name="VLR" localSheetId="29">#REF!,#REF!</definedName>
    <definedName name="VLR">#REF!,#REF!</definedName>
    <definedName name="VolFactor" localSheetId="19">#REF!</definedName>
    <definedName name="VolFactor" localSheetId="10">#REF!</definedName>
    <definedName name="VolFactor" localSheetId="21">#REF!</definedName>
    <definedName name="VolFactor">#REF!</definedName>
    <definedName name="VolFactor___0" localSheetId="19">#REF!</definedName>
    <definedName name="VolFactor___0" localSheetId="10">#REF!</definedName>
    <definedName name="VolFactor___0" localSheetId="21">#REF!</definedName>
    <definedName name="VolFactor___0">#REF!</definedName>
    <definedName name="VolFactor___12" localSheetId="19">#REF!</definedName>
    <definedName name="VolFactor___12" localSheetId="10">#REF!</definedName>
    <definedName name="VolFactor___12" localSheetId="21">#REF!</definedName>
    <definedName name="VolFactor___12">#REF!</definedName>
    <definedName name="VolFactor___14" localSheetId="19">#REF!</definedName>
    <definedName name="VolFactor___14" localSheetId="10">#REF!</definedName>
    <definedName name="VolFactor___14" localSheetId="21">#REF!</definedName>
    <definedName name="VolFactor___14">#REF!</definedName>
    <definedName name="VolFactor___16" localSheetId="19">#REF!</definedName>
    <definedName name="VolFactor___16" localSheetId="10">#REF!</definedName>
    <definedName name="VolFactor___16" localSheetId="21">#REF!</definedName>
    <definedName name="VolFactor___16">#REF!</definedName>
    <definedName name="VolFactor___2" localSheetId="19">#REF!</definedName>
    <definedName name="VolFactor___2" localSheetId="10">#REF!</definedName>
    <definedName name="VolFactor___2" localSheetId="21">#REF!</definedName>
    <definedName name="VolFactor___2">#REF!</definedName>
    <definedName name="VolFactor___25" localSheetId="19">#REF!</definedName>
    <definedName name="VolFactor___25" localSheetId="10">#REF!</definedName>
    <definedName name="VolFactor___25" localSheetId="21">#REF!</definedName>
    <definedName name="VolFactor___25">#REF!</definedName>
    <definedName name="VolFactor___26" localSheetId="19">#REF!</definedName>
    <definedName name="VolFactor___26" localSheetId="10">#REF!</definedName>
    <definedName name="VolFactor___26" localSheetId="21">#REF!</definedName>
    <definedName name="VolFactor___26">#REF!</definedName>
    <definedName name="VolFactor___27" localSheetId="19">#REF!</definedName>
    <definedName name="VolFactor___27" localSheetId="10">#REF!</definedName>
    <definedName name="VolFactor___27" localSheetId="21">#REF!</definedName>
    <definedName name="VolFactor___27">#REF!</definedName>
    <definedName name="VolFactor___4" localSheetId="19">#REF!</definedName>
    <definedName name="VolFactor___4" localSheetId="10">#REF!</definedName>
    <definedName name="VolFactor___4" localSheetId="21">#REF!</definedName>
    <definedName name="VolFactor___4">#REF!</definedName>
    <definedName name="VolFactor___5" localSheetId="19">#REF!</definedName>
    <definedName name="VolFactor___5" localSheetId="10">#REF!</definedName>
    <definedName name="VolFactor___5" localSheetId="21">#REF!</definedName>
    <definedName name="VolFactor___5">#REF!</definedName>
    <definedName name="VolFactor___7" localSheetId="19">#REF!</definedName>
    <definedName name="VolFactor___7" localSheetId="10">#REF!</definedName>
    <definedName name="VolFactor___7" localSheetId="21">#REF!</definedName>
    <definedName name="VolFactor___7">#REF!</definedName>
    <definedName name="VPC">[89]vpc!$A$32:$Q$60</definedName>
    <definedName name="VPLastRow" localSheetId="1">#REF!</definedName>
    <definedName name="VPLastRow" localSheetId="19">#REF!</definedName>
    <definedName name="VPLastRow" localSheetId="10">#REF!</definedName>
    <definedName name="VPLastRow" localSheetId="21">#REF!</definedName>
    <definedName name="VPLastRow">#REF!</definedName>
    <definedName name="VPLastRow___0" localSheetId="1">#REF!</definedName>
    <definedName name="VPLastRow___0" localSheetId="19">#REF!</definedName>
    <definedName name="VPLastRow___0" localSheetId="10">#REF!</definedName>
    <definedName name="VPLastRow___0" localSheetId="21">#REF!</definedName>
    <definedName name="VPLastRow___0">#REF!</definedName>
    <definedName name="VPLastRow___12" localSheetId="1">#REF!</definedName>
    <definedName name="VPLastRow___12" localSheetId="19">#REF!</definedName>
    <definedName name="VPLastRow___12" localSheetId="10">#REF!</definedName>
    <definedName name="VPLastRow___12" localSheetId="21">#REF!</definedName>
    <definedName name="VPLastRow___12">#REF!</definedName>
    <definedName name="VPLastRow___14" localSheetId="19">#REF!</definedName>
    <definedName name="VPLastRow___14" localSheetId="10">#REF!</definedName>
    <definedName name="VPLastRow___14" localSheetId="21">#REF!</definedName>
    <definedName name="VPLastRow___14">#REF!</definedName>
    <definedName name="VPLastRow___16" localSheetId="19">#REF!</definedName>
    <definedName name="VPLastRow___16" localSheetId="10">#REF!</definedName>
    <definedName name="VPLastRow___16" localSheetId="21">#REF!</definedName>
    <definedName name="VPLastRow___16">#REF!</definedName>
    <definedName name="VPLastRow___2" localSheetId="19">#REF!</definedName>
    <definedName name="VPLastRow___2" localSheetId="10">#REF!</definedName>
    <definedName name="VPLastRow___2" localSheetId="21">#REF!</definedName>
    <definedName name="VPLastRow___2">#REF!</definedName>
    <definedName name="VPLastRow___25" localSheetId="19">#REF!</definedName>
    <definedName name="VPLastRow___25" localSheetId="10">#REF!</definedName>
    <definedName name="VPLastRow___25" localSheetId="21">#REF!</definedName>
    <definedName name="VPLastRow___25">#REF!</definedName>
    <definedName name="VPLastRow___26" localSheetId="19">#REF!</definedName>
    <definedName name="VPLastRow___26" localSheetId="10">#REF!</definedName>
    <definedName name="VPLastRow___26" localSheetId="21">#REF!</definedName>
    <definedName name="VPLastRow___26">#REF!</definedName>
    <definedName name="VPLastRow___27" localSheetId="19">#REF!</definedName>
    <definedName name="VPLastRow___27" localSheetId="10">#REF!</definedName>
    <definedName name="VPLastRow___27" localSheetId="21">#REF!</definedName>
    <definedName name="VPLastRow___27">#REF!</definedName>
    <definedName name="VPLastRow___4" localSheetId="19">#REF!</definedName>
    <definedName name="VPLastRow___4" localSheetId="10">#REF!</definedName>
    <definedName name="VPLastRow___4" localSheetId="21">#REF!</definedName>
    <definedName name="VPLastRow___4">#REF!</definedName>
    <definedName name="VPLastRow___5" localSheetId="19">#REF!</definedName>
    <definedName name="VPLastRow___5" localSheetId="10">#REF!</definedName>
    <definedName name="VPLastRow___5" localSheetId="21">#REF!</definedName>
    <definedName name="VPLastRow___5">#REF!</definedName>
    <definedName name="VPLastRow___7" localSheetId="19">#REF!</definedName>
    <definedName name="VPLastRow___7" localSheetId="10">#REF!</definedName>
    <definedName name="VPLastRow___7" localSheetId="21">#REF!</definedName>
    <definedName name="VPLastRow___7">#REF!</definedName>
    <definedName name="VTitle" localSheetId="19">#REF!</definedName>
    <definedName name="VTitle" localSheetId="10">#REF!</definedName>
    <definedName name="VTitle" localSheetId="21">#REF!</definedName>
    <definedName name="VTitle">#REF!</definedName>
    <definedName name="VTitle___0" localSheetId="19">#REF!</definedName>
    <definedName name="VTitle___0" localSheetId="10">#REF!</definedName>
    <definedName name="VTitle___0" localSheetId="21">#REF!</definedName>
    <definedName name="VTitle___0">#REF!</definedName>
    <definedName name="VTitle___12" localSheetId="19">#REF!</definedName>
    <definedName name="VTitle___12" localSheetId="10">#REF!</definedName>
    <definedName name="VTitle___12" localSheetId="21">#REF!</definedName>
    <definedName name="VTitle___12">#REF!</definedName>
    <definedName name="VTitle___14" localSheetId="19">#REF!</definedName>
    <definedName name="VTitle___14" localSheetId="10">#REF!</definedName>
    <definedName name="VTitle___14" localSheetId="21">#REF!</definedName>
    <definedName name="VTitle___14">#REF!</definedName>
    <definedName name="VTitle___16" localSheetId="19">#REF!</definedName>
    <definedName name="VTitle___16" localSheetId="10">#REF!</definedName>
    <definedName name="VTitle___16" localSheetId="21">#REF!</definedName>
    <definedName name="VTitle___16">#REF!</definedName>
    <definedName name="VTitle___2" localSheetId="19">#REF!</definedName>
    <definedName name="VTitle___2" localSheetId="10">#REF!</definedName>
    <definedName name="VTitle___2" localSheetId="21">#REF!</definedName>
    <definedName name="VTitle___2">#REF!</definedName>
    <definedName name="VTitle___25" localSheetId="19">#REF!</definedName>
    <definedName name="VTitle___25" localSheetId="10">#REF!</definedName>
    <definedName name="VTitle___25" localSheetId="21">#REF!</definedName>
    <definedName name="VTitle___25">#REF!</definedName>
    <definedName name="VTitle___26" localSheetId="19">#REF!</definedName>
    <definedName name="VTitle___26" localSheetId="10">#REF!</definedName>
    <definedName name="VTitle___26" localSheetId="21">#REF!</definedName>
    <definedName name="VTitle___26">#REF!</definedName>
    <definedName name="VTitle___27" localSheetId="19">#REF!</definedName>
    <definedName name="VTitle___27" localSheetId="10">#REF!</definedName>
    <definedName name="VTitle___27" localSheetId="21">#REF!</definedName>
    <definedName name="VTitle___27">#REF!</definedName>
    <definedName name="VTitle___4" localSheetId="19">#REF!</definedName>
    <definedName name="VTitle___4" localSheetId="10">#REF!</definedName>
    <definedName name="VTitle___4" localSheetId="21">#REF!</definedName>
    <definedName name="VTitle___4">#REF!</definedName>
    <definedName name="VTitle___5" localSheetId="19">#REF!</definedName>
    <definedName name="VTitle___5" localSheetId="10">#REF!</definedName>
    <definedName name="VTitle___5" localSheetId="21">#REF!</definedName>
    <definedName name="VTitle___5">#REF!</definedName>
    <definedName name="VTitle___7" localSheetId="19">#REF!</definedName>
    <definedName name="VTitle___7" localSheetId="10">#REF!</definedName>
    <definedName name="VTitle___7" localSheetId="21">#REF!</definedName>
    <definedName name="VTitle___7">#REF!</definedName>
    <definedName name="vvv" localSheetId="1" hidden="1">{#N/A,#N/A,TRUE,"Cover sheet";#N/A,#N/A,TRUE,"DCF analysis";#N/A,#N/A,TRUE,"WACC calculation"}</definedName>
    <definedName name="vvv" localSheetId="19" hidden="1">{#N/A,#N/A,TRUE,"Cover sheet";#N/A,#N/A,TRUE,"DCF analysis";#N/A,#N/A,TRUE,"WACC calculation"}</definedName>
    <definedName name="vvv" localSheetId="21" hidden="1">{#N/A,#N/A,TRUE,"Cover sheet";#N/A,#N/A,TRUE,"DCF analysis";#N/A,#N/A,TRUE,"WACC calculation"}</definedName>
    <definedName name="vvv" localSheetId="30" hidden="1">{#N/A,#N/A,TRUE,"Cover sheet";#N/A,#N/A,TRUE,"DCF analysis";#N/A,#N/A,TRUE,"WACC calculation"}</definedName>
    <definedName name="vvv" localSheetId="7" hidden="1">{#N/A,#N/A,TRUE,"Cover sheet";#N/A,#N/A,TRUE,"DCF analysis";#N/A,#N/A,TRUE,"WACC calculation"}</definedName>
    <definedName name="vvv" localSheetId="29" hidden="1">{#N/A,#N/A,TRUE,"Cover sheet";#N/A,#N/A,TRUE,"DCF analysis";#N/A,#N/A,TRUE,"WACC calculation"}</definedName>
    <definedName name="vvv" hidden="1">{#N/A,#N/A,TRUE,"Cover sheet";#N/A,#N/A,TRUE,"DCF analysis";#N/A,#N/A,TRUE,"WACC calculation"}</definedName>
    <definedName name="W" localSheetId="19">#REF!</definedName>
    <definedName name="W" localSheetId="10">#REF!</definedName>
    <definedName name="W" localSheetId="21">#REF!</definedName>
    <definedName name="W">#REF!</definedName>
    <definedName name="W.B" localSheetId="19">#REF!</definedName>
    <definedName name="W.B" localSheetId="10">#REF!</definedName>
    <definedName name="W.B" localSheetId="21">#REF!</definedName>
    <definedName name="W.B">#REF!</definedName>
    <definedName name="W___0" localSheetId="19">#REF!</definedName>
    <definedName name="W___0" localSheetId="10">#REF!</definedName>
    <definedName name="W___0" localSheetId="21">#REF!</definedName>
    <definedName name="W___0">#REF!</definedName>
    <definedName name="W___12" localSheetId="19">#REF!</definedName>
    <definedName name="W___12" localSheetId="10">#REF!</definedName>
    <definedName name="W___12" localSheetId="21">#REF!</definedName>
    <definedName name="W___12">#REF!</definedName>
    <definedName name="W___14" localSheetId="19">#REF!</definedName>
    <definedName name="W___14" localSheetId="10">#REF!</definedName>
    <definedName name="W___14" localSheetId="21">#REF!</definedName>
    <definedName name="W___14">#REF!</definedName>
    <definedName name="W___16" localSheetId="19">#REF!</definedName>
    <definedName name="W___16" localSheetId="10">#REF!</definedName>
    <definedName name="W___16" localSheetId="21">#REF!</definedName>
    <definedName name="W___16">#REF!</definedName>
    <definedName name="W___2" localSheetId="19">#REF!</definedName>
    <definedName name="W___2" localSheetId="10">#REF!</definedName>
    <definedName name="W___2" localSheetId="21">#REF!</definedName>
    <definedName name="W___2">#REF!</definedName>
    <definedName name="W___25" localSheetId="19">#REF!</definedName>
    <definedName name="W___25" localSheetId="10">#REF!</definedName>
    <definedName name="W___25" localSheetId="21">#REF!</definedName>
    <definedName name="W___25">#REF!</definedName>
    <definedName name="W___26" localSheetId="19">#REF!</definedName>
    <definedName name="W___26" localSheetId="10">#REF!</definedName>
    <definedName name="W___26" localSheetId="21">#REF!</definedName>
    <definedName name="W___26">#REF!</definedName>
    <definedName name="W___27" localSheetId="19">#REF!</definedName>
    <definedName name="W___27" localSheetId="10">#REF!</definedName>
    <definedName name="W___27" localSheetId="21">#REF!</definedName>
    <definedName name="W___27">#REF!</definedName>
    <definedName name="W___4" localSheetId="19">#REF!</definedName>
    <definedName name="W___4" localSheetId="10">#REF!</definedName>
    <definedName name="W___4" localSheetId="21">#REF!</definedName>
    <definedName name="W___4">#REF!</definedName>
    <definedName name="W___5" localSheetId="19">#REF!</definedName>
    <definedName name="W___5" localSheetId="10">#REF!</definedName>
    <definedName name="W___5" localSheetId="21">#REF!</definedName>
    <definedName name="W___5">#REF!</definedName>
    <definedName name="W___7" localSheetId="19">#REF!</definedName>
    <definedName name="W___7" localSheetId="10">#REF!</definedName>
    <definedName name="W___7" localSheetId="21">#REF!</definedName>
    <definedName name="W___7">#REF!</definedName>
    <definedName name="WACC" localSheetId="19">#REF!</definedName>
    <definedName name="WACC" localSheetId="10">#REF!</definedName>
    <definedName name="WACC" localSheetId="21">#REF!</definedName>
    <definedName name="WACC">#REF!</definedName>
    <definedName name="WACC___0" localSheetId="19">#REF!</definedName>
    <definedName name="WACC___0" localSheetId="10">#REF!</definedName>
    <definedName name="WACC___0" localSheetId="21">#REF!</definedName>
    <definedName name="WACC___0">#REF!</definedName>
    <definedName name="WACC___12" localSheetId="19">#REF!</definedName>
    <definedName name="WACC___12" localSheetId="10">#REF!</definedName>
    <definedName name="WACC___12" localSheetId="21">#REF!</definedName>
    <definedName name="WACC___12">#REF!</definedName>
    <definedName name="WACC___14" localSheetId="19">#REF!</definedName>
    <definedName name="WACC___14" localSheetId="10">#REF!</definedName>
    <definedName name="WACC___14" localSheetId="21">#REF!</definedName>
    <definedName name="WACC___14">#REF!</definedName>
    <definedName name="WACC___16" localSheetId="19">#REF!</definedName>
    <definedName name="WACC___16" localSheetId="10">#REF!</definedName>
    <definedName name="WACC___16" localSheetId="21">#REF!</definedName>
    <definedName name="WACC___16">#REF!</definedName>
    <definedName name="WACC___2" localSheetId="19">#REF!</definedName>
    <definedName name="WACC___2" localSheetId="10">#REF!</definedName>
    <definedName name="WACC___2" localSheetId="21">#REF!</definedName>
    <definedName name="WACC___2">#REF!</definedName>
    <definedName name="WACC___25" localSheetId="19">#REF!</definedName>
    <definedName name="WACC___25" localSheetId="10">#REF!</definedName>
    <definedName name="WACC___25" localSheetId="21">#REF!</definedName>
    <definedName name="WACC___25">#REF!</definedName>
    <definedName name="WACC___26" localSheetId="19">#REF!</definedName>
    <definedName name="WACC___26" localSheetId="10">#REF!</definedName>
    <definedName name="WACC___26" localSheetId="21">#REF!</definedName>
    <definedName name="WACC___26">#REF!</definedName>
    <definedName name="WACC___27" localSheetId="19">#REF!</definedName>
    <definedName name="WACC___27" localSheetId="10">#REF!</definedName>
    <definedName name="WACC___27" localSheetId="21">#REF!</definedName>
    <definedName name="WACC___27">#REF!</definedName>
    <definedName name="WACC___4" localSheetId="19">#REF!</definedName>
    <definedName name="WACC___4" localSheetId="10">#REF!</definedName>
    <definedName name="WACC___4" localSheetId="21">#REF!</definedName>
    <definedName name="WACC___4">#REF!</definedName>
    <definedName name="WACC___5" localSheetId="19">#REF!</definedName>
    <definedName name="WACC___5" localSheetId="10">#REF!</definedName>
    <definedName name="WACC___5" localSheetId="21">#REF!</definedName>
    <definedName name="WACC___5">#REF!</definedName>
    <definedName name="WACC___7" localSheetId="19">#REF!</definedName>
    <definedName name="WACC___7" localSheetId="10">#REF!</definedName>
    <definedName name="WACC___7" localSheetId="21">#REF!</definedName>
    <definedName name="WACC___7">#REF!</definedName>
    <definedName name="WACCIncrement" localSheetId="19">#REF!</definedName>
    <definedName name="WACCIncrement" localSheetId="10">#REF!</definedName>
    <definedName name="WACCIncrement" localSheetId="21">#REF!</definedName>
    <definedName name="WACCIncrement">#REF!</definedName>
    <definedName name="WACCIncrement___0" localSheetId="19">#REF!</definedName>
    <definedName name="WACCIncrement___0" localSheetId="10">#REF!</definedName>
    <definedName name="WACCIncrement___0" localSheetId="21">#REF!</definedName>
    <definedName name="WACCIncrement___0">#REF!</definedName>
    <definedName name="WACCIncrement___12" localSheetId="19">#REF!</definedName>
    <definedName name="WACCIncrement___12" localSheetId="10">#REF!</definedName>
    <definedName name="WACCIncrement___12" localSheetId="21">#REF!</definedName>
    <definedName name="WACCIncrement___12">#REF!</definedName>
    <definedName name="WACCIncrement___14" localSheetId="19">#REF!</definedName>
    <definedName name="WACCIncrement___14" localSheetId="10">#REF!</definedName>
    <definedName name="WACCIncrement___14" localSheetId="21">#REF!</definedName>
    <definedName name="WACCIncrement___14">#REF!</definedName>
    <definedName name="WACCIncrement___16" localSheetId="19">#REF!</definedName>
    <definedName name="WACCIncrement___16" localSheetId="10">#REF!</definedName>
    <definedName name="WACCIncrement___16" localSheetId="21">#REF!</definedName>
    <definedName name="WACCIncrement___16">#REF!</definedName>
    <definedName name="WACCIncrement___2" localSheetId="19">#REF!</definedName>
    <definedName name="WACCIncrement___2" localSheetId="10">#REF!</definedName>
    <definedName name="WACCIncrement___2" localSheetId="21">#REF!</definedName>
    <definedName name="WACCIncrement___2">#REF!</definedName>
    <definedName name="WACCIncrement___25" localSheetId="19">#REF!</definedName>
    <definedName name="WACCIncrement___25" localSheetId="10">#REF!</definedName>
    <definedName name="WACCIncrement___25" localSheetId="21">#REF!</definedName>
    <definedName name="WACCIncrement___25">#REF!</definedName>
    <definedName name="WACCIncrement___26" localSheetId="19">#REF!</definedName>
    <definedName name="WACCIncrement___26" localSheetId="10">#REF!</definedName>
    <definedName name="WACCIncrement___26" localSheetId="21">#REF!</definedName>
    <definedName name="WACCIncrement___26">#REF!</definedName>
    <definedName name="WACCIncrement___27" localSheetId="19">#REF!</definedName>
    <definedName name="WACCIncrement___27" localSheetId="10">#REF!</definedName>
    <definedName name="WACCIncrement___27" localSheetId="21">#REF!</definedName>
    <definedName name="WACCIncrement___27">#REF!</definedName>
    <definedName name="WACCIncrement___4" localSheetId="19">#REF!</definedName>
    <definedName name="WACCIncrement___4" localSheetId="10">#REF!</definedName>
    <definedName name="WACCIncrement___4" localSheetId="21">#REF!</definedName>
    <definedName name="WACCIncrement___4">#REF!</definedName>
    <definedName name="WACCIncrement___5" localSheetId="19">#REF!</definedName>
    <definedName name="WACCIncrement___5" localSheetId="10">#REF!</definedName>
    <definedName name="WACCIncrement___5" localSheetId="21">#REF!</definedName>
    <definedName name="WACCIncrement___5">#REF!</definedName>
    <definedName name="WACCIncrement___7" localSheetId="19">#REF!</definedName>
    <definedName name="WACCIncrement___7" localSheetId="10">#REF!</definedName>
    <definedName name="WACCIncrement___7" localSheetId="21">#REF!</definedName>
    <definedName name="WACCIncrement___7">#REF!</definedName>
    <definedName name="WAFA_BANK" localSheetId="19">#REF!</definedName>
    <definedName name="WAFA_BANK" localSheetId="10">#REF!</definedName>
    <definedName name="WAFA_BANK" localSheetId="21">#REF!</definedName>
    <definedName name="WAFA_BANK">#REF!</definedName>
    <definedName name="WB" localSheetId="21">[48]amort!$B$52</definedName>
    <definedName name="WB">[48]amort!$B$52</definedName>
    <definedName name="wefsdfasdf" localSheetId="1" hidden="1">{"equity comps",#N/A,FALSE,"CS Comps";"equity comps",#N/A,FALSE,"PS Comps";"equity comps",#N/A,FALSE,"GIC_Comps";"equity comps",#N/A,FALSE,"GIC2_Comps";"debt comps",#N/A,FALSE,"CS Comps";"debt comps",#N/A,FALSE,"PS Comps";"debt comps",#N/A,FALSE,"GIC_Comps";"debt comps",#N/A,FALSE,"GIC2_Comps"}</definedName>
    <definedName name="wefsdfasdf" localSheetId="19" hidden="1">{"equity comps",#N/A,FALSE,"CS Comps";"equity comps",#N/A,FALSE,"PS Comps";"equity comps",#N/A,FALSE,"GIC_Comps";"equity comps",#N/A,FALSE,"GIC2_Comps";"debt comps",#N/A,FALSE,"CS Comps";"debt comps",#N/A,FALSE,"PS Comps";"debt comps",#N/A,FALSE,"GIC_Comps";"debt comps",#N/A,FALSE,"GIC2_Comps"}</definedName>
    <definedName name="wefsdfasdf" localSheetId="21" hidden="1">{"equity comps",#N/A,FALSE,"CS Comps";"equity comps",#N/A,FALSE,"PS Comps";"equity comps",#N/A,FALSE,"GIC_Comps";"equity comps",#N/A,FALSE,"GIC2_Comps";"debt comps",#N/A,FALSE,"CS Comps";"debt comps",#N/A,FALSE,"PS Comps";"debt comps",#N/A,FALSE,"GIC_Comps";"debt comps",#N/A,FALSE,"GIC2_Comps"}</definedName>
    <definedName name="wefsdfasdf" localSheetId="30" hidden="1">{"equity comps",#N/A,FALSE,"CS Comps";"equity comps",#N/A,FALSE,"PS Comps";"equity comps",#N/A,FALSE,"GIC_Comps";"equity comps",#N/A,FALSE,"GIC2_Comps";"debt comps",#N/A,FALSE,"CS Comps";"debt comps",#N/A,FALSE,"PS Comps";"debt comps",#N/A,FALSE,"GIC_Comps";"debt comps",#N/A,FALSE,"GIC2_Comps"}</definedName>
    <definedName name="wefsdfasdf" localSheetId="7" hidden="1">{"equity comps",#N/A,FALSE,"CS Comps";"equity comps",#N/A,FALSE,"PS Comps";"equity comps",#N/A,FALSE,"GIC_Comps";"equity comps",#N/A,FALSE,"GIC2_Comps";"debt comps",#N/A,FALSE,"CS Comps";"debt comps",#N/A,FALSE,"PS Comps";"debt comps",#N/A,FALSE,"GIC_Comps";"debt comps",#N/A,FALSE,"GIC2_Comps"}</definedName>
    <definedName name="wefsdfasdf" localSheetId="29" hidden="1">{"equity comps",#N/A,FALSE,"CS Comps";"equity comps",#N/A,FALSE,"PS Comps";"equity comps",#N/A,FALSE,"GIC_Comps";"equity comps",#N/A,FALSE,"GIC2_Comps";"debt comps",#N/A,FALSE,"CS Comps";"debt comps",#N/A,FALSE,"PS Comps";"debt comps",#N/A,FALSE,"GIC_Comps";"debt comps",#N/A,FALSE,"GIC2_Comps"}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rn" localSheetId="1" hidden="1">{#N/A,#N/A,FALSE,"DCF Summary";#N/A,#N/A,FALSE,"Casema";#N/A,#N/A,FALSE,"Casema NoTel";#N/A,#N/A,FALSE,"UK";#N/A,#N/A,FALSE,"RCF";#N/A,#N/A,FALSE,"Intercable CZ";#N/A,#N/A,FALSE,"Interkabel P"}</definedName>
    <definedName name="wrn" localSheetId="19" hidden="1">{#N/A,#N/A,FALSE,"DCF Summary";#N/A,#N/A,FALSE,"Casema";#N/A,#N/A,FALSE,"Casema NoTel";#N/A,#N/A,FALSE,"UK";#N/A,#N/A,FALSE,"RCF";#N/A,#N/A,FALSE,"Intercable CZ";#N/A,#N/A,FALSE,"Interkabel P"}</definedName>
    <definedName name="wrn" localSheetId="21" hidden="1">{#N/A,#N/A,FALSE,"DCF Summary";#N/A,#N/A,FALSE,"Casema";#N/A,#N/A,FALSE,"Casema NoTel";#N/A,#N/A,FALSE,"UK";#N/A,#N/A,FALSE,"RCF";#N/A,#N/A,FALSE,"Intercable CZ";#N/A,#N/A,FALSE,"Interkabel P"}</definedName>
    <definedName name="wrn" localSheetId="30" hidden="1">{#N/A,#N/A,FALSE,"DCF Summary";#N/A,#N/A,FALSE,"Casema";#N/A,#N/A,FALSE,"Casema NoTel";#N/A,#N/A,FALSE,"UK";#N/A,#N/A,FALSE,"RCF";#N/A,#N/A,FALSE,"Intercable CZ";#N/A,#N/A,FALSE,"Interkabel P"}</definedName>
    <definedName name="wrn" localSheetId="7" hidden="1">{#N/A,#N/A,FALSE,"DCF Summary";#N/A,#N/A,FALSE,"Casema";#N/A,#N/A,FALSE,"Casema NoTel";#N/A,#N/A,FALSE,"UK";#N/A,#N/A,FALSE,"RCF";#N/A,#N/A,FALSE,"Intercable CZ";#N/A,#N/A,FALSE,"Interkabel P"}</definedName>
    <definedName name="wrn" localSheetId="29" hidden="1">{#N/A,#N/A,FALSE,"DCF Summary";#N/A,#N/A,FALSE,"Casema";#N/A,#N/A,FALSE,"Casema NoTel";#N/A,#N/A,FALSE,"UK";#N/A,#N/A,FALSE,"RCF";#N/A,#N/A,FALSE,"Intercable CZ";#N/A,#N/A,FALSE,"Interkabel P"}</definedName>
    <definedName name="wrn" hidden="1">{#N/A,#N/A,FALSE,"DCF Summary";#N/A,#N/A,FALSE,"Casema";#N/A,#N/A,FALSE,"Casema NoTel";#N/A,#N/A,FALSE,"UK";#N/A,#N/A,FALSE,"RCF";#N/A,#N/A,FALSE,"Intercable CZ";#N/A,#N/A,FALSE,"Interkabel P"}</definedName>
    <definedName name="wrn.1." localSheetId="1" hidden="1">{#N/A,#N/A,FALSE,"Calc";#N/A,#N/A,FALSE,"Sensitivity";#N/A,#N/A,FALSE,"LT Earn.Dil.";#N/A,#N/A,FALSE,"Dil. AVP"}</definedName>
    <definedName name="wrn.1." localSheetId="19" hidden="1">{#N/A,#N/A,FALSE,"Calc";#N/A,#N/A,FALSE,"Sensitivity";#N/A,#N/A,FALSE,"LT Earn.Dil.";#N/A,#N/A,FALSE,"Dil. AVP"}</definedName>
    <definedName name="wrn.1." localSheetId="21" hidden="1">{#N/A,#N/A,FALSE,"Calc";#N/A,#N/A,FALSE,"Sensitivity";#N/A,#N/A,FALSE,"LT Earn.Dil.";#N/A,#N/A,FALSE,"Dil. AVP"}</definedName>
    <definedName name="wrn.1." localSheetId="30" hidden="1">{#N/A,#N/A,FALSE,"Calc";#N/A,#N/A,FALSE,"Sensitivity";#N/A,#N/A,FALSE,"LT Earn.Dil.";#N/A,#N/A,FALSE,"Dil. AVP"}</definedName>
    <definedName name="wrn.1." localSheetId="7" hidden="1">{#N/A,#N/A,FALSE,"Calc";#N/A,#N/A,FALSE,"Sensitivity";#N/A,#N/A,FALSE,"LT Earn.Dil.";#N/A,#N/A,FALSE,"Dil. AVP"}</definedName>
    <definedName name="wrn.1." localSheetId="29" hidden="1">{#N/A,#N/A,FALSE,"Calc";#N/A,#N/A,FALSE,"Sensitivity";#N/A,#N/A,FALSE,"LT Earn.Dil.";#N/A,#N/A,FALSE,"Dil. AVP"}</definedName>
    <definedName name="wrn.1." hidden="1">{#N/A,#N/A,FALSE,"Calc";#N/A,#N/A,FALSE,"Sensitivity";#N/A,#N/A,FALSE,"LT Earn.Dil.";#N/A,#N/A,FALSE,"Dil. AVP"}</definedName>
    <definedName name="WRN.2." localSheetId="1" hidden="1">{#N/A,#N/A,FALSE,"Calc";#N/A,#N/A,FALSE,"Sensitivity";#N/A,#N/A,FALSE,"LT Earn.Dil.";#N/A,#N/A,FALSE,"Dil. AVP"}</definedName>
    <definedName name="WRN.2." localSheetId="19" hidden="1">{#N/A,#N/A,FALSE,"Calc";#N/A,#N/A,FALSE,"Sensitivity";#N/A,#N/A,FALSE,"LT Earn.Dil.";#N/A,#N/A,FALSE,"Dil. AVP"}</definedName>
    <definedName name="WRN.2." localSheetId="21" hidden="1">{#N/A,#N/A,FALSE,"Calc";#N/A,#N/A,FALSE,"Sensitivity";#N/A,#N/A,FALSE,"LT Earn.Dil.";#N/A,#N/A,FALSE,"Dil. AVP"}</definedName>
    <definedName name="WRN.2." localSheetId="30" hidden="1">{#N/A,#N/A,FALSE,"Calc";#N/A,#N/A,FALSE,"Sensitivity";#N/A,#N/A,FALSE,"LT Earn.Dil.";#N/A,#N/A,FALSE,"Dil. AVP"}</definedName>
    <definedName name="WRN.2." localSheetId="7" hidden="1">{#N/A,#N/A,FALSE,"Calc";#N/A,#N/A,FALSE,"Sensitivity";#N/A,#N/A,FALSE,"LT Earn.Dil.";#N/A,#N/A,FALSE,"Dil. AVP"}</definedName>
    <definedName name="WRN.2." localSheetId="29" hidden="1">{#N/A,#N/A,FALSE,"Calc";#N/A,#N/A,FALSE,"Sensitivity";#N/A,#N/A,FALSE,"LT Earn.Dil.";#N/A,#N/A,FALSE,"Dil. AVP"}</definedName>
    <definedName name="WRN.2." hidden="1">{#N/A,#N/A,FALSE,"Calc";#N/A,#N/A,FALSE,"Sensitivity";#N/A,#N/A,FALSE,"LT Earn.Dil.";#N/A,#N/A,FALSE,"Dil. AVP"}</definedName>
    <definedName name="wrn.50._.50." localSheetId="1" hidden="1">{"assumption 50 50",#N/A,TRUE,"Merger";"has gets cash",#N/A,TRUE,"Merger";"accretion dilution",#N/A,TRUE,"Merger";"comparison credit stats",#N/A,TRUE,"Merger";"pf credit stats",#N/A,TRUE,"Merger";"pf sheets",#N/A,TRUE,"Merger"}</definedName>
    <definedName name="wrn.50._.50." localSheetId="19" hidden="1">{"assumption 50 50",#N/A,TRUE,"Merger";"has gets cash",#N/A,TRUE,"Merger";"accretion dilution",#N/A,TRUE,"Merger";"comparison credit stats",#N/A,TRUE,"Merger";"pf credit stats",#N/A,TRUE,"Merger";"pf sheets",#N/A,TRUE,"Merger"}</definedName>
    <definedName name="wrn.50._.50." localSheetId="21" hidden="1">{"assumption 50 50",#N/A,TRUE,"Merger";"has gets cash",#N/A,TRUE,"Merger";"accretion dilution",#N/A,TRUE,"Merger";"comparison credit stats",#N/A,TRUE,"Merger";"pf credit stats",#N/A,TRUE,"Merger";"pf sheets",#N/A,TRUE,"Merger"}</definedName>
    <definedName name="wrn.50._.50." localSheetId="30" hidden="1">{"assumption 50 50",#N/A,TRUE,"Merger";"has gets cash",#N/A,TRUE,"Merger";"accretion dilution",#N/A,TRUE,"Merger";"comparison credit stats",#N/A,TRUE,"Merger";"pf credit stats",#N/A,TRUE,"Merger";"pf sheets",#N/A,TRUE,"Merger"}</definedName>
    <definedName name="wrn.50._.50." localSheetId="7" hidden="1">{"assumption 50 50",#N/A,TRUE,"Merger";"has gets cash",#N/A,TRUE,"Merger";"accretion dilution",#N/A,TRUE,"Merger";"comparison credit stats",#N/A,TRUE,"Merger";"pf credit stats",#N/A,TRUE,"Merger";"pf sheets",#N/A,TRUE,"Merger"}</definedName>
    <definedName name="wrn.50._.50." localSheetId="29" hidden="1">{"assumption 50 50",#N/A,TRUE,"Merger";"has gets cash",#N/A,TRUE,"Merger";"accretion dilution",#N/A,TRUE,"Merger";"comparison credit stats",#N/A,TRUE,"Merger";"pf credit stats",#N/A,TRUE,"Merger";"pf sheets",#N/A,TRUE,"Merger"}</definedName>
    <definedName name="wrn.50._.50." hidden="1">{"assumption 50 50",#N/A,TRUE,"Merger";"has gets cash",#N/A,TRUE,"Merger";"accretion dilution",#N/A,TRUE,"Merger";"comparison credit stats",#N/A,TRUE,"Merger";"pf credit stats",#N/A,TRUE,"Merger";"pf sheets",#N/A,TRUE,"Merger"}</definedName>
    <definedName name="wrn.all._.comps." localSheetId="1" hidden="1">{"equity comps",#N/A,FALSE,"CS Comps";"equity comps",#N/A,FALSE,"PS Comps";"equity comps",#N/A,FALSE,"GIC_Comps";"equity comps",#N/A,FALSE,"GIC2_Comps";"debt comps",#N/A,FALSE,"CS Comps";"debt comps",#N/A,FALSE,"PS Comps";"debt comps",#N/A,FALSE,"GIC_Comps";"debt comps",#N/A,FALSE,"GIC2_Comps"}</definedName>
    <definedName name="wrn.all._.comps." localSheetId="19" hidden="1">{"equity comps",#N/A,FALSE,"CS Comps";"equity comps",#N/A,FALSE,"PS Comps";"equity comps",#N/A,FALSE,"GIC_Comps";"equity comps",#N/A,FALSE,"GIC2_Comps";"debt comps",#N/A,FALSE,"CS Comps";"debt comps",#N/A,FALSE,"PS Comps";"debt comps",#N/A,FALSE,"GIC_Comps";"debt comps",#N/A,FALSE,"GIC2_Comps"}</definedName>
    <definedName name="wrn.all._.comps." localSheetId="21" hidden="1">{"equity comps",#N/A,FALSE,"CS Comps";"equity comps",#N/A,FALSE,"PS Comps";"equity comps",#N/A,FALSE,"GIC_Comps";"equity comps",#N/A,FALSE,"GIC2_Comps";"debt comps",#N/A,FALSE,"CS Comps";"debt comps",#N/A,FALSE,"PS Comps";"debt comps",#N/A,FALSE,"GIC_Comps";"debt comps",#N/A,FALSE,"GIC2_Comps"}</definedName>
    <definedName name="wrn.all._.comps." localSheetId="30" hidden="1">{"equity comps",#N/A,FALSE,"CS Comps";"equity comps",#N/A,FALSE,"PS Comps";"equity comps",#N/A,FALSE,"GIC_Comps";"equity comps",#N/A,FALSE,"GIC2_Comps";"debt comps",#N/A,FALSE,"CS Comps";"debt comps",#N/A,FALSE,"PS Comps";"debt comps",#N/A,FALSE,"GIC_Comps";"debt comps",#N/A,FALSE,"GIC2_Comps"}</definedName>
    <definedName name="wrn.all._.comps." localSheetId="7" hidden="1">{"equity comps",#N/A,FALSE,"CS Comps";"equity comps",#N/A,FALSE,"PS Comps";"equity comps",#N/A,FALSE,"GIC_Comps";"equity comps",#N/A,FALSE,"GIC2_Comps";"debt comps",#N/A,FALSE,"CS Comps";"debt comps",#N/A,FALSE,"PS Comps";"debt comps",#N/A,FALSE,"GIC_Comps";"debt comps",#N/A,FALSE,"GIC2_Comps"}</definedName>
    <definedName name="wrn.all._.comps." localSheetId="29"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Financials." localSheetId="1" hidden="1">{#N/A,#N/A,TRUE,"Assumptions";#N/A,#N/A,TRUE,"Op Projection";#N/A,#N/A,TRUE,"Capital";#N/A,#N/A,TRUE,"Income";#N/A,#N/A,TRUE,"Balance";#N/A,#N/A,TRUE,"Sources&amp;Uses"}</definedName>
    <definedName name="wrn.All._.Financials." localSheetId="19" hidden="1">{#N/A,#N/A,TRUE,"Assumptions";#N/A,#N/A,TRUE,"Op Projection";#N/A,#N/A,TRUE,"Capital";#N/A,#N/A,TRUE,"Income";#N/A,#N/A,TRUE,"Balance";#N/A,#N/A,TRUE,"Sources&amp;Uses"}</definedName>
    <definedName name="wrn.All._.Financials." localSheetId="21" hidden="1">{#N/A,#N/A,TRUE,"Assumptions";#N/A,#N/A,TRUE,"Op Projection";#N/A,#N/A,TRUE,"Capital";#N/A,#N/A,TRUE,"Income";#N/A,#N/A,TRUE,"Balance";#N/A,#N/A,TRUE,"Sources&amp;Uses"}</definedName>
    <definedName name="wrn.All._.Financials." localSheetId="30" hidden="1">{#N/A,#N/A,TRUE,"Assumptions";#N/A,#N/A,TRUE,"Op Projection";#N/A,#N/A,TRUE,"Capital";#N/A,#N/A,TRUE,"Income";#N/A,#N/A,TRUE,"Balance";#N/A,#N/A,TRUE,"Sources&amp;Uses"}</definedName>
    <definedName name="wrn.All._.Financials." localSheetId="7" hidden="1">{#N/A,#N/A,TRUE,"Assumptions";#N/A,#N/A,TRUE,"Op Projection";#N/A,#N/A,TRUE,"Capital";#N/A,#N/A,TRUE,"Income";#N/A,#N/A,TRUE,"Balance";#N/A,#N/A,TRUE,"Sources&amp;Uses"}</definedName>
    <definedName name="wrn.All._.Financials." localSheetId="29" hidden="1">{#N/A,#N/A,TRUE,"Assumptions";#N/A,#N/A,TRUE,"Op Projection";#N/A,#N/A,TRUE,"Capital";#N/A,#N/A,TRUE,"Income";#N/A,#N/A,TRUE,"Balance";#N/A,#N/A,TRUE,"Sources&amp;Uses"}</definedName>
    <definedName name="wrn.All._.Financials." hidden="1">{#N/A,#N/A,TRUE,"Assumptions";#N/A,#N/A,TRUE,"Op Projection";#N/A,#N/A,TRUE,"Capital";#N/A,#N/A,TRUE,"Income";#N/A,#N/A,TRUE,"Balance";#N/A,#N/A,TRUE,"Sources&amp;Uses"}</definedName>
    <definedName name="wrn.All._.Pages." localSheetId="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R._.Meeting._.Schedules."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 hidden="1">{"casespecific",#N/A,FALSE,"Assumptions"}</definedName>
    <definedName name="wrn.assumptions." localSheetId="19" hidden="1">{"casespecific",#N/A,FALSE,"Assumptions"}</definedName>
    <definedName name="wrn.assumptions." localSheetId="21" hidden="1">{"casespecific",#N/A,FALSE,"Assumptions"}</definedName>
    <definedName name="wrn.assumptions." localSheetId="30" hidden="1">{"casespecific",#N/A,FALSE,"Assumptions"}</definedName>
    <definedName name="wrn.assumptions." localSheetId="7" hidden="1">{"casespecific",#N/A,FALSE,"Assumptions"}</definedName>
    <definedName name="wrn.assumptions." localSheetId="29" hidden="1">{"casespecific",#N/A,FALSE,"Assumptions"}</definedName>
    <definedName name="wrn.assumptions." hidden="1">{"casespecific",#N/A,FALSE,"Assumptions"}</definedName>
    <definedName name="wrn.away." localSheetId="1" hidden="1">{"away stand alones",#N/A,FALSE,"Target"}</definedName>
    <definedName name="wrn.away." localSheetId="19" hidden="1">{"away stand alones",#N/A,FALSE,"Target"}</definedName>
    <definedName name="wrn.away." localSheetId="21" hidden="1">{"away stand alones",#N/A,FALSE,"Target"}</definedName>
    <definedName name="wrn.away." localSheetId="30" hidden="1">{"away stand alones",#N/A,FALSE,"Target"}</definedName>
    <definedName name="wrn.away." localSheetId="7" hidden="1">{"away stand alones",#N/A,FALSE,"Target"}</definedName>
    <definedName name="wrn.away." localSheetId="29" hidden="1">{"away stand alones",#N/A,FALSE,"Target"}</definedName>
    <definedName name="wrn.away." hidden="1">{"away stand alones",#N/A,FALSE,"Target"}</definedName>
    <definedName name="wrn.baseDEV." localSheetId="1" hidden="1">{"cover",#N/A,TRUE,"Cover";"pnldet",#N/A,TRUE,"BaseCaseDEV";"pnl",#N/A,TRUE,"BaseCaseDEV";"bil",#N/A,TRUE,"BaseCaseDEV";"tabfi",#N/A,TRUE,"BaseCaseDEV";"ratios",#N/A,TRUE,"BaseCaseDEV";"variab",#N/A,TRUE,"BaseCaseDEV";"inv",#N/A,TRUE,"BaseCaseDEV"}</definedName>
    <definedName name="wrn.baseDEV." localSheetId="19" hidden="1">{"cover",#N/A,TRUE,"Cover";"pnldet",#N/A,TRUE,"BaseCaseDEV";"pnl",#N/A,TRUE,"BaseCaseDEV";"bil",#N/A,TRUE,"BaseCaseDEV";"tabfi",#N/A,TRUE,"BaseCaseDEV";"ratios",#N/A,TRUE,"BaseCaseDEV";"variab",#N/A,TRUE,"BaseCaseDEV";"inv",#N/A,TRUE,"BaseCaseDEV"}</definedName>
    <definedName name="wrn.baseDEV." localSheetId="21" hidden="1">{"cover",#N/A,TRUE,"Cover";"pnldet",#N/A,TRUE,"BaseCaseDEV";"pnl",#N/A,TRUE,"BaseCaseDEV";"bil",#N/A,TRUE,"BaseCaseDEV";"tabfi",#N/A,TRUE,"BaseCaseDEV";"ratios",#N/A,TRUE,"BaseCaseDEV";"variab",#N/A,TRUE,"BaseCaseDEV";"inv",#N/A,TRUE,"BaseCaseDEV"}</definedName>
    <definedName name="wrn.baseDEV." localSheetId="30" hidden="1">{"cover",#N/A,TRUE,"Cover";"pnldet",#N/A,TRUE,"BaseCaseDEV";"pnl",#N/A,TRUE,"BaseCaseDEV";"bil",#N/A,TRUE,"BaseCaseDEV";"tabfi",#N/A,TRUE,"BaseCaseDEV";"ratios",#N/A,TRUE,"BaseCaseDEV";"variab",#N/A,TRUE,"BaseCaseDEV";"inv",#N/A,TRUE,"BaseCaseDEV"}</definedName>
    <definedName name="wrn.baseDEV." localSheetId="7" hidden="1">{"cover",#N/A,TRUE,"Cover";"pnldet",#N/A,TRUE,"BaseCaseDEV";"pnl",#N/A,TRUE,"BaseCaseDEV";"bil",#N/A,TRUE,"BaseCaseDEV";"tabfi",#N/A,TRUE,"BaseCaseDEV";"ratios",#N/A,TRUE,"BaseCaseDEV";"variab",#N/A,TRUE,"BaseCaseDEV";"inv",#N/A,TRUE,"BaseCaseDEV"}</definedName>
    <definedName name="wrn.baseDEV." localSheetId="29" hidden="1">{"cover",#N/A,TRUE,"Cover";"pnldet",#N/A,TRUE,"BaseCaseDEV";"pnl",#N/A,TRUE,"BaseCaseDEV";"bil",#N/A,TRUE,"BaseCaseDEV";"tabfi",#N/A,TRUE,"BaseCaseDEV";"ratios",#N/A,TRUE,"BaseCaseDEV";"variab",#N/A,TRUE,"BaseCaseDEV";"inv",#N/A,TRUE,"BaseCaseDEV"}</definedName>
    <definedName name="wrn.baseDEV." hidden="1">{"cover",#N/A,TRUE,"Cover";"pnldet",#N/A,TRUE,"BaseCaseDEV";"pnl",#N/A,TRUE,"BaseCaseDEV";"bil",#N/A,TRUE,"BaseCaseDEV";"tabfi",#N/A,TRUE,"BaseCaseDEV";"ratios",#N/A,TRUE,"BaseCaseDEV";"variab",#N/A,TRUE,"BaseCaseDEV";"inv",#N/A,TRUE,"BaseCaseDEV"}</definedName>
    <definedName name="wrn.BEL." localSheetId="1" hidden="1">{"IS",#N/A,FALSE,"IS";"RPTIS",#N/A,FALSE,"RPTIS";"STATS",#N/A,FALSE,"STATS";"CELL",#N/A,FALSE,"CELL";"BS",#N/A,FALSE,"BS"}</definedName>
    <definedName name="wrn.BEL." localSheetId="19" hidden="1">{"IS",#N/A,FALSE,"IS";"RPTIS",#N/A,FALSE,"RPTIS";"STATS",#N/A,FALSE,"STATS";"CELL",#N/A,FALSE,"CELL";"BS",#N/A,FALSE,"BS"}</definedName>
    <definedName name="wrn.BEL." localSheetId="21" hidden="1">{"IS",#N/A,FALSE,"IS";"RPTIS",#N/A,FALSE,"RPTIS";"STATS",#N/A,FALSE,"STATS";"CELL",#N/A,FALSE,"CELL";"BS",#N/A,FALSE,"BS"}</definedName>
    <definedName name="wrn.BEL." localSheetId="30" hidden="1">{"IS",#N/A,FALSE,"IS";"RPTIS",#N/A,FALSE,"RPTIS";"STATS",#N/A,FALSE,"STATS";"CELL",#N/A,FALSE,"CELL";"BS",#N/A,FALSE,"BS"}</definedName>
    <definedName name="wrn.BEL." localSheetId="7" hidden="1">{"IS",#N/A,FALSE,"IS";"RPTIS",#N/A,FALSE,"RPTIS";"STATS",#N/A,FALSE,"STATS";"CELL",#N/A,FALSE,"CELL";"BS",#N/A,FALSE,"BS"}</definedName>
    <definedName name="wrn.BEL." localSheetId="26" hidden="1">{"IS",#N/A,FALSE,"IS";"RPTIS",#N/A,FALSE,"RPTIS";"STATS",#N/A,FALSE,"STATS";"CELL",#N/A,FALSE,"CELL";"BS",#N/A,FALSE,"BS"}</definedName>
    <definedName name="wrn.BEL." localSheetId="29" hidden="1">{"IS",#N/A,FALSE,"IS";"RPTIS",#N/A,FALSE,"RPTIS";"STATS",#N/A,FALSE,"STATS";"CELL",#N/A,FALSE,"CELL";"BS",#N/A,FALSE,"BS"}</definedName>
    <definedName name="wrn.BEL." hidden="1">{"IS",#N/A,FALSE,"IS";"RPTIS",#N/A,FALSE,"RPTIS";"STATS",#N/A,FALSE,"STATS";"CELL",#N/A,FALSE,"CELL";"BS",#N/A,FALSE,"BS"}</definedName>
    <definedName name="wrn.Both." localSheetId="1" hidden="1">{#N/A,#N/A,FALSE,"1998";#N/A,#N/A,FALSE,"1997"}</definedName>
    <definedName name="wrn.Both." localSheetId="19" hidden="1">{#N/A,#N/A,FALSE,"1998";#N/A,#N/A,FALSE,"1997"}</definedName>
    <definedName name="wrn.Both." localSheetId="21" hidden="1">{#N/A,#N/A,FALSE,"1998";#N/A,#N/A,FALSE,"1997"}</definedName>
    <definedName name="wrn.Both." localSheetId="30" hidden="1">{#N/A,#N/A,FALSE,"1998";#N/A,#N/A,FALSE,"1997"}</definedName>
    <definedName name="wrn.Both." localSheetId="7" hidden="1">{#N/A,#N/A,FALSE,"1998";#N/A,#N/A,FALSE,"1997"}</definedName>
    <definedName name="wrn.Both." localSheetId="26" hidden="1">{#N/A,#N/A,FALSE,"1998";#N/A,#N/A,FALSE,"1997"}</definedName>
    <definedName name="wrn.Both." localSheetId="29" hidden="1">{#N/A,#N/A,FALSE,"1998";#N/A,#N/A,FALSE,"1997"}</definedName>
    <definedName name="wrn.Both." hidden="1">{#N/A,#N/A,FALSE,"1998";#N/A,#N/A,FALSE,"1997"}</definedName>
    <definedName name="wrn.BPlan." localSheetId="1" hidden="1">{#N/A,#N/A,FALSE,"F_Plan";#N/A,#N/A,FALSE,"Parameter"}</definedName>
    <definedName name="wrn.BPlan." localSheetId="19" hidden="1">{#N/A,#N/A,FALSE,"F_Plan";#N/A,#N/A,FALSE,"Parameter"}</definedName>
    <definedName name="wrn.BPlan." localSheetId="21" hidden="1">{#N/A,#N/A,FALSE,"F_Plan";#N/A,#N/A,FALSE,"Parameter"}</definedName>
    <definedName name="wrn.BPlan." localSheetId="30" hidden="1">{#N/A,#N/A,FALSE,"F_Plan";#N/A,#N/A,FALSE,"Parameter"}</definedName>
    <definedName name="wrn.BPlan." localSheetId="7" hidden="1">{#N/A,#N/A,FALSE,"F_Plan";#N/A,#N/A,FALSE,"Parameter"}</definedName>
    <definedName name="wrn.BPlan." localSheetId="26" hidden="1">{#N/A,#N/A,FALSE,"F_Plan";#N/A,#N/A,FALSE,"Parameter"}</definedName>
    <definedName name="wrn.BPlan." localSheetId="29" hidden="1">{#N/A,#N/A,FALSE,"F_Plan";#N/A,#N/A,FALSE,"Parameter"}</definedName>
    <definedName name="wrn.BPlan." hidden="1">{#N/A,#N/A,FALSE,"F_Plan";#N/A,#N/A,FALSE,"Parameter"}</definedName>
    <definedName name="wrn.brian." localSheetId="1" hidden="1">{#N/A,#N/A,FALSE,"output";#N/A,#N/A,FALSE,"contrib";#N/A,#N/A,FALSE,"profile";#N/A,#N/A,FALSE,"comps"}</definedName>
    <definedName name="wrn.brian." localSheetId="19" hidden="1">{#N/A,#N/A,FALSE,"output";#N/A,#N/A,FALSE,"contrib";#N/A,#N/A,FALSE,"profile";#N/A,#N/A,FALSE,"comps"}</definedName>
    <definedName name="wrn.brian." localSheetId="21" hidden="1">{#N/A,#N/A,FALSE,"output";#N/A,#N/A,FALSE,"contrib";#N/A,#N/A,FALSE,"profile";#N/A,#N/A,FALSE,"comps"}</definedName>
    <definedName name="wrn.brian." localSheetId="30" hidden="1">{#N/A,#N/A,FALSE,"output";#N/A,#N/A,FALSE,"contrib";#N/A,#N/A,FALSE,"profile";#N/A,#N/A,FALSE,"comps"}</definedName>
    <definedName name="wrn.brian." localSheetId="7" hidden="1">{#N/A,#N/A,FALSE,"output";#N/A,#N/A,FALSE,"contrib";#N/A,#N/A,FALSE,"profile";#N/A,#N/A,FALSE,"comps"}</definedName>
    <definedName name="wrn.brian." localSheetId="29" hidden="1">{#N/A,#N/A,FALSE,"output";#N/A,#N/A,FALSE,"contrib";#N/A,#N/A,FALSE,"profile";#N/A,#N/A,FALSE,"comps"}</definedName>
    <definedName name="wrn.brian." hidden="1">{#N/A,#N/A,FALSE,"output";#N/A,#N/A,FALSE,"contrib";#N/A,#N/A,FALSE,"profile";#N/A,#N/A,FALSE,"comps"}</definedName>
    <definedName name="wrn.cash." localSheetId="1" hidden="1">{"assumption cash",#N/A,TRUE,"Merger";"has gets cash",#N/A,TRUE,"Merger";"accretion dilution",#N/A,TRUE,"Merger";"comparison credit stats",#N/A,TRUE,"Merger";"pf credit stats",#N/A,TRUE,"Merger";"pf sheets",#N/A,TRUE,"Merger"}</definedName>
    <definedName name="wrn.cash." localSheetId="19" hidden="1">{"assumption cash",#N/A,TRUE,"Merger";"has gets cash",#N/A,TRUE,"Merger";"accretion dilution",#N/A,TRUE,"Merger";"comparison credit stats",#N/A,TRUE,"Merger";"pf credit stats",#N/A,TRUE,"Merger";"pf sheets",#N/A,TRUE,"Merger"}</definedName>
    <definedName name="wrn.cash." localSheetId="21" hidden="1">{"assumption cash",#N/A,TRUE,"Merger";"has gets cash",#N/A,TRUE,"Merger";"accretion dilution",#N/A,TRUE,"Merger";"comparison credit stats",#N/A,TRUE,"Merger";"pf credit stats",#N/A,TRUE,"Merger";"pf sheets",#N/A,TRUE,"Merger"}</definedName>
    <definedName name="wrn.cash." localSheetId="30" hidden="1">{"assumption cash",#N/A,TRUE,"Merger";"has gets cash",#N/A,TRUE,"Merger";"accretion dilution",#N/A,TRUE,"Merger";"comparison credit stats",#N/A,TRUE,"Merger";"pf credit stats",#N/A,TRUE,"Merger";"pf sheets",#N/A,TRUE,"Merger"}</definedName>
    <definedName name="wrn.cash." localSheetId="7" hidden="1">{"assumption cash",#N/A,TRUE,"Merger";"has gets cash",#N/A,TRUE,"Merger";"accretion dilution",#N/A,TRUE,"Merger";"comparison credit stats",#N/A,TRUE,"Merger";"pf credit stats",#N/A,TRUE,"Merger";"pf sheets",#N/A,TRUE,"Merger"}</definedName>
    <definedName name="wrn.cash." localSheetId="29" hidden="1">{"assumption cash",#N/A,TRUE,"Merger";"has gets cash",#N/A,TRUE,"Merger";"accretion dilution",#N/A,TRUE,"Merger";"comparison credit stats",#N/A,TRUE,"Merger";"pf credit stats",#N/A,TRUE,"Merger";"pf sheets",#N/A,TRUE,"Merger"}</definedName>
    <definedName name="wrn.cash." hidden="1">{"assumption cash",#N/A,TRUE,"Merger";"has gets cash",#N/A,TRUE,"Merger";"accretion dilution",#N/A,TRUE,"Merger";"comparison credit stats",#N/A,TRUE,"Merger";"pf credit stats",#N/A,TRUE,"Merger";"pf sheets",#N/A,TRUE,"Merger"}</definedName>
    <definedName name="wrn.Complete." localSheetId="1" hidden="1">{#N/A,#N/A,TRUE,"DCF Summary";#N/A,#N/A,TRUE,"Casema";#N/A,#N/A,TRUE,"UK";#N/A,#N/A,TRUE,"RCF";#N/A,#N/A,TRUE,"Intercable CZ";#N/A,#N/A,TRUE,"Interkabel P";#N/A,#N/A,TRUE,"LBO-Total";#N/A,#N/A,TRUE,"LBO-Casema"}</definedName>
    <definedName name="wrn.Complete." localSheetId="19" hidden="1">{#N/A,#N/A,TRUE,"DCF Summary";#N/A,#N/A,TRUE,"Casema";#N/A,#N/A,TRUE,"UK";#N/A,#N/A,TRUE,"RCF";#N/A,#N/A,TRUE,"Intercable CZ";#N/A,#N/A,TRUE,"Interkabel P";#N/A,#N/A,TRUE,"LBO-Total";#N/A,#N/A,TRUE,"LBO-Casema"}</definedName>
    <definedName name="wrn.Complete." localSheetId="21" hidden="1">{#N/A,#N/A,TRUE,"DCF Summary";#N/A,#N/A,TRUE,"Casema";#N/A,#N/A,TRUE,"UK";#N/A,#N/A,TRUE,"RCF";#N/A,#N/A,TRUE,"Intercable CZ";#N/A,#N/A,TRUE,"Interkabel P";#N/A,#N/A,TRUE,"LBO-Total";#N/A,#N/A,TRUE,"LBO-Casema"}</definedName>
    <definedName name="wrn.Complete." localSheetId="30" hidden="1">{#N/A,#N/A,TRUE,"DCF Summary";#N/A,#N/A,TRUE,"Casema";#N/A,#N/A,TRUE,"UK";#N/A,#N/A,TRUE,"RCF";#N/A,#N/A,TRUE,"Intercable CZ";#N/A,#N/A,TRUE,"Interkabel P";#N/A,#N/A,TRUE,"LBO-Total";#N/A,#N/A,TRUE,"LBO-Casema"}</definedName>
    <definedName name="wrn.Complete." localSheetId="7" hidden="1">{#N/A,#N/A,TRUE,"DCF Summary";#N/A,#N/A,TRUE,"Casema";#N/A,#N/A,TRUE,"UK";#N/A,#N/A,TRUE,"RCF";#N/A,#N/A,TRUE,"Intercable CZ";#N/A,#N/A,TRUE,"Interkabel P";#N/A,#N/A,TRUE,"LBO-Total";#N/A,#N/A,TRUE,"LBO-Casema"}</definedName>
    <definedName name="wrn.Complete." localSheetId="29"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s." localSheetId="1" hidden="1">{"comps",#N/A,FALSE,"comps";"notes",#N/A,FALSE,"comps"}</definedName>
    <definedName name="wrn.comps." localSheetId="19" hidden="1">{"comps",#N/A,FALSE,"comps";"notes",#N/A,FALSE,"comps"}</definedName>
    <definedName name="wrn.comps." localSheetId="21" hidden="1">{"comps",#N/A,FALSE,"comps";"notes",#N/A,FALSE,"comps"}</definedName>
    <definedName name="wrn.comps." localSheetId="30" hidden="1">{"comps",#N/A,FALSE,"comps";"notes",#N/A,FALSE,"comps"}</definedName>
    <definedName name="wrn.comps." localSheetId="7" hidden="1">{"comps",#N/A,FALSE,"comps";"notes",#N/A,FALSE,"comps"}</definedName>
    <definedName name="wrn.comps." localSheetId="29" hidden="1">{"comps",#N/A,FALSE,"comps";"notes",#N/A,FALSE,"comps"}</definedName>
    <definedName name="wrn.comps." hidden="1">{"comps",#N/A,FALSE,"comps";"notes",#N/A,FALSE,"comps"}</definedName>
    <definedName name="wrn.contribution." localSheetId="1" hidden="1">{#N/A,#N/A,FALSE,"Contribution Analysis"}</definedName>
    <definedName name="wrn.contribution." localSheetId="19" hidden="1">{#N/A,#N/A,FALSE,"Contribution Analysis"}</definedName>
    <definedName name="wrn.contribution." localSheetId="21" hidden="1">{#N/A,#N/A,FALSE,"Contribution Analysis"}</definedName>
    <definedName name="wrn.contribution." localSheetId="30" hidden="1">{#N/A,#N/A,FALSE,"Contribution Analysis"}</definedName>
    <definedName name="wrn.contribution." localSheetId="7" hidden="1">{#N/A,#N/A,FALSE,"Contribution Analysis"}</definedName>
    <definedName name="wrn.contribution." localSheetId="26" hidden="1">{#N/A,#N/A,FALSE,"Contribution Analysis"}</definedName>
    <definedName name="wrn.contribution." localSheetId="29" hidden="1">{#N/A,#N/A,FALSE,"Contribution Analysis"}</definedName>
    <definedName name="wrn.contribution." hidden="1">{#N/A,#N/A,FALSE,"Contribution Analysis"}</definedName>
    <definedName name="wrn.cooper." localSheetId="1" hidden="1">{#N/A,#N/A,TRUE,"Pro Forma";#N/A,#N/A,TRUE,"PF_Bal";#N/A,#N/A,TRUE,"PF_INC";#N/A,#N/A,TRUE,"CBE";#N/A,#N/A,TRUE,"SWK"}</definedName>
    <definedName name="wrn.cooper." localSheetId="19" hidden="1">{#N/A,#N/A,TRUE,"Pro Forma";#N/A,#N/A,TRUE,"PF_Bal";#N/A,#N/A,TRUE,"PF_INC";#N/A,#N/A,TRUE,"CBE";#N/A,#N/A,TRUE,"SWK"}</definedName>
    <definedName name="wrn.cooper." localSheetId="21" hidden="1">{#N/A,#N/A,TRUE,"Pro Forma";#N/A,#N/A,TRUE,"PF_Bal";#N/A,#N/A,TRUE,"PF_INC";#N/A,#N/A,TRUE,"CBE";#N/A,#N/A,TRUE,"SWK"}</definedName>
    <definedName name="wrn.cooper." localSheetId="30" hidden="1">{#N/A,#N/A,TRUE,"Pro Forma";#N/A,#N/A,TRUE,"PF_Bal";#N/A,#N/A,TRUE,"PF_INC";#N/A,#N/A,TRUE,"CBE";#N/A,#N/A,TRUE,"SWK"}</definedName>
    <definedName name="wrn.cooper." localSheetId="7" hidden="1">{#N/A,#N/A,TRUE,"Pro Forma";#N/A,#N/A,TRUE,"PF_Bal";#N/A,#N/A,TRUE,"PF_INC";#N/A,#N/A,TRUE,"CBE";#N/A,#N/A,TRUE,"SWK"}</definedName>
    <definedName name="wrn.cooper." localSheetId="29" hidden="1">{#N/A,#N/A,TRUE,"Pro Forma";#N/A,#N/A,TRUE,"PF_Bal";#N/A,#N/A,TRUE,"PF_INC";#N/A,#N/A,TRUE,"CBE";#N/A,#N/A,TRUE,"SWK"}</definedName>
    <definedName name="wrn.cooper." hidden="1">{#N/A,#N/A,TRUE,"Pro Forma";#N/A,#N/A,TRUE,"PF_Bal";#N/A,#N/A,TRUE,"PF_INC";#N/A,#N/A,TRUE,"CBE";#N/A,#N/A,TRUE,"SWK"}</definedName>
    <definedName name="wrn.Cover." localSheetId="1"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localSheetId="30" hidden="1">{"coverall",#N/A,FALSE,"Definitions";"cover1",#N/A,FALSE,"Definitions";"cover2",#N/A,FALSE,"Definitions";"cover3",#N/A,FALSE,"Definitions";"cover4",#N/A,FALSE,"Definitions";"cover5",#N/A,FALSE,"Definitions";"blank",#N/A,FALSE,"Definitions"}</definedName>
    <definedName name="wrn.Cover." localSheetId="7" hidden="1">{"coverall",#N/A,FALSE,"Definitions";"cover1",#N/A,FALSE,"Definitions";"cover2",#N/A,FALSE,"Definitions";"cover3",#N/A,FALSE,"Definitions";"cover4",#N/A,FALSE,"Definitions";"cover5",#N/A,FALSE,"Definitions";"blank",#N/A,FALSE,"Definitions"}</definedName>
    <definedName name="wrn.Cover." localSheetId="26" hidden="1">{"coverall",#N/A,FALSE,"Definitions";"cover1",#N/A,FALSE,"Definitions";"cover2",#N/A,FALSE,"Definitions";"cover3",#N/A,FALSE,"Definitions";"cover4",#N/A,FALSE,"Definitions";"cover5",#N/A,FALSE,"Definitions";"blank",#N/A,FALSE,"Definitions"}</definedName>
    <definedName name="wrn.Cover." localSheetId="29"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 hidden="1">{"orixcsc",#N/A,FALSE,"ORIX CSC";"orixcsc2",#N/A,FALSE,"ORIX CSC"}</definedName>
    <definedName name="wrn.csc." localSheetId="19" hidden="1">{"orixcsc",#N/A,FALSE,"ORIX CSC";"orixcsc2",#N/A,FALSE,"ORIX CSC"}</definedName>
    <definedName name="wrn.csc." localSheetId="21" hidden="1">{"orixcsc",#N/A,FALSE,"ORIX CSC";"orixcsc2",#N/A,FALSE,"ORIX CSC"}</definedName>
    <definedName name="wrn.csc." localSheetId="30" hidden="1">{"orixcsc",#N/A,FALSE,"ORIX CSC";"orixcsc2",#N/A,FALSE,"ORIX CSC"}</definedName>
    <definedName name="wrn.csc." localSheetId="7" hidden="1">{"orixcsc",#N/A,FALSE,"ORIX CSC";"orixcsc2",#N/A,FALSE,"ORIX CSC"}</definedName>
    <definedName name="wrn.csc." localSheetId="26" hidden="1">{"orixcsc",#N/A,FALSE,"ORIX CSC";"orixcsc2",#N/A,FALSE,"ORIX CSC"}</definedName>
    <definedName name="wrn.csc." localSheetId="29" hidden="1">{"orixcsc",#N/A,FALSE,"ORIX CSC";"orixcsc2",#N/A,FALSE,"ORIX CSC"}</definedName>
    <definedName name="wrn.csc." hidden="1">{"orixcsc",#N/A,FALSE,"ORIX CSC";"orixcsc2",#N/A,FALSE,"ORIX CSC"}</definedName>
    <definedName name="wrn.csc2." localSheetId="1" hidden="1">{#N/A,#N/A,FALSE,"ORIX CSC"}</definedName>
    <definedName name="wrn.csc2." localSheetId="19" hidden="1">{#N/A,#N/A,FALSE,"ORIX CSC"}</definedName>
    <definedName name="wrn.csc2." localSheetId="21" hidden="1">{#N/A,#N/A,FALSE,"ORIX CSC"}</definedName>
    <definedName name="wrn.csc2." localSheetId="30" hidden="1">{#N/A,#N/A,FALSE,"ORIX CSC"}</definedName>
    <definedName name="wrn.csc2." localSheetId="7" hidden="1">{#N/A,#N/A,FALSE,"ORIX CSC"}</definedName>
    <definedName name="wrn.csc2." localSheetId="26" hidden="1">{#N/A,#N/A,FALSE,"ORIX CSC"}</definedName>
    <definedName name="wrn.csc2." localSheetId="29" hidden="1">{#N/A,#N/A,FALSE,"ORIX CSC"}</definedName>
    <definedName name="wrn.csc2." hidden="1">{#N/A,#N/A,FALSE,"ORIX CSC"}</definedName>
    <definedName name="wrn.database." localSheetId="1" hidden="1">{"subs",#N/A,FALSE,"database ";"proportional",#N/A,FALSE,"database "}</definedName>
    <definedName name="wrn.database." localSheetId="19" hidden="1">{"subs",#N/A,FALSE,"database ";"proportional",#N/A,FALSE,"database "}</definedName>
    <definedName name="wrn.database." localSheetId="21" hidden="1">{"subs",#N/A,FALSE,"database ";"proportional",#N/A,FALSE,"database "}</definedName>
    <definedName name="wrn.database." localSheetId="30" hidden="1">{"subs",#N/A,FALSE,"database ";"proportional",#N/A,FALSE,"database "}</definedName>
    <definedName name="wrn.database." localSheetId="7" hidden="1">{"subs",#N/A,FALSE,"database ";"proportional",#N/A,FALSE,"database "}</definedName>
    <definedName name="wrn.database." localSheetId="26" hidden="1">{"subs",#N/A,FALSE,"database ";"proportional",#N/A,FALSE,"database "}</definedName>
    <definedName name="wrn.database." localSheetId="29" hidden="1">{"subs",#N/A,FALSE,"database ";"proportional",#N/A,FALSE,"database "}</definedName>
    <definedName name="wrn.database." hidden="1">{"subs",#N/A,FALSE,"database ";"proportional",#N/A,FALSE,"database "}</definedName>
    <definedName name="wrn.DCF._.Only." localSheetId="1" hidden="1">{#N/A,#N/A,FALSE,"DCF Summary";#N/A,#N/A,FALSE,"Casema";#N/A,#N/A,FALSE,"Casema NoTel";#N/A,#N/A,FALSE,"UK";#N/A,#N/A,FALSE,"RCF";#N/A,#N/A,FALSE,"Intercable CZ";#N/A,#N/A,FALSE,"Interkabel P"}</definedName>
    <definedName name="wrn.DCF._.Only." localSheetId="19" hidden="1">{#N/A,#N/A,FALSE,"DCF Summary";#N/A,#N/A,FALSE,"Casema";#N/A,#N/A,FALSE,"Casema NoTel";#N/A,#N/A,FALSE,"UK";#N/A,#N/A,FALSE,"RCF";#N/A,#N/A,FALSE,"Intercable CZ";#N/A,#N/A,FALSE,"Interkabel P"}</definedName>
    <definedName name="wrn.DCF._.Only." localSheetId="21" hidden="1">{#N/A,#N/A,FALSE,"DCF Summary";#N/A,#N/A,FALSE,"Casema";#N/A,#N/A,FALSE,"Casema NoTel";#N/A,#N/A,FALSE,"UK";#N/A,#N/A,FALSE,"RCF";#N/A,#N/A,FALSE,"Intercable CZ";#N/A,#N/A,FALSE,"Interkabel P"}</definedName>
    <definedName name="wrn.DCF._.Only." localSheetId="30" hidden="1">{#N/A,#N/A,FALSE,"DCF Summary";#N/A,#N/A,FALSE,"Casema";#N/A,#N/A,FALSE,"Casema NoTel";#N/A,#N/A,FALSE,"UK";#N/A,#N/A,FALSE,"RCF";#N/A,#N/A,FALSE,"Intercable CZ";#N/A,#N/A,FALSE,"Interkabel P"}</definedName>
    <definedName name="wrn.DCF._.Only." localSheetId="7" hidden="1">{#N/A,#N/A,FALSE,"DCF Summary";#N/A,#N/A,FALSE,"Casema";#N/A,#N/A,FALSE,"Casema NoTel";#N/A,#N/A,FALSE,"UK";#N/A,#N/A,FALSE,"RCF";#N/A,#N/A,FALSE,"Intercable CZ";#N/A,#N/A,FALSE,"Interkabel P"}</definedName>
    <definedName name="wrn.DCF._.Only." localSheetId="29"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il_anal." localSheetId="1" hidden="1">{"hiden",#N/A,FALSE,"14";"hidden",#N/A,FALSE,"16";"hidden",#N/A,FALSE,"18";"hidden",#N/A,FALSE,"20"}</definedName>
    <definedName name="wrn.dil_anal." localSheetId="19" hidden="1">{"hiden",#N/A,FALSE,"14";"hidden",#N/A,FALSE,"16";"hidden",#N/A,FALSE,"18";"hidden",#N/A,FALSE,"20"}</definedName>
    <definedName name="wrn.dil_anal." localSheetId="21" hidden="1">{"hiden",#N/A,FALSE,"14";"hidden",#N/A,FALSE,"16";"hidden",#N/A,FALSE,"18";"hidden",#N/A,FALSE,"20"}</definedName>
    <definedName name="wrn.dil_anal." localSheetId="30" hidden="1">{"hiden",#N/A,FALSE,"14";"hidden",#N/A,FALSE,"16";"hidden",#N/A,FALSE,"18";"hidden",#N/A,FALSE,"20"}</definedName>
    <definedName name="wrn.dil_anal." localSheetId="7" hidden="1">{"hiden",#N/A,FALSE,"14";"hidden",#N/A,FALSE,"16";"hidden",#N/A,FALSE,"18";"hidden",#N/A,FALSE,"20"}</definedName>
    <definedName name="wrn.dil_anal." localSheetId="29" hidden="1">{"hiden",#N/A,FALSE,"14";"hidden",#N/A,FALSE,"16";"hidden",#N/A,FALSE,"18";"hidden",#N/A,FALSE,"20"}</definedName>
    <definedName name="wrn.dil_anal." hidden="1">{"hiden",#N/A,FALSE,"14";"hidden",#N/A,FALSE,"16";"hidden",#N/A,FALSE,"18";"hidden",#N/A,FALSE,"20"}</definedName>
    <definedName name="wrn.document." localSheetId="1" hidden="1">{"consolidated",#N/A,FALSE,"Sheet1";"cms",#N/A,FALSE,"Sheet1";"fse",#N/A,FALSE,"Sheet1"}</definedName>
    <definedName name="wrn.document." localSheetId="19" hidden="1">{"consolidated",#N/A,FALSE,"Sheet1";"cms",#N/A,FALSE,"Sheet1";"fse",#N/A,FALSE,"Sheet1"}</definedName>
    <definedName name="wrn.document." localSheetId="21" hidden="1">{"consolidated",#N/A,FALSE,"Sheet1";"cms",#N/A,FALSE,"Sheet1";"fse",#N/A,FALSE,"Sheet1"}</definedName>
    <definedName name="wrn.document." localSheetId="30" hidden="1">{"consolidated",#N/A,FALSE,"Sheet1";"cms",#N/A,FALSE,"Sheet1";"fse",#N/A,FALSE,"Sheet1"}</definedName>
    <definedName name="wrn.document." localSheetId="7" hidden="1">{"consolidated",#N/A,FALSE,"Sheet1";"cms",#N/A,FALSE,"Sheet1";"fse",#N/A,FALSE,"Sheet1"}</definedName>
    <definedName name="wrn.document." localSheetId="29" hidden="1">{"consolidated",#N/A,FALSE,"Sheet1";"cms",#N/A,FALSE,"Sheet1";"fse",#N/A,FALSE,"Sheet1"}</definedName>
    <definedName name="wrn.document." hidden="1">{"consolidated",#N/A,FALSE,"Sheet1";"cms",#N/A,FALSE,"Sheet1";"fse",#N/A,FALSE,"Sheet1"}</definedName>
    <definedName name="wrn.documentaero." localSheetId="1" hidden="1">{"comps2",#N/A,FALSE,"AERO";"footnotes",#N/A,FALSE,"AERO"}</definedName>
    <definedName name="wrn.documentaero." localSheetId="19" hidden="1">{"comps2",#N/A,FALSE,"AERO";"footnotes",#N/A,FALSE,"AERO"}</definedName>
    <definedName name="wrn.documentaero." localSheetId="21" hidden="1">{"comps2",#N/A,FALSE,"AERO";"footnotes",#N/A,FALSE,"AERO"}</definedName>
    <definedName name="wrn.documentaero." localSheetId="30" hidden="1">{"comps2",#N/A,FALSE,"AERO";"footnotes",#N/A,FALSE,"AERO"}</definedName>
    <definedName name="wrn.documentaero." localSheetId="7" hidden="1">{"comps2",#N/A,FALSE,"AERO";"footnotes",#N/A,FALSE,"AERO"}</definedName>
    <definedName name="wrn.documentaero." localSheetId="29" hidden="1">{"comps2",#N/A,FALSE,"AERO";"footnotes",#N/A,FALSE,"AERO"}</definedName>
    <definedName name="wrn.documentaero." hidden="1">{"comps2",#N/A,FALSE,"AERO";"footnotes",#N/A,FALSE,"AERO"}</definedName>
    <definedName name="wrn.documenthand." localSheetId="1" hidden="1">{"comps",#N/A,FALSE,"HANDPACK";"footnotes",#N/A,FALSE,"HANDPACK"}</definedName>
    <definedName name="wrn.documenthand." localSheetId="19" hidden="1">{"comps",#N/A,FALSE,"HANDPACK";"footnotes",#N/A,FALSE,"HANDPACK"}</definedName>
    <definedName name="wrn.documenthand." localSheetId="21" hidden="1">{"comps",#N/A,FALSE,"HANDPACK";"footnotes",#N/A,FALSE,"HANDPACK"}</definedName>
    <definedName name="wrn.documenthand." localSheetId="30" hidden="1">{"comps",#N/A,FALSE,"HANDPACK";"footnotes",#N/A,FALSE,"HANDPACK"}</definedName>
    <definedName name="wrn.documenthand." localSheetId="7" hidden="1">{"comps",#N/A,FALSE,"HANDPACK";"footnotes",#N/A,FALSE,"HANDPACK"}</definedName>
    <definedName name="wrn.documenthand." localSheetId="29" hidden="1">{"comps",#N/A,FALSE,"HANDPACK";"footnotes",#N/A,FALSE,"HANDPACK"}</definedName>
    <definedName name="wrn.documenthand." hidden="1">{"comps",#N/A,FALSE,"HANDPACK";"footnotes",#N/A,FALSE,"HANDPACK"}</definedName>
    <definedName name="wrn.édition." localSheetId="1" hidden="1">{"résultats",#N/A,FALSE,"résultats SFS";"indicateurs",#N/A,FALSE,"résultats SFS";"commentaires",#N/A,FALSE,"commentaires SFS";"graphiques",#N/A,FALSE,"graphiques SFS"}</definedName>
    <definedName name="wrn.édition." localSheetId="19" hidden="1">{"résultats",#N/A,FALSE,"résultats SFS";"indicateurs",#N/A,FALSE,"résultats SFS";"commentaires",#N/A,FALSE,"commentaires SFS";"graphiques",#N/A,FALSE,"graphiques SFS"}</definedName>
    <definedName name="wrn.édition." localSheetId="21" hidden="1">{"résultats",#N/A,FALSE,"résultats SFS";"indicateurs",#N/A,FALSE,"résultats SFS";"commentaires",#N/A,FALSE,"commentaires SFS";"graphiques",#N/A,FALSE,"graphiques SFS"}</definedName>
    <definedName name="wrn.édition." localSheetId="30" hidden="1">{"résultats",#N/A,FALSE,"résultats SFS";"indicateurs",#N/A,FALSE,"résultats SFS";"commentaires",#N/A,FALSE,"commentaires SFS";"graphiques",#N/A,FALSE,"graphiques SFS"}</definedName>
    <definedName name="wrn.édition." localSheetId="7" hidden="1">{"résultats",#N/A,FALSE,"résultats SFS";"indicateurs",#N/A,FALSE,"résultats SFS";"commentaires",#N/A,FALSE,"commentaires SFS";"graphiques",#N/A,FALSE,"graphiques SFS"}</definedName>
    <definedName name="wrn.édition." localSheetId="29" hidden="1">{"résultats",#N/A,FALSE,"résultats SFS";"indicateurs",#N/A,FALSE,"résultats SFS";"commentaires",#N/A,FALSE,"commentaires SFS";"graphiques",#N/A,FALSE,"graphiques SFS"}</definedName>
    <definedName name="wrn.édition." hidden="1">{"résultats",#N/A,FALSE,"résultats SFS";"indicateurs",#N/A,FALSE,"résultats SFS";"commentaires",#N/A,FALSE,"commentaires SFS";"graphiques",#N/A,FALSE,"graphiques SFS"}</definedName>
    <definedName name="wrn.equity._.comps." localSheetId="1" hidden="1">{"equity comps",#N/A,FALSE,"CS Comps";"equity comps",#N/A,FALSE,"PS Comps";"equity comps",#N/A,FALSE,"GIC_Comps";"equity comps",#N/A,FALSE,"GIC2_Comps"}</definedName>
    <definedName name="wrn.equity._.comps." localSheetId="19" hidden="1">{"equity comps",#N/A,FALSE,"CS Comps";"equity comps",#N/A,FALSE,"PS Comps";"equity comps",#N/A,FALSE,"GIC_Comps";"equity comps",#N/A,FALSE,"GIC2_Comps"}</definedName>
    <definedName name="wrn.equity._.comps." localSheetId="21" hidden="1">{"equity comps",#N/A,FALSE,"CS Comps";"equity comps",#N/A,FALSE,"PS Comps";"equity comps",#N/A,FALSE,"GIC_Comps";"equity comps",#N/A,FALSE,"GIC2_Comps"}</definedName>
    <definedName name="wrn.equity._.comps." localSheetId="30" hidden="1">{"equity comps",#N/A,FALSE,"CS Comps";"equity comps",#N/A,FALSE,"PS Comps";"equity comps",#N/A,FALSE,"GIC_Comps";"equity comps",#N/A,FALSE,"GIC2_Comps"}</definedName>
    <definedName name="wrn.equity._.comps." localSheetId="7" hidden="1">{"equity comps",#N/A,FALSE,"CS Comps";"equity comps",#N/A,FALSE,"PS Comps";"equity comps",#N/A,FALSE,"GIC_Comps";"equity comps",#N/A,FALSE,"GIC2_Comps"}</definedName>
    <definedName name="wrn.equity._.comps." localSheetId="29"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3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Flash._.Report." localSheetId="1" hidden="1">{#N/A,#N/A,FALSE,"1999 Fiscal Current Week";#N/A,#N/A,FALSE,"1999 Flash Report Variance "}</definedName>
    <definedName name="wrn.Flash._.Report." localSheetId="19" hidden="1">{#N/A,#N/A,FALSE,"1999 Fiscal Current Week";#N/A,#N/A,FALSE,"1999 Flash Report Variance "}</definedName>
    <definedName name="wrn.Flash._.Report." localSheetId="21" hidden="1">{#N/A,#N/A,FALSE,"1999 Fiscal Current Week";#N/A,#N/A,FALSE,"1999 Flash Report Variance "}</definedName>
    <definedName name="wrn.Flash._.Report." localSheetId="30" hidden="1">{#N/A,#N/A,FALSE,"1999 Fiscal Current Week";#N/A,#N/A,FALSE,"1999 Flash Report Variance "}</definedName>
    <definedName name="wrn.Flash._.Report." localSheetId="7" hidden="1">{#N/A,#N/A,FALSE,"1999 Fiscal Current Week";#N/A,#N/A,FALSE,"1999 Flash Report Variance "}</definedName>
    <definedName name="wrn.Flash._.Report." localSheetId="26" hidden="1">{#N/A,#N/A,FALSE,"1999 Fiscal Current Week";#N/A,#N/A,FALSE,"1999 Flash Report Variance "}</definedName>
    <definedName name="wrn.Flash._.Report." localSheetId="29" hidden="1">{#N/A,#N/A,FALSE,"1999 Fiscal Current Week";#N/A,#N/A,FALSE,"1999 Flash Report Variance "}</definedName>
    <definedName name="wrn.Flash._.Report." hidden="1">{#N/A,#N/A,FALSE,"1999 Fiscal Current Week";#N/A,#N/A,FALSE,"1999 Flash Report Variance "}</definedName>
    <definedName name="wrn.fleck." localSheetId="1" hidden="1">{"first",#N/A,FALSE,"FLEXPAC2";"second",#N/A,FALSE,"FLEXPAC2"}</definedName>
    <definedName name="wrn.fleck." localSheetId="19" hidden="1">{"first",#N/A,FALSE,"FLEXPAC2";"second",#N/A,FALSE,"FLEXPAC2"}</definedName>
    <definedName name="wrn.fleck." localSheetId="21" hidden="1">{"first",#N/A,FALSE,"FLEXPAC2";"second",#N/A,FALSE,"FLEXPAC2"}</definedName>
    <definedName name="wrn.fleck." localSheetId="30" hidden="1">{"first",#N/A,FALSE,"FLEXPAC2";"second",#N/A,FALSE,"FLEXPAC2"}</definedName>
    <definedName name="wrn.fleck." localSheetId="7" hidden="1">{"first",#N/A,FALSE,"FLEXPAC2";"second",#N/A,FALSE,"FLEXPAC2"}</definedName>
    <definedName name="wrn.fleck." localSheetId="29" hidden="1">{"first",#N/A,FALSE,"FLEXPAC2";"second",#N/A,FALSE,"FLEXPAC2"}</definedName>
    <definedName name="wrn.fleck." hidden="1">{"first",#N/A,FALSE,"FLEXPAC2";"second",#N/A,FALSE,"FLEXPAC2"}</definedName>
    <definedName name="wrn.fleckcompac." localSheetId="1" hidden="1">{"one",#N/A,FALSE,"FLEXPAC2";"two",#N/A,FALSE,"FLEXPAC2";"three",#N/A,FALSE,"FLEXPAC2"}</definedName>
    <definedName name="wrn.fleckcompac." localSheetId="19" hidden="1">{"one",#N/A,FALSE,"FLEXPAC2";"two",#N/A,FALSE,"FLEXPAC2";"three",#N/A,FALSE,"FLEXPAC2"}</definedName>
    <definedName name="wrn.fleckcompac." localSheetId="21" hidden="1">{"one",#N/A,FALSE,"FLEXPAC2";"two",#N/A,FALSE,"FLEXPAC2";"three",#N/A,FALSE,"FLEXPAC2"}</definedName>
    <definedName name="wrn.fleckcompac." localSheetId="30" hidden="1">{"one",#N/A,FALSE,"FLEXPAC2";"two",#N/A,FALSE,"FLEXPAC2";"three",#N/A,FALSE,"FLEXPAC2"}</definedName>
    <definedName name="wrn.fleckcompac." localSheetId="7" hidden="1">{"one",#N/A,FALSE,"FLEXPAC2";"two",#N/A,FALSE,"FLEXPAC2";"three",#N/A,FALSE,"FLEXPAC2"}</definedName>
    <definedName name="wrn.fleckcompac." localSheetId="29" hidden="1">{"one",#N/A,FALSE,"FLEXPAC2";"two",#N/A,FALSE,"FLEXPAC2";"three",#N/A,FALSE,"FLEXPAC2"}</definedName>
    <definedName name="wrn.fleckcompac." hidden="1">{"one",#N/A,FALSE,"FLEXPAC2";"two",#N/A,FALSE,"FLEXPAC2";"three",#N/A,FALSE,"FLEXPAC2"}</definedName>
    <definedName name="wrn.fred." localSheetId="1" hidden="1">{"cover",#N/A,TRUE,"BaseCase";"pnl",#N/A,TRUE,"BaseCase";"pnldet",#N/A,TRUE,"BaseCase";"bil",#N/A,TRUE,"BaseCase";"tabfi",#N/A,TRUE,"BaseCase";"ratios",#N/A,TRUE,"BaseCase";"variab",#N/A,TRUE,"BaseCase";"inv",#N/A,TRUE,"BaseCase"}</definedName>
    <definedName name="wrn.fred." localSheetId="19" hidden="1">{"cover",#N/A,TRUE,"BaseCase";"pnl",#N/A,TRUE,"BaseCase";"pnldet",#N/A,TRUE,"BaseCase";"bil",#N/A,TRUE,"BaseCase";"tabfi",#N/A,TRUE,"BaseCase";"ratios",#N/A,TRUE,"BaseCase";"variab",#N/A,TRUE,"BaseCase";"inv",#N/A,TRUE,"BaseCase"}</definedName>
    <definedName name="wrn.fred." localSheetId="21" hidden="1">{"cover",#N/A,TRUE,"BaseCase";"pnl",#N/A,TRUE,"BaseCase";"pnldet",#N/A,TRUE,"BaseCase";"bil",#N/A,TRUE,"BaseCase";"tabfi",#N/A,TRUE,"BaseCase";"ratios",#N/A,TRUE,"BaseCase";"variab",#N/A,TRUE,"BaseCase";"inv",#N/A,TRUE,"BaseCase"}</definedName>
    <definedName name="wrn.fred." localSheetId="30" hidden="1">{"cover",#N/A,TRUE,"BaseCase";"pnl",#N/A,TRUE,"BaseCase";"pnldet",#N/A,TRUE,"BaseCase";"bil",#N/A,TRUE,"BaseCase";"tabfi",#N/A,TRUE,"BaseCase";"ratios",#N/A,TRUE,"BaseCase";"variab",#N/A,TRUE,"BaseCase";"inv",#N/A,TRUE,"BaseCase"}</definedName>
    <definedName name="wrn.fred." localSheetId="7" hidden="1">{"cover",#N/A,TRUE,"BaseCase";"pnl",#N/A,TRUE,"BaseCase";"pnldet",#N/A,TRUE,"BaseCase";"bil",#N/A,TRUE,"BaseCase";"tabfi",#N/A,TRUE,"BaseCase";"ratios",#N/A,TRUE,"BaseCase";"variab",#N/A,TRUE,"BaseCase";"inv",#N/A,TRUE,"BaseCase"}</definedName>
    <definedName name="wrn.fred." localSheetId="29" hidden="1">{"cover",#N/A,TRUE,"BaseCase";"pnl",#N/A,TRUE,"BaseCase";"pnldet",#N/A,TRUE,"BaseCase";"bil",#N/A,TRUE,"BaseCase";"tabfi",#N/A,TRUE,"BaseCase";"ratios",#N/A,TRUE,"BaseCase";"variab",#N/A,TRUE,"BaseCase";"inv",#N/A,TRUE,"BaseCase"}</definedName>
    <definedName name="wrn.fred." hidden="1">{"cover",#N/A,TRUE,"BaseCase";"pnl",#N/A,TRUE,"BaseCase";"pnldet",#N/A,TRUE,"BaseCase";"bil",#N/A,TRUE,"BaseCase";"tabfi",#N/A,TRUE,"BaseCase";"ratios",#N/A,TRUE,"BaseCase";"variab",#N/A,TRUE,"BaseCase";"inv",#N/A,TRUE,"BaseCase"}</definedName>
    <definedName name="wrn.Full." localSheetId="1" hidden="1">{#N/A,#N/A,FALSE,"Cover";"outputs total",#N/A,FALSE,"Outputs"}</definedName>
    <definedName name="wrn.Full." localSheetId="19" hidden="1">{#N/A,#N/A,FALSE,"Cover";"outputs total",#N/A,FALSE,"Outputs"}</definedName>
    <definedName name="wrn.Full." localSheetId="21" hidden="1">{#N/A,#N/A,FALSE,"Cover";"outputs total",#N/A,FALSE,"Outputs"}</definedName>
    <definedName name="wrn.Full." localSheetId="30" hidden="1">{#N/A,#N/A,FALSE,"Cover";"outputs total",#N/A,FALSE,"Outputs"}</definedName>
    <definedName name="wrn.Full." localSheetId="7" hidden="1">{#N/A,#N/A,FALSE,"Cover";"outputs total",#N/A,FALSE,"Outputs"}</definedName>
    <definedName name="wrn.Full." localSheetId="29" hidden="1">{#N/A,#N/A,FALSE,"Cover";"outputs total",#N/A,FALSE,"Outputs"}</definedName>
    <definedName name="wrn.Full." hidden="1">{#N/A,#N/A,FALSE,"Cover";"outputs total",#N/A,FALSE,"Outputs"}</definedName>
    <definedName name="wrn.Full._.model." localSheetId="1" hidden="1">{#N/A,#N/A,TRUE,"Cover sheet";#N/A,#N/A,TRUE,"Summary";#N/A,#N/A,TRUE,"Key Assumptions";#N/A,#N/A,TRUE,"Profit &amp; Loss";#N/A,#N/A,TRUE,"Balance Sheet";#N/A,#N/A,TRUE,"Cashflow";#N/A,#N/A,TRUE,"IRR";#N/A,#N/A,TRUE,"Ratios";#N/A,#N/A,TRUE,"Debt analysis"}</definedName>
    <definedName name="wrn.Full._.model." localSheetId="19" hidden="1">{#N/A,#N/A,TRUE,"Cover sheet";#N/A,#N/A,TRUE,"Summary";#N/A,#N/A,TRUE,"Key Assumptions";#N/A,#N/A,TRUE,"Profit &amp; Loss";#N/A,#N/A,TRUE,"Balance Sheet";#N/A,#N/A,TRUE,"Cashflow";#N/A,#N/A,TRUE,"IRR";#N/A,#N/A,TRUE,"Ratios";#N/A,#N/A,TRUE,"Debt analysis"}</definedName>
    <definedName name="wrn.Full._.model." localSheetId="21" hidden="1">{#N/A,#N/A,TRUE,"Cover sheet";#N/A,#N/A,TRUE,"Summary";#N/A,#N/A,TRUE,"Key Assumptions";#N/A,#N/A,TRUE,"Profit &amp; Loss";#N/A,#N/A,TRUE,"Balance Sheet";#N/A,#N/A,TRUE,"Cashflow";#N/A,#N/A,TRUE,"IRR";#N/A,#N/A,TRUE,"Ratios";#N/A,#N/A,TRUE,"Debt analysis"}</definedName>
    <definedName name="wrn.Full._.model." localSheetId="30" hidden="1">{#N/A,#N/A,TRUE,"Cover sheet";#N/A,#N/A,TRUE,"Summary";#N/A,#N/A,TRUE,"Key Assumptions";#N/A,#N/A,TRUE,"Profit &amp; Loss";#N/A,#N/A,TRUE,"Balance Sheet";#N/A,#N/A,TRUE,"Cashflow";#N/A,#N/A,TRUE,"IRR";#N/A,#N/A,TRUE,"Ratios";#N/A,#N/A,TRUE,"Debt analysis"}</definedName>
    <definedName name="wrn.Full._.model." localSheetId="7" hidden="1">{#N/A,#N/A,TRUE,"Cover sheet";#N/A,#N/A,TRUE,"Summary";#N/A,#N/A,TRUE,"Key Assumptions";#N/A,#N/A,TRUE,"Profit &amp; Loss";#N/A,#N/A,TRUE,"Balance Sheet";#N/A,#N/A,TRUE,"Cashflow";#N/A,#N/A,TRUE,"IRR";#N/A,#N/A,TRUE,"Ratios";#N/A,#N/A,TRUE,"Debt analysis"}</definedName>
    <definedName name="wrn.Full._.model." localSheetId="29"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Printout."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30"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7"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imp." localSheetId="1" hidden="1">{"vue1",#N/A,FALSE,"synthese";"vue2",#N/A,FALSE,"synthese"}</definedName>
    <definedName name="wrn.imp." localSheetId="19" hidden="1">{"vue1",#N/A,FALSE,"synthese";"vue2",#N/A,FALSE,"synthese"}</definedName>
    <definedName name="wrn.imp." localSheetId="21" hidden="1">{"vue1",#N/A,FALSE,"synthese";"vue2",#N/A,FALSE,"synthese"}</definedName>
    <definedName name="wrn.imp." localSheetId="30" hidden="1">{"vue1",#N/A,FALSE,"synthese";"vue2",#N/A,FALSE,"synthese"}</definedName>
    <definedName name="wrn.imp." localSheetId="7" hidden="1">{"vue1",#N/A,FALSE,"synthese";"vue2",#N/A,FALSE,"synthese"}</definedName>
    <definedName name="wrn.imp." localSheetId="29" hidden="1">{"vue1",#N/A,FALSE,"synthese";"vue2",#N/A,FALSE,"synthese"}</definedName>
    <definedName name="wrn.imp." hidden="1">{"vue1",#N/A,FALSE,"synthese";"vue2",#N/A,FALSE,"synthese"}</definedName>
    <definedName name="wrn.Inputsheet_ProjectInput." localSheetId="1" hidden="1">{"ProjectInput",#N/A,FALSE,"INPUT-AREA"}</definedName>
    <definedName name="wrn.Inputsheet_ProjectInput." localSheetId="19" hidden="1">{"ProjectInput",#N/A,FALSE,"INPUT-AREA"}</definedName>
    <definedName name="wrn.Inputsheet_ProjectInput." localSheetId="21" hidden="1">{"ProjectInput",#N/A,FALSE,"INPUT-AREA"}</definedName>
    <definedName name="wrn.Inputsheet_ProjectInput." localSheetId="30" hidden="1">{"ProjectInput",#N/A,FALSE,"INPUT-AREA"}</definedName>
    <definedName name="wrn.Inputsheet_ProjectInput." localSheetId="7" hidden="1">{"ProjectInput",#N/A,FALSE,"INPUT-AREA"}</definedName>
    <definedName name="wrn.Inputsheet_ProjectInput." localSheetId="29" hidden="1">{"ProjectInput",#N/A,FALSE,"INPUT-AREA"}</definedName>
    <definedName name="wrn.Inputsheet_ProjectInput." hidden="1">{"ProjectInput",#N/A,FALSE,"INPUT-AREA"}</definedName>
    <definedName name="wrn.international." localSheetId="1"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localSheetId="21" hidden="1">{"sweden",#N/A,FALSE,"Sweden";"germany",#N/A,FALSE,"Germany";"portugal",#N/A,FALSE,"Portugal";"belgium",#N/A,FALSE,"Belgium";"japan",#N/A,FALSE,"Japan ";"italy",#N/A,FALSE,"Italy";"spain",#N/A,FALSE,"Spain";"korea",#N/A,FALSE,"Korea"}</definedName>
    <definedName name="wrn.international." localSheetId="30" hidden="1">{"sweden",#N/A,FALSE,"Sweden";"germany",#N/A,FALSE,"Germany";"portugal",#N/A,FALSE,"Portugal";"belgium",#N/A,FALSE,"Belgium";"japan",#N/A,FALSE,"Japan ";"italy",#N/A,FALSE,"Italy";"spain",#N/A,FALSE,"Spain";"korea",#N/A,FALSE,"Korea"}</definedName>
    <definedName name="wrn.international." localSheetId="7" hidden="1">{"sweden",#N/A,FALSE,"Sweden";"germany",#N/A,FALSE,"Germany";"portugal",#N/A,FALSE,"Portugal";"belgium",#N/A,FALSE,"Belgium";"japan",#N/A,FALSE,"Japan ";"italy",#N/A,FALSE,"Italy";"spain",#N/A,FALSE,"Spain";"korea",#N/A,FALSE,"Korea"}</definedName>
    <definedName name="wrn.international." localSheetId="26" hidden="1">{"sweden",#N/A,FALSE,"Sweden";"germany",#N/A,FALSE,"Germany";"portugal",#N/A,FALSE,"Portugal";"belgium",#N/A,FALSE,"Belgium";"japan",#N/A,FALSE,"Japan ";"italy",#N/A,FALSE,"Italy";"spain",#N/A,FALSE,"Spain";"korea",#N/A,FALSE,"Korea"}</definedName>
    <definedName name="wrn.international." localSheetId="29"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lh97." localSheetId="1"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19"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21"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30"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7" hidden="1">{"RETRO",#N/A,FALSE,"Ret";"retro",#N/A,FALSE,"Ret_RO";"retp",#N/A,FALSE,"Ret_P";"livro",#N/A,FALSE,"Livr_RO";"livp",#N/A,FALSE,"Livr_P";"puro",#N/A,FALSE,"Pu_RO";"pup",#N/A,FALSE,"Pu_P";"stocro",#N/A,FALSE,"Stock_RO";"stocp",#N/A,FALSE,"Stock_P";"vitro",#N/A,FALSE,"Vitr-RO";"vitp",#N/A,FALSE,"Vitr-P";"destro",#N/A,FALSE,"Dest_RO";"destp",#N/A,FALSE,"Dest_P"}</definedName>
    <definedName name="wrn.lh97." localSheetId="29" hidden="1">{"RETRO",#N/A,FALSE,"Ret";"retro",#N/A,FALSE,"Ret_RO";"retp",#N/A,FALSE,"Ret_P";"livro",#N/A,FALSE,"Livr_RO";"livp",#N/A,FALSE,"Livr_P";"puro",#N/A,FALSE,"Pu_RO";"pup",#N/A,FALSE,"Pu_P";"stocro",#N/A,FALSE,"Stock_RO";"stocp",#N/A,FALSE,"Stock_P";"vitro",#N/A,FALSE,"Vitr-RO";"vitp",#N/A,FALSE,"Vitr-P";"destro",#N/A,FALSE,"Dest_RO";"destp",#N/A,FALSE,"Dest_P"}</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Mark._.P.._.Report." localSheetId="1" hidden="1">{#N/A,#N/A,FALSE,"1999 Fiscal Current Week";#N/A,#N/A,FALSE,"1999 Fiscal Variance"}</definedName>
    <definedName name="wrn.Mark._.P.._.Report." localSheetId="19" hidden="1">{#N/A,#N/A,FALSE,"1999 Fiscal Current Week";#N/A,#N/A,FALSE,"1999 Fiscal Variance"}</definedName>
    <definedName name="wrn.Mark._.P.._.Report." localSheetId="21" hidden="1">{#N/A,#N/A,FALSE,"1999 Fiscal Current Week";#N/A,#N/A,FALSE,"1999 Fiscal Variance"}</definedName>
    <definedName name="wrn.Mark._.P.._.Report." localSheetId="30" hidden="1">{#N/A,#N/A,FALSE,"1999 Fiscal Current Week";#N/A,#N/A,FALSE,"1999 Fiscal Variance"}</definedName>
    <definedName name="wrn.Mark._.P.._.Report." localSheetId="7" hidden="1">{#N/A,#N/A,FALSE,"1999 Fiscal Current Week";#N/A,#N/A,FALSE,"1999 Fiscal Variance"}</definedName>
    <definedName name="wrn.Mark._.P.._.Report." localSheetId="26" hidden="1">{#N/A,#N/A,FALSE,"1999 Fiscal Current Week";#N/A,#N/A,FALSE,"1999 Fiscal Variance"}</definedName>
    <definedName name="wrn.Mark._.P.._.Report." localSheetId="29" hidden="1">{#N/A,#N/A,FALSE,"1999 Fiscal Current Week";#N/A,#N/A,FALSE,"1999 Fiscal Variance"}</definedName>
    <definedName name="wrn.Mark._.P.._.Report." hidden="1">{#N/A,#N/A,FALSE,"1999 Fiscal Current Week";#N/A,#N/A,FALSE,"1999 Fiscal Variance"}</definedName>
    <definedName name="wrn.memo." localSheetId="1" hidden="1">{#N/A,#N/A,TRUE,"financial";#N/A,#N/A,TRUE,"plants"}</definedName>
    <definedName name="wrn.memo." localSheetId="19" hidden="1">{#N/A,#N/A,TRUE,"financial";#N/A,#N/A,TRUE,"plants"}</definedName>
    <definedName name="wrn.memo." localSheetId="21" hidden="1">{#N/A,#N/A,TRUE,"financial";#N/A,#N/A,TRUE,"plants"}</definedName>
    <definedName name="wrn.memo." localSheetId="30" hidden="1">{#N/A,#N/A,TRUE,"financial";#N/A,#N/A,TRUE,"plants"}</definedName>
    <definedName name="wrn.memo." localSheetId="7" hidden="1">{#N/A,#N/A,TRUE,"financial";#N/A,#N/A,TRUE,"plants"}</definedName>
    <definedName name="wrn.memo." localSheetId="29" hidden="1">{#N/A,#N/A,TRUE,"financial";#N/A,#N/A,TRUE,"plants"}</definedName>
    <definedName name="wrn.memo." hidden="1">{#N/A,#N/A,TRUE,"financial";#N/A,#N/A,TRUE,"plants"}</definedName>
    <definedName name="wrn.merger." localSheetId="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1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2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30"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7"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localSheetId="29"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onthly." localSheetId="1" hidden="1">{#N/A,#N/A,FALSE,"EL-M-01";#N/A,#N/A,FALSE,"EL-M-02";#N/A,#N/A,FALSE,"EL-M-03";#N/A,#N/A,FALSE,"EL-S-01";#N/A,#N/A,FALSE,"EL-S-02";#N/A,#N/A,FALSE,"EL-A-01";#N/A,#N/A,FALSE,"EL-A-02"}</definedName>
    <definedName name="wrn.Monthly." localSheetId="19" hidden="1">{#N/A,#N/A,FALSE,"EL-M-01";#N/A,#N/A,FALSE,"EL-M-02";#N/A,#N/A,FALSE,"EL-M-03";#N/A,#N/A,FALSE,"EL-S-01";#N/A,#N/A,FALSE,"EL-S-02";#N/A,#N/A,FALSE,"EL-A-01";#N/A,#N/A,FALSE,"EL-A-02"}</definedName>
    <definedName name="wrn.Monthly." localSheetId="21" hidden="1">{#N/A,#N/A,FALSE,"EL-M-01";#N/A,#N/A,FALSE,"EL-M-02";#N/A,#N/A,FALSE,"EL-M-03";#N/A,#N/A,FALSE,"EL-S-01";#N/A,#N/A,FALSE,"EL-S-02";#N/A,#N/A,FALSE,"EL-A-01";#N/A,#N/A,FALSE,"EL-A-02"}</definedName>
    <definedName name="wrn.Monthly." localSheetId="30" hidden="1">{#N/A,#N/A,FALSE,"EL-M-01";#N/A,#N/A,FALSE,"EL-M-02";#N/A,#N/A,FALSE,"EL-M-03";#N/A,#N/A,FALSE,"EL-S-01";#N/A,#N/A,FALSE,"EL-S-02";#N/A,#N/A,FALSE,"EL-A-01";#N/A,#N/A,FALSE,"EL-A-02"}</definedName>
    <definedName name="wrn.Monthly." localSheetId="7" hidden="1">{#N/A,#N/A,FALSE,"EL-M-01";#N/A,#N/A,FALSE,"EL-M-02";#N/A,#N/A,FALSE,"EL-M-03";#N/A,#N/A,FALSE,"EL-S-01";#N/A,#N/A,FALSE,"EL-S-02";#N/A,#N/A,FALSE,"EL-A-01";#N/A,#N/A,FALSE,"EL-A-02"}</definedName>
    <definedName name="wrn.Monthly." localSheetId="29" hidden="1">{#N/A,#N/A,FALSE,"EL-M-01";#N/A,#N/A,FALSE,"EL-M-02";#N/A,#N/A,FALSE,"EL-M-03";#N/A,#N/A,FALSE,"EL-S-01";#N/A,#N/A,FALSE,"EL-S-02";#N/A,#N/A,FALSE,"EL-A-01";#N/A,#N/A,FALSE,"EL-A-02"}</definedName>
    <definedName name="wrn.Monthly." hidden="1">{#N/A,#N/A,FALSE,"EL-M-01";#N/A,#N/A,FALSE,"EL-M-02";#N/A,#N/A,FALSE,"EL-M-03";#N/A,#N/A,FALSE,"EL-S-01";#N/A,#N/A,FALSE,"EL-S-02";#N/A,#N/A,FALSE,"EL-A-01";#N/A,#N/A,FALSE,"EL-A-02"}</definedName>
    <definedName name="wrn.new." localSheetId="1" hidden="1">{"new1",#N/A,FALSE,"FLEXPAC2";"new2",#N/A,FALSE,"FLEXPAC2"}</definedName>
    <definedName name="wrn.new." localSheetId="19" hidden="1">{"new1",#N/A,FALSE,"FLEXPAC2";"new2",#N/A,FALSE,"FLEXPAC2"}</definedName>
    <definedName name="wrn.new." localSheetId="21" hidden="1">{"new1",#N/A,FALSE,"FLEXPAC2";"new2",#N/A,FALSE,"FLEXPAC2"}</definedName>
    <definedName name="wrn.new." localSheetId="30" hidden="1">{"new1",#N/A,FALSE,"FLEXPAC2";"new2",#N/A,FALSE,"FLEXPAC2"}</definedName>
    <definedName name="wrn.new." localSheetId="7" hidden="1">{"new1",#N/A,FALSE,"FLEXPAC2";"new2",#N/A,FALSE,"FLEXPAC2"}</definedName>
    <definedName name="wrn.new." localSheetId="29" hidden="1">{"new1",#N/A,FALSE,"FLEXPAC2";"new2",#N/A,FALSE,"FLEXPAC2"}</definedName>
    <definedName name="wrn.new." hidden="1">{"new1",#N/A,FALSE,"FLEXPAC2";"new2",#N/A,FALSE,"FLEXPAC2"}</definedName>
    <definedName name="wrn.newDEV." localSheetId="1" hidden="1">{"cover",#N/A,TRUE,"Cover";"pnl_NEWDEV",#N/A,TRUE,"NewCaseDEV";"bil_NEWDEV",#N/A,TRUE,"NewCaseDEV";"tabfi_NEWDEV",#N/A,TRUE,"NewCaseDEV";"ratios_NEWDEV",#N/A,TRUE,"NewCaseDEV";"variab_NEWDEV",#N/A,TRUE,"NewCaseDEV";"inv_NEWDEV",#N/A,TRUE,"NewCaseDEV"}</definedName>
    <definedName name="wrn.newDEV." localSheetId="19" hidden="1">{"cover",#N/A,TRUE,"Cover";"pnl_NEWDEV",#N/A,TRUE,"NewCaseDEV";"bil_NEWDEV",#N/A,TRUE,"NewCaseDEV";"tabfi_NEWDEV",#N/A,TRUE,"NewCaseDEV";"ratios_NEWDEV",#N/A,TRUE,"NewCaseDEV";"variab_NEWDEV",#N/A,TRUE,"NewCaseDEV";"inv_NEWDEV",#N/A,TRUE,"NewCaseDEV"}</definedName>
    <definedName name="wrn.newDEV." localSheetId="21" hidden="1">{"cover",#N/A,TRUE,"Cover";"pnl_NEWDEV",#N/A,TRUE,"NewCaseDEV";"bil_NEWDEV",#N/A,TRUE,"NewCaseDEV";"tabfi_NEWDEV",#N/A,TRUE,"NewCaseDEV";"ratios_NEWDEV",#N/A,TRUE,"NewCaseDEV";"variab_NEWDEV",#N/A,TRUE,"NewCaseDEV";"inv_NEWDEV",#N/A,TRUE,"NewCaseDEV"}</definedName>
    <definedName name="wrn.newDEV." localSheetId="30" hidden="1">{"cover",#N/A,TRUE,"Cover";"pnl_NEWDEV",#N/A,TRUE,"NewCaseDEV";"bil_NEWDEV",#N/A,TRUE,"NewCaseDEV";"tabfi_NEWDEV",#N/A,TRUE,"NewCaseDEV";"ratios_NEWDEV",#N/A,TRUE,"NewCaseDEV";"variab_NEWDEV",#N/A,TRUE,"NewCaseDEV";"inv_NEWDEV",#N/A,TRUE,"NewCaseDEV"}</definedName>
    <definedName name="wrn.newDEV." localSheetId="7" hidden="1">{"cover",#N/A,TRUE,"Cover";"pnl_NEWDEV",#N/A,TRUE,"NewCaseDEV";"bil_NEWDEV",#N/A,TRUE,"NewCaseDEV";"tabfi_NEWDEV",#N/A,TRUE,"NewCaseDEV";"ratios_NEWDEV",#N/A,TRUE,"NewCaseDEV";"variab_NEWDEV",#N/A,TRUE,"NewCaseDEV";"inv_NEWDEV",#N/A,TRUE,"NewCaseDEV"}</definedName>
    <definedName name="wrn.newDEV." localSheetId="29" hidden="1">{"cover",#N/A,TRUE,"Cover";"pnl_NEWDEV",#N/A,TRUE,"NewCaseDEV";"bil_NEWDEV",#N/A,TRUE,"NewCaseDEV";"tabfi_NEWDEV",#N/A,TRUE,"NewCaseDEV";"ratios_NEWDEV",#N/A,TRUE,"NewCaseDEV";"variab_NEWDEV",#N/A,TRUE,"NewCaseDEV";"inv_NEWDEV",#N/A,TRUE,"NewCaseDEV"}</definedName>
    <definedName name="wrn.newDEV." hidden="1">{"cover",#N/A,TRUE,"Cover";"pnl_NEWDEV",#N/A,TRUE,"NewCaseDEV";"bil_NEWDEV",#N/A,TRUE,"NewCaseDEV";"tabfi_NEWDEV",#N/A,TRUE,"NewCaseDEV";"ratios_NEWDEV",#N/A,TRUE,"NewCaseDEV";"variab_NEWDEV",#N/A,TRUE,"NewCaseDEV";"inv_NEWDEV",#N/A,TRUE,"NewCaseDEV"}</definedName>
    <definedName name="wrn.newEUR." localSheetId="1" hidden="1">{"cover",#N/A,TRUE,"Cover";"pnl_NEWEUR",#N/A,TRUE,"NewCaseEUR";"bil_NEWEUR",#N/A,TRUE,"NewCaseEUR";"tabfi_NEWEUR",#N/A,TRUE,"NewCaseEUR";"ratios_NEWEUR",#N/A,TRUE,"NewCaseEUR";"variab_NEWEUR",#N/A,TRUE,"NewCaseEUR";"inv_NEWEUR",#N/A,TRUE,"NewCaseEUR"}</definedName>
    <definedName name="wrn.newEUR." localSheetId="19" hidden="1">{"cover",#N/A,TRUE,"Cover";"pnl_NEWEUR",#N/A,TRUE,"NewCaseEUR";"bil_NEWEUR",#N/A,TRUE,"NewCaseEUR";"tabfi_NEWEUR",#N/A,TRUE,"NewCaseEUR";"ratios_NEWEUR",#N/A,TRUE,"NewCaseEUR";"variab_NEWEUR",#N/A,TRUE,"NewCaseEUR";"inv_NEWEUR",#N/A,TRUE,"NewCaseEUR"}</definedName>
    <definedName name="wrn.newEUR." localSheetId="21" hidden="1">{"cover",#N/A,TRUE,"Cover";"pnl_NEWEUR",#N/A,TRUE,"NewCaseEUR";"bil_NEWEUR",#N/A,TRUE,"NewCaseEUR";"tabfi_NEWEUR",#N/A,TRUE,"NewCaseEUR";"ratios_NEWEUR",#N/A,TRUE,"NewCaseEUR";"variab_NEWEUR",#N/A,TRUE,"NewCaseEUR";"inv_NEWEUR",#N/A,TRUE,"NewCaseEUR"}</definedName>
    <definedName name="wrn.newEUR." localSheetId="30" hidden="1">{"cover",#N/A,TRUE,"Cover";"pnl_NEWEUR",#N/A,TRUE,"NewCaseEUR";"bil_NEWEUR",#N/A,TRUE,"NewCaseEUR";"tabfi_NEWEUR",#N/A,TRUE,"NewCaseEUR";"ratios_NEWEUR",#N/A,TRUE,"NewCaseEUR";"variab_NEWEUR",#N/A,TRUE,"NewCaseEUR";"inv_NEWEUR",#N/A,TRUE,"NewCaseEUR"}</definedName>
    <definedName name="wrn.newEUR." localSheetId="7" hidden="1">{"cover",#N/A,TRUE,"Cover";"pnl_NEWEUR",#N/A,TRUE,"NewCaseEUR";"bil_NEWEUR",#N/A,TRUE,"NewCaseEUR";"tabfi_NEWEUR",#N/A,TRUE,"NewCaseEUR";"ratios_NEWEUR",#N/A,TRUE,"NewCaseEUR";"variab_NEWEUR",#N/A,TRUE,"NewCaseEUR";"inv_NEWEUR",#N/A,TRUE,"NewCaseEUR"}</definedName>
    <definedName name="wrn.newEUR." localSheetId="29" hidden="1">{"cover",#N/A,TRUE,"Cover";"pnl_NEWEUR",#N/A,TRUE,"NewCaseEUR";"bil_NEWEUR",#N/A,TRUE,"NewCaseEUR";"tabfi_NEWEUR",#N/A,TRUE,"NewCaseEUR";"ratios_NEWEUR",#N/A,TRUE,"NewCaseEUR";"variab_NEWEUR",#N/A,TRUE,"NewCaseEUR";"inv_NEWEUR",#N/A,TRUE,"NewCaseEUR"}</definedName>
    <definedName name="wrn.newEUR." hidden="1">{"cover",#N/A,TRUE,"Cover";"pnl_NEWEUR",#N/A,TRUE,"NewCaseEUR";"bil_NEWEUR",#N/A,TRUE,"NewCaseEUR";"tabfi_NEWEUR",#N/A,TRUE,"NewCaseEUR";"ratios_NEWEUR",#N/A,TRUE,"NewCaseEUR";"variab_NEWEUR",#N/A,TRUE,"NewCaseEUR";"inv_NEWEUR",#N/A,TRUE,"NewCaseEUR"}</definedName>
    <definedName name="wrn.Outlook._.Report." localSheetId="1" hidden="1">{#N/A,#N/A,FALSE,"Outlook for Month ";#N/A,#N/A,FALSE,"Risk for Month ";#N/A,#N/A,FALSE,"Upside for Month"}</definedName>
    <definedName name="wrn.Outlook._.Report." localSheetId="19" hidden="1">{#N/A,#N/A,FALSE,"Outlook for Month ";#N/A,#N/A,FALSE,"Risk for Month ";#N/A,#N/A,FALSE,"Upside for Month"}</definedName>
    <definedName name="wrn.Outlook._.Report." localSheetId="21" hidden="1">{#N/A,#N/A,FALSE,"Outlook for Month ";#N/A,#N/A,FALSE,"Risk for Month ";#N/A,#N/A,FALSE,"Upside for Month"}</definedName>
    <definedName name="wrn.Outlook._.Report." localSheetId="29" hidden="1">{#N/A,#N/A,FALSE,"Outlook for Month ";#N/A,#N/A,FALSE,"Risk for Month ";#N/A,#N/A,FALSE,"Upside for Month"}</definedName>
    <definedName name="wrn.Outlook._.Report." hidden="1">{#N/A,#N/A,FALSE,"Outlook for Month ";#N/A,#N/A,FALSE,"Risk for Month ";#N/A,#N/A,FALSE,"Upside for Month"}</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localSheetId="1" hidden="1">{"print 1",#N/A,FALSE,"PrimeCo PCS";"print 2",#N/A,FALSE,"PrimeCo PCS";"valuation",#N/A,FALSE,"PrimeCo PCS"}</definedName>
    <definedName name="wrn.PrimeCo." localSheetId="19" hidden="1">{"print 1",#N/A,FALSE,"PrimeCo PCS";"print 2",#N/A,FALSE,"PrimeCo PCS";"valuation",#N/A,FALSE,"PrimeCo PCS"}</definedName>
    <definedName name="wrn.PrimeCo." localSheetId="21" hidden="1">{"print 1",#N/A,FALSE,"PrimeCo PCS";"print 2",#N/A,FALSE,"PrimeCo PCS";"valuation",#N/A,FALSE,"PrimeCo PCS"}</definedName>
    <definedName name="wrn.PrimeCo." localSheetId="30" hidden="1">{"print 1",#N/A,FALSE,"PrimeCo PCS";"print 2",#N/A,FALSE,"PrimeCo PCS";"valuation",#N/A,FALSE,"PrimeCo PCS"}</definedName>
    <definedName name="wrn.PrimeCo." localSheetId="7" hidden="1">{"print 1",#N/A,FALSE,"PrimeCo PCS";"print 2",#N/A,FALSE,"PrimeCo PCS";"valuation",#N/A,FALSE,"PrimeCo PCS"}</definedName>
    <definedName name="wrn.PrimeCo." localSheetId="26" hidden="1">{"print 1",#N/A,FALSE,"PrimeCo PCS";"print 2",#N/A,FALSE,"PrimeCo PCS";"valuation",#N/A,FALSE,"PrimeCo PCS"}</definedName>
    <definedName name="wrn.PrimeCo." localSheetId="29" hidden="1">{"print 1",#N/A,FALSE,"PrimeCo PCS";"print 2",#N/A,FALSE,"PrimeCo PCS";"valuation",#N/A,FALSE,"PrimeCo PCS"}</definedName>
    <definedName name="wrn.PrimeCo." hidden="1">{"print 1",#N/A,FALSE,"PrimeCo PCS";"print 2",#N/A,FALSE,"PrimeCo PCS";"valuation",#N/A,FALSE,"PrimeCo PCS"}</definedName>
    <definedName name="wrn.Print." localSheetId="1" hidden="1">{#N/A,#N/A,FALSE,"Underlying";#N/A,#N/A,FALSE,"Assumptions";#N/A,#N/A,FALSE,"Financials";#N/A,#N/A,FALSE,"Summary";#N/A,#N/A,FALSE,"Acqpl";#N/A,#N/A,FALSE,"Yearonepl";#N/A,#N/A,FALSE,"Yeartwopl";#N/A,#N/A,FALSE,"Balsheet";#N/A,#N/A,FALSE,"Cashflow";#N/A,#N/A,FALSE,"Sensitivities";#N/A,#N/A,FALSE,"Sensitivities2"}</definedName>
    <definedName name="wrn.Print." localSheetId="19" hidden="1">{#N/A,#N/A,FALSE,"Underlying";#N/A,#N/A,FALSE,"Assumptions";#N/A,#N/A,FALSE,"Financials";#N/A,#N/A,FALSE,"Summary";#N/A,#N/A,FALSE,"Acqpl";#N/A,#N/A,FALSE,"Yearonepl";#N/A,#N/A,FALSE,"Yeartwopl";#N/A,#N/A,FALSE,"Balsheet";#N/A,#N/A,FALSE,"Cashflow";#N/A,#N/A,FALSE,"Sensitivities";#N/A,#N/A,FALSE,"Sensitivities2"}</definedName>
    <definedName name="wrn.Print." localSheetId="21" hidden="1">{#N/A,#N/A,FALSE,"Underlying";#N/A,#N/A,FALSE,"Assumptions";#N/A,#N/A,FALSE,"Financials";#N/A,#N/A,FALSE,"Summary";#N/A,#N/A,FALSE,"Acqpl";#N/A,#N/A,FALSE,"Yearonepl";#N/A,#N/A,FALSE,"Yeartwopl";#N/A,#N/A,FALSE,"Balsheet";#N/A,#N/A,FALSE,"Cashflow";#N/A,#N/A,FALSE,"Sensitivities";#N/A,#N/A,FALSE,"Sensitivities2"}</definedName>
    <definedName name="wrn.Print." localSheetId="30" hidden="1">{#N/A,#N/A,FALSE,"Underlying";#N/A,#N/A,FALSE,"Assumptions";#N/A,#N/A,FALSE,"Financials";#N/A,#N/A,FALSE,"Summary";#N/A,#N/A,FALSE,"Acqpl";#N/A,#N/A,FALSE,"Yearonepl";#N/A,#N/A,FALSE,"Yeartwopl";#N/A,#N/A,FALSE,"Balsheet";#N/A,#N/A,FALSE,"Cashflow";#N/A,#N/A,FALSE,"Sensitivities";#N/A,#N/A,FALSE,"Sensitivities2"}</definedName>
    <definedName name="wrn.Print." localSheetId="7" hidden="1">{#N/A,#N/A,FALSE,"Underlying";#N/A,#N/A,FALSE,"Assumptions";#N/A,#N/A,FALSE,"Financials";#N/A,#N/A,FALSE,"Summary";#N/A,#N/A,FALSE,"Acqpl";#N/A,#N/A,FALSE,"Yearonepl";#N/A,#N/A,FALSE,"Yeartwopl";#N/A,#N/A,FALSE,"Balsheet";#N/A,#N/A,FALSE,"Cashflow";#N/A,#N/A,FALSE,"Sensitivities";#N/A,#N/A,FALSE,"Sensitivities2"}</definedName>
    <definedName name="wrn.Print." localSheetId="29" hidden="1">{#N/A,#N/A,FALSE,"Underlying";#N/A,#N/A,FALSE,"Assumptions";#N/A,#N/A,FALSE,"Financials";#N/A,#N/A,FALSE,"Summary";#N/A,#N/A,FALSE,"Acqpl";#N/A,#N/A,FALSE,"Yearonepl";#N/A,#N/A,FALSE,"Yeartwopl";#N/A,#N/A,FALSE,"Balsheet";#N/A,#N/A,FALSE,"Cashflow";#N/A,#N/A,FALSE,"Sensitivities";#N/A,#N/A,FALSE,"Sensitivities2"}</definedName>
    <definedName name="wrn.Print." hidden="1">{#N/A,#N/A,FALSE,"Underlying";#N/A,#N/A,FALSE,"Assumptions";#N/A,#N/A,FALSE,"Financials";#N/A,#N/A,FALSE,"Summary";#N/A,#N/A,FALSE,"Acqpl";#N/A,#N/A,FALSE,"Yearonepl";#N/A,#N/A,FALSE,"Yeartwopl";#N/A,#N/A,FALSE,"Balsheet";#N/A,#N/A,FALSE,"Cashflow";#N/A,#N/A,FALSE,"Sensitivities";#N/A,#N/A,FALSE,"Sensitivities2"}</definedName>
    <definedName name="wrn.Print._.All._.A4." localSheetId="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9"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1"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30"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7" hidden="1">{"Valuation",#N/A,TRUE,"Valuation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9"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1"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3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7"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9"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Model."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3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7"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29"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esults._.A4." localSheetId="1" hidden="1">{"Valuation",#N/A,TRUE,"Valuation Summary";"Financial Statements",#N/A,TRUE,"Results";"Results",#N/A,TRUE,"Results";"Ratios",#N/A,TRUE,"Results";"P2 Summary",#N/A,TRUE,"Results"}</definedName>
    <definedName name="wrn.Print._.Results._.A4." localSheetId="19" hidden="1">{"Valuation",#N/A,TRUE,"Valuation Summary";"Financial Statements",#N/A,TRUE,"Results";"Results",#N/A,TRUE,"Results";"Ratios",#N/A,TRUE,"Results";"P2 Summary",#N/A,TRUE,"Results"}</definedName>
    <definedName name="wrn.Print._.Results._.A4." localSheetId="21" hidden="1">{"Valuation",#N/A,TRUE,"Valuation Summary";"Financial Statements",#N/A,TRUE,"Results";"Results",#N/A,TRUE,"Results";"Ratios",#N/A,TRUE,"Results";"P2 Summary",#N/A,TRUE,"Results"}</definedName>
    <definedName name="wrn.Print._.Results._.A4." localSheetId="30" hidden="1">{"Valuation",#N/A,TRUE,"Valuation Summary";"Financial Statements",#N/A,TRUE,"Results";"Results",#N/A,TRUE,"Results";"Ratios",#N/A,TRUE,"Results";"P2 Summary",#N/A,TRUE,"Results"}</definedName>
    <definedName name="wrn.Print._.Results._.A4." localSheetId="7" hidden="1">{"Valuation",#N/A,TRUE,"Valuation Summary";"Financial Statements",#N/A,TRUE,"Results";"Results",#N/A,TRUE,"Results";"Ratios",#N/A,TRUE,"Results";"P2 Summary",#N/A,TRUE,"Results"}</definedName>
    <definedName name="wrn.Print._.Results._.A4." localSheetId="29"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1" hidden="1">{"Valuation - Letter",#N/A,TRUE,"Valuation Summary";"Financial Statements - Letter",#N/A,TRUE,"Results";"Results - Letter",#N/A,TRUE,"Results";"Ratios - Letter",#N/A,TRUE,"Results";"P2 Summary - Letter",#N/A,TRUE,"Results"}</definedName>
    <definedName name="wrn.Print._.Results._.Letter." localSheetId="19" hidden="1">{"Valuation - Letter",#N/A,TRUE,"Valuation Summary";"Financial Statements - Letter",#N/A,TRUE,"Results";"Results - Letter",#N/A,TRUE,"Results";"Ratios - Letter",#N/A,TRUE,"Results";"P2 Summary - Letter",#N/A,TRUE,"Results"}</definedName>
    <definedName name="wrn.Print._.Results._.Letter." localSheetId="21" hidden="1">{"Valuation - Letter",#N/A,TRUE,"Valuation Summary";"Financial Statements - Letter",#N/A,TRUE,"Results";"Results - Letter",#N/A,TRUE,"Results";"Ratios - Letter",#N/A,TRUE,"Results";"P2 Summary - Letter",#N/A,TRUE,"Results"}</definedName>
    <definedName name="wrn.Print._.Results._.Letter." localSheetId="30" hidden="1">{"Valuation - Letter",#N/A,TRUE,"Valuation Summary";"Financial Statements - Letter",#N/A,TRUE,"Results";"Results - Letter",#N/A,TRUE,"Results";"Ratios - Letter",#N/A,TRUE,"Results";"P2 Summary - Letter",#N/A,TRUE,"Results"}</definedName>
    <definedName name="wrn.Print._.Results._.Letter." localSheetId="7" hidden="1">{"Valuation - Letter",#N/A,TRUE,"Valuation Summary";"Financial Statements - Letter",#N/A,TRUE,"Results";"Results - Letter",#N/A,TRUE,"Results";"Ratios - Letter",#N/A,TRUE,"Results";"P2 Summary - Letter",#N/A,TRUE,"Results"}</definedName>
    <definedName name="wrn.Print._.Results._.Letter." localSheetId="29"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wrn.Print._.the._.lot." localSheetId="1" hidden="1">{"First Page",#N/A,FALSE,"Surfactants LBO";"Second Page",#N/A,FALSE,"Surfactants LBO"}</definedName>
    <definedName name="wrn.Print._.the._.lot." localSheetId="19" hidden="1">{"First Page",#N/A,FALSE,"Surfactants LBO";"Second Page",#N/A,FALSE,"Surfactants LBO"}</definedName>
    <definedName name="wrn.Print._.the._.lot." localSheetId="21" hidden="1">{"First Page",#N/A,FALSE,"Surfactants LBO";"Second Page",#N/A,FALSE,"Surfactants LBO"}</definedName>
    <definedName name="wrn.Print._.the._.lot." localSheetId="30" hidden="1">{"First Page",#N/A,FALSE,"Surfactants LBO";"Second Page",#N/A,FALSE,"Surfactants LBO"}</definedName>
    <definedName name="wrn.Print._.the._.lot." localSheetId="7" hidden="1">{"First Page",#N/A,FALSE,"Surfactants LBO";"Second Page",#N/A,FALSE,"Surfactants LBO"}</definedName>
    <definedName name="wrn.Print._.the._.lot." localSheetId="29" hidden="1">{"First Page",#N/A,FALSE,"Surfactants LBO";"Second Page",#N/A,FALSE,"Surfactants LBO"}</definedName>
    <definedName name="wrn.Print._.the._.lot." hidden="1">{"First Page",#N/A,FALSE,"Surfactants LBO";"Second Page",#N/A,FALSE,"Surfactants LBO"}</definedName>
    <definedName name="wrn.Print._.whole._.Report."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3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7"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29"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out." localSheetId="1"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19"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1"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30"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7"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localSheetId="29"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Buyer." localSheetId="1" hidden="1">{#N/A,"DR",FALSE,"increm pf";#N/A,"MAMSI",FALSE,"increm pf";#N/A,"MAXI",FALSE,"increm pf";#N/A,"PCAM",FALSE,"increm pf";#N/A,"PHSV",FALSE,"increm pf";#N/A,"SIE",FALSE,"increm pf"}</definedName>
    <definedName name="wrn.Print_Buyer." localSheetId="19" hidden="1">{#N/A,"DR",FALSE,"increm pf";#N/A,"MAMSI",FALSE,"increm pf";#N/A,"MAXI",FALSE,"increm pf";#N/A,"PCAM",FALSE,"increm pf";#N/A,"PHSV",FALSE,"increm pf";#N/A,"SIE",FALSE,"increm pf"}</definedName>
    <definedName name="wrn.Print_Buyer." localSheetId="21" hidden="1">{#N/A,"DR",FALSE,"increm pf";#N/A,"MAMSI",FALSE,"increm pf";#N/A,"MAXI",FALSE,"increm pf";#N/A,"PCAM",FALSE,"increm pf";#N/A,"PHSV",FALSE,"increm pf";#N/A,"SIE",FALSE,"increm pf"}</definedName>
    <definedName name="wrn.Print_Buyer." localSheetId="30" hidden="1">{#N/A,"DR",FALSE,"increm pf";#N/A,"MAMSI",FALSE,"increm pf";#N/A,"MAXI",FALSE,"increm pf";#N/A,"PCAM",FALSE,"increm pf";#N/A,"PHSV",FALSE,"increm pf";#N/A,"SIE",FALSE,"increm pf"}</definedName>
    <definedName name="wrn.Print_Buyer." localSheetId="7" hidden="1">{#N/A,"DR",FALSE,"increm pf";#N/A,"MAMSI",FALSE,"increm pf";#N/A,"MAXI",FALSE,"increm pf";#N/A,"PCAM",FALSE,"increm pf";#N/A,"PHSV",FALSE,"increm pf";#N/A,"SIE",FALSE,"increm pf"}</definedName>
    <definedName name="wrn.Print_Buyer." localSheetId="29"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1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7"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2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ing._.the._.transactions._.sheets." localSheetId="1" hidden="1">{#N/A,#N/A,FALSE,"Eastern";#N/A,#N/A,FALSE,"Western"}</definedName>
    <definedName name="wrn.Printing._.the._.transactions._.sheets." localSheetId="19" hidden="1">{#N/A,#N/A,FALSE,"Eastern";#N/A,#N/A,FALSE,"Western"}</definedName>
    <definedName name="wrn.Printing._.the._.transactions._.sheets." localSheetId="21" hidden="1">{#N/A,#N/A,FALSE,"Eastern";#N/A,#N/A,FALSE,"Western"}</definedName>
    <definedName name="wrn.Printing._.the._.transactions._.sheets." localSheetId="30" hidden="1">{#N/A,#N/A,FALSE,"Eastern";#N/A,#N/A,FALSE,"Western"}</definedName>
    <definedName name="wrn.Printing._.the._.transactions._.sheets." localSheetId="7" hidden="1">{#N/A,#N/A,FALSE,"Eastern";#N/A,#N/A,FALSE,"Western"}</definedName>
    <definedName name="wrn.Printing._.the._.transactions._.sheets." localSheetId="29" hidden="1">{#N/A,#N/A,FALSE,"Eastern";#N/A,#N/A,FALSE,"Western"}</definedName>
    <definedName name="wrn.Printing._.the._.transactions._.sheets." hidden="1">{#N/A,#N/A,FALSE,"Eastern";#N/A,#N/A,FALSE,"Western"}</definedName>
    <definedName name="wrn.ProMonte." localSheetId="1" hidden="1">{#N/A,#N/A,FALSE,"Assump";"view1",#N/A,FALSE,"P&amp;L";"view2",#N/A,FALSE,"P&amp;L";#N/A,#N/A,FALSE,"P&amp;L PERC";"view1",#N/A,FALSE,"BS";"view2",#N/A,FALSE,"BS";#N/A,#N/A,FALSE,"CF";#N/A,#N/A,FALSE,"Debt Rep";#N/A,#N/A,FALSE,"Ratios";#N/A,#N/A,FALSE,"adjusted BS";#N/A,#N/A,FALSE,"96-97 P&amp;L";#N/A,#N/A,FALSE,"96-97 BS"}</definedName>
    <definedName name="wrn.ProMonte." localSheetId="19" hidden="1">{#N/A,#N/A,FALSE,"Assump";"view1",#N/A,FALSE,"P&amp;L";"view2",#N/A,FALSE,"P&amp;L";#N/A,#N/A,FALSE,"P&amp;L PERC";"view1",#N/A,FALSE,"BS";"view2",#N/A,FALSE,"BS";#N/A,#N/A,FALSE,"CF";#N/A,#N/A,FALSE,"Debt Rep";#N/A,#N/A,FALSE,"Ratios";#N/A,#N/A,FALSE,"adjusted BS";#N/A,#N/A,FALSE,"96-97 P&amp;L";#N/A,#N/A,FALSE,"96-97 BS"}</definedName>
    <definedName name="wrn.ProMonte." localSheetId="21" hidden="1">{#N/A,#N/A,FALSE,"Assump";"view1",#N/A,FALSE,"P&amp;L";"view2",#N/A,FALSE,"P&amp;L";#N/A,#N/A,FALSE,"P&amp;L PERC";"view1",#N/A,FALSE,"BS";"view2",#N/A,FALSE,"BS";#N/A,#N/A,FALSE,"CF";#N/A,#N/A,FALSE,"Debt Rep";#N/A,#N/A,FALSE,"Ratios";#N/A,#N/A,FALSE,"adjusted BS";#N/A,#N/A,FALSE,"96-97 P&amp;L";#N/A,#N/A,FALSE,"96-97 BS"}</definedName>
    <definedName name="wrn.ProMonte." localSheetId="30" hidden="1">{#N/A,#N/A,FALSE,"Assump";"view1",#N/A,FALSE,"P&amp;L";"view2",#N/A,FALSE,"P&amp;L";#N/A,#N/A,FALSE,"P&amp;L PERC";"view1",#N/A,FALSE,"BS";"view2",#N/A,FALSE,"BS";#N/A,#N/A,FALSE,"CF";#N/A,#N/A,FALSE,"Debt Rep";#N/A,#N/A,FALSE,"Ratios";#N/A,#N/A,FALSE,"adjusted BS";#N/A,#N/A,FALSE,"96-97 P&amp;L";#N/A,#N/A,FALSE,"96-97 BS"}</definedName>
    <definedName name="wrn.ProMonte." localSheetId="7" hidden="1">{#N/A,#N/A,FALSE,"Assump";"view1",#N/A,FALSE,"P&amp;L";"view2",#N/A,FALSE,"P&amp;L";#N/A,#N/A,FALSE,"P&amp;L PERC";"view1",#N/A,FALSE,"BS";"view2",#N/A,FALSE,"BS";#N/A,#N/A,FALSE,"CF";#N/A,#N/A,FALSE,"Debt Rep";#N/A,#N/A,FALSE,"Ratios";#N/A,#N/A,FALSE,"adjusted BS";#N/A,#N/A,FALSE,"96-97 P&amp;L";#N/A,#N/A,FALSE,"96-97 BS"}</definedName>
    <definedName name="wrn.ProMonte." localSheetId="26" hidden="1">{#N/A,#N/A,FALSE,"Assump";"view1",#N/A,FALSE,"P&amp;L";"view2",#N/A,FALSE,"P&amp;L";#N/A,#N/A,FALSE,"P&amp;L PERC";"view1",#N/A,FALSE,"BS";"view2",#N/A,FALSE,"BS";#N/A,#N/A,FALSE,"CF";#N/A,#N/A,FALSE,"Debt Rep";#N/A,#N/A,FALSE,"Ratios";#N/A,#N/A,FALSE,"adjusted BS";#N/A,#N/A,FALSE,"96-97 P&amp;L";#N/A,#N/A,FALSE,"96-97 BS"}</definedName>
    <definedName name="wrn.ProMonte." localSheetId="29"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rapport._.1." localSheetId="1" hidden="1">{#N/A,#N/A,TRUE,"Forecast &amp; Analysis";#N/A,#N/A,TRUE,"Market Values";#N/A,#N/A,TRUE,"Ratios";#N/A,#N/A,TRUE,"Regressions";#N/A,#N/A,TRUE,"Market Values";#N/A,#N/A,TRUE,"Parameters &amp; Results"}</definedName>
    <definedName name="wrn.rapport._.1." localSheetId="19" hidden="1">{#N/A,#N/A,TRUE,"Forecast &amp; Analysis";#N/A,#N/A,TRUE,"Market Values";#N/A,#N/A,TRUE,"Ratios";#N/A,#N/A,TRUE,"Regressions";#N/A,#N/A,TRUE,"Market Values";#N/A,#N/A,TRUE,"Parameters &amp; Results"}</definedName>
    <definedName name="wrn.rapport._.1." localSheetId="21" hidden="1">{#N/A,#N/A,TRUE,"Forecast &amp; Analysis";#N/A,#N/A,TRUE,"Market Values";#N/A,#N/A,TRUE,"Ratios";#N/A,#N/A,TRUE,"Regressions";#N/A,#N/A,TRUE,"Market Values";#N/A,#N/A,TRUE,"Parameters &amp; Results"}</definedName>
    <definedName name="wrn.rapport._.1." localSheetId="30" hidden="1">{#N/A,#N/A,TRUE,"Forecast &amp; Analysis";#N/A,#N/A,TRUE,"Market Values";#N/A,#N/A,TRUE,"Ratios";#N/A,#N/A,TRUE,"Regressions";#N/A,#N/A,TRUE,"Market Values";#N/A,#N/A,TRUE,"Parameters &amp; Results"}</definedName>
    <definedName name="wrn.rapport._.1." localSheetId="7" hidden="1">{#N/A,#N/A,TRUE,"Forecast &amp; Analysis";#N/A,#N/A,TRUE,"Market Values";#N/A,#N/A,TRUE,"Ratios";#N/A,#N/A,TRUE,"Regressions";#N/A,#N/A,TRUE,"Market Values";#N/A,#N/A,TRUE,"Parameters &amp; Results"}</definedName>
    <definedName name="wrn.rapport._.1." localSheetId="29" hidden="1">{#N/A,#N/A,TRUE,"Forecast &amp; Analysis";#N/A,#N/A,TRUE,"Market Values";#N/A,#N/A,TRUE,"Ratios";#N/A,#N/A,TRUE,"Regressions";#N/A,#N/A,TRUE,"Market Values";#N/A,#N/A,TRUE,"Parameters &amp; Results"}</definedName>
    <definedName name="wrn.rapport._.1." hidden="1">{#N/A,#N/A,TRUE,"Forecast &amp; Analysis";#N/A,#N/A,TRUE,"Market Values";#N/A,#N/A,TRUE,"Ratios";#N/A,#N/A,TRUE,"Regressions";#N/A,#N/A,TRUE,"Market Values";#N/A,#N/A,TRUE,"Parameters &amp; Results"}</definedName>
    <definedName name="wrn.rapport._.305." localSheetId="1" hidden="1">{#N/A,#N/A,TRUE,"Forecast &amp; Analysis";#N/A,#N/A,TRUE,"Market Values";#N/A,#N/A,TRUE,"Ratios";#N/A,#N/A,TRUE,"Regressions";#N/A,#N/A,TRUE,"Market Values";#N/A,#N/A,TRUE,"Parameters &amp; Results"}</definedName>
    <definedName name="wrn.rapport._.305." localSheetId="19" hidden="1">{#N/A,#N/A,TRUE,"Forecast &amp; Analysis";#N/A,#N/A,TRUE,"Market Values";#N/A,#N/A,TRUE,"Ratios";#N/A,#N/A,TRUE,"Regressions";#N/A,#N/A,TRUE,"Market Values";#N/A,#N/A,TRUE,"Parameters &amp; Results"}</definedName>
    <definedName name="wrn.rapport._.305." localSheetId="21" hidden="1">{#N/A,#N/A,TRUE,"Forecast &amp; Analysis";#N/A,#N/A,TRUE,"Market Values";#N/A,#N/A,TRUE,"Ratios";#N/A,#N/A,TRUE,"Regressions";#N/A,#N/A,TRUE,"Market Values";#N/A,#N/A,TRUE,"Parameters &amp; Results"}</definedName>
    <definedName name="wrn.rapport._.305." localSheetId="30" hidden="1">{#N/A,#N/A,TRUE,"Forecast &amp; Analysis";#N/A,#N/A,TRUE,"Market Values";#N/A,#N/A,TRUE,"Ratios";#N/A,#N/A,TRUE,"Regressions";#N/A,#N/A,TRUE,"Market Values";#N/A,#N/A,TRUE,"Parameters &amp; Results"}</definedName>
    <definedName name="wrn.rapport._.305." localSheetId="7" hidden="1">{#N/A,#N/A,TRUE,"Forecast &amp; Analysis";#N/A,#N/A,TRUE,"Market Values";#N/A,#N/A,TRUE,"Ratios";#N/A,#N/A,TRUE,"Regressions";#N/A,#N/A,TRUE,"Market Values";#N/A,#N/A,TRUE,"Parameters &amp; Results"}</definedName>
    <definedName name="wrn.rapport._.305." localSheetId="29" hidden="1">{#N/A,#N/A,TRUE,"Forecast &amp; Analysis";#N/A,#N/A,TRUE,"Market Values";#N/A,#N/A,TRUE,"Ratios";#N/A,#N/A,TRUE,"Regressions";#N/A,#N/A,TRUE,"Market Values";#N/A,#N/A,TRUE,"Parameters &amp; Results"}</definedName>
    <definedName name="wrn.rapport._.305." hidden="1">{#N/A,#N/A,TRUE,"Forecast &amp; Analysis";#N/A,#N/A,TRUE,"Market Values";#N/A,#N/A,TRUE,"Ratios";#N/A,#N/A,TRUE,"Regressions";#N/A,#N/A,TRUE,"Market Values";#N/A,#N/A,TRUE,"Parameters &amp; Results"}</definedName>
    <definedName name="wrn.Report1." localSheetId="1" hidden="1">{#N/A,#N/A,FALSE,"Operations";#N/A,#N/A,FALSE,"Financials"}</definedName>
    <definedName name="wrn.Report1." localSheetId="19" hidden="1">{#N/A,#N/A,FALSE,"Operations";#N/A,#N/A,FALSE,"Financials"}</definedName>
    <definedName name="wrn.Report1." localSheetId="21" hidden="1">{#N/A,#N/A,FALSE,"Operations";#N/A,#N/A,FALSE,"Financials"}</definedName>
    <definedName name="wrn.Report1." localSheetId="30" hidden="1">{#N/A,#N/A,FALSE,"Operations";#N/A,#N/A,FALSE,"Financials"}</definedName>
    <definedName name="wrn.Report1." localSheetId="7" hidden="1">{#N/A,#N/A,FALSE,"Operations";#N/A,#N/A,FALSE,"Financials"}</definedName>
    <definedName name="wrn.Report1." localSheetId="29" hidden="1">{#N/A,#N/A,FALSE,"Operations";#N/A,#N/A,FALSE,"Financials"}</definedName>
    <definedName name="wrn.Report1." hidden="1">{#N/A,#N/A,FALSE,"Operations";#N/A,#N/A,FALSE,"Financials"}</definedName>
    <definedName name="wrn.RPT." localSheetId="1" hidden="1">{#N/A,#N/A,FALSE,"TOTFINAL";#N/A,#N/A,FALSE,"FINPLAN";#N/A,#N/A,FALSE,"TOTMOTADJ";#N/A,#N/A,FALSE,"tieEQ";#N/A,#N/A,FALSE,"G";#N/A,#N/A,FALSE,"ELIMS";#N/A,#N/A,FALSE,"NEXTEL ADJ";#N/A,#N/A,FALSE,"MIMS";#N/A,#N/A,FALSE,"LMPS";#N/A,#N/A,FALSE,"CNSS";#N/A,#N/A,FALSE,"CSS";#N/A,#N/A,FALSE,"MCG";#N/A,#N/A,FALSE,"AECS";#N/A,#N/A,FALSE,"SPS";#N/A,#N/A,FALSE,"CORP"}</definedName>
    <definedName name="wrn.RPT." localSheetId="19" hidden="1">{#N/A,#N/A,FALSE,"TOTFINAL";#N/A,#N/A,FALSE,"FINPLAN";#N/A,#N/A,FALSE,"TOTMOTADJ";#N/A,#N/A,FALSE,"tieEQ";#N/A,#N/A,FALSE,"G";#N/A,#N/A,FALSE,"ELIMS";#N/A,#N/A,FALSE,"NEXTEL ADJ";#N/A,#N/A,FALSE,"MIMS";#N/A,#N/A,FALSE,"LMPS";#N/A,#N/A,FALSE,"CNSS";#N/A,#N/A,FALSE,"CSS";#N/A,#N/A,FALSE,"MCG";#N/A,#N/A,FALSE,"AECS";#N/A,#N/A,FALSE,"SPS";#N/A,#N/A,FALSE,"CORP"}</definedName>
    <definedName name="wrn.RPT." localSheetId="21" hidden="1">{#N/A,#N/A,FALSE,"TOTFINAL";#N/A,#N/A,FALSE,"FINPLAN";#N/A,#N/A,FALSE,"TOTMOTADJ";#N/A,#N/A,FALSE,"tieEQ";#N/A,#N/A,FALSE,"G";#N/A,#N/A,FALSE,"ELIMS";#N/A,#N/A,FALSE,"NEXTEL ADJ";#N/A,#N/A,FALSE,"MIMS";#N/A,#N/A,FALSE,"LMPS";#N/A,#N/A,FALSE,"CNSS";#N/A,#N/A,FALSE,"CSS";#N/A,#N/A,FALSE,"MCG";#N/A,#N/A,FALSE,"AECS";#N/A,#N/A,FALSE,"SPS";#N/A,#N/A,FALSE,"CORP"}</definedName>
    <definedName name="wrn.RPT." localSheetId="29"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ens." localSheetId="1" hidden="1">{#N/A,#N/A,FALSE,"Sensitivities";#N/A,#N/A,FALSE,"Sensitivities2"}</definedName>
    <definedName name="wrn.sens." localSheetId="19" hidden="1">{#N/A,#N/A,FALSE,"Sensitivities";#N/A,#N/A,FALSE,"Sensitivities2"}</definedName>
    <definedName name="wrn.sens." localSheetId="21" hidden="1">{#N/A,#N/A,FALSE,"Sensitivities";#N/A,#N/A,FALSE,"Sensitivities2"}</definedName>
    <definedName name="wrn.sens." localSheetId="30" hidden="1">{#N/A,#N/A,FALSE,"Sensitivities";#N/A,#N/A,FALSE,"Sensitivities2"}</definedName>
    <definedName name="wrn.sens." localSheetId="7" hidden="1">{#N/A,#N/A,FALSE,"Sensitivities";#N/A,#N/A,FALSE,"Sensitivities2"}</definedName>
    <definedName name="wrn.sens." localSheetId="29" hidden="1">{#N/A,#N/A,FALSE,"Sensitivities";#N/A,#N/A,FALSE,"Sensitivities2"}</definedName>
    <definedName name="wrn.sens." hidden="1">{#N/A,#N/A,FALSE,"Sensitivities";#N/A,#N/A,FALSE,"Sensitivities2"}</definedName>
    <definedName name="wrn.sensitivity._.analyses." localSheetId="1" hidden="1">{"general",#N/A,FALSE,"Assumptions"}</definedName>
    <definedName name="wrn.sensitivity._.analyses." localSheetId="19" hidden="1">{"general",#N/A,FALSE,"Assumptions"}</definedName>
    <definedName name="wrn.sensitivity._.analyses." localSheetId="21" hidden="1">{"general",#N/A,FALSE,"Assumptions"}</definedName>
    <definedName name="wrn.sensitivity._.analyses." localSheetId="30" hidden="1">{"general",#N/A,FALSE,"Assumptions"}</definedName>
    <definedName name="wrn.sensitivity._.analyses." localSheetId="7" hidden="1">{"general",#N/A,FALSE,"Assumptions"}</definedName>
    <definedName name="wrn.sensitivity._.analyses." localSheetId="29" hidden="1">{"general",#N/A,FALSE,"Assumptions"}</definedName>
    <definedName name="wrn.sensitivity._.analyses." hidden="1">{"general",#N/A,FALSE,"Assumptions"}</definedName>
    <definedName name="wrn.Søren." localSheetId="1" hidden="1">{#N/A,#N/A,FALSE,"Front";#N/A,#N/A,FALSE,"Index";#N/A,#N/A,FALSE,"FOR Highlights";#N/A,#N/A,FALSE,"FOR P&amp;L";#N/A,#N/A,FALSE,"Revenues";#N/A,#N/A,FALSE,"TDK Traffic Overview";#N/A,#N/A,FALSE,"External charges";#N/A,#N/A,FALSE,"Wages";#N/A,#N/A,FALSE,"Headcount";#N/A,#N/A,FALSE,"Dep Fin Tax"}</definedName>
    <definedName name="wrn.Søren." localSheetId="19" hidden="1">{#N/A,#N/A,FALSE,"Front";#N/A,#N/A,FALSE,"Index";#N/A,#N/A,FALSE,"FOR Highlights";#N/A,#N/A,FALSE,"FOR P&amp;L";#N/A,#N/A,FALSE,"Revenues";#N/A,#N/A,FALSE,"TDK Traffic Overview";#N/A,#N/A,FALSE,"External charges";#N/A,#N/A,FALSE,"Wages";#N/A,#N/A,FALSE,"Headcount";#N/A,#N/A,FALSE,"Dep Fin Tax"}</definedName>
    <definedName name="wrn.Søren." localSheetId="21" hidden="1">{#N/A,#N/A,FALSE,"Front";#N/A,#N/A,FALSE,"Index";#N/A,#N/A,FALSE,"FOR Highlights";#N/A,#N/A,FALSE,"FOR P&amp;L";#N/A,#N/A,FALSE,"Revenues";#N/A,#N/A,FALSE,"TDK Traffic Overview";#N/A,#N/A,FALSE,"External charges";#N/A,#N/A,FALSE,"Wages";#N/A,#N/A,FALSE,"Headcount";#N/A,#N/A,FALSE,"Dep Fin Tax"}</definedName>
    <definedName name="wrn.Søren." localSheetId="30" hidden="1">{#N/A,#N/A,FALSE,"Front";#N/A,#N/A,FALSE,"Index";#N/A,#N/A,FALSE,"FOR Highlights";#N/A,#N/A,FALSE,"FOR P&amp;L";#N/A,#N/A,FALSE,"Revenues";#N/A,#N/A,FALSE,"TDK Traffic Overview";#N/A,#N/A,FALSE,"External charges";#N/A,#N/A,FALSE,"Wages";#N/A,#N/A,FALSE,"Headcount";#N/A,#N/A,FALSE,"Dep Fin Tax"}</definedName>
    <definedName name="wrn.Søren." localSheetId="7" hidden="1">{#N/A,#N/A,FALSE,"Front";#N/A,#N/A,FALSE,"Index";#N/A,#N/A,FALSE,"FOR Highlights";#N/A,#N/A,FALSE,"FOR P&amp;L";#N/A,#N/A,FALSE,"Revenues";#N/A,#N/A,FALSE,"TDK Traffic Overview";#N/A,#N/A,FALSE,"External charges";#N/A,#N/A,FALSE,"Wages";#N/A,#N/A,FALSE,"Headcount";#N/A,#N/A,FALSE,"Dep Fin Tax"}</definedName>
    <definedName name="wrn.Søren." localSheetId="29" hidden="1">{#N/A,#N/A,FALSE,"Front";#N/A,#N/A,FALSE,"Index";#N/A,#N/A,FALSE,"FOR Highlights";#N/A,#N/A,FALSE,"FOR P&amp;L";#N/A,#N/A,FALSE,"Revenues";#N/A,#N/A,FALSE,"TDK Traffic Overview";#N/A,#N/A,FALSE,"External charges";#N/A,#N/A,FALSE,"Wages";#N/A,#N/A,FALSE,"Headcount";#N/A,#N/A,FALSE,"Dep Fin Tax"}</definedName>
    <definedName name="wrn.Søren." hidden="1">{#N/A,#N/A,FALSE,"Front";#N/A,#N/A,FALSE,"Index";#N/A,#N/A,FALSE,"FOR Highlights";#N/A,#N/A,FALSE,"FOR P&amp;L";#N/A,#N/A,FALSE,"Revenues";#N/A,#N/A,FALSE,"TDK Traffic Overview";#N/A,#N/A,FALSE,"External charges";#N/A,#N/A,FALSE,"Wages";#N/A,#N/A,FALSE,"Headcount";#N/A,#N/A,FALSE,"Dep Fin Tax"}</definedName>
    <definedName name="wrn.stand_alone." localSheetId="1" hidden="1">{#N/A,#N/A,FALSE,"CBE";#N/A,#N/A,FALSE,"SWK"}</definedName>
    <definedName name="wrn.stand_alone." localSheetId="19" hidden="1">{#N/A,#N/A,FALSE,"CBE";#N/A,#N/A,FALSE,"SWK"}</definedName>
    <definedName name="wrn.stand_alone." localSheetId="21" hidden="1">{#N/A,#N/A,FALSE,"CBE";#N/A,#N/A,FALSE,"SWK"}</definedName>
    <definedName name="wrn.stand_alone." localSheetId="30" hidden="1">{#N/A,#N/A,FALSE,"CBE";#N/A,#N/A,FALSE,"SWK"}</definedName>
    <definedName name="wrn.stand_alone." localSheetId="7" hidden="1">{#N/A,#N/A,FALSE,"CBE";#N/A,#N/A,FALSE,"SWK"}</definedName>
    <definedName name="wrn.stand_alone." localSheetId="29" hidden="1">{#N/A,#N/A,FALSE,"CBE";#N/A,#N/A,FALSE,"SWK"}</definedName>
    <definedName name="wrn.stand_alone." hidden="1">{#N/A,#N/A,FALSE,"CBE";#N/A,#N/A,FALSE,"SWK"}</definedName>
    <definedName name="wrn.Summary." localSheetId="1" hidden="1">{#N/A,#N/A,FALSE,"Summary3";#N/A,#N/A,FALSE,"Summary1";#N/A,#N/A,FALSE,"Summary2";#N/A,#N/A,FALSE,"Sensitivities1";#N/A,#N/A,FALSE,"Sensitivities2"}</definedName>
    <definedName name="wrn.Summary." localSheetId="19" hidden="1">{#N/A,#N/A,FALSE,"Summary3";#N/A,#N/A,FALSE,"Summary1";#N/A,#N/A,FALSE,"Summary2";#N/A,#N/A,FALSE,"Sensitivities1";#N/A,#N/A,FALSE,"Sensitivities2"}</definedName>
    <definedName name="wrn.Summary." localSheetId="21" hidden="1">{#N/A,#N/A,FALSE,"Summary3";#N/A,#N/A,FALSE,"Summary1";#N/A,#N/A,FALSE,"Summary2";#N/A,#N/A,FALSE,"Sensitivities1";#N/A,#N/A,FALSE,"Sensitivities2"}</definedName>
    <definedName name="wrn.Summary." localSheetId="30" hidden="1">{#N/A,#N/A,FALSE,"Summary3";#N/A,#N/A,FALSE,"Summary1";#N/A,#N/A,FALSE,"Summary2";#N/A,#N/A,FALSE,"Sensitivities1";#N/A,#N/A,FALSE,"Sensitivities2"}</definedName>
    <definedName name="wrn.Summary." localSheetId="7" hidden="1">{#N/A,#N/A,FALSE,"Summary3";#N/A,#N/A,FALSE,"Summary1";#N/A,#N/A,FALSE,"Summary2";#N/A,#N/A,FALSE,"Sensitivities1";#N/A,#N/A,FALSE,"Sensitivities2"}</definedName>
    <definedName name="wrn.Summary." localSheetId="29" hidden="1">{#N/A,#N/A,FALSE,"Summary3";#N/A,#N/A,FALSE,"Summary1";#N/A,#N/A,FALSE,"Summary2";#N/A,#N/A,FALSE,"Sensitivities1";#N/A,#N/A,FALSE,"Sensitivities2"}</definedName>
    <definedName name="wrn.Summary." hidden="1">{#N/A,#N/A,FALSE,"Summary3";#N/A,#N/A,FALSE,"Summary1";#N/A,#N/A,FALSE,"Summary2";#N/A,#N/A,FALSE,"Sensitivities1";#N/A,#N/A,FALSE,"Sensitivities2"}</definedName>
    <definedName name="wrn.Summary._.with._.short._.outputs." localSheetId="1"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19"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21"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30"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7"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localSheetId="29"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test." localSheetId="1" hidden="1">{"test2",#N/A,TRUE,"Prices"}</definedName>
    <definedName name="wrn.test." localSheetId="19" hidden="1">{"test2",#N/A,TRUE,"Prices"}</definedName>
    <definedName name="wrn.test." localSheetId="21" hidden="1">{"test2",#N/A,TRUE,"Prices"}</definedName>
    <definedName name="wrn.test." localSheetId="30" hidden="1">{"test2",#N/A,TRUE,"Prices"}</definedName>
    <definedName name="wrn.test." localSheetId="7" hidden="1">{"test2",#N/A,TRUE,"Prices"}</definedName>
    <definedName name="wrn.test." localSheetId="26" hidden="1">{"test2",#N/A,TRUE,"Prices"}</definedName>
    <definedName name="wrn.test." localSheetId="29" hidden="1">{"test2",#N/A,TRUE,"Prices"}</definedName>
    <definedName name="wrn.test." hidden="1">{"test2",#N/A,TRUE,"Prices"}</definedName>
    <definedName name="wrn.Thomas_Case." localSheetId="1" hidden="1">{#N/A,#N/A,TRUE,"Thomas Case";#N/A,#N/A,TRUE,"Corporate Overhead";#N/A,#N/A,TRUE,"Arizona";#N/A,#N/A,TRUE,"Cal";#N/A,#N/A,TRUE,"Illinois";#N/A,#N/A,TRUE,"Indiana";#N/A,#N/A,TRUE,"Ohio";#N/A,#N/A,TRUE,"Pennsylvania";#N/A,#N/A,TRUE,"Growth";#N/A,#N/A,TRUE,"Anthem";#N/A,#N/A,TRUE,"Pipeline"}</definedName>
    <definedName name="wrn.Thomas_Case." localSheetId="19" hidden="1">{#N/A,#N/A,TRUE,"Thomas Case";#N/A,#N/A,TRUE,"Corporate Overhead";#N/A,#N/A,TRUE,"Arizona";#N/A,#N/A,TRUE,"Cal";#N/A,#N/A,TRUE,"Illinois";#N/A,#N/A,TRUE,"Indiana";#N/A,#N/A,TRUE,"Ohio";#N/A,#N/A,TRUE,"Pennsylvania";#N/A,#N/A,TRUE,"Growth";#N/A,#N/A,TRUE,"Anthem";#N/A,#N/A,TRUE,"Pipeline"}</definedName>
    <definedName name="wrn.Thomas_Case." localSheetId="21" hidden="1">{#N/A,#N/A,TRUE,"Thomas Case";#N/A,#N/A,TRUE,"Corporate Overhead";#N/A,#N/A,TRUE,"Arizona";#N/A,#N/A,TRUE,"Cal";#N/A,#N/A,TRUE,"Illinois";#N/A,#N/A,TRUE,"Indiana";#N/A,#N/A,TRUE,"Ohio";#N/A,#N/A,TRUE,"Pennsylvania";#N/A,#N/A,TRUE,"Growth";#N/A,#N/A,TRUE,"Anthem";#N/A,#N/A,TRUE,"Pipeline"}</definedName>
    <definedName name="wrn.Thomas_Case." localSheetId="30" hidden="1">{#N/A,#N/A,TRUE,"Thomas Case";#N/A,#N/A,TRUE,"Corporate Overhead";#N/A,#N/A,TRUE,"Arizona";#N/A,#N/A,TRUE,"Cal";#N/A,#N/A,TRUE,"Illinois";#N/A,#N/A,TRUE,"Indiana";#N/A,#N/A,TRUE,"Ohio";#N/A,#N/A,TRUE,"Pennsylvania";#N/A,#N/A,TRUE,"Growth";#N/A,#N/A,TRUE,"Anthem";#N/A,#N/A,TRUE,"Pipeline"}</definedName>
    <definedName name="wrn.Thomas_Case." localSheetId="7" hidden="1">{#N/A,#N/A,TRUE,"Thomas Case";#N/A,#N/A,TRUE,"Corporate Overhead";#N/A,#N/A,TRUE,"Arizona";#N/A,#N/A,TRUE,"Cal";#N/A,#N/A,TRUE,"Illinois";#N/A,#N/A,TRUE,"Indiana";#N/A,#N/A,TRUE,"Ohio";#N/A,#N/A,TRUE,"Pennsylvania";#N/A,#N/A,TRUE,"Growth";#N/A,#N/A,TRUE,"Anthem";#N/A,#N/A,TRUE,"Pipeline"}</definedName>
    <definedName name="wrn.Thomas_Case." localSheetId="29" hidden="1">{#N/A,#N/A,TRUE,"Thomas Case";#N/A,#N/A,TRUE,"Corporate Overhead";#N/A,#N/A,TRUE,"Arizona";#N/A,#N/A,TRUE,"Cal";#N/A,#N/A,TRUE,"Illinois";#N/A,#N/A,TRUE,"Indiana";#N/A,#N/A,TRUE,"Ohio";#N/A,#N/A,TRUE,"Pennsylvania";#N/A,#N/A,TRUE,"Growth";#N/A,#N/A,TRUE,"Anthem";#N/A,#N/A,TRUE,"Pipeline"}</definedName>
    <definedName name="wrn.Thomas_Case." hidden="1">{#N/A,#N/A,TRUE,"Thomas Case";#N/A,#N/A,TRUE,"Corporate Overhead";#N/A,#N/A,TRUE,"Arizona";#N/A,#N/A,TRUE,"Cal";#N/A,#N/A,TRUE,"Illinois";#N/A,#N/A,TRUE,"Indiana";#N/A,#N/A,TRUE,"Ohio";#N/A,#N/A,TRUE,"Pennsylvania";#N/A,#N/A,TRUE,"Growth";#N/A,#N/A,TRUE,"Anthem";#N/A,#N/A,TRUE,"Pipeline"}</definedName>
    <definedName name="wrn.totalcomp." localSheetId="1" hidden="1">{"comp1",#N/A,FALSE,"COMPS";"footnotes",#N/A,FALSE,"COMPS"}</definedName>
    <definedName name="wrn.totalcomp." localSheetId="19" hidden="1">{"comp1",#N/A,FALSE,"COMPS";"footnotes",#N/A,FALSE,"COMPS"}</definedName>
    <definedName name="wrn.totalcomp." localSheetId="21" hidden="1">{"comp1",#N/A,FALSE,"COMPS";"footnotes",#N/A,FALSE,"COMPS"}</definedName>
    <definedName name="wrn.totalcomp." localSheetId="30" hidden="1">{"comp1",#N/A,FALSE,"COMPS";"footnotes",#N/A,FALSE,"COMPS"}</definedName>
    <definedName name="wrn.totalcomp." localSheetId="7" hidden="1">{"comp1",#N/A,FALSE,"COMPS";"footnotes",#N/A,FALSE,"COMPS"}</definedName>
    <definedName name="wrn.totalcomp." localSheetId="29" hidden="1">{"comp1",#N/A,FALSE,"COMPS";"footnotes",#N/A,FALSE,"COMPS"}</definedName>
    <definedName name="wrn.totalcomp." hidden="1">{"comp1",#N/A,FALSE,"COMPS";"footnotes",#N/A,FALSE,"COMPS"}</definedName>
    <definedName name="wrn.trans._.sum." localSheetId="1" hidden="1">{"trans assumptions",#N/A,FALSE,"Merger";"trans accretion",#N/A,FALSE,"Merger"}</definedName>
    <definedName name="wrn.trans._.sum." localSheetId="19" hidden="1">{"trans assumptions",#N/A,FALSE,"Merger";"trans accretion",#N/A,FALSE,"Merger"}</definedName>
    <definedName name="wrn.trans._.sum." localSheetId="21" hidden="1">{"trans assumptions",#N/A,FALSE,"Merger";"trans accretion",#N/A,FALSE,"Merger"}</definedName>
    <definedName name="wrn.trans._.sum." localSheetId="30" hidden="1">{"trans assumptions",#N/A,FALSE,"Merger";"trans accretion",#N/A,FALSE,"Merger"}</definedName>
    <definedName name="wrn.trans._.sum." localSheetId="7" hidden="1">{"trans assumptions",#N/A,FALSE,"Merger";"trans accretion",#N/A,FALSE,"Merger"}</definedName>
    <definedName name="wrn.trans._.sum." localSheetId="29" hidden="1">{"trans assumptions",#N/A,FALSE,"Merger";"trans accretion",#N/A,FALSE,"Merger"}</definedName>
    <definedName name="wrn.trans._.sum." hidden="1">{"trans assumptions",#N/A,FALSE,"Merger";"trans accretion",#N/A,FALSE,"Merger"}</definedName>
    <definedName name="wrn.Udskriv._.alt." localSheetId="1" hidden="1">{#N/A,#N/A,TRUE,"Front";#N/A,#N/A,TRUE,"Index";#N/A,#N/A,TRUE,"EBITDA Highlights";#N/A,#N/A,TRUE,"Statement of Income";#N/A,#N/A,TRUE,"Revenue growth analysis";#N/A,#N/A,TRUE,"Ebitda growth analysis";#N/A,#N/A,TRUE,"Revenues";#N/A,#N/A,TRUE,"P&amp;L comments detailed";#N/A,#N/A,TRUE,"Capex Net og I&amp;S"}</definedName>
    <definedName name="wrn.Udskriv._.alt." localSheetId="19" hidden="1">{#N/A,#N/A,TRUE,"Front";#N/A,#N/A,TRUE,"Index";#N/A,#N/A,TRUE,"EBITDA Highlights";#N/A,#N/A,TRUE,"Statement of Income";#N/A,#N/A,TRUE,"Revenue growth analysis";#N/A,#N/A,TRUE,"Ebitda growth analysis";#N/A,#N/A,TRUE,"Revenues";#N/A,#N/A,TRUE,"P&amp;L comments detailed";#N/A,#N/A,TRUE,"Capex Net og I&amp;S"}</definedName>
    <definedName name="wrn.Udskriv._.alt." localSheetId="21" hidden="1">{#N/A,#N/A,TRUE,"Front";#N/A,#N/A,TRUE,"Index";#N/A,#N/A,TRUE,"EBITDA Highlights";#N/A,#N/A,TRUE,"Statement of Income";#N/A,#N/A,TRUE,"Revenue growth analysis";#N/A,#N/A,TRUE,"Ebitda growth analysis";#N/A,#N/A,TRUE,"Revenues";#N/A,#N/A,TRUE,"P&amp;L comments detailed";#N/A,#N/A,TRUE,"Capex Net og I&amp;S"}</definedName>
    <definedName name="wrn.Udskriv._.alt." localSheetId="30" hidden="1">{#N/A,#N/A,TRUE,"Front";#N/A,#N/A,TRUE,"Index";#N/A,#N/A,TRUE,"EBITDA Highlights";#N/A,#N/A,TRUE,"Statement of Income";#N/A,#N/A,TRUE,"Revenue growth analysis";#N/A,#N/A,TRUE,"Ebitda growth analysis";#N/A,#N/A,TRUE,"Revenues";#N/A,#N/A,TRUE,"P&amp;L comments detailed";#N/A,#N/A,TRUE,"Capex Net og I&amp;S"}</definedName>
    <definedName name="wrn.Udskriv._.alt." localSheetId="7" hidden="1">{#N/A,#N/A,TRUE,"Front";#N/A,#N/A,TRUE,"Index";#N/A,#N/A,TRUE,"EBITDA Highlights";#N/A,#N/A,TRUE,"Statement of Income";#N/A,#N/A,TRUE,"Revenue growth analysis";#N/A,#N/A,TRUE,"Ebitda growth analysis";#N/A,#N/A,TRUE,"Revenues";#N/A,#N/A,TRUE,"P&amp;L comments detailed";#N/A,#N/A,TRUE,"Capex Net og I&amp;S"}</definedName>
    <definedName name="wrn.Udskriv._.alt." localSheetId="29" hidden="1">{#N/A,#N/A,TRUE,"Front";#N/A,#N/A,TRUE,"Index";#N/A,#N/A,TRUE,"EBITDA Highlights";#N/A,#N/A,TRUE,"Statement of Income";#N/A,#N/A,TRUE,"Revenue growth analysis";#N/A,#N/A,TRUE,"Ebitda growth analysis";#N/A,#N/A,TRUE,"Revenues";#N/A,#N/A,TRUE,"P&amp;L comments detailed";#N/A,#N/A,TRUE,"Capex Net og I&amp;S"}</definedName>
    <definedName name="wrn.Udskriv._.alt." hidden="1">{#N/A,#N/A,TRUE,"Front";#N/A,#N/A,TRUE,"Index";#N/A,#N/A,TRUE,"EBITDA Highlights";#N/A,#N/A,TRUE,"Statement of Income";#N/A,#N/A,TRUE,"Revenue growth analysis";#N/A,#N/A,TRUE,"Ebitda growth analysis";#N/A,#N/A,TRUE,"Revenues";#N/A,#N/A,TRUE,"P&amp;L comments detailed";#N/A,#N/A,TRUE,"Capex Net og I&amp;S"}</definedName>
    <definedName name="wrn.Umsatz." localSheetId="1" hidden="1">{#N/A,#N/A,FALSE,"Umsatz";#N/A,#N/A,FALSE,"Base V.02";#N/A,#N/A,FALSE,"Charts"}</definedName>
    <definedName name="wrn.Umsatz." localSheetId="19" hidden="1">{#N/A,#N/A,FALSE,"Umsatz";#N/A,#N/A,FALSE,"Base V.02";#N/A,#N/A,FALSE,"Charts"}</definedName>
    <definedName name="wrn.Umsatz." localSheetId="21" hidden="1">{#N/A,#N/A,FALSE,"Umsatz";#N/A,#N/A,FALSE,"Base V.02";#N/A,#N/A,FALSE,"Charts"}</definedName>
    <definedName name="wrn.Umsatz." localSheetId="30" hidden="1">{#N/A,#N/A,FALSE,"Umsatz";#N/A,#N/A,FALSE,"Base V.02";#N/A,#N/A,FALSE,"Charts"}</definedName>
    <definedName name="wrn.Umsatz." localSheetId="7" hidden="1">{#N/A,#N/A,FALSE,"Umsatz";#N/A,#N/A,FALSE,"Base V.02";#N/A,#N/A,FALSE,"Charts"}</definedName>
    <definedName name="wrn.Umsatz." localSheetId="26" hidden="1">{#N/A,#N/A,FALSE,"Umsatz";#N/A,#N/A,FALSE,"Base V.02";#N/A,#N/A,FALSE,"Charts"}</definedName>
    <definedName name="wrn.Umsatz." localSheetId="29" hidden="1">{#N/A,#N/A,FALSE,"Umsatz";#N/A,#N/A,FALSE,"Base V.02";#N/A,#N/A,FALSE,"Charts"}</definedName>
    <definedName name="wrn.Umsatz." hidden="1">{#N/A,#N/A,FALSE,"Umsatz";#N/A,#N/A,FALSE,"Base V.02";#N/A,#N/A,FALSE,"Charts"}</definedName>
    <definedName name="wrn.up." localSheetId="1" hidden="1">{"up stand alones",#N/A,FALSE,"Acquiror"}</definedName>
    <definedName name="wrn.up." localSheetId="19" hidden="1">{"up stand alones",#N/A,FALSE,"Acquiror"}</definedName>
    <definedName name="wrn.up." localSheetId="21" hidden="1">{"up stand alones",#N/A,FALSE,"Acquiror"}</definedName>
    <definedName name="wrn.up." localSheetId="30" hidden="1">{"up stand alones",#N/A,FALSE,"Acquiror"}</definedName>
    <definedName name="wrn.up." localSheetId="7" hidden="1">{"up stand alones",#N/A,FALSE,"Acquiror"}</definedName>
    <definedName name="wrn.up." localSheetId="29" hidden="1">{"up stand alones",#N/A,FALSE,"Acquiror"}</definedName>
    <definedName name="wrn.up." hidden="1">{"up stand alones",#N/A,FALSE,"Acquiror"}</definedName>
    <definedName name="wrn.upfront." localSheetId="1" hidden="1">{#N/A,#N/A,FALSE,"SUMMARY";#N/A,#N/A,FALSE,"COACH";#N/A,#N/A,FALSE,"ACTIONPK";#N/A,#N/A,FALSE,"LASTCALL";#N/A,#N/A,FALSE,"SUZANNE";#N/A,#N/A,FALSE,"NEXPO"}</definedName>
    <definedName name="wrn.upfront." localSheetId="19" hidden="1">{#N/A,#N/A,FALSE,"SUMMARY";#N/A,#N/A,FALSE,"COACH";#N/A,#N/A,FALSE,"ACTIONPK";#N/A,#N/A,FALSE,"LASTCALL";#N/A,#N/A,FALSE,"SUZANNE";#N/A,#N/A,FALSE,"NEXPO"}</definedName>
    <definedName name="wrn.upfront." localSheetId="21" hidden="1">{#N/A,#N/A,FALSE,"SUMMARY";#N/A,#N/A,FALSE,"COACH";#N/A,#N/A,FALSE,"ACTIONPK";#N/A,#N/A,FALSE,"LASTCALL";#N/A,#N/A,FALSE,"SUZANNE";#N/A,#N/A,FALSE,"NEXPO"}</definedName>
    <definedName name="wrn.upfront." localSheetId="30" hidden="1">{#N/A,#N/A,FALSE,"SUMMARY";#N/A,#N/A,FALSE,"COACH";#N/A,#N/A,FALSE,"ACTIONPK";#N/A,#N/A,FALSE,"LASTCALL";#N/A,#N/A,FALSE,"SUZANNE";#N/A,#N/A,FALSE,"NEXPO"}</definedName>
    <definedName name="wrn.upfront." localSheetId="7" hidden="1">{#N/A,#N/A,FALSE,"SUMMARY";#N/A,#N/A,FALSE,"COACH";#N/A,#N/A,FALSE,"ACTIONPK";#N/A,#N/A,FALSE,"LASTCALL";#N/A,#N/A,FALSE,"SUZANNE";#N/A,#N/A,FALSE,"NEXPO"}</definedName>
    <definedName name="wrn.upfront." localSheetId="26" hidden="1">{#N/A,#N/A,FALSE,"SUMMARY";#N/A,#N/A,FALSE,"COACH";#N/A,#N/A,FALSE,"ACTIONPK";#N/A,#N/A,FALSE,"LASTCALL";#N/A,#N/A,FALSE,"SUZANNE";#N/A,#N/A,FALSE,"NEXPO"}</definedName>
    <definedName name="wrn.upfront." localSheetId="29" hidden="1">{#N/A,#N/A,FALSE,"SUMMARY";#N/A,#N/A,FALSE,"COACH";#N/A,#N/A,FALSE,"ACTIONPK";#N/A,#N/A,FALSE,"LASTCALL";#N/A,#N/A,FALSE,"SUZANNE";#N/A,#N/A,FALSE,"NEXPO"}</definedName>
    <definedName name="wrn.upfront." hidden="1">{#N/A,#N/A,FALSE,"SUMMARY";#N/A,#N/A,FALSE,"COACH";#N/A,#N/A,FALSE,"ACTIONPK";#N/A,#N/A,FALSE,"LASTCALL";#N/A,#N/A,FALSE,"SUZANNE";#N/A,#N/A,FALSE,"NEXPO"}</definedName>
    <definedName name="wrn.USW." localSheetId="1" hidden="1">{"IS",#N/A,FALSE,"IS";"RPTIS",#N/A,FALSE,"RPTIS";"STATS",#N/A,FALSE,"STATS";"BS",#N/A,FALSE,"BS"}</definedName>
    <definedName name="wrn.USW." localSheetId="19" hidden="1">{"IS",#N/A,FALSE,"IS";"RPTIS",#N/A,FALSE,"RPTIS";"STATS",#N/A,FALSE,"STATS";"BS",#N/A,FALSE,"BS"}</definedName>
    <definedName name="wrn.USW." localSheetId="21" hidden="1">{"IS",#N/A,FALSE,"IS";"RPTIS",#N/A,FALSE,"RPTIS";"STATS",#N/A,FALSE,"STATS";"BS",#N/A,FALSE,"BS"}</definedName>
    <definedName name="wrn.USW." localSheetId="30" hidden="1">{"IS",#N/A,FALSE,"IS";"RPTIS",#N/A,FALSE,"RPTIS";"STATS",#N/A,FALSE,"STATS";"BS",#N/A,FALSE,"BS"}</definedName>
    <definedName name="wrn.USW." localSheetId="7" hidden="1">{"IS",#N/A,FALSE,"IS";"RPTIS",#N/A,FALSE,"RPTIS";"STATS",#N/A,FALSE,"STATS";"BS",#N/A,FALSE,"BS"}</definedName>
    <definedName name="wrn.USW." localSheetId="26" hidden="1">{"IS",#N/A,FALSE,"IS";"RPTIS",#N/A,FALSE,"RPTIS";"STATS",#N/A,FALSE,"STATS";"BS",#N/A,FALSE,"BS"}</definedName>
    <definedName name="wrn.USW." localSheetId="29" hidden="1">{"IS",#N/A,FALSE,"IS";"RPTIS",#N/A,FALSE,"RPTIS";"STATS",#N/A,FALSE,"STATS";"BS",#N/A,FALSE,"BS"}</definedName>
    <definedName name="wrn.USW." hidden="1">{"IS",#N/A,FALSE,"IS";"RPTIS",#N/A,FALSE,"RPTIS";"STATS",#N/A,FALSE,"STATS";"BS",#N/A,FALSE,"BS"}</definedName>
    <definedName name="wrn1.flash._.Report." localSheetId="1" hidden="1">{#N/A,#N/A,FALSE,"1999 Fiscal Current Week";#N/A,#N/A,FALSE,"1999 Flash Report Variance "}</definedName>
    <definedName name="wrn1.flash._.Report." localSheetId="19" hidden="1">{#N/A,#N/A,FALSE,"1999 Fiscal Current Week";#N/A,#N/A,FALSE,"1999 Flash Report Variance "}</definedName>
    <definedName name="wrn1.flash._.Report." localSheetId="21" hidden="1">{#N/A,#N/A,FALSE,"1999 Fiscal Current Week";#N/A,#N/A,FALSE,"1999 Flash Report Variance "}</definedName>
    <definedName name="wrn1.flash._.Report." localSheetId="30" hidden="1">{#N/A,#N/A,FALSE,"1999 Fiscal Current Week";#N/A,#N/A,FALSE,"1999 Flash Report Variance "}</definedName>
    <definedName name="wrn1.flash._.Report." localSheetId="7" hidden="1">{#N/A,#N/A,FALSE,"1999 Fiscal Current Week";#N/A,#N/A,FALSE,"1999 Flash Report Variance "}</definedName>
    <definedName name="wrn1.flash._.Report." localSheetId="26" hidden="1">{#N/A,#N/A,FALSE,"1999 Fiscal Current Week";#N/A,#N/A,FALSE,"1999 Flash Report Variance "}</definedName>
    <definedName name="wrn1.flash._.Report." localSheetId="29" hidden="1">{#N/A,#N/A,FALSE,"1999 Fiscal Current Week";#N/A,#N/A,FALSE,"1999 Flash Report Variance "}</definedName>
    <definedName name="wrn1.flash._.Report." hidden="1">{#N/A,#N/A,FALSE,"1999 Fiscal Current Week";#N/A,#N/A,FALSE,"1999 Flash Report Variance "}</definedName>
    <definedName name="wrn2.Bplan." localSheetId="1" hidden="1">{#N/A,#N/A,FALSE,"F_Plan";#N/A,#N/A,FALSE,"Parameter"}</definedName>
    <definedName name="wrn2.Bplan." localSheetId="19" hidden="1">{#N/A,#N/A,FALSE,"F_Plan";#N/A,#N/A,FALSE,"Parameter"}</definedName>
    <definedName name="wrn2.Bplan." localSheetId="21" hidden="1">{#N/A,#N/A,FALSE,"F_Plan";#N/A,#N/A,FALSE,"Parameter"}</definedName>
    <definedName name="wrn2.Bplan." localSheetId="30" hidden="1">{#N/A,#N/A,FALSE,"F_Plan";#N/A,#N/A,FALSE,"Parameter"}</definedName>
    <definedName name="wrn2.Bplan." localSheetId="7" hidden="1">{#N/A,#N/A,FALSE,"F_Plan";#N/A,#N/A,FALSE,"Parameter"}</definedName>
    <definedName name="wrn2.Bplan." localSheetId="26" hidden="1">{#N/A,#N/A,FALSE,"F_Plan";#N/A,#N/A,FALSE,"Parameter"}</definedName>
    <definedName name="wrn2.Bplan." localSheetId="29" hidden="1">{#N/A,#N/A,FALSE,"F_Plan";#N/A,#N/A,FALSE,"Parameter"}</definedName>
    <definedName name="wrn2.Bplan." hidden="1">{#N/A,#N/A,FALSE,"F_Plan";#N/A,#N/A,FALSE,"Parameter"}</definedName>
    <definedName name="WRN2.Document" localSheetId="1" hidden="1">{"consolidated",#N/A,FALSE,"Sheet1";"cms",#N/A,FALSE,"Sheet1";"fse",#N/A,FALSE,"Sheet1"}</definedName>
    <definedName name="WRN2.Document" localSheetId="19" hidden="1">{"consolidated",#N/A,FALSE,"Sheet1";"cms",#N/A,FALSE,"Sheet1";"fse",#N/A,FALSE,"Sheet1"}</definedName>
    <definedName name="WRN2.Document" localSheetId="21" hidden="1">{"consolidated",#N/A,FALSE,"Sheet1";"cms",#N/A,FALSE,"Sheet1";"fse",#N/A,FALSE,"Sheet1"}</definedName>
    <definedName name="WRN2.Document" localSheetId="30" hidden="1">{"consolidated",#N/A,FALSE,"Sheet1";"cms",#N/A,FALSE,"Sheet1";"fse",#N/A,FALSE,"Sheet1"}</definedName>
    <definedName name="WRN2.Document" localSheetId="7" hidden="1">{"consolidated",#N/A,FALSE,"Sheet1";"cms",#N/A,FALSE,"Sheet1";"fse",#N/A,FALSE,"Sheet1"}</definedName>
    <definedName name="WRN2.Document" localSheetId="29" hidden="1">{"consolidated",#N/A,FALSE,"Sheet1";"cms",#N/A,FALSE,"Sheet1";"fse",#N/A,FALSE,"Sheet1"}</definedName>
    <definedName name="WRN2.Document" hidden="1">{"consolidated",#N/A,FALSE,"Sheet1";"cms",#N/A,FALSE,"Sheet1";"fse",#N/A,FALSE,"Sheet1"}</definedName>
    <definedName name="wx" localSheetId="19">[87]loc!#REF!</definedName>
    <definedName name="wx" localSheetId="10">[87]loc!#REF!</definedName>
    <definedName name="wx" localSheetId="21">[87]loc!#REF!</definedName>
    <definedName name="wx">[87]loc!#REF!</definedName>
    <definedName name="X" localSheetId="1">#REF!</definedName>
    <definedName name="X" localSheetId="19">#REF!</definedName>
    <definedName name="X" localSheetId="10">#REF!</definedName>
    <definedName name="X" localSheetId="21">#REF!</definedName>
    <definedName name="x" localSheetId="26" hidden="1">[162]A!$U$2:$AH$2</definedName>
    <definedName name="X">#REF!</definedName>
    <definedName name="x___0" localSheetId="19">'[163]Source DCT'!#REF!</definedName>
    <definedName name="x___0" localSheetId="10">'[163]Source DCT'!#REF!</definedName>
    <definedName name="x___0" localSheetId="21">'[163]Source DCT'!#REF!</definedName>
    <definedName name="x___0">'[163]Source DCT'!#REF!</definedName>
    <definedName name="X___12" localSheetId="1">#REF!</definedName>
    <definedName name="X___12" localSheetId="19">#REF!</definedName>
    <definedName name="X___12" localSheetId="10">#REF!</definedName>
    <definedName name="X___12" localSheetId="21">#REF!</definedName>
    <definedName name="X___12">#REF!</definedName>
    <definedName name="x___14" localSheetId="19">'[164]Source DCT'!#REF!</definedName>
    <definedName name="x___14" localSheetId="10">'[164]Source DCT'!#REF!</definedName>
    <definedName name="x___14" localSheetId="21">'[164]Source DCT'!#REF!</definedName>
    <definedName name="x___14">'[164]Source DCT'!#REF!</definedName>
    <definedName name="x___16" localSheetId="19">'[164]Source DCT'!#REF!</definedName>
    <definedName name="x___16" localSheetId="10">'[164]Source DCT'!#REF!</definedName>
    <definedName name="x___16" localSheetId="21">'[164]Source DCT'!#REF!</definedName>
    <definedName name="x___16">'[164]Source DCT'!#REF!</definedName>
    <definedName name="X___2" localSheetId="1">#REF!</definedName>
    <definedName name="X___2" localSheetId="19">#REF!</definedName>
    <definedName name="X___2" localSheetId="10">#REF!</definedName>
    <definedName name="X___2" localSheetId="21">#REF!</definedName>
    <definedName name="X___2">#REF!</definedName>
    <definedName name="X___25" localSheetId="1">#REF!</definedName>
    <definedName name="X___25" localSheetId="19">#REF!</definedName>
    <definedName name="X___25" localSheetId="10">#REF!</definedName>
    <definedName name="X___25" localSheetId="21">#REF!</definedName>
    <definedName name="X___25">#REF!</definedName>
    <definedName name="X___26" localSheetId="1">#REF!</definedName>
    <definedName name="X___26" localSheetId="19">#REF!</definedName>
    <definedName name="X___26" localSheetId="10">#REF!</definedName>
    <definedName name="X___26" localSheetId="21">#REF!</definedName>
    <definedName name="X___26">#REF!</definedName>
    <definedName name="x___27" localSheetId="1">'[165]Source DCT'!#REF!</definedName>
    <definedName name="x___27" localSheetId="19">'[165]Source DCT'!#REF!</definedName>
    <definedName name="x___27" localSheetId="10">'[165]Source DCT'!#REF!</definedName>
    <definedName name="x___27" localSheetId="21">'[165]Source DCT'!#REF!</definedName>
    <definedName name="x___27">'[165]Source DCT'!#REF!</definedName>
    <definedName name="X___4" localSheetId="1">#REF!</definedName>
    <definedName name="X___4" localSheetId="19">#REF!</definedName>
    <definedName name="X___4" localSheetId="10">#REF!</definedName>
    <definedName name="X___4" localSheetId="21">#REF!</definedName>
    <definedName name="X___4">#REF!</definedName>
    <definedName name="x___5" localSheetId="1">'[165]Source DCT'!#REF!</definedName>
    <definedName name="x___5" localSheetId="19">'[165]Source DCT'!#REF!</definedName>
    <definedName name="x___5" localSheetId="10">'[165]Source DCT'!#REF!</definedName>
    <definedName name="x___5" localSheetId="21">'[165]Source DCT'!#REF!</definedName>
    <definedName name="x___5">'[165]Source DCT'!#REF!</definedName>
    <definedName name="X___6" localSheetId="1">#REF!</definedName>
    <definedName name="X___6" localSheetId="19">#REF!</definedName>
    <definedName name="X___6" localSheetId="10">#REF!</definedName>
    <definedName name="X___6" localSheetId="21">#REF!</definedName>
    <definedName name="X___6">#REF!</definedName>
    <definedName name="X___7" localSheetId="1">#REF!</definedName>
    <definedName name="X___7" localSheetId="19">#REF!</definedName>
    <definedName name="X___7" localSheetId="10">#REF!</definedName>
    <definedName name="X___7" localSheetId="21">#REF!</definedName>
    <definedName name="X___7">#REF!</definedName>
    <definedName name="xcdq" localSheetId="1" hidden="1">{#N/A,#N/A,FALSE,"Outlook for Month ";#N/A,#N/A,FALSE,"Risk for Month ";#N/A,#N/A,FALSE,"Upside for Month"}</definedName>
    <definedName name="xcdq" localSheetId="19" hidden="1">{#N/A,#N/A,FALSE,"Outlook for Month ";#N/A,#N/A,FALSE,"Risk for Month ";#N/A,#N/A,FALSE,"Upside for Month"}</definedName>
    <definedName name="xcdq" localSheetId="21" hidden="1">{#N/A,#N/A,FALSE,"Outlook for Month ";#N/A,#N/A,FALSE,"Risk for Month ";#N/A,#N/A,FALSE,"Upside for Month"}</definedName>
    <definedName name="xcdq" localSheetId="29" hidden="1">{#N/A,#N/A,FALSE,"Outlook for Month ";#N/A,#N/A,FALSE,"Risk for Month ";#N/A,#N/A,FALSE,"Upside for Month"}</definedName>
    <definedName name="xcdq" hidden="1">{#N/A,#N/A,FALSE,"Outlook for Month ";#N/A,#N/A,FALSE,"Risk for Month ";#N/A,#N/A,FALSE,"Upside for Month"}</definedName>
    <definedName name="xcvxcvx" localSheetId="22" hidden="1">#REF!</definedName>
    <definedName name="xcvxcvx" localSheetId="1" hidden="1">#REF!</definedName>
    <definedName name="xcvxcvx" localSheetId="19" hidden="1">#REF!</definedName>
    <definedName name="xcvxcvx" localSheetId="10" hidden="1">#REF!</definedName>
    <definedName name="xcvxcvx" localSheetId="21" hidden="1">#REF!</definedName>
    <definedName name="xcvxcvx" localSheetId="7" hidden="1">#REF!</definedName>
    <definedName name="xcvxcvx" localSheetId="17" hidden="1">#REF!</definedName>
    <definedName name="xcvxcvx" hidden="1">#REF!</definedName>
    <definedName name="xf" localSheetId="22" hidden="1">#REF!</definedName>
    <definedName name="xf" localSheetId="1" hidden="1">#REF!</definedName>
    <definedName name="xf" localSheetId="19" hidden="1">#REF!</definedName>
    <definedName name="xf" localSheetId="10" hidden="1">#REF!</definedName>
    <definedName name="xf" localSheetId="21" hidden="1">#REF!</definedName>
    <definedName name="xf" localSheetId="30" hidden="1">#REF!</definedName>
    <definedName name="xf" localSheetId="17" hidden="1">#REF!</definedName>
    <definedName name="xf" hidden="1">#REF!</definedName>
    <definedName name="XREF_COLUMN_1" localSheetId="22" hidden="1">'[166]Movimento provisões'!#REF!</definedName>
    <definedName name="XREF_COLUMN_1" localSheetId="1" hidden="1">'[166]Movimento provisões'!#REF!</definedName>
    <definedName name="XREF_COLUMN_1" localSheetId="19" hidden="1">'[166]Movimento provisões'!#REF!</definedName>
    <definedName name="XREF_COLUMN_1" localSheetId="10" hidden="1">'[166]Movimento provisões'!#REF!</definedName>
    <definedName name="XREF_COLUMN_1" localSheetId="21" hidden="1">'[166]Movimento provisões'!#REF!</definedName>
    <definedName name="XREF_COLUMN_1" localSheetId="30" hidden="1">'[167]Movimento provisões'!#REF!</definedName>
    <definedName name="XREF_COLUMN_1" localSheetId="17" hidden="1">'[166]Movimento provisões'!#REF!</definedName>
    <definedName name="XREF_COLUMN_1" hidden="1">'[166]Movimento provisões'!#REF!</definedName>
    <definedName name="XREF_COLUMN_2" localSheetId="22" hidden="1">'[166]Movimento provisões'!#REF!</definedName>
    <definedName name="XREF_COLUMN_2" localSheetId="1" hidden="1">'[166]Movimento provisões'!#REF!</definedName>
    <definedName name="XREF_COLUMN_2" localSheetId="19" hidden="1">'[166]Movimento provisões'!#REF!</definedName>
    <definedName name="XREF_COLUMN_2" localSheetId="10" hidden="1">'[166]Movimento provisões'!#REF!</definedName>
    <definedName name="XREF_COLUMN_2" localSheetId="21" hidden="1">'[166]Movimento provisões'!#REF!</definedName>
    <definedName name="XREF_COLUMN_2" localSheetId="30" hidden="1">'[167]Movimento provisões'!#REF!</definedName>
    <definedName name="XREF_COLUMN_2" localSheetId="17" hidden="1">'[166]Movimento provisões'!#REF!</definedName>
    <definedName name="XREF_COLUMN_2" hidden="1">'[166]Movimento provisões'!#REF!</definedName>
    <definedName name="XREF_COLUMN_3" localSheetId="30" hidden="1">'[168]Vendas por produto e cliente'!$I$1:$I$65536</definedName>
    <definedName name="XREF_COLUMN_3" hidden="1">'[167]Vendas por produto e cliente'!$I$1:$I$65536</definedName>
    <definedName name="XRefActiveRow" localSheetId="22" hidden="1">#REF!</definedName>
    <definedName name="XRefActiveRow" localSheetId="1" hidden="1">#REF!</definedName>
    <definedName name="XRefActiveRow" localSheetId="19" hidden="1">#REF!</definedName>
    <definedName name="XRefActiveRow" localSheetId="10" hidden="1">#REF!</definedName>
    <definedName name="XRefActiveRow" localSheetId="21" hidden="1">#REF!</definedName>
    <definedName name="XRefActiveRow" localSheetId="30" hidden="1">#REF!</definedName>
    <definedName name="XRefActiveRow" localSheetId="7" hidden="1">#REF!</definedName>
    <definedName name="XRefActiveRow" localSheetId="17" hidden="1">#REF!</definedName>
    <definedName name="XRefActiveRow" hidden="1">#REF!</definedName>
    <definedName name="XRefColumnsCount" hidden="1">2</definedName>
    <definedName name="XRefCopy1" localSheetId="22" hidden="1">'[168]Stocks lead'!#REF!</definedName>
    <definedName name="XRefCopy1" localSheetId="19" hidden="1">'[168]Stocks lead'!#REF!</definedName>
    <definedName name="XRefCopy1" localSheetId="10" hidden="1">'[168]Stocks lead'!#REF!</definedName>
    <definedName name="XRefCopy1" localSheetId="21" hidden="1">'[168]Stocks lead'!#REF!</definedName>
    <definedName name="XRefCopy1" localSheetId="30" hidden="1">'[169]Stocks lead'!#REF!</definedName>
    <definedName name="XRefCopy1" localSheetId="7" hidden="1">'[168]Stocks lead'!#REF!</definedName>
    <definedName name="XRefCopy1" localSheetId="17" hidden="1">'[168]Stocks lead'!#REF!</definedName>
    <definedName name="XRefCopy1" hidden="1">'[168]Stocks lead'!#REF!</definedName>
    <definedName name="XRefCopy1Row" localSheetId="22" hidden="1">[54]XREF!#REF!</definedName>
    <definedName name="XRefCopy1Row" localSheetId="19" hidden="1">[54]XREF!#REF!</definedName>
    <definedName name="XRefCopy1Row" localSheetId="10" hidden="1">[54]XREF!#REF!</definedName>
    <definedName name="XRefCopy1Row" localSheetId="21" hidden="1">[54]XREF!#REF!</definedName>
    <definedName name="XRefCopy1Row" localSheetId="30" hidden="1">[55]XREF!#REF!</definedName>
    <definedName name="XRefCopy1Row" localSheetId="17" hidden="1">[54]XREF!#REF!</definedName>
    <definedName name="XRefCopy1Row" hidden="1">[54]XREF!#REF!</definedName>
    <definedName name="XRefCopy2" localSheetId="22" hidden="1">'[166]Movimento provisões'!#REF!</definedName>
    <definedName name="XRefCopy2" localSheetId="19" hidden="1">'[166]Movimento provisões'!#REF!</definedName>
    <definedName name="XRefCopy2" localSheetId="10" hidden="1">'[166]Movimento provisões'!#REF!</definedName>
    <definedName name="XRefCopy2" localSheetId="21" hidden="1">'[166]Movimento provisões'!#REF!</definedName>
    <definedName name="XRefCopy2" localSheetId="30" hidden="1">'[167]Movimento provisões'!#REF!</definedName>
    <definedName name="XRefCopy2" localSheetId="17" hidden="1">'[166]Movimento provisões'!#REF!</definedName>
    <definedName name="XRefCopy2" hidden="1">'[166]Movimento provisões'!#REF!</definedName>
    <definedName name="XRefCopy2Row" localSheetId="22" hidden="1">#REF!</definedName>
    <definedName name="XRefCopy2Row" localSheetId="1" hidden="1">#REF!</definedName>
    <definedName name="XRefCopy2Row" localSheetId="19" hidden="1">#REF!</definedName>
    <definedName name="XRefCopy2Row" localSheetId="10" hidden="1">#REF!</definedName>
    <definedName name="XRefCopy2Row" localSheetId="21" hidden="1">#REF!</definedName>
    <definedName name="XRefCopy2Row" localSheetId="30" hidden="1">#REF!</definedName>
    <definedName name="XRefCopy2Row" localSheetId="7" hidden="1">#REF!</definedName>
    <definedName name="XRefCopy2Row" localSheetId="17" hidden="1">#REF!</definedName>
    <definedName name="XRefCopy2Row" hidden="1">#REF!</definedName>
    <definedName name="XRefCopy3" localSheetId="30" hidden="1">[170]Lead!$N$17</definedName>
    <definedName name="XRefCopy3" hidden="1">[169]Lead!$N$17</definedName>
    <definedName name="XRefCopy3Row" localSheetId="30" hidden="1">[170]XREF!$A$6:$IV$6</definedName>
    <definedName name="XRefCopy3Row" hidden="1">[169]XREF!$A$6:$IV$6</definedName>
    <definedName name="XRefCopy4" localSheetId="30" hidden="1">[170]Lead!$N$18</definedName>
    <definedName name="XRefCopy4" hidden="1">[169]Lead!$N$18</definedName>
    <definedName name="XRefCopy4Row" localSheetId="30" hidden="1">[170]XREF!$A$7:$IV$7</definedName>
    <definedName name="XRefCopy4Row" hidden="1">[169]XREF!$A$7:$IV$7</definedName>
    <definedName name="XRefCopyRangeCount" hidden="1">2</definedName>
    <definedName name="XRefPaste1" localSheetId="30" hidden="1">[171]Hospital!$Z$1313</definedName>
    <definedName name="XRefPaste1" hidden="1">[170]Hospital!$Z$1313</definedName>
    <definedName name="XRefPaste1Row" localSheetId="30" hidden="1">[168]XREF!$A$3:$IV$3</definedName>
    <definedName name="XRefPaste1Row" hidden="1">[167]XREF!$A$3:$IV$3</definedName>
    <definedName name="XRefPaste2" localSheetId="22" hidden="1">'[166]Movimento provisões'!#REF!</definedName>
    <definedName name="XRefPaste2" localSheetId="1" hidden="1">'[166]Movimento provisões'!#REF!</definedName>
    <definedName name="XRefPaste2" localSheetId="19" hidden="1">'[166]Movimento provisões'!#REF!</definedName>
    <definedName name="XRefPaste2" localSheetId="10" hidden="1">'[166]Movimento provisões'!#REF!</definedName>
    <definedName name="XRefPaste2" localSheetId="21" hidden="1">'[166]Movimento provisões'!#REF!</definedName>
    <definedName name="XRefPaste2" localSheetId="30" hidden="1">'[167]Movimento provisões'!#REF!</definedName>
    <definedName name="XRefPaste2" localSheetId="7" hidden="1">'[166]Movimento provisões'!#REF!</definedName>
    <definedName name="XRefPaste2" localSheetId="17" hidden="1">'[166]Movimento provisões'!#REF!</definedName>
    <definedName name="XRefPaste2" hidden="1">'[166]Movimento provisões'!#REF!</definedName>
    <definedName name="XRefPaste2Row" localSheetId="22" hidden="1">#REF!</definedName>
    <definedName name="XRefPaste2Row" localSheetId="1" hidden="1">#REF!</definedName>
    <definedName name="XRefPaste2Row" localSheetId="19" hidden="1">#REF!</definedName>
    <definedName name="XRefPaste2Row" localSheetId="10" hidden="1">#REF!</definedName>
    <definedName name="XRefPaste2Row" localSheetId="21" hidden="1">#REF!</definedName>
    <definedName name="XRefPaste2Row" localSheetId="30" hidden="1">#REF!</definedName>
    <definedName name="XRefPaste2Row" localSheetId="7" hidden="1">#REF!</definedName>
    <definedName name="XRefPaste2Row" localSheetId="17" hidden="1">#REF!</definedName>
    <definedName name="XRefPaste2Row" hidden="1">#REF!</definedName>
    <definedName name="XRefPaste3" localSheetId="22" hidden="1">'[166]Movimento provisões'!#REF!</definedName>
    <definedName name="XRefPaste3" localSheetId="1" hidden="1">'[166]Movimento provisões'!#REF!</definedName>
    <definedName name="XRefPaste3" localSheetId="19" hidden="1">'[166]Movimento provisões'!#REF!</definedName>
    <definedName name="XRefPaste3" localSheetId="10" hidden="1">'[166]Movimento provisões'!#REF!</definedName>
    <definedName name="XRefPaste3" localSheetId="21" hidden="1">'[166]Movimento provisões'!#REF!</definedName>
    <definedName name="XRefPaste3" localSheetId="30" hidden="1">'[167]Movimento provisões'!#REF!</definedName>
    <definedName name="XRefPaste3" localSheetId="7" hidden="1">'[166]Movimento provisões'!#REF!</definedName>
    <definedName name="XRefPaste3" localSheetId="17" hidden="1">'[166]Movimento provisões'!#REF!</definedName>
    <definedName name="XRefPaste3" hidden="1">'[166]Movimento provisões'!#REF!</definedName>
    <definedName name="XRefPaste3Row" localSheetId="22" hidden="1">#REF!</definedName>
    <definedName name="XRefPaste3Row" localSheetId="1" hidden="1">#REF!</definedName>
    <definedName name="XRefPaste3Row" localSheetId="19" hidden="1">#REF!</definedName>
    <definedName name="XRefPaste3Row" localSheetId="10" hidden="1">#REF!</definedName>
    <definedName name="XRefPaste3Row" localSheetId="21" hidden="1">#REF!</definedName>
    <definedName name="XRefPaste3Row" localSheetId="30" hidden="1">#REF!</definedName>
    <definedName name="XRefPaste3Row" localSheetId="7" hidden="1">#REF!</definedName>
    <definedName name="XRefPaste3Row" localSheetId="17" hidden="1">#REF!</definedName>
    <definedName name="XRefPaste3Row" hidden="1">#REF!</definedName>
    <definedName name="XRefPaste4" localSheetId="22" hidden="1">'[166]Movimento provisões'!#REF!</definedName>
    <definedName name="XRefPaste4" localSheetId="19" hidden="1">'[166]Movimento provisões'!#REF!</definedName>
    <definedName name="XRefPaste4" localSheetId="10" hidden="1">'[166]Movimento provisões'!#REF!</definedName>
    <definedName name="XRefPaste4" localSheetId="21" hidden="1">'[166]Movimento provisões'!#REF!</definedName>
    <definedName name="XRefPaste4" localSheetId="30" hidden="1">'[167]Movimento provisões'!#REF!</definedName>
    <definedName name="XRefPaste4" localSheetId="7" hidden="1">'[166]Movimento provisões'!#REF!</definedName>
    <definedName name="XRefPaste4" localSheetId="17" hidden="1">'[166]Movimento provisões'!#REF!</definedName>
    <definedName name="XRefPaste4" hidden="1">'[166]Movimento provisões'!#REF!</definedName>
    <definedName name="XRefPaste4Row" localSheetId="22" hidden="1">#REF!</definedName>
    <definedName name="XRefPaste4Row" localSheetId="1" hidden="1">#REF!</definedName>
    <definedName name="XRefPaste4Row" localSheetId="19" hidden="1">#REF!</definedName>
    <definedName name="XRefPaste4Row" localSheetId="10" hidden="1">#REF!</definedName>
    <definedName name="XRefPaste4Row" localSheetId="21" hidden="1">#REF!</definedName>
    <definedName name="XRefPaste4Row" localSheetId="30" hidden="1">#REF!</definedName>
    <definedName name="XRefPaste4Row" localSheetId="7" hidden="1">#REF!</definedName>
    <definedName name="XRefPaste4Row" localSheetId="17" hidden="1">#REF!</definedName>
    <definedName name="XRefPaste4Row" hidden="1">#REF!</definedName>
    <definedName name="XRefPaste5" localSheetId="22" hidden="1">'[166]Movimento provisões'!#REF!</definedName>
    <definedName name="XRefPaste5" localSheetId="19" hidden="1">'[166]Movimento provisões'!#REF!</definedName>
    <definedName name="XRefPaste5" localSheetId="10" hidden="1">'[166]Movimento provisões'!#REF!</definedName>
    <definedName name="XRefPaste5" localSheetId="21" hidden="1">'[166]Movimento provisões'!#REF!</definedName>
    <definedName name="XRefPaste5" localSheetId="30" hidden="1">'[167]Movimento provisões'!#REF!</definedName>
    <definedName name="XRefPaste5" localSheetId="7" hidden="1">'[166]Movimento provisões'!#REF!</definedName>
    <definedName name="XRefPaste5" localSheetId="17" hidden="1">'[166]Movimento provisões'!#REF!</definedName>
    <definedName name="XRefPaste5" hidden="1">'[166]Movimento provisões'!#REF!</definedName>
    <definedName name="XRefPaste5Row" localSheetId="22" hidden="1">#REF!</definedName>
    <definedName name="XRefPaste5Row" localSheetId="1" hidden="1">#REF!</definedName>
    <definedName name="XRefPaste5Row" localSheetId="19" hidden="1">#REF!</definedName>
    <definedName name="XRefPaste5Row" localSheetId="10" hidden="1">#REF!</definedName>
    <definedName name="XRefPaste5Row" localSheetId="21" hidden="1">#REF!</definedName>
    <definedName name="XRefPaste5Row" localSheetId="30" hidden="1">#REF!</definedName>
    <definedName name="XRefPaste5Row" localSheetId="7" hidden="1">#REF!</definedName>
    <definedName name="XRefPaste5Row" localSheetId="17" hidden="1">#REF!</definedName>
    <definedName name="XRefPaste5Row" hidden="1">#REF!</definedName>
    <definedName name="XRefPasteRangeCount" hidden="1">5</definedName>
    <definedName name="xv" localSheetId="19">#REF!</definedName>
    <definedName name="xv" localSheetId="10">#REF!</definedName>
    <definedName name="xv" localSheetId="21">#REF!</definedName>
    <definedName name="xv">#REF!</definedName>
    <definedName name="XVCWXV" localSheetId="30" hidden="1">[83]AW!$D$12</definedName>
    <definedName name="XVCWXV" hidden="1">[84]AW!$D$12</definedName>
    <definedName name="xwxxwx"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wxxwx"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wxxwx"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wxxwx" localSheetId="2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wxxwx"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x" localSheetId="1" hidden="1">{"cover",#N/A,TRUE,"Cover";"pnldet",#N/A,TRUE,"BaseCaseDEV";"pnl",#N/A,TRUE,"BaseCaseDEV";"bil",#N/A,TRUE,"BaseCaseDEV";"tabfi",#N/A,TRUE,"BaseCaseDEV";"ratios",#N/A,TRUE,"BaseCaseDEV";"variab",#N/A,TRUE,"BaseCaseDEV";"inv",#N/A,TRUE,"BaseCaseDEV"}</definedName>
    <definedName name="xx" localSheetId="19" hidden="1">{"cover",#N/A,TRUE,"Cover";"pnldet",#N/A,TRUE,"BaseCaseDEV";"pnl",#N/A,TRUE,"BaseCaseDEV";"bil",#N/A,TRUE,"BaseCaseDEV";"tabfi",#N/A,TRUE,"BaseCaseDEV";"ratios",#N/A,TRUE,"BaseCaseDEV";"variab",#N/A,TRUE,"BaseCaseDEV";"inv",#N/A,TRUE,"BaseCaseDEV"}</definedName>
    <definedName name="xx" localSheetId="21" hidden="1">{"cover",#N/A,TRUE,"Cover";"pnldet",#N/A,TRUE,"BaseCaseDEV";"pnl",#N/A,TRUE,"BaseCaseDEV";"bil",#N/A,TRUE,"BaseCaseDEV";"tabfi",#N/A,TRUE,"BaseCaseDEV";"ratios",#N/A,TRUE,"BaseCaseDEV";"variab",#N/A,TRUE,"BaseCaseDEV";"inv",#N/A,TRUE,"BaseCaseDEV"}</definedName>
    <definedName name="XX" localSheetId="3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xx" localSheetId="7" hidden="1">{"cover",#N/A,TRUE,"Cover";"pnldet",#N/A,TRUE,"BaseCaseDEV";"pnl",#N/A,TRUE,"BaseCaseDEV";"bil",#N/A,TRUE,"BaseCaseDEV";"tabfi",#N/A,TRUE,"BaseCaseDEV";"ratios",#N/A,TRUE,"BaseCaseDEV";"variab",#N/A,TRUE,"BaseCaseDEV";"inv",#N/A,TRUE,"BaseCaseDEV"}</definedName>
    <definedName name="xx" localSheetId="29" hidden="1">{"cover",#N/A,TRUE,"Cover";"pnldet",#N/A,TRUE,"BaseCaseDEV";"pnl",#N/A,TRUE,"BaseCaseDEV";"bil",#N/A,TRUE,"BaseCaseDEV";"tabfi",#N/A,TRUE,"BaseCaseDEV";"ratios",#N/A,TRUE,"BaseCaseDEV";"variab",#N/A,TRUE,"BaseCaseDEV";"inv",#N/A,TRUE,"BaseCaseDEV"}</definedName>
    <definedName name="xx" hidden="1">{"cover",#N/A,TRUE,"Cover";"pnldet",#N/A,TRUE,"BaseCaseDEV";"pnl",#N/A,TRUE,"BaseCaseDEV";"bil",#N/A,TRUE,"BaseCaseDEV";"tabfi",#N/A,TRUE,"BaseCaseDEV";"ratios",#N/A,TRUE,"BaseCaseDEV";"variab",#N/A,TRUE,"BaseCaseDEV";"inv",#N/A,TRUE,"BaseCaseDEV"}</definedName>
    <definedName name="XXX">#N/A</definedName>
    <definedName name="xxxxx" localSheetId="1" hidden="1">{#N/A,#N/A,FALSE,"CBE";#N/A,#N/A,FALSE,"SWK"}</definedName>
    <definedName name="xxxxx" localSheetId="19" hidden="1">{#N/A,#N/A,FALSE,"CBE";#N/A,#N/A,FALSE,"SWK"}</definedName>
    <definedName name="xxxxx" localSheetId="21" hidden="1">{#N/A,#N/A,FALSE,"CBE";#N/A,#N/A,FALSE,"SWK"}</definedName>
    <definedName name="xxxxx" localSheetId="30" hidden="1">{#N/A,#N/A,FALSE,"CBE";#N/A,#N/A,FALSE,"SWK"}</definedName>
    <definedName name="xxxxx" localSheetId="7" hidden="1">{#N/A,#N/A,FALSE,"CBE";#N/A,#N/A,FALSE,"SWK"}</definedName>
    <definedName name="xxxxx" localSheetId="29" hidden="1">{#N/A,#N/A,FALSE,"CBE";#N/A,#N/A,FALSE,"SWK"}</definedName>
    <definedName name="xxxxx" hidden="1">{#N/A,#N/A,FALSE,"CBE";#N/A,#N/A,FALSE,"SWK"}</definedName>
    <definedName name="XYZ" localSheetId="1" hidden="1">{#N/A,#N/A,FALSE,"TOTFINAL";#N/A,#N/A,FALSE,"FINPLAN";#N/A,#N/A,FALSE,"TOTMOTADJ";#N/A,#N/A,FALSE,"tieEQ";#N/A,#N/A,FALSE,"G";#N/A,#N/A,FALSE,"ELIMS";#N/A,#N/A,FALSE,"NEXTEL ADJ";#N/A,#N/A,FALSE,"MIMS";#N/A,#N/A,FALSE,"LMPS";#N/A,#N/A,FALSE,"CNSS";#N/A,#N/A,FALSE,"CSS";#N/A,#N/A,FALSE,"MCG";#N/A,#N/A,FALSE,"AECS";#N/A,#N/A,FALSE,"SPS";#N/A,#N/A,FALSE,"CORP"}</definedName>
    <definedName name="XYZ" localSheetId="19" hidden="1">{#N/A,#N/A,FALSE,"TOTFINAL";#N/A,#N/A,FALSE,"FINPLAN";#N/A,#N/A,FALSE,"TOTMOTADJ";#N/A,#N/A,FALSE,"tieEQ";#N/A,#N/A,FALSE,"G";#N/A,#N/A,FALSE,"ELIMS";#N/A,#N/A,FALSE,"NEXTEL ADJ";#N/A,#N/A,FALSE,"MIMS";#N/A,#N/A,FALSE,"LMPS";#N/A,#N/A,FALSE,"CNSS";#N/A,#N/A,FALSE,"CSS";#N/A,#N/A,FALSE,"MCG";#N/A,#N/A,FALSE,"AECS";#N/A,#N/A,FALSE,"SPS";#N/A,#N/A,FALSE,"CORP"}</definedName>
    <definedName name="XYZ" localSheetId="21" hidden="1">{#N/A,#N/A,FALSE,"TOTFINAL";#N/A,#N/A,FALSE,"FINPLAN";#N/A,#N/A,FALSE,"TOTMOTADJ";#N/A,#N/A,FALSE,"tieEQ";#N/A,#N/A,FALSE,"G";#N/A,#N/A,FALSE,"ELIMS";#N/A,#N/A,FALSE,"NEXTEL ADJ";#N/A,#N/A,FALSE,"MIMS";#N/A,#N/A,FALSE,"LMPS";#N/A,#N/A,FALSE,"CNSS";#N/A,#N/A,FALSE,"CSS";#N/A,#N/A,FALSE,"MCG";#N/A,#N/A,FALSE,"AECS";#N/A,#N/A,FALSE,"SPS";#N/A,#N/A,FALSE,"CORP"}</definedName>
    <definedName name="XYZ" localSheetId="29" hidden="1">{#N/A,#N/A,FALSE,"TOTFINAL";#N/A,#N/A,FALSE,"FINPLAN";#N/A,#N/A,FALSE,"TOTMOTADJ";#N/A,#N/A,FALSE,"tieEQ";#N/A,#N/A,FALSE,"G";#N/A,#N/A,FALSE,"ELIMS";#N/A,#N/A,FALSE,"NEXTEL ADJ";#N/A,#N/A,FALSE,"MIMS";#N/A,#N/A,FALSE,"LMPS";#N/A,#N/A,FALSE,"CNSS";#N/A,#N/A,FALSE,"CSS";#N/A,#N/A,FALSE,"MCG";#N/A,#N/A,FALSE,"AECS";#N/A,#N/A,FALSE,"SPS";#N/A,#N/A,FALSE,"CORP"}</definedName>
    <definedName name="XYZ" hidden="1">{#N/A,#N/A,FALSE,"TOTFINAL";#N/A,#N/A,FALSE,"FINPLAN";#N/A,#N/A,FALSE,"TOTMOTADJ";#N/A,#N/A,FALSE,"tieEQ";#N/A,#N/A,FALSE,"G";#N/A,#N/A,FALSE,"ELIMS";#N/A,#N/A,FALSE,"NEXTEL ADJ";#N/A,#N/A,FALSE,"MIMS";#N/A,#N/A,FALSE,"LMPS";#N/A,#N/A,FALSE,"CNSS";#N/A,#N/A,FALSE,"CSS";#N/A,#N/A,FALSE,"MCG";#N/A,#N/A,FALSE,"AECS";#N/A,#N/A,FALSE,"SPS";#N/A,#N/A,FALSE,"CORP"}</definedName>
    <definedName name="Y">#N/A</definedName>
    <definedName name="yak" localSheetId="19">#REF!</definedName>
    <definedName name="yak" localSheetId="10">#REF!</definedName>
    <definedName name="yak" localSheetId="21">#REF!</definedName>
    <definedName name="yak">#REF!</definedName>
    <definedName name="year" localSheetId="19">#REF!</definedName>
    <definedName name="year" localSheetId="10">#REF!</definedName>
    <definedName name="year" localSheetId="21">#REF!</definedName>
    <definedName name="year">#REF!</definedName>
    <definedName name="YER">#N/A</definedName>
    <definedName name="yfj" localSheetId="1" hidden="1">{#N/A,#N/A,TRUE,"Cover sheet";#N/A,#N/A,TRUE,"INPUTS";#N/A,#N/A,TRUE,"OUTPUTS";#N/A,#N/A,TRUE,"VALUATION"}</definedName>
    <definedName name="yfj" localSheetId="19" hidden="1">{#N/A,#N/A,TRUE,"Cover sheet";#N/A,#N/A,TRUE,"INPUTS";#N/A,#N/A,TRUE,"OUTPUTS";#N/A,#N/A,TRUE,"VALUATION"}</definedName>
    <definedName name="yfj" localSheetId="21" hidden="1">{#N/A,#N/A,TRUE,"Cover sheet";#N/A,#N/A,TRUE,"INPUTS";#N/A,#N/A,TRUE,"OUTPUTS";#N/A,#N/A,TRUE,"VALUATION"}</definedName>
    <definedName name="yfj" localSheetId="30" hidden="1">{#N/A,#N/A,TRUE,"Cover sheet";#N/A,#N/A,TRUE,"INPUTS";#N/A,#N/A,TRUE,"OUTPUTS";#N/A,#N/A,TRUE,"VALUATION"}</definedName>
    <definedName name="yfj" localSheetId="7" hidden="1">{#N/A,#N/A,TRUE,"Cover sheet";#N/A,#N/A,TRUE,"INPUTS";#N/A,#N/A,TRUE,"OUTPUTS";#N/A,#N/A,TRUE,"VALUATION"}</definedName>
    <definedName name="yfj" localSheetId="29" hidden="1">{#N/A,#N/A,TRUE,"Cover sheet";#N/A,#N/A,TRUE,"INPUTS";#N/A,#N/A,TRUE,"OUTPUTS";#N/A,#N/A,TRUE,"VALUATION"}</definedName>
    <definedName name="yfj" hidden="1">{#N/A,#N/A,TRUE,"Cover sheet";#N/A,#N/A,TRUE,"INPUTS";#N/A,#N/A,TRUE,"OUTPUTS";#N/A,#N/A,TRUE,"VALUATION"}</definedName>
    <definedName name="yjdkutk"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3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localSheetId="2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jdkutk"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re" localSheetId="1" hidden="1">{#N/A,#N/A,FALSE,"ORIX CSC"}</definedName>
    <definedName name="yre" localSheetId="19" hidden="1">{#N/A,#N/A,FALSE,"ORIX CSC"}</definedName>
    <definedName name="yre" localSheetId="21" hidden="1">{#N/A,#N/A,FALSE,"ORIX CSC"}</definedName>
    <definedName name="yre" localSheetId="26" hidden="1">{#N/A,#N/A,FALSE,"ORIX CSC"}</definedName>
    <definedName name="yre" localSheetId="29" hidden="1">{#N/A,#N/A,FALSE,"ORIX CSC"}</definedName>
    <definedName name="yre" hidden="1">{#N/A,#N/A,FALSE,"ORIX CSC"}</definedName>
    <definedName name="yutut" localSheetId="19">#REF!</definedName>
    <definedName name="yutut" localSheetId="10">#REF!</definedName>
    <definedName name="yutut" localSheetId="21">#REF!</definedName>
    <definedName name="yutut">#REF!</definedName>
    <definedName name="yuyuuyuyuyuyu" localSheetId="1" hidden="1">{#N/A,#N/A,TRUE,"Cover sheet";#N/A,#N/A,TRUE,"DCF analysis";#N/A,#N/A,TRUE,"WACC calculation"}</definedName>
    <definedName name="yuyuuyuyuyuyu" localSheetId="19" hidden="1">{#N/A,#N/A,TRUE,"Cover sheet";#N/A,#N/A,TRUE,"DCF analysis";#N/A,#N/A,TRUE,"WACC calculation"}</definedName>
    <definedName name="yuyuuyuyuyuyu" localSheetId="21" hidden="1">{#N/A,#N/A,TRUE,"Cover sheet";#N/A,#N/A,TRUE,"DCF analysis";#N/A,#N/A,TRUE,"WACC calculation"}</definedName>
    <definedName name="yuyuuyuyuyuyu" localSheetId="30" hidden="1">{#N/A,#N/A,TRUE,"Cover sheet";#N/A,#N/A,TRUE,"DCF analysis";#N/A,#N/A,TRUE,"WACC calculation"}</definedName>
    <definedName name="yuyuuyuyuyuyu" localSheetId="7" hidden="1">{#N/A,#N/A,TRUE,"Cover sheet";#N/A,#N/A,TRUE,"DCF analysis";#N/A,#N/A,TRUE,"WACC calculation"}</definedName>
    <definedName name="yuyuuyuyuyuyu" localSheetId="29" hidden="1">{#N/A,#N/A,TRUE,"Cover sheet";#N/A,#N/A,TRUE,"DCF analysis";#N/A,#N/A,TRUE,"WACC calculation"}</definedName>
    <definedName name="yuyuuyuyuyuyu" hidden="1">{#N/A,#N/A,TRUE,"Cover sheet";#N/A,#N/A,TRUE,"DCF analysis";#N/A,#N/A,TRUE,"WACC calculation"}</definedName>
    <definedName name="yyyy" localSheetId="1">Cover!yyyy</definedName>
    <definedName name="yyyy" localSheetId="19">#N/A</definedName>
    <definedName name="yyyy" localSheetId="10">#N/A</definedName>
    <definedName name="yyyy" localSheetId="21">#N/A</definedName>
    <definedName name="yyyy" localSheetId="29">'SHL et management fees'!yyyy</definedName>
    <definedName name="yyyy">'SHL et management fees'!yyyy</definedName>
    <definedName name="Z" localSheetId="1">#REF!</definedName>
    <definedName name="Z" localSheetId="19">#REF!</definedName>
    <definedName name="Z" localSheetId="10">#REF!</definedName>
    <definedName name="Z" localSheetId="21">#REF!</definedName>
    <definedName name="Z" localSheetId="29">#REF!</definedName>
    <definedName name="Z">#REF!</definedName>
    <definedName name="Z___0">NA()</definedName>
    <definedName name="Z___12" localSheetId="19">#REF!</definedName>
    <definedName name="Z___12" localSheetId="10">#REF!</definedName>
    <definedName name="Z___12" localSheetId="21">#REF!</definedName>
    <definedName name="Z___12" localSheetId="29">#REF!</definedName>
    <definedName name="Z___12">#REF!</definedName>
    <definedName name="Z___2" localSheetId="19">#REF!</definedName>
    <definedName name="Z___2" localSheetId="10">#REF!</definedName>
    <definedName name="Z___2" localSheetId="21">#REF!</definedName>
    <definedName name="Z___2">#REF!</definedName>
    <definedName name="Z___25" localSheetId="19">#REF!</definedName>
    <definedName name="Z___25" localSheetId="10">#REF!</definedName>
    <definedName name="Z___25" localSheetId="21">#REF!</definedName>
    <definedName name="Z___25">#REF!</definedName>
    <definedName name="Z___26" localSheetId="19">#REF!</definedName>
    <definedName name="Z___26" localSheetId="10">#REF!</definedName>
    <definedName name="Z___26" localSheetId="21">#REF!</definedName>
    <definedName name="Z___26">#REF!</definedName>
    <definedName name="Z___27">NA()</definedName>
    <definedName name="Z___4" localSheetId="19">#REF!</definedName>
    <definedName name="Z___4" localSheetId="10">#REF!</definedName>
    <definedName name="Z___4" localSheetId="21">#REF!</definedName>
    <definedName name="Z___4">#REF!</definedName>
    <definedName name="Z___5">NA()</definedName>
    <definedName name="Z___6" localSheetId="19">#REF!</definedName>
    <definedName name="Z___6" localSheetId="10">#REF!</definedName>
    <definedName name="Z___6" localSheetId="21">#REF!</definedName>
    <definedName name="Z___6">#REF!</definedName>
    <definedName name="Z___7" localSheetId="19">#REF!</definedName>
    <definedName name="Z___7" localSheetId="10">#REF!</definedName>
    <definedName name="Z___7" localSheetId="21">#REF!</definedName>
    <definedName name="Z___7">#REF!</definedName>
    <definedName name="ZA" localSheetId="19">#REF!</definedName>
    <definedName name="ZA" localSheetId="10">#REF!</definedName>
    <definedName name="ZA" localSheetId="21">#REF!</definedName>
    <definedName name="za" localSheetId="26" hidden="1">{"sweden",#N/A,FALSE,"Sweden";"germany",#N/A,FALSE,"Germany";"portugal",#N/A,FALSE,"Portugal";"belgium",#N/A,FALSE,"Belgium";"japan",#N/A,FALSE,"Japan ";"italy",#N/A,FALSE,"Italy";"spain",#N/A,FALSE,"Spain";"korea",#N/A,FALSE,"Korea"}</definedName>
    <definedName name="ZA">#REF!</definedName>
    <definedName name="ZAA" localSheetId="19">#REF!</definedName>
    <definedName name="ZAA" localSheetId="10">#REF!</definedName>
    <definedName name="ZAA" localSheetId="21">#REF!</definedName>
    <definedName name="ZAA">#REF!</definedName>
    <definedName name="ZAAZAZ" localSheetId="19">#REF!</definedName>
    <definedName name="ZAAZAZ" localSheetId="10">#REF!</definedName>
    <definedName name="ZAAZAZ" localSheetId="21">#REF!</definedName>
    <definedName name="ZAAZAZ">#REF!</definedName>
    <definedName name="ZAGOR" localSheetId="19">#REF!</definedName>
    <definedName name="ZAGOR" localSheetId="10">#REF!</definedName>
    <definedName name="ZAGOR" localSheetId="21">#REF!</definedName>
    <definedName name="ZAGOR">#REF!</definedName>
    <definedName name="ZAGOR___0" localSheetId="19">#REF!</definedName>
    <definedName name="ZAGOR___0" localSheetId="10">#REF!</definedName>
    <definedName name="ZAGOR___0" localSheetId="21">#REF!</definedName>
    <definedName name="ZAGOR___0">#REF!</definedName>
    <definedName name="ZAGOR___12" localSheetId="19">#REF!</definedName>
    <definedName name="ZAGOR___12" localSheetId="10">#REF!</definedName>
    <definedName name="ZAGOR___12" localSheetId="21">#REF!</definedName>
    <definedName name="ZAGOR___12">#REF!</definedName>
    <definedName name="ZAGOR___14" localSheetId="19">#REF!</definedName>
    <definedName name="ZAGOR___14" localSheetId="10">#REF!</definedName>
    <definedName name="ZAGOR___14" localSheetId="21">#REF!</definedName>
    <definedName name="ZAGOR___14">#REF!</definedName>
    <definedName name="ZAGOR___16" localSheetId="19">#REF!</definedName>
    <definedName name="ZAGOR___16" localSheetId="10">#REF!</definedName>
    <definedName name="ZAGOR___16" localSheetId="21">#REF!</definedName>
    <definedName name="ZAGOR___16">#REF!</definedName>
    <definedName name="ZAGOR___2" localSheetId="19">#REF!</definedName>
    <definedName name="ZAGOR___2" localSheetId="10">#REF!</definedName>
    <definedName name="ZAGOR___2" localSheetId="21">#REF!</definedName>
    <definedName name="ZAGOR___2">#REF!</definedName>
    <definedName name="ZAGOR___25" localSheetId="19">#REF!</definedName>
    <definedName name="ZAGOR___25" localSheetId="10">#REF!</definedName>
    <definedName name="ZAGOR___25" localSheetId="21">#REF!</definedName>
    <definedName name="ZAGOR___25">#REF!</definedName>
    <definedName name="ZAGOR___26" localSheetId="19">#REF!</definedName>
    <definedName name="ZAGOR___26" localSheetId="10">#REF!</definedName>
    <definedName name="ZAGOR___26" localSheetId="21">#REF!</definedName>
    <definedName name="ZAGOR___26">#REF!</definedName>
    <definedName name="ZAGOR___27" localSheetId="19">#REF!</definedName>
    <definedName name="ZAGOR___27" localSheetId="10">#REF!</definedName>
    <definedName name="ZAGOR___27" localSheetId="21">#REF!</definedName>
    <definedName name="ZAGOR___27">#REF!</definedName>
    <definedName name="ZAGOR___4" localSheetId="19">#REF!</definedName>
    <definedName name="ZAGOR___4" localSheetId="10">#REF!</definedName>
    <definedName name="ZAGOR___4" localSheetId="21">#REF!</definedName>
    <definedName name="ZAGOR___4">#REF!</definedName>
    <definedName name="ZAGOR___5" localSheetId="19">#REF!</definedName>
    <definedName name="ZAGOR___5" localSheetId="10">#REF!</definedName>
    <definedName name="ZAGOR___5" localSheetId="21">#REF!</definedName>
    <definedName name="ZAGOR___5">#REF!</definedName>
    <definedName name="ZAGOR___7" localSheetId="19">#REF!</definedName>
    <definedName name="ZAGOR___7" localSheetId="10">#REF!</definedName>
    <definedName name="ZAGOR___7" localSheetId="21">#REF!</definedName>
    <definedName name="ZAGOR___7">#REF!</definedName>
    <definedName name="ZAZA" localSheetId="19">#REF!</definedName>
    <definedName name="ZAZA" localSheetId="10">#REF!</definedName>
    <definedName name="ZAZA" localSheetId="21">#REF!</definedName>
    <definedName name="ZAZA">#REF!</definedName>
    <definedName name="zb"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26"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localSheetId="2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zbari">#N/A</definedName>
    <definedName name="zc" localSheetId="1" hidden="1">{#N/A,#N/A,FALSE,"ORIX CSC"}</definedName>
    <definedName name="zc" localSheetId="19" hidden="1">{#N/A,#N/A,FALSE,"ORIX CSC"}</definedName>
    <definedName name="zc" localSheetId="21" hidden="1">{#N/A,#N/A,FALSE,"ORIX CSC"}</definedName>
    <definedName name="zc" localSheetId="26" hidden="1">{#N/A,#N/A,FALSE,"ORIX CSC"}</definedName>
    <definedName name="zc" localSheetId="29" hidden="1">{#N/A,#N/A,FALSE,"ORIX CSC"}</definedName>
    <definedName name="zc" hidden="1">{#N/A,#N/A,FALSE,"ORIX CSC"}</definedName>
    <definedName name="zd"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d"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E" localSheetId="1">Cover!Nb_de_paiements_par_an*#REF!</definedName>
    <definedName name="ze" localSheetId="2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ZE">#N/A</definedName>
    <definedName name="zedaqzd" localSheetId="1" hidden="1">{#N/A,#N/A,FALSE,"Operations";#N/A,#N/A,FALSE,"Financials"}</definedName>
    <definedName name="zedaqzd" localSheetId="19" hidden="1">{#N/A,#N/A,FALSE,"Operations";#N/A,#N/A,FALSE,"Financials"}</definedName>
    <definedName name="zedaqzd" localSheetId="21" hidden="1">{#N/A,#N/A,FALSE,"Operations";#N/A,#N/A,FALSE,"Financials"}</definedName>
    <definedName name="zedaqzd" localSheetId="30" hidden="1">{#N/A,#N/A,FALSE,"Operations";#N/A,#N/A,FALSE,"Financials"}</definedName>
    <definedName name="zedaqzd" localSheetId="7" hidden="1">{#N/A,#N/A,FALSE,"Operations";#N/A,#N/A,FALSE,"Financials"}</definedName>
    <definedName name="zedaqzd" localSheetId="29" hidden="1">{#N/A,#N/A,FALSE,"Operations";#N/A,#N/A,FALSE,"Financials"}</definedName>
    <definedName name="zedaqzd" hidden="1">{#N/A,#N/A,FALSE,"Operations";#N/A,#N/A,FALSE,"Financials"}</definedName>
    <definedName name="zefz" localSheetId="1" hidden="1">{"First Page",#N/A,FALSE,"Surfactants LBO";"Second Page",#N/A,FALSE,"Surfactants LBO"}</definedName>
    <definedName name="zefz" localSheetId="19" hidden="1">{"First Page",#N/A,FALSE,"Surfactants LBO";"Second Page",#N/A,FALSE,"Surfactants LBO"}</definedName>
    <definedName name="zefz" localSheetId="21" hidden="1">{"First Page",#N/A,FALSE,"Surfactants LBO";"Second Page",#N/A,FALSE,"Surfactants LBO"}</definedName>
    <definedName name="zefz" localSheetId="30" hidden="1">{"First Page",#N/A,FALSE,"Surfactants LBO";"Second Page",#N/A,FALSE,"Surfactants LBO"}</definedName>
    <definedName name="zefz" localSheetId="7" hidden="1">{"First Page",#N/A,FALSE,"Surfactants LBO";"Second Page",#N/A,FALSE,"Surfactants LBO"}</definedName>
    <definedName name="zefz" localSheetId="29" hidden="1">{"First Page",#N/A,FALSE,"Surfactants LBO";"Second Page",#N/A,FALSE,"Surfactants LBO"}</definedName>
    <definedName name="zefz" hidden="1">{"First Page",#N/A,FALSE,"Surfactants LBO";"Second Page",#N/A,FALSE,"Surfactants LBO"}</definedName>
    <definedName name="ZEGTQZE" localSheetId="19">#REF!</definedName>
    <definedName name="ZEGTQZE" localSheetId="10">#REF!</definedName>
    <definedName name="ZEGTQZE" localSheetId="21">#REF!</definedName>
    <definedName name="ZEGTQZE">#REF!</definedName>
    <definedName name="ZERTRET" localSheetId="22" hidden="1">[84]RSG!#REF!</definedName>
    <definedName name="ZERTRET" localSheetId="1" hidden="1">[84]RSG!#REF!</definedName>
    <definedName name="ZERTRET" localSheetId="19" hidden="1">[84]RSG!#REF!</definedName>
    <definedName name="ZERTRET" localSheetId="10" hidden="1">[84]RSG!#REF!</definedName>
    <definedName name="ZERTRET" localSheetId="21" hidden="1">[84]RSG!#REF!</definedName>
    <definedName name="ZERTRET" localSheetId="30" hidden="1">[83]RSG!#REF!</definedName>
    <definedName name="ZERTRET" localSheetId="17" hidden="1">[84]RSG!#REF!</definedName>
    <definedName name="ZERTRET" hidden="1">[84]RSG!#REF!</definedName>
    <definedName name="zerz" localSheetId="19">[103]BATIMENT!#REF!</definedName>
    <definedName name="zerz" localSheetId="10">[103]BATIMENT!#REF!</definedName>
    <definedName name="zerz" localSheetId="21">[103]BATIMENT!#REF!</definedName>
    <definedName name="zerz">[103]BATIMENT!#REF!</definedName>
    <definedName name="zetet">#N/A</definedName>
    <definedName name="zez" localSheetId="19">#REF!</definedName>
    <definedName name="zez" localSheetId="10">#REF!</definedName>
    <definedName name="zez" localSheetId="21">#REF!</definedName>
    <definedName name="zez">#REF!</definedName>
    <definedName name="zezdc">#N/A</definedName>
    <definedName name="zf" localSheetId="1" hidden="1">{"coverall",#N/A,FALSE,"Definitions";"cover1",#N/A,FALSE,"Definitions";"cover2",#N/A,FALSE,"Definitions";"cover3",#N/A,FALSE,"Definitions";"cover4",#N/A,FALSE,"Definitions";"cover5",#N/A,FALSE,"Definitions";"blank",#N/A,FALSE,"Definitions"}</definedName>
    <definedName name="zf" localSheetId="19" hidden="1">{"coverall",#N/A,FALSE,"Definitions";"cover1",#N/A,FALSE,"Definitions";"cover2",#N/A,FALSE,"Definitions";"cover3",#N/A,FALSE,"Definitions";"cover4",#N/A,FALSE,"Definitions";"cover5",#N/A,FALSE,"Definitions";"blank",#N/A,FALSE,"Definitions"}</definedName>
    <definedName name="zf" localSheetId="21" hidden="1">{"coverall",#N/A,FALSE,"Definitions";"cover1",#N/A,FALSE,"Definitions";"cover2",#N/A,FALSE,"Definitions";"cover3",#N/A,FALSE,"Definitions";"cover4",#N/A,FALSE,"Definitions";"cover5",#N/A,FALSE,"Definitions";"blank",#N/A,FALSE,"Definitions"}</definedName>
    <definedName name="zf" localSheetId="26" hidden="1">{"coverall",#N/A,FALSE,"Definitions";"cover1",#N/A,FALSE,"Definitions";"cover2",#N/A,FALSE,"Definitions";"cover3",#N/A,FALSE,"Definitions";"cover4",#N/A,FALSE,"Definitions";"cover5",#N/A,FALSE,"Definitions";"blank",#N/A,FALSE,"Definitions"}</definedName>
    <definedName name="zf" localSheetId="29" hidden="1">{"coverall",#N/A,FALSE,"Definitions";"cover1",#N/A,FALSE,"Definitions";"cover2",#N/A,FALSE,"Definitions";"cover3",#N/A,FALSE,"Definitions";"cover4",#N/A,FALSE,"Definitions";"cover5",#N/A,FALSE,"Definitions";"blank",#N/A,FALSE,"Definitions"}</definedName>
    <definedName name="zf" hidden="1">{"coverall",#N/A,FALSE,"Definitions";"cover1",#N/A,FALSE,"Definitions";"cover2",#N/A,FALSE,"Definitions";"cover3",#N/A,FALSE,"Definitions";"cover4",#N/A,FALSE,"Definitions";"cover5",#N/A,FALSE,"Definitions";"blank",#N/A,FALSE,"Definitions"}</definedName>
    <definedName name="zg" localSheetId="1" hidden="1">{#N/A,#N/A,FALSE,"Contribution Analysis"}</definedName>
    <definedName name="zg" localSheetId="19" hidden="1">{#N/A,#N/A,FALSE,"Contribution Analysis"}</definedName>
    <definedName name="zg" localSheetId="21" hidden="1">{#N/A,#N/A,FALSE,"Contribution Analysis"}</definedName>
    <definedName name="zg" localSheetId="26" hidden="1">{#N/A,#N/A,FALSE,"Contribution Analysis"}</definedName>
    <definedName name="zg" localSheetId="29" hidden="1">{#N/A,#N/A,FALSE,"Contribution Analysis"}</definedName>
    <definedName name="zg" hidden="1">{#N/A,#N/A,FALSE,"Contribution Analysis"}</definedName>
    <definedName name="zh" localSheetId="1" hidden="1">{"IS",#N/A,FALSE,"IS";"RPTIS",#N/A,FALSE,"RPTIS";"STATS",#N/A,FALSE,"STATS";"CELL",#N/A,FALSE,"CELL";"BS",#N/A,FALSE,"BS"}</definedName>
    <definedName name="zh" localSheetId="19" hidden="1">{"IS",#N/A,FALSE,"IS";"RPTIS",#N/A,FALSE,"RPTIS";"STATS",#N/A,FALSE,"STATS";"CELL",#N/A,FALSE,"CELL";"BS",#N/A,FALSE,"BS"}</definedName>
    <definedName name="zh" localSheetId="21" hidden="1">{"IS",#N/A,FALSE,"IS";"RPTIS",#N/A,FALSE,"RPTIS";"STATS",#N/A,FALSE,"STATS";"CELL",#N/A,FALSE,"CELL";"BS",#N/A,FALSE,"BS"}</definedName>
    <definedName name="zh" localSheetId="26" hidden="1">{"IS",#N/A,FALSE,"IS";"RPTIS",#N/A,FALSE,"RPTIS";"STATS",#N/A,FALSE,"STATS";"CELL",#N/A,FALSE,"CELL";"BS",#N/A,FALSE,"BS"}</definedName>
    <definedName name="zh" localSheetId="29" hidden="1">{"IS",#N/A,FALSE,"IS";"RPTIS",#N/A,FALSE,"RPTIS";"STATS",#N/A,FALSE,"STATS";"CELL",#N/A,FALSE,"CELL";"BS",#N/A,FALSE,"BS"}</definedName>
    <definedName name="zh" hidden="1">{"IS",#N/A,FALSE,"IS";"RPTIS",#N/A,FALSE,"RPTIS";"STATS",#N/A,FALSE,"STATS";"CELL",#N/A,FALSE,"CELL";"BS",#N/A,FALSE,"BS"}</definedName>
    <definedName name="zi" localSheetId="1" hidden="1">{#N/A,#N/A,FALSE,"ORIX CSC"}</definedName>
    <definedName name="zi" localSheetId="19" hidden="1">{#N/A,#N/A,FALSE,"ORIX CSC"}</definedName>
    <definedName name="zi" localSheetId="21" hidden="1">{#N/A,#N/A,FALSE,"ORIX CSC"}</definedName>
    <definedName name="zi" localSheetId="26" hidden="1">{#N/A,#N/A,FALSE,"ORIX CSC"}</definedName>
    <definedName name="zi" localSheetId="29" hidden="1">{#N/A,#N/A,FALSE,"ORIX CSC"}</definedName>
    <definedName name="zi" hidden="1">{#N/A,#N/A,FALSE,"ORIX CSC"}</definedName>
    <definedName name="zj" localSheetId="1" hidden="1">{"sweden",#N/A,FALSE,"Sweden";"germany",#N/A,FALSE,"Germany";"portugal",#N/A,FALSE,"Portugal";"belgium",#N/A,FALSE,"Belgium";"japan",#N/A,FALSE,"Japan ";"italy",#N/A,FALSE,"Italy";"spain",#N/A,FALSE,"Spain";"korea",#N/A,FALSE,"Korea"}</definedName>
    <definedName name="zj" localSheetId="19" hidden="1">{"sweden",#N/A,FALSE,"Sweden";"germany",#N/A,FALSE,"Germany";"portugal",#N/A,FALSE,"Portugal";"belgium",#N/A,FALSE,"Belgium";"japan",#N/A,FALSE,"Japan ";"italy",#N/A,FALSE,"Italy";"spain",#N/A,FALSE,"Spain";"korea",#N/A,FALSE,"Korea"}</definedName>
    <definedName name="zj" localSheetId="21" hidden="1">{"sweden",#N/A,FALSE,"Sweden";"germany",#N/A,FALSE,"Germany";"portugal",#N/A,FALSE,"Portugal";"belgium",#N/A,FALSE,"Belgium";"japan",#N/A,FALSE,"Japan ";"italy",#N/A,FALSE,"Italy";"spain",#N/A,FALSE,"Spain";"korea",#N/A,FALSE,"Korea"}</definedName>
    <definedName name="zj" localSheetId="26" hidden="1">{"sweden",#N/A,FALSE,"Sweden";"germany",#N/A,FALSE,"Germany";"portugal",#N/A,FALSE,"Portugal";"belgium",#N/A,FALSE,"Belgium";"japan",#N/A,FALSE,"Japan ";"italy",#N/A,FALSE,"Italy";"spain",#N/A,FALSE,"Spain";"korea",#N/A,FALSE,"Korea"}</definedName>
    <definedName name="zj" localSheetId="29" hidden="1">{"sweden",#N/A,FALSE,"Sweden";"germany",#N/A,FALSE,"Germany";"portugal",#N/A,FALSE,"Portugal";"belgium",#N/A,FALSE,"Belgium";"japan",#N/A,FALSE,"Japan ";"italy",#N/A,FALSE,"Italy";"spain",#N/A,FALSE,"Spain";"korea",#N/A,FALSE,"Korea"}</definedName>
    <definedName name="zj" hidden="1">{"sweden",#N/A,FALSE,"Sweden";"germany",#N/A,FALSE,"Germany";"portugal",#N/A,FALSE,"Portugal";"belgium",#N/A,FALSE,"Belgium";"japan",#N/A,FALSE,"Japan ";"italy",#N/A,FALSE,"Italy";"spain",#N/A,FALSE,"Spain";"korea",#N/A,FALSE,"Korea"}</definedName>
    <definedName name="zk"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k"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l" localSheetId="1" hidden="1">{"IS",#N/A,FALSE,"IS";"RPTIS",#N/A,FALSE,"RPTIS";"STATS",#N/A,FALSE,"STATS";"CELL",#N/A,FALSE,"CELL";"BS",#N/A,FALSE,"BS"}</definedName>
    <definedName name="zl" localSheetId="19" hidden="1">{"IS",#N/A,FALSE,"IS";"RPTIS",#N/A,FALSE,"RPTIS";"STATS",#N/A,FALSE,"STATS";"CELL",#N/A,FALSE,"CELL";"BS",#N/A,FALSE,"BS"}</definedName>
    <definedName name="zl" localSheetId="21" hidden="1">{"IS",#N/A,FALSE,"IS";"RPTIS",#N/A,FALSE,"RPTIS";"STATS",#N/A,FALSE,"STATS";"CELL",#N/A,FALSE,"CELL";"BS",#N/A,FALSE,"BS"}</definedName>
    <definedName name="zl" localSheetId="26" hidden="1">{"IS",#N/A,FALSE,"IS";"RPTIS",#N/A,FALSE,"RPTIS";"STATS",#N/A,FALSE,"STATS";"CELL",#N/A,FALSE,"CELL";"BS",#N/A,FALSE,"BS"}</definedName>
    <definedName name="zl" localSheetId="29" hidden="1">{"IS",#N/A,FALSE,"IS";"RPTIS",#N/A,FALSE,"RPTIS";"STATS",#N/A,FALSE,"STATS";"CELL",#N/A,FALSE,"CELL";"BS",#N/A,FALSE,"BS"}</definedName>
    <definedName name="zl" hidden="1">{"IS",#N/A,FALSE,"IS";"RPTIS",#N/A,FALSE,"RPTIS";"STATS",#N/A,FALSE,"STATS";"CELL",#N/A,FALSE,"CELL";"BS",#N/A,FALSE,"BS"}</definedName>
    <definedName name="zm" localSheetId="1" hidden="1">{#N/A,#N/A,FALSE,"Contribution Analysis"}</definedName>
    <definedName name="zm" localSheetId="19" hidden="1">{#N/A,#N/A,FALSE,"Contribution Analysis"}</definedName>
    <definedName name="zm" localSheetId="21" hidden="1">{#N/A,#N/A,FALSE,"Contribution Analysis"}</definedName>
    <definedName name="zm" localSheetId="26" hidden="1">{#N/A,#N/A,FALSE,"Contribution Analysis"}</definedName>
    <definedName name="zm" localSheetId="29" hidden="1">{#N/A,#N/A,FALSE,"Contribution Analysis"}</definedName>
    <definedName name="zm" hidden="1">{#N/A,#N/A,FALSE,"Contribution Analysis"}</definedName>
    <definedName name="zn" localSheetId="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1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21"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26"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localSheetId="29"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n"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zo" localSheetId="1" hidden="1">{"orixcsc",#N/A,FALSE,"ORIX CSC";"orixcsc2",#N/A,FALSE,"ORIX CSC"}</definedName>
    <definedName name="zo" localSheetId="19" hidden="1">{"orixcsc",#N/A,FALSE,"ORIX CSC";"orixcsc2",#N/A,FALSE,"ORIX CSC"}</definedName>
    <definedName name="zo" localSheetId="21" hidden="1">{"orixcsc",#N/A,FALSE,"ORIX CSC";"orixcsc2",#N/A,FALSE,"ORIX CSC"}</definedName>
    <definedName name="zo" localSheetId="26" hidden="1">{"orixcsc",#N/A,FALSE,"ORIX CSC";"orixcsc2",#N/A,FALSE,"ORIX CSC"}</definedName>
    <definedName name="zo" localSheetId="29" hidden="1">{"orixcsc",#N/A,FALSE,"ORIX CSC";"orixcsc2",#N/A,FALSE,"ORIX CSC"}</definedName>
    <definedName name="zo" hidden="1">{"orixcsc",#N/A,FALSE,"ORIX CSC";"orixcsc2",#N/A,FALSE,"ORIX CSC"}</definedName>
    <definedName name="Zone_impres_MI" localSheetId="1">#REF!</definedName>
    <definedName name="Zone_impres_MI" localSheetId="19">#REF!</definedName>
    <definedName name="Zone_impres_MI" localSheetId="10">#REF!</definedName>
    <definedName name="Zone_impres_MI" localSheetId="21">#REF!</definedName>
    <definedName name="Zone_impres_MI">#REF!</definedName>
    <definedName name="ZONE_IMPRES_MI___0">'[172]617_sub'!$A$14:$E$85</definedName>
    <definedName name="Zone_impres_MI___12" localSheetId="1">#REF!</definedName>
    <definedName name="Zone_impres_MI___12" localSheetId="19">#REF!</definedName>
    <definedName name="Zone_impres_MI___12" localSheetId="10">#REF!</definedName>
    <definedName name="Zone_impres_MI___12" localSheetId="21">#REF!</definedName>
    <definedName name="Zone_impres_MI___12">#REF!</definedName>
    <definedName name="Zone_impres_MI___2" localSheetId="1">#REF!</definedName>
    <definedName name="Zone_impres_MI___2" localSheetId="19">#REF!</definedName>
    <definedName name="Zone_impres_MI___2" localSheetId="10">#REF!</definedName>
    <definedName name="Zone_impres_MI___2" localSheetId="21">#REF!</definedName>
    <definedName name="Zone_impres_MI___2">#REF!</definedName>
    <definedName name="Zone_impres_MI___25" localSheetId="1">#REF!</definedName>
    <definedName name="Zone_impres_MI___25" localSheetId="19">#REF!</definedName>
    <definedName name="Zone_impres_MI___25" localSheetId="10">#REF!</definedName>
    <definedName name="Zone_impres_MI___25" localSheetId="21">#REF!</definedName>
    <definedName name="Zone_impres_MI___25">#REF!</definedName>
    <definedName name="Zone_impres_MI___26" localSheetId="19">#REF!</definedName>
    <definedName name="Zone_impres_MI___26" localSheetId="10">#REF!</definedName>
    <definedName name="Zone_impres_MI___26" localSheetId="21">#REF!</definedName>
    <definedName name="Zone_impres_MI___26">#REF!</definedName>
    <definedName name="Zone_impres_MI___4" localSheetId="19">#REF!</definedName>
    <definedName name="Zone_impres_MI___4" localSheetId="10">#REF!</definedName>
    <definedName name="Zone_impres_MI___4" localSheetId="21">#REF!</definedName>
    <definedName name="Zone_impres_MI___4">#REF!</definedName>
    <definedName name="Zone_impres_MI___6" localSheetId="19">#REF!</definedName>
    <definedName name="Zone_impres_MI___6" localSheetId="10">#REF!</definedName>
    <definedName name="Zone_impres_MI___6" localSheetId="21">#REF!</definedName>
    <definedName name="Zone_impres_MI___6">#REF!</definedName>
    <definedName name="Zone_impres_MI___7" localSheetId="19">#REF!</definedName>
    <definedName name="Zone_impres_MI___7" localSheetId="10">#REF!</definedName>
    <definedName name="Zone_impres_MI___7" localSheetId="21">#REF!</definedName>
    <definedName name="Zone_impres_MI___7">#REF!</definedName>
    <definedName name="zoneT" localSheetId="19">#REF!</definedName>
    <definedName name="zoneT" localSheetId="10">#REF!</definedName>
    <definedName name="zoneT" localSheetId="21">#REF!</definedName>
    <definedName name="zoneT">#REF!</definedName>
    <definedName name="zonetri" localSheetId="19">#REF!</definedName>
    <definedName name="zonetri" localSheetId="10">#REF!</definedName>
    <definedName name="zonetri" localSheetId="21">#REF!</definedName>
    <definedName name="zonetri">#REF!</definedName>
    <definedName name="zonetri2" localSheetId="19">#REF!</definedName>
    <definedName name="zonetri2" localSheetId="10">#REF!</definedName>
    <definedName name="zonetri2" localSheetId="21">#REF!</definedName>
    <definedName name="zonetri2">#REF!</definedName>
    <definedName name="zp" localSheetId="1" hidden="1">{"IS",#N/A,FALSE,"IS";"RPTIS",#N/A,FALSE,"RPTIS";"STATS",#N/A,FALSE,"STATS";"CELL",#N/A,FALSE,"CELL";"BS",#N/A,FALSE,"BS"}</definedName>
    <definedName name="zp" localSheetId="19" hidden="1">{"IS",#N/A,FALSE,"IS";"RPTIS",#N/A,FALSE,"RPTIS";"STATS",#N/A,FALSE,"STATS";"CELL",#N/A,FALSE,"CELL";"BS",#N/A,FALSE,"BS"}</definedName>
    <definedName name="zp" localSheetId="21" hidden="1">{"IS",#N/A,FALSE,"IS";"RPTIS",#N/A,FALSE,"RPTIS";"STATS",#N/A,FALSE,"STATS";"CELL",#N/A,FALSE,"CELL";"BS",#N/A,FALSE,"BS"}</definedName>
    <definedName name="zp" localSheetId="26" hidden="1">{"IS",#N/A,FALSE,"IS";"RPTIS",#N/A,FALSE,"RPTIS";"STATS",#N/A,FALSE,"STATS";"CELL",#N/A,FALSE,"CELL";"BS",#N/A,FALSE,"BS"}</definedName>
    <definedName name="zp" localSheetId="29" hidden="1">{"IS",#N/A,FALSE,"IS";"RPTIS",#N/A,FALSE,"RPTIS";"STATS",#N/A,FALSE,"STATS";"CELL",#N/A,FALSE,"CELL";"BS",#N/A,FALSE,"BS"}</definedName>
    <definedName name="zp" hidden="1">{"IS",#N/A,FALSE,"IS";"RPTIS",#N/A,FALSE,"RPTIS";"STATS",#N/A,FALSE,"STATS";"CELL",#N/A,FALSE,"CELL";"BS",#N/A,FALSE,"BS"}</definedName>
    <definedName name="zq" localSheetId="1" hidden="1">{"IS",#N/A,FALSE,"IS";"RPTIS",#N/A,FALSE,"RPTIS";"STATS",#N/A,FALSE,"STATS";"CELL",#N/A,FALSE,"CELL";"BS",#N/A,FALSE,"BS"}</definedName>
    <definedName name="zq" localSheetId="19" hidden="1">{"IS",#N/A,FALSE,"IS";"RPTIS",#N/A,FALSE,"RPTIS";"STATS",#N/A,FALSE,"STATS";"CELL",#N/A,FALSE,"CELL";"BS",#N/A,FALSE,"BS"}</definedName>
    <definedName name="zq" localSheetId="21" hidden="1">{"IS",#N/A,FALSE,"IS";"RPTIS",#N/A,FALSE,"RPTIS";"STATS",#N/A,FALSE,"STATS";"CELL",#N/A,FALSE,"CELL";"BS",#N/A,FALSE,"BS"}</definedName>
    <definedName name="zq" localSheetId="26" hidden="1">{"IS",#N/A,FALSE,"IS";"RPTIS",#N/A,FALSE,"RPTIS";"STATS",#N/A,FALSE,"STATS";"CELL",#N/A,FALSE,"CELL";"BS",#N/A,FALSE,"BS"}</definedName>
    <definedName name="zq" localSheetId="29" hidden="1">{"IS",#N/A,FALSE,"IS";"RPTIS",#N/A,FALSE,"RPTIS";"STATS",#N/A,FALSE,"STATS";"CELL",#N/A,FALSE,"CELL";"BS",#N/A,FALSE,"BS"}</definedName>
    <definedName name="zq" hidden="1">{"IS",#N/A,FALSE,"IS";"RPTIS",#N/A,FALSE,"RPTIS";"STATS",#N/A,FALSE,"STATS";"CELL",#N/A,FALSE,"CELL";"BS",#N/A,FALSE,"BS"}</definedName>
    <definedName name="ZQRG" localSheetId="1">Cover!Nb_de_paiements_par_an*#REF!</definedName>
    <definedName name="ZQRG">#N/A</definedName>
    <definedName name="zr" localSheetId="1" hidden="1">{"IS",#N/A,FALSE,"IS";"RPTIS",#N/A,FALSE,"RPTIS";"STATS",#N/A,FALSE,"STATS";"BS",#N/A,FALSE,"BS"}</definedName>
    <definedName name="zr" localSheetId="19" hidden="1">{"IS",#N/A,FALSE,"IS";"RPTIS",#N/A,FALSE,"RPTIS";"STATS",#N/A,FALSE,"STATS";"BS",#N/A,FALSE,"BS"}</definedName>
    <definedName name="zr" localSheetId="21" hidden="1">{"IS",#N/A,FALSE,"IS";"RPTIS",#N/A,FALSE,"RPTIS";"STATS",#N/A,FALSE,"STATS";"BS",#N/A,FALSE,"BS"}</definedName>
    <definedName name="zr" localSheetId="26" hidden="1">{"IS",#N/A,FALSE,"IS";"RPTIS",#N/A,FALSE,"RPTIS";"STATS",#N/A,FALSE,"STATS";"BS",#N/A,FALSE,"BS"}</definedName>
    <definedName name="zr" localSheetId="29" hidden="1">{"IS",#N/A,FALSE,"IS";"RPTIS",#N/A,FALSE,"RPTIS";"STATS",#N/A,FALSE,"STATS";"BS",#N/A,FALSE,"BS"}</definedName>
    <definedName name="zr" hidden="1">{"IS",#N/A,FALSE,"IS";"RPTIS",#N/A,FALSE,"RPTIS";"STATS",#N/A,FALSE,"STATS";"BS",#N/A,FALSE,"BS"}</definedName>
    <definedName name="zrdzf">#N/A</definedName>
    <definedName name="zreffze" localSheetId="19">#REF!</definedName>
    <definedName name="zreffze" localSheetId="10">#REF!</definedName>
    <definedName name="zreffze" localSheetId="21">#REF!</definedName>
    <definedName name="zreffze">#REF!</definedName>
    <definedName name="zs" localSheetId="1" hidden="1">{"subs",#N/A,FALSE,"database ";"proportional",#N/A,FALSE,"database "}</definedName>
    <definedName name="zs" localSheetId="19" hidden="1">{"subs",#N/A,FALSE,"database ";"proportional",#N/A,FALSE,"database "}</definedName>
    <definedName name="zs" localSheetId="21" hidden="1">{"subs",#N/A,FALSE,"database ";"proportional",#N/A,FALSE,"database "}</definedName>
    <definedName name="zs" localSheetId="26" hidden="1">{"subs",#N/A,FALSE,"database ";"proportional",#N/A,FALSE,"database "}</definedName>
    <definedName name="zs" localSheetId="29" hidden="1">{"subs",#N/A,FALSE,"database ";"proportional",#N/A,FALSE,"database "}</definedName>
    <definedName name="zs" hidden="1">{"subs",#N/A,FALSE,"database ";"proportional",#N/A,FALSE,"database "}</definedName>
    <definedName name="zt" localSheetId="1" hidden="1">{"test2",#N/A,TRUE,"Prices"}</definedName>
    <definedName name="zt" localSheetId="19" hidden="1">{"test2",#N/A,TRUE,"Prices"}</definedName>
    <definedName name="zt" localSheetId="21" hidden="1">{"test2",#N/A,TRUE,"Prices"}</definedName>
    <definedName name="zt" localSheetId="26" hidden="1">{"test2",#N/A,TRUE,"Prices"}</definedName>
    <definedName name="zt" localSheetId="29" hidden="1">{"test2",#N/A,TRUE,"Prices"}</definedName>
    <definedName name="zt" hidden="1">{"test2",#N/A,TRUE,"Prices"}</definedName>
    <definedName name="zu" localSheetId="1" hidden="1">{"IS",#N/A,FALSE,"IS";"RPTIS",#N/A,FALSE,"RPTIS";"STATS",#N/A,FALSE,"STATS";"CELL",#N/A,FALSE,"CELL";"BS",#N/A,FALSE,"BS"}</definedName>
    <definedName name="zu" localSheetId="19" hidden="1">{"IS",#N/A,FALSE,"IS";"RPTIS",#N/A,FALSE,"RPTIS";"STATS",#N/A,FALSE,"STATS";"CELL",#N/A,FALSE,"CELL";"BS",#N/A,FALSE,"BS"}</definedName>
    <definedName name="zu" localSheetId="21" hidden="1">{"IS",#N/A,FALSE,"IS";"RPTIS",#N/A,FALSE,"RPTIS";"STATS",#N/A,FALSE,"STATS";"CELL",#N/A,FALSE,"CELL";"BS",#N/A,FALSE,"BS"}</definedName>
    <definedName name="zu" localSheetId="26" hidden="1">{"IS",#N/A,FALSE,"IS";"RPTIS",#N/A,FALSE,"RPTIS";"STATS",#N/A,FALSE,"STATS";"CELL",#N/A,FALSE,"CELL";"BS",#N/A,FALSE,"BS"}</definedName>
    <definedName name="zu" localSheetId="29" hidden="1">{"IS",#N/A,FALSE,"IS";"RPTIS",#N/A,FALSE,"RPTIS";"STATS",#N/A,FALSE,"STATS";"CELL",#N/A,FALSE,"CELL";"BS",#N/A,FALSE,"BS"}</definedName>
    <definedName name="zu" hidden="1">{"IS",#N/A,FALSE,"IS";"RPTIS",#N/A,FALSE,"RPTIS";"STATS",#N/A,FALSE,"STATS";"CELL",#N/A,FALSE,"CELL";"BS",#N/A,FALSE,"BS"}</definedName>
    <definedName name="zv" localSheetId="1" hidden="1">{"subs",#N/A,FALSE,"database ";"proportional",#N/A,FALSE,"database "}</definedName>
    <definedName name="zv" localSheetId="19" hidden="1">{"subs",#N/A,FALSE,"database ";"proportional",#N/A,FALSE,"database "}</definedName>
    <definedName name="zv" localSheetId="21" hidden="1">{"subs",#N/A,FALSE,"database ";"proportional",#N/A,FALSE,"database "}</definedName>
    <definedName name="zv" localSheetId="26" hidden="1">{"subs",#N/A,FALSE,"database ";"proportional",#N/A,FALSE,"database "}</definedName>
    <definedName name="zv" localSheetId="29" hidden="1">{"subs",#N/A,FALSE,"database ";"proportional",#N/A,FALSE,"database "}</definedName>
    <definedName name="zv" hidden="1">{"subs",#N/A,FALSE,"database ";"proportional",#N/A,FALSE,"database "}</definedName>
    <definedName name="zw" localSheetId="1" hidden="1">{"coverall",#N/A,FALSE,"Definitions";"cover1",#N/A,FALSE,"Definitions";"cover2",#N/A,FALSE,"Definitions";"cover3",#N/A,FALSE,"Definitions";"cover4",#N/A,FALSE,"Definitions";"cover5",#N/A,FALSE,"Definitions";"blank",#N/A,FALSE,"Definitions"}</definedName>
    <definedName name="zw" localSheetId="19" hidden="1">{"coverall",#N/A,FALSE,"Definitions";"cover1",#N/A,FALSE,"Definitions";"cover2",#N/A,FALSE,"Definitions";"cover3",#N/A,FALSE,"Definitions";"cover4",#N/A,FALSE,"Definitions";"cover5",#N/A,FALSE,"Definitions";"blank",#N/A,FALSE,"Definitions"}</definedName>
    <definedName name="zw" localSheetId="21" hidden="1">{"coverall",#N/A,FALSE,"Definitions";"cover1",#N/A,FALSE,"Definitions";"cover2",#N/A,FALSE,"Definitions";"cover3",#N/A,FALSE,"Definitions";"cover4",#N/A,FALSE,"Definitions";"cover5",#N/A,FALSE,"Definitions";"blank",#N/A,FALSE,"Definitions"}</definedName>
    <definedName name="zw" localSheetId="26" hidden="1">{"coverall",#N/A,FALSE,"Definitions";"cover1",#N/A,FALSE,"Definitions";"cover2",#N/A,FALSE,"Definitions";"cover3",#N/A,FALSE,"Definitions";"cover4",#N/A,FALSE,"Definitions";"cover5",#N/A,FALSE,"Definitions";"blank",#N/A,FALSE,"Definitions"}</definedName>
    <definedName name="zw" localSheetId="29" hidden="1">{"coverall",#N/A,FALSE,"Definitions";"cover1",#N/A,FALSE,"Definitions";"cover2",#N/A,FALSE,"Definitions";"cover3",#N/A,FALSE,"Definitions";"cover4",#N/A,FALSE,"Definitions";"cover5",#N/A,FALSE,"Definitions";"blank",#N/A,FALSE,"Definitions"}</definedName>
    <definedName name="zw" hidden="1">{"coverall",#N/A,FALSE,"Definitions";"cover1",#N/A,FALSE,"Definitions";"cover2",#N/A,FALSE,"Definitions";"cover3",#N/A,FALSE,"Definitions";"cover4",#N/A,FALSE,"Definitions";"cover5",#N/A,FALSE,"Definitions";"blank",#N/A,FALSE,"Definitions"}</definedName>
    <definedName name="zx" localSheetId="1" hidden="1">{"orixcsc",#N/A,FALSE,"ORIX CSC";"orixcsc2",#N/A,FALSE,"ORIX CSC"}</definedName>
    <definedName name="zx" localSheetId="19" hidden="1">{"orixcsc",#N/A,FALSE,"ORIX CSC";"orixcsc2",#N/A,FALSE,"ORIX CSC"}</definedName>
    <definedName name="zx" localSheetId="21" hidden="1">{"orixcsc",#N/A,FALSE,"ORIX CSC";"orixcsc2",#N/A,FALSE,"ORIX CSC"}</definedName>
    <definedName name="zx" localSheetId="26" hidden="1">{"orixcsc",#N/A,FALSE,"ORIX CSC";"orixcsc2",#N/A,FALSE,"ORIX CSC"}</definedName>
    <definedName name="zx" localSheetId="29" hidden="1">{"orixcsc",#N/A,FALSE,"ORIX CSC";"orixcsc2",#N/A,FALSE,"ORIX CSC"}</definedName>
    <definedName name="zx" hidden="1">{"orixcsc",#N/A,FALSE,"ORIX CSC";"orixcsc2",#N/A,FALSE,"ORIX CSC"}</definedName>
    <definedName name="zy"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y"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#N/A</definedName>
    <definedName name="zzz" localSheetId="19">'[173]PL simplifié 08 03'!Nb_de_paiements_par_an*#REF!</definedName>
    <definedName name="zzz" localSheetId="10">'[173]PL simplifié 08 03'!Nb_de_paiements_par_an*#REF!</definedName>
    <definedName name="zzz" localSheetId="21">'[173]PL simplifié 08 03'!Nb_de_paiements_par_an*#REF!</definedName>
    <definedName name="zzz" localSheetId="29">'[173]PL simplifié 08 03'!Nb_de_paiements_par_an*#REF!</definedName>
    <definedName name="zzz">'[173]PL simplifié 08 03'!Nb_de_paiements_par_an*#REF!</definedName>
    <definedName name="zzz___0" localSheetId="1">Cover!Nb_de_paiements_par_an___0*#REF!</definedName>
    <definedName name="zzz___0" localSheetId="19">'Data Mobile '!Nb_de_paiements_par_an___0*#REF!</definedName>
    <definedName name="zzz___0" localSheetId="10">'Marge Mobile'!Nb_de_paiements_par_an___0*#REF!</definedName>
    <definedName name="zzz___0" localSheetId="21">'Mobile Money'!Nb_de_paiements_par_an___0*#REF!</definedName>
    <definedName name="zzz___0" localSheetId="29">Nb_de_paiements_par_an___0*#REF!</definedName>
    <definedName name="zzz___0">Nb_de_paiements_par_an___0*#REF!</definedName>
    <definedName name="zzz___12">#N/A</definedName>
    <definedName name="zzz___14" localSheetId="1">[0]!Nb_de_paiements_par_an___14*#REF!</definedName>
    <definedName name="zzz___14" localSheetId="19">'Data Mobile '!Nb_de_paiements_par_an___14*#REF!</definedName>
    <definedName name="zzz___14" localSheetId="10">'Marge Mobile'!Nb_de_paiements_par_an___14*#REF!</definedName>
    <definedName name="zzz___14" localSheetId="21">'Mobile Money'!Nb_de_paiements_par_an___14*#REF!</definedName>
    <definedName name="zzz___14" localSheetId="29">Nb_de_paiements_par_an___14*#REF!</definedName>
    <definedName name="zzz___14">Nb_de_paiements_par_an___14*#REF!</definedName>
    <definedName name="zzz___16" localSheetId="1">[0]!Nb_de_paiements_par_an___16*#REF!</definedName>
    <definedName name="zzz___16" localSheetId="19">'Data Mobile '!Nb_de_paiements_par_an___16*#REF!</definedName>
    <definedName name="zzz___16" localSheetId="10">'Marge Mobile'!Nb_de_paiements_par_an___16*#REF!</definedName>
    <definedName name="zzz___16" localSheetId="21">'Mobile Money'!Nb_de_paiements_par_an___16*#REF!</definedName>
    <definedName name="zzz___16" localSheetId="29">Nb_de_paiements_par_an___16*#REF!</definedName>
    <definedName name="zzz___16">Nb_de_paiements_par_an___16*#REF!</definedName>
    <definedName name="zzz___23" localSheetId="1">Cover!Nb_de_paiements_par_an___0*#REF!</definedName>
    <definedName name="zzz___23" localSheetId="19">'Data Mobile '!Nb_de_paiements_par_an___0*#REF!</definedName>
    <definedName name="zzz___23" localSheetId="10">'Marge Mobile'!Nb_de_paiements_par_an___0*#REF!</definedName>
    <definedName name="zzz___23" localSheetId="21">'Mobile Money'!Nb_de_paiements_par_an___0*#REF!</definedName>
    <definedName name="zzz___23" localSheetId="29">Nb_de_paiements_par_an___0*#REF!</definedName>
    <definedName name="zzz___23">Nb_de_paiements_par_an___0*#REF!</definedName>
    <definedName name="zzz___25" localSheetId="1">Cover!Nb_de_paiements_par_an___0*#REF!</definedName>
    <definedName name="zzz___25" localSheetId="19">'Data Mobile '!Nb_de_paiements_par_an___0*#REF!</definedName>
    <definedName name="zzz___25" localSheetId="10">'Marge Mobile'!Nb_de_paiements_par_an___0*#REF!</definedName>
    <definedName name="zzz___25" localSheetId="21">'Mobile Money'!Nb_de_paiements_par_an___0*#REF!</definedName>
    <definedName name="zzz___25" localSheetId="29">Nb_de_paiements_par_an___0*#REF!</definedName>
    <definedName name="zzz___25">Nb_de_paiements_par_an___0*#REF!</definedName>
    <definedName name="zzz___26" localSheetId="1">Cover!Nb_de_paiements_par_an___0*#REF!</definedName>
    <definedName name="zzz___26" localSheetId="19">'Data Mobile '!Nb_de_paiements_par_an___0*#REF!</definedName>
    <definedName name="zzz___26" localSheetId="10">'Marge Mobile'!Nb_de_paiements_par_an___0*#REF!</definedName>
    <definedName name="zzz___26" localSheetId="21">'Mobile Money'!Nb_de_paiements_par_an___0*#REF!</definedName>
    <definedName name="zzz___26" localSheetId="29">Nb_de_paiements_par_an___0*#REF!</definedName>
    <definedName name="zzz___26">Nb_de_paiements_par_an___0*#REF!</definedName>
    <definedName name="zzz___27">NA()</definedName>
    <definedName name="zzz___5">NA()</definedName>
    <definedName name="zzz___6">#N/A</definedName>
    <definedName name="zzz___7" localSheetId="1">Cover!Nb_de_paiements_par_an___0*#REF!</definedName>
    <definedName name="zzz___7" localSheetId="19">'Data Mobile '!Nb_de_paiements_par_an___0*#REF!</definedName>
    <definedName name="zzz___7" localSheetId="10">'Marge Mobile'!Nb_de_paiements_par_an___0*#REF!</definedName>
    <definedName name="zzz___7" localSheetId="21">'Mobile Money'!Nb_de_paiements_par_an___0*#REF!</definedName>
    <definedName name="zzz___7" localSheetId="29">Nb_de_paiements_par_an___0*#REF!</definedName>
    <definedName name="zzz___7">Nb_de_paiements_par_an___0*#REF!</definedName>
    <definedName name="zzz___9" localSheetId="1">Cover!Nb_de_paiements_par_an___0*#REF!</definedName>
    <definedName name="zzz___9" localSheetId="19">'Data Mobile '!Nb_de_paiements_par_an___0*#REF!</definedName>
    <definedName name="zzz___9" localSheetId="10">'Marge Mobile'!Nb_de_paiements_par_an___0*#REF!</definedName>
    <definedName name="zzz___9" localSheetId="21">'Mobile Money'!Nb_de_paiements_par_an___0*#REF!</definedName>
    <definedName name="zzz___9" localSheetId="29">Nb_de_paiements_par_an___0*#REF!</definedName>
    <definedName name="zzz___9">Nb_de_paiements_par_an___0*#REF!</definedName>
    <definedName name="zzzrd"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rd"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rd"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rd" localSheetId="2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rd"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zzzz" localSheetId="1">#N/A</definedName>
    <definedName name="zzzz" localSheetId="19">'Data Mobile '!Tx_intérêt_par_an/#REF!</definedName>
    <definedName name="zzzz" localSheetId="10">'Marge Mobile'!Tx_intérêt_par_an/#REF!</definedName>
    <definedName name="zzzz" localSheetId="21">'Mobile Money'!Tx_intérêt_par_an/#REF!</definedName>
    <definedName name="zzzz" localSheetId="29">[0]!Tx_intérêt_par_an/#REF!</definedName>
    <definedName name="zzzz">[0]!Tx_intérêt_par_an/#REF!</definedName>
    <definedName name="zzzz___0" localSheetId="1">[0]!Tx_intérêt_par_an___0/#REF!</definedName>
    <definedName name="zzzz___0" localSheetId="19">'Data Mobile '!Tx_intérêt_par_an___0/#REF!</definedName>
    <definedName name="zzzz___0" localSheetId="10">'Marge Mobile'!Tx_intérêt_par_an___0/#REF!</definedName>
    <definedName name="zzzz___0" localSheetId="21">'Mobile Money'!Tx_intérêt_par_an___0/#REF!</definedName>
    <definedName name="zzzz___0" localSheetId="29">Tx_intérêt_par_an___0/#REF!</definedName>
    <definedName name="zzzz___0">Tx_intérêt_par_an___0/#REF!</definedName>
    <definedName name="zzzz___12" localSheetId="1">[0]!Tx_intérêt_par_an___12/#REF!</definedName>
    <definedName name="zzzz___12" localSheetId="19">'Data Mobile '!Tx_intérêt_par_an___12/#REF!</definedName>
    <definedName name="zzzz___12" localSheetId="10">'Marge Mobile'!Tx_intérêt_par_an___12/#REF!</definedName>
    <definedName name="zzzz___12" localSheetId="21">'Mobile Money'!Tx_intérêt_par_an___12/#REF!</definedName>
    <definedName name="zzzz___12" localSheetId="29">Tx_intérêt_par_an___12/#REF!</definedName>
    <definedName name="zzzz___12">Tx_intérêt_par_an___12/#REF!</definedName>
    <definedName name="zzzz___14" localSheetId="1">[0]!Tx_intérêt_par_an___14/#REF!</definedName>
    <definedName name="zzzz___14" localSheetId="19">'Data Mobile '!Tx_intérêt_par_an___14/#REF!</definedName>
    <definedName name="zzzz___14" localSheetId="10">'Marge Mobile'!Tx_intérêt_par_an___14/#REF!</definedName>
    <definedName name="zzzz___14" localSheetId="21">'Mobile Money'!Tx_intérêt_par_an___14/#REF!</definedName>
    <definedName name="zzzz___14" localSheetId="29">Tx_intérêt_par_an___14/#REF!</definedName>
    <definedName name="zzzz___14">Tx_intérêt_par_an___14/#REF!</definedName>
    <definedName name="zzzz___16" localSheetId="1">[0]!Tx_intérêt_par_an___16/#REF!</definedName>
    <definedName name="zzzz___16" localSheetId="19">'Data Mobile '!Tx_intérêt_par_an___16/#REF!</definedName>
    <definedName name="zzzz___16" localSheetId="10">'Marge Mobile'!Tx_intérêt_par_an___16/#REF!</definedName>
    <definedName name="zzzz___16" localSheetId="21">'Mobile Money'!Tx_intérêt_par_an___16/#REF!</definedName>
    <definedName name="zzzz___16" localSheetId="29">Tx_intérêt_par_an___16/#REF!</definedName>
    <definedName name="zzzz___16">Tx_intérêt_par_an___16/#REF!</definedName>
    <definedName name="zzzz___2" localSheetId="1">[0]!Tx_intérêt_par_an___2/#REF!</definedName>
    <definedName name="zzzz___2" localSheetId="19">'Data Mobile '!Tx_intérêt_par_an___2/#REF!</definedName>
    <definedName name="zzzz___2" localSheetId="10">'Marge Mobile'!Tx_intérêt_par_an___2/#REF!</definedName>
    <definedName name="zzzz___2" localSheetId="21">'Mobile Money'!Tx_intérêt_par_an___2/#REF!</definedName>
    <definedName name="zzzz___2" localSheetId="29">Tx_intérêt_par_an___2/#REF!</definedName>
    <definedName name="zzzz___2">Tx_intérêt_par_an___2/#REF!</definedName>
    <definedName name="zzzz___23" localSheetId="1">[0]!Tx_intérêt_par_an___0/#REF!</definedName>
    <definedName name="zzzz___23" localSheetId="19">'Data Mobile '!Tx_intérêt_par_an___0/#REF!</definedName>
    <definedName name="zzzz___23" localSheetId="10">'Marge Mobile'!Tx_intérêt_par_an___0/#REF!</definedName>
    <definedName name="zzzz___23" localSheetId="21">'Mobile Money'!Tx_intérêt_par_an___0/#REF!</definedName>
    <definedName name="zzzz___23" localSheetId="29">Tx_intérêt_par_an___0/#REF!</definedName>
    <definedName name="zzzz___23">Tx_intérêt_par_an___0/#REF!</definedName>
    <definedName name="zzzz___25" localSheetId="1">[0]!Tx_intérêt_par_an___25/#REF!</definedName>
    <definedName name="zzzz___25" localSheetId="19">'Data Mobile '!Tx_intérêt_par_an___25/#REF!</definedName>
    <definedName name="zzzz___25" localSheetId="10">'Marge Mobile'!Tx_intérêt_par_an___25/#REF!</definedName>
    <definedName name="zzzz___25" localSheetId="21">'Mobile Money'!Tx_intérêt_par_an___25/#REF!</definedName>
    <definedName name="zzzz___25" localSheetId="29">Tx_intérêt_par_an___25/#REF!</definedName>
    <definedName name="zzzz___25">Tx_intérêt_par_an___25/#REF!</definedName>
    <definedName name="zzzz___26" localSheetId="1">[0]!Tx_intérêt_par_an___26/#REF!</definedName>
    <definedName name="zzzz___26" localSheetId="19">'Data Mobile '!Tx_intérêt_par_an___26/#REF!</definedName>
    <definedName name="zzzz___26" localSheetId="10">'Marge Mobile'!Tx_intérêt_par_an___26/#REF!</definedName>
    <definedName name="zzzz___26" localSheetId="21">'Mobile Money'!Tx_intérêt_par_an___26/#REF!</definedName>
    <definedName name="zzzz___26" localSheetId="29">Tx_intérêt_par_an___26/#REF!</definedName>
    <definedName name="zzzz___26">Tx_intérêt_par_an___26/#REF!</definedName>
    <definedName name="zzzz___27" localSheetId="1">[0]!Tx_intérêt_par_an___27/#REF!</definedName>
    <definedName name="zzzz___27" localSheetId="19">'Data Mobile '!Tx_intérêt_par_an___27/#REF!</definedName>
    <definedName name="zzzz___27" localSheetId="10">'Marge Mobile'!Tx_intérêt_par_an___27/#REF!</definedName>
    <definedName name="zzzz___27" localSheetId="21">'Mobile Money'!Tx_intérêt_par_an___27/#REF!</definedName>
    <definedName name="zzzz___27" localSheetId="29">Tx_intérêt_par_an___27/#REF!</definedName>
    <definedName name="zzzz___27">Tx_intérêt_par_an___27/#REF!</definedName>
    <definedName name="zzzz___3" localSheetId="1">[0]!Tx_intérêt_par_an___0/#REF!</definedName>
    <definedName name="zzzz___3" localSheetId="19">'Data Mobile '!Tx_intérêt_par_an___0/#REF!</definedName>
    <definedName name="zzzz___3" localSheetId="10">'Marge Mobile'!Tx_intérêt_par_an___0/#REF!</definedName>
    <definedName name="zzzz___3" localSheetId="21">'Mobile Money'!Tx_intérêt_par_an___0/#REF!</definedName>
    <definedName name="zzzz___3" localSheetId="29">Tx_intérêt_par_an___0/#REF!</definedName>
    <definedName name="zzzz___3">Tx_intérêt_par_an___0/#REF!</definedName>
    <definedName name="zzzz___4" localSheetId="1">[0]!Tx_intérêt_par_an___4/#REF!</definedName>
    <definedName name="zzzz___4" localSheetId="19">'Data Mobile '!Tx_intérêt_par_an___4/#REF!</definedName>
    <definedName name="zzzz___4" localSheetId="10">'Marge Mobile'!Tx_intérêt_par_an___4/#REF!</definedName>
    <definedName name="zzzz___4" localSheetId="21">'Mobile Money'!Tx_intérêt_par_an___4/#REF!</definedName>
    <definedName name="zzzz___4" localSheetId="29">Tx_intérêt_par_an___4/#REF!</definedName>
    <definedName name="zzzz___4">Tx_intérêt_par_an___4/#REF!</definedName>
    <definedName name="zzzz___5" localSheetId="1">[0]!Tx_intérêt_par_an___5/#REF!</definedName>
    <definedName name="zzzz___5" localSheetId="19">'Data Mobile '!Tx_intérêt_par_an___5/#REF!</definedName>
    <definedName name="zzzz___5" localSheetId="10">'Marge Mobile'!Tx_intérêt_par_an___5/#REF!</definedName>
    <definedName name="zzzz___5" localSheetId="21">'Mobile Money'!Tx_intérêt_par_an___5/#REF!</definedName>
    <definedName name="zzzz___5" localSheetId="29">Tx_intérêt_par_an___5/#REF!</definedName>
    <definedName name="zzzz___5">Tx_intérêt_par_an___5/#REF!</definedName>
    <definedName name="zzzz___6" localSheetId="1">[38]Trafic!Tx_intérêt_par_an/#REF!</definedName>
    <definedName name="zzzz___6" localSheetId="19">[38]Trafic!Tx_intérêt_par_an/#REF!</definedName>
    <definedName name="zzzz___6" localSheetId="10">[38]Trafic!Tx_intérêt_par_an/#REF!</definedName>
    <definedName name="zzzz___6" localSheetId="21">[38]Trafic!Tx_intérêt_par_an/#REF!</definedName>
    <definedName name="zzzz___6">[38]Trafic!Tx_intérêt_par_an/#REF!</definedName>
    <definedName name="zzzz___7" localSheetId="1">[0]!Tx_intérêt_par_an___7/#REF!</definedName>
    <definedName name="zzzz___7" localSheetId="19">'Data Mobile '!Tx_intérêt_par_an___7/#REF!</definedName>
    <definedName name="zzzz___7" localSheetId="10">'Marge Mobile'!Tx_intérêt_par_an___7/#REF!</definedName>
    <definedName name="zzzz___7" localSheetId="21">'Mobile Money'!Tx_intérêt_par_an___7/#REF!</definedName>
    <definedName name="zzzz___7" localSheetId="29">Tx_intérêt_par_an___7/#REF!</definedName>
    <definedName name="zzzz___7">Tx_intérêt_par_an___7/#REF!</definedName>
    <definedName name="zzzz___9" localSheetId="1">[0]!Tx_intérêt_par_an___0/#REF!</definedName>
    <definedName name="zzzz___9" localSheetId="19">'Data Mobile '!Tx_intérêt_par_an___0/#REF!</definedName>
    <definedName name="zzzz___9" localSheetId="10">'Marge Mobile'!Tx_intérêt_par_an___0/#REF!</definedName>
    <definedName name="zzzz___9" localSheetId="21">'Mobile Money'!Tx_intérêt_par_an___0/#REF!</definedName>
    <definedName name="zzzz___9" localSheetId="29">Tx_intérêt_par_an___0/#REF!</definedName>
    <definedName name="zzzz___9">Tx_intérêt_par_an___0/#REF!</definedName>
    <definedName name="zzzzz" localSheetId="26" hidden="1">{"coverall",#N/A,FALSE,"Definitions";"cover1",#N/A,FALSE,"Definitions";"cover2",#N/A,FALSE,"Definitions";"cover3",#N/A,FALSE,"Definitions";"cover4",#N/A,FALSE,"Definitions";"cover5",#N/A,FALSE,"Definitions";"blank",#N/A,FALSE,"Definitions"}</definedName>
    <definedName name="ZZZZZ">#N/A</definedName>
    <definedName name="zzzzzz" localSheetId="26" hidden="1">{"orixcsc",#N/A,FALSE,"ORIX CSC";"orixcsc2",#N/A,FALSE,"ORIX CSC"}</definedName>
    <definedName name="ZZZZZZ">#N/A</definedName>
    <definedName name="zzzzzzz"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2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localSheetId="2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zzzzzzzz" localSheetId="1">#N/A</definedName>
    <definedName name="zzzzzzzz" localSheetId="19">'Data Mobile '!Tx_intérêt_par_an/#REF!</definedName>
    <definedName name="zzzzzzzz" localSheetId="10">'Marge Mobile'!Tx_intérêt_par_an/#REF!</definedName>
    <definedName name="zzzzzzzz" localSheetId="21">'Mobile Money'!Tx_intérêt_par_an/#REF!</definedName>
    <definedName name="zzzzzzzz" localSheetId="29">[0]!Tx_intérêt_par_an/#REF!</definedName>
    <definedName name="zzzzzzzz">[0]!Tx_intérêt_par_an/#REF!</definedName>
    <definedName name="كضن">#N/A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27" l="1"/>
  <c r="E39" i="27"/>
  <c r="F39" i="27"/>
  <c r="G39" i="27"/>
  <c r="H39" i="27"/>
  <c r="I39" i="27"/>
  <c r="J39" i="27"/>
  <c r="K39" i="27"/>
  <c r="L39" i="27"/>
  <c r="M39" i="27"/>
  <c r="C39" i="27"/>
  <c r="O32" i="27" l="1"/>
  <c r="Q31" i="58"/>
  <c r="Q32" i="58"/>
  <c r="Q33" i="58"/>
  <c r="Q25" i="58"/>
  <c r="Q26" i="58"/>
  <c r="Q27" i="58"/>
  <c r="Q28" i="58"/>
  <c r="Q21" i="58"/>
  <c r="Q22" i="58"/>
  <c r="Q23" i="58"/>
  <c r="Q15" i="58" l="1"/>
  <c r="R14" i="58"/>
  <c r="F21" i="58"/>
  <c r="G21" i="58"/>
  <c r="H21" i="58"/>
  <c r="I21" i="58"/>
  <c r="J21" i="58"/>
  <c r="K21" i="58"/>
  <c r="L21" i="58"/>
  <c r="M21" i="58"/>
  <c r="N21" i="58"/>
  <c r="O21" i="58"/>
  <c r="F22" i="58"/>
  <c r="G22" i="58"/>
  <c r="H22" i="58"/>
  <c r="I22" i="58"/>
  <c r="J22" i="58"/>
  <c r="K22" i="58"/>
  <c r="L22" i="58"/>
  <c r="M22" i="58"/>
  <c r="N22" i="58"/>
  <c r="O22" i="58"/>
  <c r="F23" i="58"/>
  <c r="G23" i="58"/>
  <c r="H23" i="58"/>
  <c r="I23" i="58"/>
  <c r="J23" i="58"/>
  <c r="K23" i="58"/>
  <c r="L23" i="58"/>
  <c r="M23" i="58"/>
  <c r="N23" i="58"/>
  <c r="O23" i="58"/>
  <c r="F25" i="58"/>
  <c r="G25" i="58"/>
  <c r="H25" i="58"/>
  <c r="I25" i="58"/>
  <c r="J25" i="58"/>
  <c r="K25" i="58"/>
  <c r="L25" i="58"/>
  <c r="M25" i="58"/>
  <c r="N25" i="58"/>
  <c r="O25" i="58"/>
  <c r="F26" i="58"/>
  <c r="G26" i="58"/>
  <c r="H26" i="58"/>
  <c r="I26" i="58"/>
  <c r="J26" i="58"/>
  <c r="K26" i="58"/>
  <c r="L26" i="58"/>
  <c r="M26" i="58"/>
  <c r="N26" i="58"/>
  <c r="O26" i="58"/>
  <c r="F27" i="58"/>
  <c r="G27" i="58"/>
  <c r="H27" i="58"/>
  <c r="I27" i="58"/>
  <c r="J27" i="58"/>
  <c r="K27" i="58"/>
  <c r="L27" i="58"/>
  <c r="M27" i="58"/>
  <c r="N27" i="58"/>
  <c r="O27" i="58"/>
  <c r="F28" i="58"/>
  <c r="G28" i="58"/>
  <c r="H28" i="58"/>
  <c r="I28" i="58"/>
  <c r="J28" i="58"/>
  <c r="K28" i="58"/>
  <c r="L28" i="58"/>
  <c r="M28" i="58"/>
  <c r="N28" i="58"/>
  <c r="O28" i="58"/>
  <c r="F31" i="58"/>
  <c r="G31" i="58"/>
  <c r="H31" i="58"/>
  <c r="I31" i="58"/>
  <c r="J31" i="58"/>
  <c r="K31" i="58"/>
  <c r="L31" i="58"/>
  <c r="M31" i="58"/>
  <c r="N31" i="58"/>
  <c r="O31" i="58"/>
  <c r="F32" i="58"/>
  <c r="G32" i="58"/>
  <c r="H32" i="58"/>
  <c r="I32" i="58"/>
  <c r="J32" i="58"/>
  <c r="K32" i="58"/>
  <c r="L32" i="58"/>
  <c r="M32" i="58"/>
  <c r="N32" i="58"/>
  <c r="O32" i="58"/>
  <c r="F33" i="58"/>
  <c r="G33" i="58"/>
  <c r="H33" i="58"/>
  <c r="I33" i="58"/>
  <c r="J33" i="58"/>
  <c r="K33" i="58"/>
  <c r="L33" i="58"/>
  <c r="M33" i="58"/>
  <c r="N33" i="58"/>
  <c r="O33" i="58"/>
  <c r="E21" i="58"/>
  <c r="E22" i="58"/>
  <c r="E23" i="58"/>
  <c r="E25" i="58"/>
  <c r="E26" i="58"/>
  <c r="E27" i="58"/>
  <c r="E28" i="58"/>
  <c r="E31" i="58"/>
  <c r="E32" i="58"/>
  <c r="E33" i="58"/>
  <c r="D33" i="58"/>
  <c r="D32" i="58"/>
  <c r="D31" i="58"/>
  <c r="D28" i="58"/>
  <c r="D27" i="58"/>
  <c r="D26" i="58"/>
  <c r="D25" i="58"/>
  <c r="D23" i="58"/>
  <c r="D22" i="58"/>
  <c r="D21" i="58"/>
  <c r="Q30" i="58" l="1"/>
  <c r="Q20" i="58"/>
  <c r="Q70" i="65"/>
  <c r="AD53" i="65"/>
  <c r="AD54" i="65"/>
  <c r="AD55" i="65"/>
  <c r="AD56" i="65"/>
  <c r="AD57" i="65"/>
  <c r="AD58" i="65"/>
  <c r="AD59" i="65"/>
  <c r="AD60" i="65"/>
  <c r="AD52" i="65"/>
  <c r="AD43" i="65"/>
  <c r="AD44" i="65"/>
  <c r="AD45" i="65"/>
  <c r="AD46" i="65"/>
  <c r="AD47" i="65"/>
  <c r="AD48" i="65"/>
  <c r="AD49" i="65"/>
  <c r="AD42" i="65"/>
  <c r="Q28" i="65" l="1"/>
  <c r="Q14" i="58"/>
  <c r="E15" i="58"/>
  <c r="F15" i="58"/>
  <c r="G15" i="58"/>
  <c r="H15" i="58"/>
  <c r="I15" i="58"/>
  <c r="J15" i="58"/>
  <c r="K15" i="58"/>
  <c r="L15" i="58"/>
  <c r="M15" i="58"/>
  <c r="N15" i="58"/>
  <c r="O15" i="58"/>
  <c r="D15" i="58"/>
  <c r="AD37" i="65"/>
  <c r="Y26" i="65"/>
  <c r="AD76" i="65"/>
  <c r="AD75" i="65"/>
  <c r="AF70" i="65"/>
  <c r="AD61" i="65"/>
  <c r="AC61" i="65"/>
  <c r="AB61" i="65"/>
  <c r="AA61" i="65"/>
  <c r="Z61" i="65"/>
  <c r="Y61" i="65"/>
  <c r="X61" i="65"/>
  <c r="W61" i="65"/>
  <c r="V61" i="65"/>
  <c r="U61" i="65"/>
  <c r="T61" i="65"/>
  <c r="S61" i="65"/>
  <c r="R61" i="65"/>
  <c r="Q61" i="65"/>
  <c r="AF61" i="65" s="1"/>
  <c r="P61" i="65"/>
  <c r="O61" i="65"/>
  <c r="N61" i="65"/>
  <c r="M61" i="65"/>
  <c r="L61" i="65"/>
  <c r="K61" i="65"/>
  <c r="J61" i="65"/>
  <c r="I61" i="65"/>
  <c r="H61" i="65"/>
  <c r="G61" i="65"/>
  <c r="F61" i="65"/>
  <c r="D61" i="65"/>
  <c r="Q53" i="65"/>
  <c r="AF53" i="65" s="1"/>
  <c r="Q52" i="65"/>
  <c r="AD51" i="65"/>
  <c r="AC51" i="65"/>
  <c r="AB51" i="65"/>
  <c r="AA51" i="65"/>
  <c r="Z51" i="65"/>
  <c r="Y51" i="65"/>
  <c r="X51" i="65"/>
  <c r="W51" i="65"/>
  <c r="V51" i="65"/>
  <c r="U51" i="65"/>
  <c r="T51" i="65"/>
  <c r="S51" i="65"/>
  <c r="R51" i="65"/>
  <c r="P51" i="65"/>
  <c r="O51" i="65"/>
  <c r="N51" i="65"/>
  <c r="M51" i="65"/>
  <c r="L51" i="65"/>
  <c r="K51" i="65"/>
  <c r="J51" i="65"/>
  <c r="I51" i="65"/>
  <c r="H51" i="65"/>
  <c r="G51" i="65"/>
  <c r="F51" i="65"/>
  <c r="D51" i="65"/>
  <c r="Q50" i="65"/>
  <c r="AF50" i="65" s="1"/>
  <c r="Q49" i="65"/>
  <c r="Q48" i="65"/>
  <c r="AF48" i="65" s="1"/>
  <c r="Q45" i="65"/>
  <c r="J43" i="65"/>
  <c r="J41" i="65" s="1"/>
  <c r="J40" i="65" s="1"/>
  <c r="G43" i="65"/>
  <c r="Q43" i="65" s="1"/>
  <c r="G42" i="65"/>
  <c r="Q42" i="65" s="1"/>
  <c r="AD41" i="65"/>
  <c r="AC41" i="65"/>
  <c r="AC40" i="65" s="1"/>
  <c r="AC39" i="65" s="1"/>
  <c r="AB41" i="65"/>
  <c r="AA41" i="65"/>
  <c r="AA40" i="65" s="1"/>
  <c r="AA39" i="65" s="1"/>
  <c r="Z41" i="65"/>
  <c r="Y41" i="65"/>
  <c r="X41" i="65"/>
  <c r="X40" i="65" s="1"/>
  <c r="X39" i="65" s="1"/>
  <c r="W41" i="65"/>
  <c r="W40" i="65" s="1"/>
  <c r="W39" i="65" s="1"/>
  <c r="V41" i="65"/>
  <c r="V40" i="65" s="1"/>
  <c r="V39" i="65" s="1"/>
  <c r="U41" i="65"/>
  <c r="U40" i="65" s="1"/>
  <c r="U39" i="65" s="1"/>
  <c r="T41" i="65"/>
  <c r="S41" i="65"/>
  <c r="S40" i="65" s="1"/>
  <c r="S39" i="65" s="1"/>
  <c r="R41" i="65"/>
  <c r="P41" i="65"/>
  <c r="O41" i="65"/>
  <c r="N41" i="65"/>
  <c r="N40" i="65" s="1"/>
  <c r="M41" i="65"/>
  <c r="M40" i="65" s="1"/>
  <c r="L41" i="65"/>
  <c r="L40" i="65" s="1"/>
  <c r="K41" i="65"/>
  <c r="K40" i="65" s="1"/>
  <c r="I41" i="65"/>
  <c r="H41" i="65"/>
  <c r="F41" i="65"/>
  <c r="F40" i="65" s="1"/>
  <c r="E41" i="65"/>
  <c r="E40" i="65" s="1"/>
  <c r="D41" i="65"/>
  <c r="D40" i="65" s="1"/>
  <c r="P40" i="65"/>
  <c r="O40" i="65"/>
  <c r="H40" i="65"/>
  <c r="AD38" i="65"/>
  <c r="J38" i="65"/>
  <c r="Q38" i="65" s="1"/>
  <c r="AD36" i="65"/>
  <c r="Q36" i="65"/>
  <c r="AF36" i="65" s="1"/>
  <c r="AD35" i="65"/>
  <c r="Q35" i="65"/>
  <c r="AE35" i="65" s="1"/>
  <c r="AD34" i="65"/>
  <c r="Q34" i="65"/>
  <c r="AE34" i="65" s="1"/>
  <c r="AD33" i="65"/>
  <c r="Q33" i="65"/>
  <c r="AE33" i="65" s="1"/>
  <c r="AD32" i="65"/>
  <c r="Q32" i="65"/>
  <c r="AE32" i="65" s="1"/>
  <c r="AD31" i="65"/>
  <c r="Q31" i="65"/>
  <c r="AE31" i="65" s="1"/>
  <c r="AD30" i="65"/>
  <c r="Q30" i="65"/>
  <c r="AE30" i="65" s="1"/>
  <c r="AD29" i="65"/>
  <c r="Q29" i="65"/>
  <c r="AE29" i="65" s="1"/>
  <c r="AD28" i="65"/>
  <c r="AE28" i="65"/>
  <c r="AC26" i="65"/>
  <c r="AB26" i="65"/>
  <c r="AA26" i="65"/>
  <c r="Z26" i="65"/>
  <c r="X26" i="65"/>
  <c r="W26" i="65"/>
  <c r="V26" i="65"/>
  <c r="U26" i="65"/>
  <c r="T26" i="65"/>
  <c r="S26" i="65"/>
  <c r="R26" i="65"/>
  <c r="P26" i="65"/>
  <c r="P72" i="65" s="1"/>
  <c r="P73" i="65" s="1"/>
  <c r="O26" i="65"/>
  <c r="O72" i="65" s="1"/>
  <c r="O73" i="65" s="1"/>
  <c r="N26" i="65"/>
  <c r="M26" i="65"/>
  <c r="L26" i="65"/>
  <c r="K26" i="65"/>
  <c r="J26" i="65"/>
  <c r="I26" i="65"/>
  <c r="H26" i="65"/>
  <c r="H72" i="65" s="1"/>
  <c r="H73" i="65" s="1"/>
  <c r="G26" i="65"/>
  <c r="F26" i="65"/>
  <c r="E26" i="65"/>
  <c r="D26" i="65"/>
  <c r="AD24" i="65"/>
  <c r="Q24" i="65"/>
  <c r="AE24" i="65" s="1"/>
  <c r="AD23" i="65"/>
  <c r="Q23" i="65"/>
  <c r="AE23" i="65" s="1"/>
  <c r="AD22" i="65"/>
  <c r="Q22" i="65"/>
  <c r="AE22" i="65" s="1"/>
  <c r="AD21" i="65"/>
  <c r="Q21" i="65"/>
  <c r="AE21" i="65" s="1"/>
  <c r="AD20" i="65"/>
  <c r="Q20" i="65"/>
  <c r="AE20" i="65" s="1"/>
  <c r="AD19" i="65"/>
  <c r="Q19" i="65"/>
  <c r="AE19" i="65" s="1"/>
  <c r="AD18" i="65"/>
  <c r="Q18" i="65"/>
  <c r="AE18" i="65" s="1"/>
  <c r="AD17" i="65"/>
  <c r="Q17" i="65"/>
  <c r="AE17" i="65" s="1"/>
  <c r="AD16" i="65"/>
  <c r="Q16" i="65"/>
  <c r="AE16" i="65" s="1"/>
  <c r="AD15" i="65"/>
  <c r="Q15" i="65"/>
  <c r="AE15" i="65" s="1"/>
  <c r="AD14" i="65"/>
  <c r="Q14" i="65"/>
  <c r="AE14" i="65" s="1"/>
  <c r="AC13" i="65"/>
  <c r="AB13" i="65"/>
  <c r="AA13" i="65"/>
  <c r="Z13" i="65"/>
  <c r="Y13" i="65"/>
  <c r="X13" i="65"/>
  <c r="W13" i="65"/>
  <c r="V13" i="65"/>
  <c r="U13" i="65"/>
  <c r="T13" i="65"/>
  <c r="S13" i="65"/>
  <c r="R13" i="65"/>
  <c r="Q13" i="65"/>
  <c r="P13" i="65"/>
  <c r="O13" i="65"/>
  <c r="N13" i="65"/>
  <c r="M13" i="65"/>
  <c r="L13" i="65"/>
  <c r="K13" i="65"/>
  <c r="J13" i="65"/>
  <c r="I13" i="65"/>
  <c r="H13" i="65"/>
  <c r="G13" i="65"/>
  <c r="F13" i="65"/>
  <c r="E13" i="65"/>
  <c r="D13" i="65"/>
  <c r="AD11" i="65"/>
  <c r="Q11" i="65"/>
  <c r="AE11" i="65" s="1"/>
  <c r="AD9" i="65"/>
  <c r="Q9" i="65"/>
  <c r="AE9" i="65" s="1"/>
  <c r="AD7" i="65"/>
  <c r="Q7" i="65"/>
  <c r="Q8" i="65" s="1"/>
  <c r="AD5" i="65"/>
  <c r="Q5" i="65"/>
  <c r="AF5" i="65" s="1"/>
  <c r="AF7" i="65" l="1"/>
  <c r="AF9" i="65"/>
  <c r="AF11" i="65"/>
  <c r="AE13" i="65"/>
  <c r="AF14" i="65"/>
  <c r="AF15" i="65"/>
  <c r="AF16" i="65"/>
  <c r="AF17" i="65"/>
  <c r="AF18" i="65"/>
  <c r="AF19" i="65"/>
  <c r="AF20" i="65"/>
  <c r="AF21" i="65"/>
  <c r="AF22" i="65"/>
  <c r="AF23" i="65"/>
  <c r="AF24" i="65"/>
  <c r="AF29" i="65"/>
  <c r="AF31" i="65"/>
  <c r="AF33" i="65"/>
  <c r="AF35" i="65"/>
  <c r="Q26" i="65"/>
  <c r="Q25" i="65" s="1"/>
  <c r="AF38" i="65"/>
  <c r="D72" i="65"/>
  <c r="D73" i="65" s="1"/>
  <c r="E72" i="65"/>
  <c r="K72" i="65"/>
  <c r="K73" i="65" s="1"/>
  <c r="L72" i="65"/>
  <c r="L73" i="65" s="1"/>
  <c r="M72" i="65"/>
  <c r="M73" i="65" s="1"/>
  <c r="AF42" i="65"/>
  <c r="AE42" i="65"/>
  <c r="J72" i="65"/>
  <c r="J73" i="65" s="1"/>
  <c r="AF45" i="65"/>
  <c r="AE45" i="65"/>
  <c r="AF49" i="65"/>
  <c r="AE49" i="65"/>
  <c r="AF52" i="65"/>
  <c r="AE52" i="65"/>
  <c r="I40" i="65"/>
  <c r="I72" i="65" s="1"/>
  <c r="I73" i="65" s="1"/>
  <c r="D30" i="58"/>
  <c r="D20" i="58"/>
  <c r="O20" i="58"/>
  <c r="O30" i="58"/>
  <c r="N20" i="58"/>
  <c r="N30" i="58"/>
  <c r="M20" i="58"/>
  <c r="M30" i="58"/>
  <c r="L20" i="58"/>
  <c r="L30" i="58"/>
  <c r="K20" i="58"/>
  <c r="K30" i="58"/>
  <c r="J20" i="58"/>
  <c r="J30" i="58"/>
  <c r="I20" i="58"/>
  <c r="I30" i="58"/>
  <c r="H20" i="58"/>
  <c r="H30" i="58"/>
  <c r="G20" i="58"/>
  <c r="G30" i="58"/>
  <c r="F20" i="58"/>
  <c r="F30" i="58"/>
  <c r="E20" i="58"/>
  <c r="E30" i="58"/>
  <c r="T40" i="65"/>
  <c r="T39" i="65" s="1"/>
  <c r="AB40" i="65"/>
  <c r="AB39" i="65" s="1"/>
  <c r="V72" i="65"/>
  <c r="V73" i="65" s="1"/>
  <c r="X72" i="65"/>
  <c r="X73" i="65" s="1"/>
  <c r="W72" i="65"/>
  <c r="W73" i="65" s="1"/>
  <c r="Y40" i="65"/>
  <c r="Y39" i="65" s="1"/>
  <c r="R40" i="65"/>
  <c r="R39" i="65" s="1"/>
  <c r="Z40" i="65"/>
  <c r="Z39" i="65" s="1"/>
  <c r="AD26" i="65"/>
  <c r="U72" i="65"/>
  <c r="U73" i="65" s="1"/>
  <c r="AC72" i="65"/>
  <c r="AC73" i="65" s="1"/>
  <c r="S72" i="65"/>
  <c r="S73" i="65" s="1"/>
  <c r="AA72" i="65"/>
  <c r="AA73" i="65" s="1"/>
  <c r="AB72" i="65"/>
  <c r="AB73" i="65" s="1"/>
  <c r="AE43" i="65"/>
  <c r="AF43" i="65"/>
  <c r="Q41" i="65"/>
  <c r="F72" i="65"/>
  <c r="F73" i="65" s="1"/>
  <c r="N72" i="65"/>
  <c r="N73" i="65" s="1"/>
  <c r="AE26" i="65"/>
  <c r="AE70" i="65"/>
  <c r="AE7" i="65"/>
  <c r="AE38" i="65"/>
  <c r="AE5" i="65"/>
  <c r="AF28" i="65"/>
  <c r="AF30" i="65"/>
  <c r="AF32" i="65"/>
  <c r="AF34" i="65"/>
  <c r="AD40" i="65"/>
  <c r="AD72" i="65" s="1"/>
  <c r="Q51" i="65"/>
  <c r="AE51" i="65" s="1"/>
  <c r="AE61" i="65"/>
  <c r="AD13" i="65"/>
  <c r="AF13" i="65" s="1"/>
  <c r="AF26" i="65"/>
  <c r="AE53" i="65"/>
  <c r="AE48" i="65"/>
  <c r="G41" i="65"/>
  <c r="G40" i="65" s="1"/>
  <c r="G72" i="65" s="1"/>
  <c r="G73" i="65" s="1"/>
  <c r="T72" i="65" l="1"/>
  <c r="T73" i="65" s="1"/>
  <c r="Z72" i="65"/>
  <c r="Z73" i="65" s="1"/>
  <c r="Y72" i="65"/>
  <c r="Y73" i="65" s="1"/>
  <c r="R72" i="65"/>
  <c r="R73" i="65" s="1"/>
  <c r="AD73" i="65"/>
  <c r="AE41" i="65"/>
  <c r="Q40" i="65"/>
  <c r="Q39" i="65" s="1"/>
  <c r="AF41" i="65"/>
  <c r="AF51" i="65"/>
  <c r="AE40" i="65" l="1"/>
  <c r="Q72" i="65"/>
  <c r="AF40" i="65"/>
  <c r="AE73" i="65"/>
  <c r="Q73" i="65" l="1"/>
  <c r="AF73" i="65" s="1"/>
  <c r="AE72" i="65"/>
  <c r="AF72" i="65"/>
  <c r="C13" i="25" l="1"/>
  <c r="O11" i="25" l="1"/>
  <c r="O9" i="25"/>
  <c r="D36" i="25"/>
  <c r="E36" i="25"/>
  <c r="F36" i="25"/>
  <c r="G36" i="25"/>
  <c r="H36" i="25"/>
  <c r="I36" i="25"/>
  <c r="J36" i="25"/>
  <c r="K36" i="25"/>
  <c r="L36" i="25"/>
  <c r="M36" i="25"/>
  <c r="N36" i="25"/>
  <c r="C36" i="25"/>
  <c r="D30" i="25"/>
  <c r="E30" i="25"/>
  <c r="F30" i="25"/>
  <c r="G30" i="25"/>
  <c r="H30" i="25"/>
  <c r="I30" i="25"/>
  <c r="J30" i="25"/>
  <c r="K30" i="25"/>
  <c r="L30" i="25"/>
  <c r="M30" i="25"/>
  <c r="N30" i="25"/>
  <c r="C30" i="25"/>
  <c r="N22" i="25"/>
  <c r="M22" i="25"/>
  <c r="L22" i="25"/>
  <c r="K22" i="25"/>
  <c r="J22" i="25"/>
  <c r="I22" i="25"/>
  <c r="H22" i="25"/>
  <c r="G22" i="25"/>
  <c r="D22" i="25"/>
  <c r="E22" i="25"/>
  <c r="F22" i="25"/>
  <c r="C22" i="25"/>
  <c r="O19" i="25"/>
  <c r="O18" i="25"/>
  <c r="O17" i="25"/>
  <c r="O16" i="25"/>
  <c r="O15" i="25"/>
  <c r="O14" i="25"/>
  <c r="D13" i="25"/>
  <c r="E13" i="25"/>
  <c r="F13" i="25"/>
  <c r="G13" i="25"/>
  <c r="H13" i="25"/>
  <c r="I13" i="25"/>
  <c r="J13" i="25"/>
  <c r="K13" i="25"/>
  <c r="L13" i="25"/>
  <c r="M13" i="25"/>
  <c r="N13" i="25"/>
  <c r="C7" i="25"/>
  <c r="O22" i="25" l="1"/>
  <c r="O13" i="25"/>
  <c r="N38" i="27"/>
  <c r="N39" i="27" l="1"/>
  <c r="O38" i="27"/>
  <c r="O39" i="27"/>
  <c r="P38" i="27"/>
  <c r="P39" i="27" s="1"/>
  <c r="Q55" i="27" l="1"/>
  <c r="R55" i="27"/>
  <c r="O174" i="17"/>
  <c r="S174" i="17" s="1"/>
  <c r="S175" i="17"/>
  <c r="O176" i="17"/>
  <c r="S176" i="17" s="1"/>
  <c r="T176" i="17"/>
  <c r="O177" i="17"/>
  <c r="S177" i="17" s="1"/>
  <c r="T177" i="17"/>
  <c r="S178" i="17"/>
  <c r="R30" i="27" l="1"/>
  <c r="R35" i="27" s="1"/>
  <c r="Q30" i="27"/>
  <c r="Q35" i="27" s="1"/>
  <c r="O33" i="27"/>
  <c r="O24" i="27"/>
  <c r="S24" i="27" s="1"/>
  <c r="O25" i="27"/>
  <c r="O27" i="27"/>
  <c r="O29" i="27"/>
  <c r="O31" i="27"/>
  <c r="H28" i="27"/>
  <c r="O28" i="27" s="1"/>
  <c r="N26" i="27"/>
  <c r="N30" i="27" s="1"/>
  <c r="M26" i="27"/>
  <c r="M30" i="27" s="1"/>
  <c r="L26" i="27"/>
  <c r="L30" i="27" s="1"/>
  <c r="K26" i="27"/>
  <c r="K30" i="27" s="1"/>
  <c r="J26" i="27"/>
  <c r="J30" i="27" s="1"/>
  <c r="I26" i="27"/>
  <c r="I30" i="27" s="1"/>
  <c r="H26" i="27"/>
  <c r="H30" i="27" s="1"/>
  <c r="G26" i="27"/>
  <c r="G30" i="27" s="1"/>
  <c r="F26" i="27"/>
  <c r="F30" i="27" s="1"/>
  <c r="E26" i="27"/>
  <c r="E30" i="27" s="1"/>
  <c r="D26" i="27"/>
  <c r="D30" i="27" s="1"/>
  <c r="C26" i="27"/>
  <c r="O11" i="27"/>
  <c r="S11" i="27" s="1"/>
  <c r="O9" i="27"/>
  <c r="M18" i="35"/>
  <c r="H18" i="35"/>
  <c r="O18" i="35" s="1"/>
  <c r="E11" i="35"/>
  <c r="O11" i="35" s="1"/>
  <c r="O12" i="35"/>
  <c r="O16" i="35"/>
  <c r="O17" i="35"/>
  <c r="O26" i="27" l="1"/>
  <c r="C30" i="27"/>
  <c r="O30" i="27"/>
  <c r="K45" i="26"/>
  <c r="K46" i="26"/>
  <c r="P26" i="27" l="1"/>
  <c r="P15" i="27"/>
  <c r="P7" i="27"/>
  <c r="P22" i="27" l="1"/>
  <c r="P55" i="27"/>
  <c r="P30" i="27"/>
  <c r="P35" i="27" s="1"/>
  <c r="AH23" i="26"/>
  <c r="AG23" i="26"/>
  <c r="AH16" i="26"/>
  <c r="AG16" i="26"/>
  <c r="AH12" i="26"/>
  <c r="AG12" i="26"/>
  <c r="AH5" i="26"/>
  <c r="AG5" i="26"/>
  <c r="O17" i="17" l="1"/>
  <c r="U57" i="23" l="1"/>
  <c r="U58" i="23"/>
  <c r="P10" i="58" l="1"/>
  <c r="P11" i="58"/>
  <c r="P12" i="58"/>
  <c r="P13" i="58"/>
  <c r="X8" i="18" l="1"/>
  <c r="W5" i="26"/>
  <c r="C25" i="60"/>
  <c r="C29" i="60"/>
  <c r="O14" i="35" s="1"/>
  <c r="C20" i="60"/>
  <c r="O15" i="35" s="1"/>
  <c r="C12" i="60"/>
  <c r="C9" i="60"/>
  <c r="X8" i="25"/>
  <c r="X10" i="25"/>
  <c r="X12" i="25"/>
  <c r="X20" i="25"/>
  <c r="X21" i="25"/>
  <c r="X28" i="25"/>
  <c r="X29" i="25"/>
  <c r="X32" i="25"/>
  <c r="X34" i="25"/>
  <c r="X35" i="25"/>
  <c r="X41" i="25"/>
  <c r="X7" i="17"/>
  <c r="X8" i="17"/>
  <c r="X9" i="17"/>
  <c r="X10" i="17"/>
  <c r="X11" i="17"/>
  <c r="C35" i="45"/>
  <c r="W6" i="26" l="1"/>
  <c r="W7" i="26"/>
  <c r="W8" i="26"/>
  <c r="W9" i="26"/>
  <c r="W10" i="26"/>
  <c r="W11" i="26"/>
  <c r="W12" i="26"/>
  <c r="W13" i="26"/>
  <c r="W14" i="26"/>
  <c r="W15" i="26"/>
  <c r="W16" i="26"/>
  <c r="W17" i="26"/>
  <c r="W18" i="26"/>
  <c r="W19" i="26"/>
  <c r="W20" i="26"/>
  <c r="W21" i="26"/>
  <c r="W22" i="26"/>
  <c r="W23" i="26"/>
  <c r="W24" i="26"/>
  <c r="W25" i="26"/>
  <c r="W26" i="26"/>
  <c r="W27" i="26"/>
  <c r="W28" i="26"/>
  <c r="W29" i="26"/>
  <c r="W30" i="26"/>
  <c r="W31" i="26"/>
  <c r="W32" i="26"/>
  <c r="W33" i="26"/>
  <c r="W34" i="26"/>
  <c r="W35" i="26"/>
  <c r="W36" i="26"/>
  <c r="W37" i="26"/>
  <c r="W38" i="26"/>
  <c r="W39" i="26"/>
  <c r="W40" i="26"/>
  <c r="W41" i="26"/>
  <c r="W42" i="26"/>
  <c r="W43" i="26"/>
  <c r="W44" i="26"/>
  <c r="W45" i="26"/>
  <c r="W46" i="26"/>
  <c r="W47" i="26"/>
  <c r="W48" i="26"/>
  <c r="W49" i="26"/>
  <c r="W50" i="26"/>
  <c r="W51" i="26"/>
  <c r="W52" i="26"/>
  <c r="W54" i="26"/>
  <c r="W22" i="27"/>
  <c r="W23" i="27"/>
  <c r="W24" i="27"/>
  <c r="W25" i="27"/>
  <c r="W26" i="27"/>
  <c r="W27" i="27"/>
  <c r="W28" i="27"/>
  <c r="W29" i="27"/>
  <c r="W30" i="27"/>
  <c r="W31" i="27"/>
  <c r="W32" i="27"/>
  <c r="W33" i="27"/>
  <c r="W34" i="27"/>
  <c r="W35" i="27"/>
  <c r="W36" i="27"/>
  <c r="W37" i="27"/>
  <c r="W38" i="27"/>
  <c r="W39" i="27"/>
  <c r="W8" i="27"/>
  <c r="W9" i="27"/>
  <c r="W10" i="27"/>
  <c r="W11" i="27"/>
  <c r="W12" i="27"/>
  <c r="W13" i="27"/>
  <c r="W14" i="27"/>
  <c r="W15" i="27"/>
  <c r="W16" i="27"/>
  <c r="W17" i="27"/>
  <c r="W18" i="27"/>
  <c r="W19" i="27"/>
  <c r="W20" i="27"/>
  <c r="W21" i="27"/>
  <c r="W7" i="27"/>
  <c r="X22" i="35"/>
  <c r="X27" i="35"/>
  <c r="X8" i="35"/>
  <c r="X9" i="35"/>
  <c r="X8" i="22"/>
  <c r="X9" i="22"/>
  <c r="X10" i="22"/>
  <c r="X11" i="22"/>
  <c r="X12" i="22"/>
  <c r="X13" i="22"/>
  <c r="X14" i="22"/>
  <c r="X15" i="22"/>
  <c r="X16" i="22"/>
  <c r="X17" i="22"/>
  <c r="X18" i="22"/>
  <c r="X19" i="22"/>
  <c r="X20" i="22"/>
  <c r="X21" i="22"/>
  <c r="X22" i="22"/>
  <c r="X23" i="22"/>
  <c r="X24" i="22"/>
  <c r="X25" i="22"/>
  <c r="X26" i="22"/>
  <c r="X27" i="22"/>
  <c r="X28" i="22"/>
  <c r="X29" i="22"/>
  <c r="X30" i="22"/>
  <c r="X31" i="22"/>
  <c r="X32" i="22"/>
  <c r="X33" i="22"/>
  <c r="X34" i="22"/>
  <c r="X7" i="22"/>
  <c r="Y7" i="23"/>
  <c r="Y8" i="23"/>
  <c r="Y9" i="23"/>
  <c r="Y10" i="23"/>
  <c r="Y11" i="23"/>
  <c r="Y12" i="23"/>
  <c r="Y13" i="23"/>
  <c r="Y14" i="23"/>
  <c r="Y15" i="23"/>
  <c r="Y16" i="23"/>
  <c r="Y17" i="23"/>
  <c r="Y18" i="23"/>
  <c r="Y19" i="23"/>
  <c r="Y20" i="23"/>
  <c r="Y21" i="23"/>
  <c r="Y22" i="23"/>
  <c r="Y23" i="23"/>
  <c r="Y24" i="23"/>
  <c r="Y25" i="23"/>
  <c r="Y26" i="23"/>
  <c r="Y27" i="23"/>
  <c r="Y28" i="23"/>
  <c r="Y29" i="23"/>
  <c r="Y30" i="23"/>
  <c r="Y31" i="23"/>
  <c r="Y32" i="23"/>
  <c r="Y33" i="23"/>
  <c r="Y34" i="23"/>
  <c r="Y35" i="23"/>
  <c r="Y36" i="23"/>
  <c r="Y37" i="23"/>
  <c r="Y38" i="23"/>
  <c r="Y39" i="23"/>
  <c r="Y40" i="23"/>
  <c r="Y41" i="23"/>
  <c r="Y42" i="23"/>
  <c r="Y43" i="23"/>
  <c r="Y44" i="23"/>
  <c r="Y45" i="23"/>
  <c r="Y46" i="23"/>
  <c r="Y47" i="23"/>
  <c r="Y48" i="23"/>
  <c r="Y49" i="23"/>
  <c r="Y50" i="23"/>
  <c r="Y51" i="23"/>
  <c r="Y52" i="23"/>
  <c r="Y53" i="23"/>
  <c r="Y54" i="23"/>
  <c r="Y55" i="23"/>
  <c r="Y56" i="23"/>
  <c r="Y57" i="23"/>
  <c r="Y58" i="23"/>
  <c r="Y59" i="23"/>
  <c r="Y60" i="23"/>
  <c r="Y61" i="23"/>
  <c r="Y62" i="23"/>
  <c r="Y63" i="23"/>
  <c r="Y64" i="23"/>
  <c r="Y65" i="23"/>
  <c r="Y66" i="23"/>
  <c r="Y67" i="23"/>
  <c r="Y68" i="23"/>
  <c r="Y69" i="23"/>
  <c r="Y6" i="23"/>
  <c r="W8" i="45"/>
  <c r="W9" i="45"/>
  <c r="W10" i="45"/>
  <c r="W11" i="45"/>
  <c r="W12" i="45"/>
  <c r="W13" i="45"/>
  <c r="W14" i="45"/>
  <c r="W15" i="45"/>
  <c r="W16" i="45"/>
  <c r="W17" i="45"/>
  <c r="W18" i="45"/>
  <c r="W19" i="45"/>
  <c r="W20" i="45"/>
  <c r="W21" i="45"/>
  <c r="W22" i="45"/>
  <c r="W23" i="45"/>
  <c r="W24" i="45"/>
  <c r="W25" i="45"/>
  <c r="W26" i="45"/>
  <c r="W27" i="45"/>
  <c r="W7" i="45"/>
  <c r="X9" i="18"/>
  <c r="X10" i="18"/>
  <c r="X11" i="18"/>
  <c r="X12" i="18"/>
  <c r="X13" i="18"/>
  <c r="X14" i="18"/>
  <c r="X15" i="18"/>
  <c r="X16" i="18"/>
  <c r="X17" i="18"/>
  <c r="X18" i="18"/>
  <c r="X19" i="18"/>
  <c r="X20" i="18"/>
  <c r="X21" i="18"/>
  <c r="X22" i="18"/>
  <c r="X23" i="18"/>
  <c r="X24" i="18"/>
  <c r="X25" i="18"/>
  <c r="X26" i="18"/>
  <c r="X27" i="18"/>
  <c r="X28" i="18"/>
  <c r="X29" i="18"/>
  <c r="X30" i="18"/>
  <c r="X31" i="18"/>
  <c r="X32" i="18"/>
  <c r="X33" i="18"/>
  <c r="X34" i="18"/>
  <c r="X35" i="18"/>
  <c r="X36" i="18"/>
  <c r="X37" i="18"/>
  <c r="X38" i="18"/>
  <c r="X39" i="18"/>
  <c r="X40" i="18"/>
  <c r="X41" i="18"/>
  <c r="X42" i="18"/>
  <c r="X12" i="17"/>
  <c r="X15" i="17"/>
  <c r="X16" i="17"/>
  <c r="X17" i="17"/>
  <c r="X18" i="17"/>
  <c r="X19" i="17"/>
  <c r="X20" i="17"/>
  <c r="X21" i="17"/>
  <c r="X22" i="17"/>
  <c r="X23" i="17"/>
  <c r="X24" i="17"/>
  <c r="X26" i="17"/>
  <c r="X27" i="17"/>
  <c r="X28" i="17"/>
  <c r="X29" i="17"/>
  <c r="X30" i="17"/>
  <c r="X31" i="17"/>
  <c r="X32" i="17"/>
  <c r="X34" i="17"/>
  <c r="X35" i="17"/>
  <c r="X36" i="17"/>
  <c r="X37" i="17"/>
  <c r="X38" i="17"/>
  <c r="X39" i="17"/>
  <c r="X40" i="17"/>
  <c r="X41" i="17"/>
  <c r="X42" i="17"/>
  <c r="X43" i="17"/>
  <c r="X45" i="17"/>
  <c r="X46" i="17"/>
  <c r="X47" i="17"/>
  <c r="X48" i="17"/>
  <c r="X49" i="17"/>
  <c r="X50" i="17"/>
  <c r="X51" i="17"/>
  <c r="X52" i="17"/>
  <c r="X53" i="17"/>
  <c r="X54" i="17"/>
  <c r="X55" i="17"/>
  <c r="X56" i="17"/>
  <c r="X57" i="17"/>
  <c r="X58" i="17"/>
  <c r="X59" i="17"/>
  <c r="X60" i="17"/>
  <c r="X61" i="17"/>
  <c r="X63" i="17"/>
  <c r="X64" i="17"/>
  <c r="X65" i="17"/>
  <c r="X66" i="17"/>
  <c r="X67" i="17"/>
  <c r="X68" i="17"/>
  <c r="X69" i="17"/>
  <c r="X71" i="17"/>
  <c r="X72" i="17"/>
  <c r="X73" i="17"/>
  <c r="X74" i="17"/>
  <c r="X75" i="17"/>
  <c r="X77" i="17"/>
  <c r="X78" i="17"/>
  <c r="X79" i="17"/>
  <c r="X80" i="17"/>
  <c r="X81" i="17"/>
  <c r="X82" i="17"/>
  <c r="X83" i="17"/>
  <c r="X84" i="17"/>
  <c r="X85" i="17"/>
  <c r="X86" i="17"/>
  <c r="X88" i="17"/>
  <c r="X89" i="17"/>
  <c r="X90" i="17"/>
  <c r="X91" i="17"/>
  <c r="X92" i="17"/>
  <c r="X93" i="17"/>
  <c r="X94" i="17"/>
  <c r="X96" i="17"/>
  <c r="X97" i="17"/>
  <c r="X98" i="17"/>
  <c r="X99" i="17"/>
  <c r="X100" i="17"/>
  <c r="X102" i="17"/>
  <c r="X103" i="17"/>
  <c r="X104" i="17"/>
  <c r="X105" i="17"/>
  <c r="X106" i="17"/>
  <c r="X107" i="17"/>
  <c r="X108" i="17"/>
  <c r="X109" i="17"/>
  <c r="X110" i="17"/>
  <c r="X111" i="17"/>
  <c r="X113" i="17"/>
  <c r="X114" i="17"/>
  <c r="X115" i="17"/>
  <c r="X116" i="17"/>
  <c r="X117" i="17"/>
  <c r="X118" i="17"/>
  <c r="X119" i="17"/>
  <c r="X121" i="17"/>
  <c r="X122" i="17"/>
  <c r="X123" i="17"/>
  <c r="X124" i="17"/>
  <c r="X125" i="17"/>
  <c r="X126" i="17"/>
  <c r="X127" i="17"/>
  <c r="X128" i="17"/>
  <c r="X129" i="17"/>
  <c r="X130" i="17"/>
  <c r="X132" i="17"/>
  <c r="X134" i="17"/>
  <c r="X135" i="17"/>
  <c r="X137" i="17"/>
  <c r="X138" i="17"/>
  <c r="X139" i="17"/>
  <c r="X141" i="17"/>
  <c r="X142" i="17"/>
  <c r="X143" i="17"/>
  <c r="X144" i="17"/>
  <c r="X145" i="17"/>
  <c r="X146" i="17"/>
  <c r="X147" i="17"/>
  <c r="X148" i="17"/>
  <c r="X149" i="17"/>
  <c r="X150" i="17"/>
  <c r="X151" i="17"/>
  <c r="X152" i="17"/>
  <c r="X153" i="17"/>
  <c r="X154" i="17"/>
  <c r="X155" i="17"/>
  <c r="X157" i="17"/>
  <c r="X158" i="17"/>
  <c r="X159" i="17"/>
  <c r="X160" i="17"/>
  <c r="X161" i="17"/>
  <c r="X162" i="17"/>
  <c r="X163" i="17"/>
  <c r="X164" i="17"/>
  <c r="X165" i="17"/>
  <c r="X166" i="17"/>
  <c r="X167" i="17"/>
  <c r="X168" i="17"/>
  <c r="X169" i="17"/>
  <c r="X170" i="17"/>
  <c r="X171" i="17"/>
  <c r="X172" i="17"/>
  <c r="X173" i="17"/>
  <c r="X25" i="17"/>
  <c r="X33" i="17"/>
  <c r="X44" i="17"/>
  <c r="X62" i="17"/>
  <c r="X70" i="17"/>
  <c r="X76" i="17"/>
  <c r="X87" i="17"/>
  <c r="X95" i="17"/>
  <c r="X101" i="17"/>
  <c r="X112" i="17"/>
  <c r="X120" i="17"/>
  <c r="X131" i="17"/>
  <c r="X136" i="17"/>
  <c r="X140" i="17"/>
  <c r="X133" i="17" l="1"/>
  <c r="X156" i="17"/>
  <c r="X13" i="17" l="1"/>
  <c r="X14" i="17"/>
  <c r="I72" i="49" l="1"/>
  <c r="J72" i="49" l="1"/>
  <c r="K72" i="49" l="1"/>
  <c r="L72" i="49" l="1"/>
  <c r="M72" i="49" s="1"/>
  <c r="N72" i="49" l="1"/>
  <c r="O72" i="49" l="1"/>
  <c r="P72" i="49" l="1"/>
  <c r="Q72" i="49" l="1"/>
  <c r="R72" i="49" s="1"/>
  <c r="F72" i="49" s="1"/>
  <c r="H45" i="26" l="1"/>
  <c r="F45" i="26"/>
  <c r="E45" i="26"/>
  <c r="H14" i="35"/>
  <c r="N36" i="35"/>
  <c r="C65" i="60"/>
  <c r="C67" i="60" s="1"/>
  <c r="C64" i="60"/>
  <c r="C61" i="60"/>
  <c r="C57" i="60"/>
  <c r="C56" i="60"/>
  <c r="C49" i="60"/>
  <c r="C45" i="60"/>
  <c r="C58" i="60" s="1"/>
  <c r="C39" i="60"/>
  <c r="C36" i="60"/>
  <c r="C35" i="60"/>
  <c r="C33" i="60"/>
  <c r="C34" i="60" s="1"/>
  <c r="C32" i="60"/>
  <c r="C41" i="60" l="1"/>
  <c r="C68" i="60" s="1"/>
  <c r="C70" i="60"/>
  <c r="O13" i="35"/>
  <c r="I13" i="35"/>
  <c r="C71" i="60"/>
  <c r="I36" i="35" l="1"/>
  <c r="J36" i="35"/>
  <c r="K36" i="35"/>
  <c r="L36" i="35"/>
  <c r="M36" i="35"/>
  <c r="X38" i="35" l="1"/>
  <c r="X36" i="35"/>
  <c r="X34" i="35"/>
  <c r="X33" i="35"/>
  <c r="X32" i="35"/>
  <c r="X30" i="35"/>
  <c r="X29" i="35"/>
  <c r="X25" i="35"/>
  <c r="X21" i="35"/>
  <c r="X20" i="35"/>
  <c r="X19" i="35"/>
  <c r="X17" i="35"/>
  <c r="X16" i="35"/>
  <c r="X38" i="25" l="1"/>
  <c r="X11" i="25"/>
  <c r="X24" i="25"/>
  <c r="X39" i="25"/>
  <c r="X7" i="35"/>
  <c r="U7" i="35"/>
  <c r="X26" i="35"/>
  <c r="U26" i="35"/>
  <c r="X35" i="35"/>
  <c r="U35" i="35"/>
  <c r="X14" i="25"/>
  <c r="X25" i="25"/>
  <c r="X40" i="25"/>
  <c r="X10" i="35"/>
  <c r="U10" i="35"/>
  <c r="X18" i="35"/>
  <c r="U18" i="35"/>
  <c r="X28" i="35"/>
  <c r="U28" i="35"/>
  <c r="X15" i="25"/>
  <c r="X26" i="25"/>
  <c r="X42" i="25"/>
  <c r="X11" i="35"/>
  <c r="U11" i="35"/>
  <c r="X37" i="35"/>
  <c r="U37" i="35"/>
  <c r="X16" i="25"/>
  <c r="X27" i="25"/>
  <c r="X12" i="35"/>
  <c r="U12" i="35"/>
  <c r="X9" i="25"/>
  <c r="X17" i="25"/>
  <c r="X31" i="25"/>
  <c r="X13" i="35"/>
  <c r="U13" i="35"/>
  <c r="X31" i="35"/>
  <c r="U31" i="35"/>
  <c r="X39" i="35"/>
  <c r="U39" i="35"/>
  <c r="X23" i="25"/>
  <c r="X18" i="25"/>
  <c r="X33" i="25"/>
  <c r="X14" i="35"/>
  <c r="X23" i="35"/>
  <c r="U23" i="35"/>
  <c r="X40" i="35"/>
  <c r="U40" i="35"/>
  <c r="X19" i="25"/>
  <c r="X37" i="25"/>
  <c r="X15" i="35"/>
  <c r="U15" i="35"/>
  <c r="X24" i="35"/>
  <c r="U24" i="35"/>
  <c r="X41" i="35"/>
  <c r="U41" i="35"/>
  <c r="S33" i="58" l="1"/>
  <c r="S32" i="58"/>
  <c r="S31" i="58"/>
  <c r="S30" i="58"/>
  <c r="S28" i="58"/>
  <c r="S27" i="58"/>
  <c r="S26" i="58"/>
  <c r="S25" i="58"/>
  <c r="S23" i="58"/>
  <c r="S22" i="58"/>
  <c r="S21" i="58"/>
  <c r="S20" i="58"/>
  <c r="S18" i="58"/>
  <c r="S17" i="58"/>
  <c r="S16" i="58"/>
  <c r="S15" i="58"/>
  <c r="S13" i="58"/>
  <c r="S12" i="58"/>
  <c r="S11" i="58"/>
  <c r="S10" i="58"/>
  <c r="S8" i="58"/>
  <c r="P8" i="58"/>
  <c r="P28" i="58" s="1"/>
  <c r="S7" i="58"/>
  <c r="P7" i="58"/>
  <c r="P27" i="58" s="1"/>
  <c r="S6" i="58"/>
  <c r="P6" i="58"/>
  <c r="P26" i="58" s="1"/>
  <c r="S5" i="58"/>
  <c r="P5" i="58"/>
  <c r="P25" i="58" s="1"/>
  <c r="T5" i="58" l="1"/>
  <c r="T7" i="58"/>
  <c r="T6" i="58"/>
  <c r="T8" i="58"/>
  <c r="P15" i="58"/>
  <c r="P18" i="58"/>
  <c r="P17" i="58"/>
  <c r="P16" i="58"/>
  <c r="P22" i="58" l="1"/>
  <c r="T22" i="58" s="1"/>
  <c r="P23" i="58"/>
  <c r="T23" i="58" s="1"/>
  <c r="T15" i="58"/>
  <c r="P30" i="58"/>
  <c r="T30" i="58" s="1"/>
  <c r="P20" i="58"/>
  <c r="T20" i="58" s="1"/>
  <c r="P21" i="58"/>
  <c r="T21" i="58" s="1"/>
  <c r="T10" i="58"/>
  <c r="T25" i="58"/>
  <c r="T11" i="58"/>
  <c r="T26" i="58"/>
  <c r="T13" i="58"/>
  <c r="T28" i="58"/>
  <c r="T12" i="58"/>
  <c r="T17" i="58"/>
  <c r="P32" i="58"/>
  <c r="T18" i="58"/>
  <c r="P33" i="58"/>
  <c r="T33" i="58" s="1"/>
  <c r="P31" i="58"/>
  <c r="T31" i="58" s="1"/>
  <c r="T16" i="58"/>
  <c r="T32" i="58" l="1"/>
  <c r="T27" i="58"/>
  <c r="N76" i="49" l="1"/>
  <c r="N74" i="49"/>
  <c r="O74" i="49" s="1"/>
  <c r="Q8" i="26"/>
  <c r="O76" i="49" l="1"/>
  <c r="P76" i="49"/>
  <c r="P74" i="49"/>
  <c r="Q74" i="49" s="1"/>
  <c r="Q76" i="49" l="1"/>
  <c r="R76" i="49" s="1"/>
  <c r="F76" i="49" s="1"/>
  <c r="R74" i="49"/>
  <c r="F74" i="49" s="1"/>
  <c r="F77" i="49" s="1"/>
  <c r="F49" i="49" l="1"/>
  <c r="F50" i="49"/>
  <c r="F51" i="49"/>
  <c r="F52" i="49"/>
  <c r="F53" i="49"/>
  <c r="F54" i="49"/>
  <c r="F31" i="49"/>
  <c r="F15" i="49"/>
  <c r="F24" i="49"/>
  <c r="F25" i="49"/>
  <c r="F26" i="49"/>
  <c r="F27" i="49"/>
  <c r="F28" i="49"/>
  <c r="F30" i="49"/>
  <c r="F10" i="49"/>
  <c r="F8" i="49"/>
  <c r="R6" i="49"/>
  <c r="Q4" i="56" l="1"/>
  <c r="Q8" i="56"/>
  <c r="F20" i="49" l="1"/>
  <c r="F17" i="49"/>
  <c r="F21" i="49"/>
  <c r="F16" i="49"/>
  <c r="F29" i="49"/>
  <c r="F48" i="49"/>
  <c r="F18" i="49"/>
  <c r="O169" i="17" l="1"/>
  <c r="T6" i="26" l="1"/>
  <c r="T9" i="26"/>
  <c r="T10" i="26"/>
  <c r="T11" i="26"/>
  <c r="T14" i="26"/>
  <c r="T20" i="26"/>
  <c r="T31" i="26"/>
  <c r="T43" i="26"/>
  <c r="O37" i="18" l="1"/>
  <c r="D46" i="26" l="1"/>
  <c r="E46" i="26"/>
  <c r="F46" i="26"/>
  <c r="G46" i="26"/>
  <c r="H46" i="26"/>
  <c r="I46" i="26"/>
  <c r="J46" i="26"/>
  <c r="L46" i="26"/>
  <c r="M46" i="26"/>
  <c r="N46" i="26"/>
  <c r="C46" i="26"/>
  <c r="H68" i="26" l="1"/>
  <c r="T54" i="26" l="1"/>
  <c r="T50" i="26"/>
  <c r="T49" i="26"/>
  <c r="T48" i="26"/>
  <c r="T46" i="26"/>
  <c r="T45" i="26"/>
  <c r="T40" i="26"/>
  <c r="T34" i="26"/>
  <c r="T32" i="26"/>
  <c r="T30" i="26"/>
  <c r="T27" i="26"/>
  <c r="T26" i="26"/>
  <c r="T23" i="26"/>
  <c r="T21" i="26"/>
  <c r="T19" i="26"/>
  <c r="T18" i="26"/>
  <c r="T16" i="26"/>
  <c r="T15" i="26"/>
  <c r="T13" i="26"/>
  <c r="T5" i="26"/>
  <c r="N31" i="18" l="1"/>
  <c r="M31" i="18"/>
  <c r="L31" i="18"/>
  <c r="K31" i="18"/>
  <c r="J31" i="18"/>
  <c r="I31" i="18"/>
  <c r="H31" i="18"/>
  <c r="G31" i="18"/>
  <c r="F31" i="18"/>
  <c r="E31" i="18"/>
  <c r="D31" i="18"/>
  <c r="C31" i="18"/>
  <c r="N146" i="17" l="1"/>
  <c r="M146" i="17"/>
  <c r="L146" i="17"/>
  <c r="K146" i="17"/>
  <c r="J146" i="17"/>
  <c r="I146" i="17"/>
  <c r="H146" i="17"/>
  <c r="G146" i="17"/>
  <c r="F146" i="17"/>
  <c r="E146" i="17"/>
  <c r="D146" i="17"/>
  <c r="T38" i="27" l="1"/>
  <c r="T15" i="27"/>
  <c r="U30" i="22"/>
  <c r="U28" i="22"/>
  <c r="U22" i="22"/>
  <c r="U13" i="22"/>
  <c r="U82" i="23"/>
  <c r="U75" i="23"/>
  <c r="U67" i="23"/>
  <c r="U66" i="23"/>
  <c r="U60" i="23"/>
  <c r="U48" i="23"/>
  <c r="U30" i="23"/>
  <c r="U29" i="23"/>
  <c r="U9" i="23"/>
  <c r="T14" i="45"/>
  <c r="P77" i="49"/>
  <c r="N77" i="49"/>
  <c r="L77" i="49"/>
  <c r="M47" i="49"/>
  <c r="M57" i="49" s="1"/>
  <c r="L47" i="49"/>
  <c r="L57" i="49" s="1"/>
  <c r="O39" i="49"/>
  <c r="O44" i="49" s="1"/>
  <c r="L39" i="49"/>
  <c r="L44" i="49" s="1"/>
  <c r="Q23" i="49"/>
  <c r="K23" i="49"/>
  <c r="J23" i="49"/>
  <c r="I23" i="49"/>
  <c r="H23" i="49"/>
  <c r="L23" i="49"/>
  <c r="T7" i="27"/>
  <c r="T39" i="27"/>
  <c r="T55" i="27" s="1"/>
  <c r="T24" i="27"/>
  <c r="T22" i="27"/>
  <c r="O41" i="35"/>
  <c r="O40" i="35"/>
  <c r="O38" i="35"/>
  <c r="O37" i="35"/>
  <c r="O35" i="35"/>
  <c r="O34" i="35"/>
  <c r="O33" i="35"/>
  <c r="O32" i="35"/>
  <c r="O31" i="35"/>
  <c r="O30" i="35"/>
  <c r="O29" i="35"/>
  <c r="O25" i="35"/>
  <c r="O24" i="35"/>
  <c r="O21" i="35"/>
  <c r="O20" i="35"/>
  <c r="O19" i="35"/>
  <c r="U11" i="22"/>
  <c r="U9" i="22"/>
  <c r="U8" i="22"/>
  <c r="U7" i="22"/>
  <c r="U33" i="22"/>
  <c r="U32" i="22"/>
  <c r="U31" i="22"/>
  <c r="U29" i="22"/>
  <c r="U27" i="22"/>
  <c r="U25" i="22"/>
  <c r="U24" i="22"/>
  <c r="U23" i="22"/>
  <c r="U21" i="22"/>
  <c r="U20" i="22"/>
  <c r="U19" i="22"/>
  <c r="U17" i="22"/>
  <c r="U15" i="22"/>
  <c r="U12" i="22"/>
  <c r="U81" i="23"/>
  <c r="U80" i="23"/>
  <c r="U74" i="23"/>
  <c r="U73" i="23"/>
  <c r="U72" i="23"/>
  <c r="U64" i="23"/>
  <c r="U65" i="23"/>
  <c r="U59" i="23"/>
  <c r="U49" i="23"/>
  <c r="U47" i="23"/>
  <c r="U46" i="23"/>
  <c r="U45" i="23"/>
  <c r="U40" i="23"/>
  <c r="U39" i="23"/>
  <c r="U38" i="23"/>
  <c r="U37" i="23"/>
  <c r="U36" i="23"/>
  <c r="U31" i="23"/>
  <c r="U28" i="23"/>
  <c r="U27" i="23"/>
  <c r="U22" i="23"/>
  <c r="U21" i="23"/>
  <c r="U20" i="23"/>
  <c r="U19" i="23"/>
  <c r="U18" i="23"/>
  <c r="U15" i="23"/>
  <c r="U13" i="23"/>
  <c r="U12" i="23"/>
  <c r="U11" i="23"/>
  <c r="U10" i="23"/>
  <c r="F22" i="49" l="1"/>
  <c r="S33" i="27"/>
  <c r="N47" i="49"/>
  <c r="N57" i="49" s="1"/>
  <c r="O47" i="49"/>
  <c r="O57" i="49" s="1"/>
  <c r="P23" i="49"/>
  <c r="G23" i="49"/>
  <c r="Q39" i="49"/>
  <c r="Q44" i="49" s="1"/>
  <c r="P47" i="49"/>
  <c r="P57" i="49" s="1"/>
  <c r="I39" i="49"/>
  <c r="I44" i="49" s="1"/>
  <c r="M23" i="49"/>
  <c r="K39" i="49"/>
  <c r="K44" i="49" s="1"/>
  <c r="N23" i="49"/>
  <c r="O23" i="49"/>
  <c r="G39" i="49"/>
  <c r="G44" i="49" s="1"/>
  <c r="R47" i="49"/>
  <c r="R57" i="49" s="1"/>
  <c r="J77" i="49"/>
  <c r="R77" i="49"/>
  <c r="O77" i="49"/>
  <c r="M39" i="49"/>
  <c r="M44" i="49" s="1"/>
  <c r="H47" i="49"/>
  <c r="H57" i="49" s="1"/>
  <c r="N39" i="49"/>
  <c r="N44" i="49" s="1"/>
  <c r="J47" i="49"/>
  <c r="J57" i="49" s="1"/>
  <c r="M77" i="49"/>
  <c r="H39" i="49"/>
  <c r="H44" i="49" s="1"/>
  <c r="H45" i="49" s="1"/>
  <c r="P39" i="49"/>
  <c r="P44" i="49" s="1"/>
  <c r="I47" i="49"/>
  <c r="I57" i="49" s="1"/>
  <c r="Q47" i="49"/>
  <c r="Q57" i="49" s="1"/>
  <c r="I77" i="49"/>
  <c r="Q77" i="49"/>
  <c r="J39" i="49"/>
  <c r="J44" i="49" s="1"/>
  <c r="R39" i="49"/>
  <c r="R44" i="49" s="1"/>
  <c r="K47" i="49"/>
  <c r="K57" i="49" s="1"/>
  <c r="G47" i="49"/>
  <c r="K77" i="49"/>
  <c r="T9" i="27"/>
  <c r="T11" i="27"/>
  <c r="U79" i="23"/>
  <c r="U16" i="22"/>
  <c r="T37" i="27"/>
  <c r="U37" i="27" l="1"/>
  <c r="F23" i="49"/>
  <c r="G57" i="49"/>
  <c r="F47" i="49"/>
  <c r="S37" i="27"/>
  <c r="I45" i="49"/>
  <c r="J45" i="49" s="1"/>
  <c r="K45" i="49" s="1"/>
  <c r="L45" i="49" s="1"/>
  <c r="M45" i="49" s="1"/>
  <c r="N45" i="49" s="1"/>
  <c r="O45" i="49" s="1"/>
  <c r="P45" i="49" s="1"/>
  <c r="Q45" i="49" s="1"/>
  <c r="R45" i="49" s="1"/>
  <c r="U24" i="27"/>
  <c r="G58" i="49" l="1"/>
  <c r="H58" i="49" s="1"/>
  <c r="I58" i="49" s="1"/>
  <c r="J58" i="49" s="1"/>
  <c r="K58" i="49" s="1"/>
  <c r="L58" i="49" s="1"/>
  <c r="M58" i="49" s="1"/>
  <c r="N58" i="49" s="1"/>
  <c r="O58" i="49" s="1"/>
  <c r="P58" i="49" s="1"/>
  <c r="Q58" i="49" s="1"/>
  <c r="R58" i="49" s="1"/>
  <c r="F57" i="49"/>
  <c r="T25" i="45" l="1"/>
  <c r="T24" i="45"/>
  <c r="T23" i="45"/>
  <c r="T22" i="45"/>
  <c r="T21" i="45"/>
  <c r="T16" i="45"/>
  <c r="T15" i="45"/>
  <c r="T13" i="45"/>
  <c r="T12" i="45"/>
  <c r="T34" i="18" l="1"/>
  <c r="O25" i="18"/>
  <c r="M35" i="18"/>
  <c r="K35" i="18"/>
  <c r="H35" i="18"/>
  <c r="E35" i="18"/>
  <c r="E39" i="18" s="1"/>
  <c r="E16" i="26" s="1"/>
  <c r="G27" i="18"/>
  <c r="I27" i="18"/>
  <c r="H27" i="18"/>
  <c r="J10" i="18"/>
  <c r="I10" i="18"/>
  <c r="G10" i="18"/>
  <c r="D10" i="18"/>
  <c r="C10" i="18"/>
  <c r="O12" i="18"/>
  <c r="M10" i="18" l="1"/>
  <c r="M27" i="18"/>
  <c r="S25" i="18"/>
  <c r="T25" i="18"/>
  <c r="D27" i="18"/>
  <c r="D35" i="18"/>
  <c r="D39" i="18" s="1"/>
  <c r="G35" i="18"/>
  <c r="G39" i="18" s="1"/>
  <c r="L35" i="18"/>
  <c r="L39" i="18" s="1"/>
  <c r="F35" i="18"/>
  <c r="F39" i="18" s="1"/>
  <c r="L10" i="18"/>
  <c r="K27" i="18"/>
  <c r="J35" i="18"/>
  <c r="J39" i="18" s="1"/>
  <c r="N10" i="18"/>
  <c r="L27" i="18"/>
  <c r="M39" i="18"/>
  <c r="K39" i="18"/>
  <c r="K16" i="26" s="1"/>
  <c r="K15" i="26" s="1"/>
  <c r="K13" i="26" s="1"/>
  <c r="H10" i="18"/>
  <c r="K10" i="18"/>
  <c r="C27" i="18"/>
  <c r="I35" i="18"/>
  <c r="J27" i="18"/>
  <c r="E27" i="18"/>
  <c r="N27" i="18"/>
  <c r="E10" i="18"/>
  <c r="O11" i="18"/>
  <c r="N35" i="18"/>
  <c r="N39" i="18" s="1"/>
  <c r="C35" i="18"/>
  <c r="C39" i="18" s="1"/>
  <c r="O9" i="18"/>
  <c r="T162" i="17"/>
  <c r="T15" i="17"/>
  <c r="T36" i="17"/>
  <c r="T11" i="25"/>
  <c r="C146" i="17"/>
  <c r="O46" i="26"/>
  <c r="O47" i="26"/>
  <c r="C16" i="26" l="1"/>
  <c r="F16" i="26"/>
  <c r="L16" i="26"/>
  <c r="G16" i="26"/>
  <c r="D16" i="26"/>
  <c r="N16" i="26"/>
  <c r="M16" i="26"/>
  <c r="J16" i="26"/>
  <c r="O10" i="18"/>
  <c r="O45" i="26"/>
  <c r="I39" i="18" l="1"/>
  <c r="H39" i="18"/>
  <c r="H16" i="26" l="1"/>
  <c r="I16" i="26"/>
  <c r="O20" i="18" l="1"/>
  <c r="O40" i="18" l="1"/>
  <c r="O39" i="18"/>
  <c r="O38" i="18"/>
  <c r="AD39" i="65" s="1"/>
  <c r="AF39" i="65" s="1"/>
  <c r="O36" i="18"/>
  <c r="O35" i="18"/>
  <c r="O34" i="18"/>
  <c r="O33" i="18"/>
  <c r="O31" i="18"/>
  <c r="O30" i="18"/>
  <c r="O29" i="18"/>
  <c r="O28" i="18"/>
  <c r="O26" i="18"/>
  <c r="O17" i="18"/>
  <c r="O15" i="18"/>
  <c r="O14" i="18"/>
  <c r="O168" i="17"/>
  <c r="O150" i="17"/>
  <c r="O149" i="17"/>
  <c r="O148" i="17"/>
  <c r="O147" i="17"/>
  <c r="O146" i="17"/>
  <c r="O129" i="17"/>
  <c r="O128" i="17"/>
  <c r="O127" i="17"/>
  <c r="O126" i="17"/>
  <c r="O116" i="17"/>
  <c r="O108" i="17"/>
  <c r="O107" i="17"/>
  <c r="O106" i="17"/>
  <c r="O100" i="17"/>
  <c r="O98" i="17"/>
  <c r="O93" i="17"/>
  <c r="O92" i="17"/>
  <c r="O91" i="17"/>
  <c r="O83" i="17"/>
  <c r="O82" i="17"/>
  <c r="O81" i="17"/>
  <c r="O75" i="17"/>
  <c r="O73" i="17"/>
  <c r="O68" i="17"/>
  <c r="O67" i="17"/>
  <c r="O66" i="17"/>
  <c r="O57" i="17"/>
  <c r="O56" i="17"/>
  <c r="O43" i="17"/>
  <c r="O40" i="17"/>
  <c r="O39" i="17"/>
  <c r="O29" i="17"/>
  <c r="O20" i="17"/>
  <c r="O19" i="17"/>
  <c r="O42" i="25"/>
  <c r="O40" i="25"/>
  <c r="O32" i="25"/>
  <c r="O27" i="25"/>
  <c r="O25" i="25"/>
  <c r="O50" i="26"/>
  <c r="O36" i="26"/>
  <c r="O35" i="26"/>
  <c r="O13" i="18" l="1"/>
  <c r="O27" i="18"/>
  <c r="F15" i="55" l="1"/>
  <c r="L17" i="55"/>
  <c r="F8" i="55"/>
  <c r="F19" i="55" l="1"/>
  <c r="K11" i="55" l="1"/>
  <c r="M11" i="55" s="1"/>
  <c r="U37" i="18" l="1"/>
  <c r="U11" i="18"/>
  <c r="U36" i="18" l="1"/>
  <c r="K6" i="55"/>
  <c r="U9" i="26"/>
  <c r="U10" i="26"/>
  <c r="U11" i="26"/>
  <c r="M6" i="55" l="1"/>
  <c r="U38" i="18" l="1"/>
  <c r="K15" i="55"/>
  <c r="M15" i="55" s="1"/>
  <c r="U45" i="26" l="1"/>
  <c r="D35" i="45" l="1"/>
  <c r="E35" i="45"/>
  <c r="F35" i="45"/>
  <c r="G35" i="45"/>
  <c r="H35" i="45"/>
  <c r="I35" i="45"/>
  <c r="J35" i="45"/>
  <c r="K35" i="45"/>
  <c r="L35" i="45"/>
  <c r="M35" i="45"/>
  <c r="N35" i="45"/>
  <c r="U35" i="18" l="1"/>
  <c r="V54" i="18" l="1"/>
  <c r="V50" i="18" l="1"/>
  <c r="G62" i="26" l="1"/>
  <c r="T34" i="23" l="1"/>
  <c r="C47" i="27" l="1"/>
  <c r="D47" i="27"/>
  <c r="E47" i="27"/>
  <c r="F47" i="27"/>
  <c r="G47" i="27"/>
  <c r="N2" i="18" l="1"/>
  <c r="T34" i="22" l="1"/>
  <c r="T23" i="23" l="1"/>
  <c r="T24" i="23"/>
  <c r="T52" i="23"/>
  <c r="T53" i="23"/>
  <c r="S77" i="17" l="1"/>
  <c r="S51" i="26"/>
  <c r="S47" i="26"/>
  <c r="S44" i="26"/>
  <c r="S43" i="26"/>
  <c r="S42" i="26"/>
  <c r="S41" i="26"/>
  <c r="S38" i="26"/>
  <c r="S37" i="26"/>
  <c r="S33" i="26"/>
  <c r="S31" i="26"/>
  <c r="S28" i="26"/>
  <c r="S25" i="26"/>
  <c r="S24" i="26"/>
  <c r="S22" i="26"/>
  <c r="S20" i="26"/>
  <c r="S17" i="26"/>
  <c r="S14" i="26"/>
  <c r="S12" i="26"/>
  <c r="S11" i="26"/>
  <c r="S10" i="26"/>
  <c r="S9" i="26"/>
  <c r="AM59" i="54" l="1"/>
  <c r="AQ57" i="54"/>
  <c r="AQ59" i="54"/>
  <c r="AM57" i="54"/>
  <c r="AM12" i="54"/>
  <c r="AM13" i="54"/>
  <c r="AM14" i="54"/>
  <c r="AM18" i="54"/>
  <c r="AM20" i="54"/>
  <c r="AM22" i="54"/>
  <c r="AM23" i="54"/>
  <c r="AM30" i="54"/>
  <c r="AM31" i="54"/>
  <c r="AM32" i="54"/>
  <c r="AM33" i="54"/>
  <c r="AM34" i="54"/>
  <c r="AM35" i="54"/>
  <c r="AM36" i="54"/>
  <c r="AM37" i="54"/>
  <c r="AM38" i="54"/>
  <c r="AM41" i="54"/>
  <c r="AM44" i="54"/>
  <c r="AM48" i="54"/>
  <c r="AM50" i="54"/>
  <c r="AM55" i="54"/>
  <c r="AQ13" i="54"/>
  <c r="AQ14" i="54"/>
  <c r="AQ18" i="54"/>
  <c r="AQ19" i="54"/>
  <c r="AQ21" i="54"/>
  <c r="AQ22" i="54"/>
  <c r="AQ23" i="54"/>
  <c r="AQ30" i="54"/>
  <c r="AQ31" i="54"/>
  <c r="AQ32" i="54"/>
  <c r="AQ33" i="54"/>
  <c r="AQ34" i="54"/>
  <c r="AQ35" i="54"/>
  <c r="AQ36" i="54"/>
  <c r="AQ37" i="54"/>
  <c r="AQ38" i="54"/>
  <c r="AQ41" i="54"/>
  <c r="AQ44" i="54"/>
  <c r="BB61" i="54"/>
  <c r="AY61" i="54"/>
  <c r="AZ61" i="54"/>
  <c r="BB60" i="54"/>
  <c r="BA60" i="54"/>
  <c r="AY60" i="54"/>
  <c r="AL59" i="54"/>
  <c r="AH59" i="54"/>
  <c r="BB58" i="54"/>
  <c r="BA58" i="54"/>
  <c r="AY58" i="54"/>
  <c r="AZ58" i="54"/>
  <c r="AN58" i="54"/>
  <c r="AL57" i="54"/>
  <c r="AH57" i="54"/>
  <c r="AY56" i="54"/>
  <c r="AN56" i="54"/>
  <c r="AL55" i="54"/>
  <c r="AN55" i="54"/>
  <c r="BB54" i="54"/>
  <c r="BA54" i="54"/>
  <c r="AY54" i="54"/>
  <c r="AZ54" i="54"/>
  <c r="AN54" i="54"/>
  <c r="AL54" i="54"/>
  <c r="BB53" i="54"/>
  <c r="BA53" i="54"/>
  <c r="AY53" i="54"/>
  <c r="AZ53" i="54"/>
  <c r="AN53" i="54"/>
  <c r="BB52" i="54"/>
  <c r="BA52" i="54"/>
  <c r="AY52" i="54"/>
  <c r="AZ52" i="54"/>
  <c r="AQ52" i="54"/>
  <c r="AN52" i="54"/>
  <c r="BB51" i="54"/>
  <c r="BA51" i="54"/>
  <c r="AY51" i="54"/>
  <c r="AZ51" i="54"/>
  <c r="AN51" i="54"/>
  <c r="AM51" i="54"/>
  <c r="AL50" i="54"/>
  <c r="AN50" i="54"/>
  <c r="BB49" i="54"/>
  <c r="BA49" i="54"/>
  <c r="AY49" i="54"/>
  <c r="AZ49" i="54"/>
  <c r="AN49" i="54"/>
  <c r="AL48" i="54"/>
  <c r="AM47" i="54"/>
  <c r="AL47" i="54"/>
  <c r="AN47" i="54"/>
  <c r="BB46" i="54"/>
  <c r="BA46" i="54"/>
  <c r="AY46" i="54"/>
  <c r="AZ46" i="54"/>
  <c r="AN46" i="54"/>
  <c r="AL46" i="54"/>
  <c r="BB45" i="54"/>
  <c r="BA45" i="54"/>
  <c r="AY45" i="54"/>
  <c r="AZ45" i="54"/>
  <c r="AN45" i="54"/>
  <c r="AL44" i="54"/>
  <c r="AH44" i="54"/>
  <c r="BB43" i="54"/>
  <c r="BA43" i="54"/>
  <c r="AY43" i="54"/>
  <c r="AZ43" i="54"/>
  <c r="AN43" i="54"/>
  <c r="BB42" i="54"/>
  <c r="BA42" i="54"/>
  <c r="AY42" i="54"/>
  <c r="AZ42" i="54"/>
  <c r="AN42" i="54"/>
  <c r="BB41" i="54"/>
  <c r="BA41" i="54"/>
  <c r="AY41" i="54"/>
  <c r="AZ41" i="54"/>
  <c r="BB40" i="54"/>
  <c r="BA40" i="54"/>
  <c r="AY40" i="54"/>
  <c r="AZ40" i="54"/>
  <c r="AN40" i="54"/>
  <c r="AD40" i="54"/>
  <c r="AJ40" i="54" s="1"/>
  <c r="BB39" i="54"/>
  <c r="BA39" i="54"/>
  <c r="AY39" i="54"/>
  <c r="AZ39" i="54"/>
  <c r="AN39" i="54"/>
  <c r="AL38" i="54"/>
  <c r="AH38" i="54"/>
  <c r="AL37" i="54"/>
  <c r="AH37" i="54"/>
  <c r="AL36" i="54"/>
  <c r="AH36" i="54"/>
  <c r="AL35" i="54"/>
  <c r="AH35" i="54"/>
  <c r="AL34" i="54"/>
  <c r="AH34" i="54"/>
  <c r="BB33" i="54"/>
  <c r="BA33" i="54"/>
  <c r="AL33" i="54"/>
  <c r="AJ33" i="54"/>
  <c r="AH33" i="54"/>
  <c r="AG33" i="54"/>
  <c r="BB32" i="54"/>
  <c r="BA32" i="54"/>
  <c r="AL32" i="54"/>
  <c r="AJ32" i="54"/>
  <c r="AH32" i="54"/>
  <c r="AG32" i="54"/>
  <c r="BB31" i="54"/>
  <c r="BA31" i="54"/>
  <c r="AL31" i="54"/>
  <c r="AJ31" i="54"/>
  <c r="AH31" i="54"/>
  <c r="AG31" i="54"/>
  <c r="BB30" i="54"/>
  <c r="BA30" i="54"/>
  <c r="AL30" i="54"/>
  <c r="AJ30" i="54"/>
  <c r="AH30" i="54"/>
  <c r="AG30" i="54"/>
  <c r="BB29" i="54"/>
  <c r="BA29" i="54"/>
  <c r="AY29" i="54"/>
  <c r="AZ29" i="54"/>
  <c r="AN29" i="54"/>
  <c r="AD27" i="54"/>
  <c r="BB28" i="54"/>
  <c r="BA28" i="54"/>
  <c r="AY28" i="54"/>
  <c r="AZ28" i="54"/>
  <c r="AR28" i="54"/>
  <c r="AO28" i="54"/>
  <c r="AJ28" i="54"/>
  <c r="AG28" i="54"/>
  <c r="AH28" i="54"/>
  <c r="BB27" i="54"/>
  <c r="BA27" i="54"/>
  <c r="AY27" i="54"/>
  <c r="AZ27" i="54"/>
  <c r="AQ27" i="54"/>
  <c r="AN27" i="54"/>
  <c r="BB26" i="54"/>
  <c r="BA26" i="54"/>
  <c r="AY26" i="54"/>
  <c r="AZ26" i="54"/>
  <c r="AN26" i="54"/>
  <c r="AL26" i="54"/>
  <c r="BB25" i="54"/>
  <c r="BA25" i="54"/>
  <c r="AY25" i="54"/>
  <c r="AZ25" i="54"/>
  <c r="AR25" i="54"/>
  <c r="AO25" i="54"/>
  <c r="AJ25" i="54"/>
  <c r="AH25" i="54"/>
  <c r="AG25" i="54"/>
  <c r="BB24" i="54"/>
  <c r="BA24" i="54"/>
  <c r="AY24" i="54"/>
  <c r="AZ24" i="54"/>
  <c r="AN24" i="54"/>
  <c r="AL23" i="54"/>
  <c r="AH23" i="54"/>
  <c r="AL22" i="54"/>
  <c r="AH22" i="54"/>
  <c r="AM21" i="54"/>
  <c r="AL21" i="54"/>
  <c r="AH21" i="54"/>
  <c r="AQ20" i="54"/>
  <c r="AL20" i="54"/>
  <c r="AH20" i="54"/>
  <c r="AM19" i="54"/>
  <c r="AL19" i="54"/>
  <c r="AH19" i="54"/>
  <c r="AL18" i="54"/>
  <c r="AH18" i="54"/>
  <c r="BB17" i="54"/>
  <c r="BA17" i="54"/>
  <c r="AY17" i="54"/>
  <c r="AZ17" i="54"/>
  <c r="AN17" i="54"/>
  <c r="BB16" i="54"/>
  <c r="BA16" i="54"/>
  <c r="AY16" i="54"/>
  <c r="AZ16" i="54"/>
  <c r="AR16" i="54"/>
  <c r="AO16" i="54"/>
  <c r="AJ16" i="54"/>
  <c r="AH16" i="54"/>
  <c r="AG16" i="54"/>
  <c r="BB15" i="54"/>
  <c r="BA15" i="54"/>
  <c r="AY15" i="54"/>
  <c r="AZ15" i="54"/>
  <c r="AQ15" i="54"/>
  <c r="AN15" i="54"/>
  <c r="AM15" i="54"/>
  <c r="AL14" i="54"/>
  <c r="AH14" i="54"/>
  <c r="AL13" i="54"/>
  <c r="AH13" i="54"/>
  <c r="AQ12" i="54"/>
  <c r="AL12" i="54"/>
  <c r="AH12" i="54"/>
  <c r="BB11" i="54"/>
  <c r="BA11" i="54"/>
  <c r="AY11" i="54"/>
  <c r="AZ11" i="54"/>
  <c r="AN11" i="54"/>
  <c r="BB10" i="54"/>
  <c r="BA10" i="54"/>
  <c r="AY10" i="54"/>
  <c r="AZ10" i="54"/>
  <c r="BB9" i="54"/>
  <c r="BA9" i="54"/>
  <c r="AY9" i="54"/>
  <c r="AZ9" i="54"/>
  <c r="AN9" i="54"/>
  <c r="AM9" i="54"/>
  <c r="BB8" i="54"/>
  <c r="BA8" i="54"/>
  <c r="AY8" i="54"/>
  <c r="AZ8" i="54"/>
  <c r="AN8" i="54"/>
  <c r="AM8" i="54"/>
  <c r="AM26" i="54" l="1"/>
  <c r="AO26" i="54" s="1"/>
  <c r="AQ42" i="54"/>
  <c r="AM39" i="54"/>
  <c r="AH43" i="54"/>
  <c r="AQ51" i="54"/>
  <c r="AP55" i="54"/>
  <c r="AQ56" i="54"/>
  <c r="AJ17" i="54"/>
  <c r="AQ54" i="54"/>
  <c r="AR54" i="54" s="1"/>
  <c r="AM46" i="54"/>
  <c r="AO46" i="54" s="1"/>
  <c r="AM58" i="54"/>
  <c r="AQ26" i="54"/>
  <c r="AR26" i="54" s="1"/>
  <c r="AM42" i="54"/>
  <c r="AQ50" i="54"/>
  <c r="AR50" i="54" s="1"/>
  <c r="AM54" i="54"/>
  <c r="AO54" i="54" s="1"/>
  <c r="AQ55" i="54"/>
  <c r="AR55" i="54" s="1"/>
  <c r="AQ8" i="54"/>
  <c r="AP26" i="54"/>
  <c r="AQ46" i="54"/>
  <c r="AR46" i="54" s="1"/>
  <c r="AH9" i="54"/>
  <c r="AH11" i="54"/>
  <c r="AO22" i="54"/>
  <c r="AP47" i="54"/>
  <c r="AG17" i="54"/>
  <c r="AD24" i="54"/>
  <c r="AH24" i="54" s="1"/>
  <c r="AO31" i="54"/>
  <c r="AH42" i="54"/>
  <c r="AH51" i="54"/>
  <c r="AZ60" i="54"/>
  <c r="AG26" i="54"/>
  <c r="AQ9" i="54"/>
  <c r="AQ48" i="54"/>
  <c r="AR48" i="54" s="1"/>
  <c r="AM56" i="54"/>
  <c r="AM52" i="54"/>
  <c r="AM11" i="54"/>
  <c r="AM10" i="54" s="1"/>
  <c r="AQ58" i="54"/>
  <c r="AO34" i="54"/>
  <c r="AE40" i="54"/>
  <c r="AM40" i="54" s="1"/>
  <c r="AG42" i="54"/>
  <c r="AJ49" i="54"/>
  <c r="AQ43" i="54"/>
  <c r="AR23" i="54"/>
  <c r="AQ11" i="54"/>
  <c r="AQ10" i="54" s="1"/>
  <c r="AM43" i="54"/>
  <c r="AO35" i="54"/>
  <c r="AO59" i="54"/>
  <c r="AJ54" i="54"/>
  <c r="AR14" i="54"/>
  <c r="AJ51" i="54"/>
  <c r="AD15" i="54"/>
  <c r="AJ15" i="54" s="1"/>
  <c r="AO18" i="54"/>
  <c r="AO21" i="54"/>
  <c r="AH26" i="54"/>
  <c r="AD41" i="54"/>
  <c r="AG41" i="54" s="1"/>
  <c r="AJ42" i="54"/>
  <c r="AD45" i="54"/>
  <c r="AH45" i="54" s="1"/>
  <c r="AQ47" i="54"/>
  <c r="AR47" i="54" s="1"/>
  <c r="AH50" i="54"/>
  <c r="AL51" i="54"/>
  <c r="AP51" i="54" s="1"/>
  <c r="AH56" i="54"/>
  <c r="AJ46" i="54"/>
  <c r="AP50" i="54"/>
  <c r="AO44" i="54"/>
  <c r="AJ11" i="54"/>
  <c r="AO38" i="54"/>
  <c r="AO50" i="54"/>
  <c r="AO14" i="54"/>
  <c r="AJ26" i="54"/>
  <c r="AR30" i="54"/>
  <c r="AQ39" i="54"/>
  <c r="AL42" i="54"/>
  <c r="AP42" i="54" s="1"/>
  <c r="AG51" i="54"/>
  <c r="AQ17" i="54"/>
  <c r="AO33" i="54"/>
  <c r="AM17" i="54"/>
  <c r="AO19" i="54"/>
  <c r="AO30" i="54"/>
  <c r="AO20" i="54"/>
  <c r="AO32" i="54"/>
  <c r="AJ9" i="54"/>
  <c r="AO57" i="54"/>
  <c r="AM60" i="54"/>
  <c r="AM61" i="54" s="1"/>
  <c r="AO13" i="54"/>
  <c r="AO36" i="54"/>
  <c r="AM49" i="54"/>
  <c r="AO37" i="54"/>
  <c r="AM53" i="54"/>
  <c r="AM24" i="54"/>
  <c r="AM45" i="54"/>
  <c r="AQ45" i="54"/>
  <c r="AR31" i="54"/>
  <c r="AR18" i="54"/>
  <c r="AR21" i="54"/>
  <c r="AR22" i="54"/>
  <c r="AQ24" i="54"/>
  <c r="AQ29" i="54"/>
  <c r="AQ49" i="54"/>
  <c r="AQ53" i="54"/>
  <c r="AR35" i="54"/>
  <c r="AR38" i="54"/>
  <c r="AR12" i="54"/>
  <c r="AR33" i="54"/>
  <c r="AQ40" i="54"/>
  <c r="AE27" i="54"/>
  <c r="AM27" i="54" s="1"/>
  <c r="AM29" i="54"/>
  <c r="AG9" i="54"/>
  <c r="AL9" i="54"/>
  <c r="AD10" i="54"/>
  <c r="AG11" i="54"/>
  <c r="AL11" i="54"/>
  <c r="AR13" i="54"/>
  <c r="AH17" i="54"/>
  <c r="AR19" i="54"/>
  <c r="AR20" i="54"/>
  <c r="AO23" i="54"/>
  <c r="AL27" i="54"/>
  <c r="AJ27" i="54"/>
  <c r="AR32" i="54"/>
  <c r="AJ39" i="54"/>
  <c r="AN60" i="54"/>
  <c r="AO12" i="54"/>
  <c r="AP46" i="54"/>
  <c r="AO47" i="54"/>
  <c r="AN48" i="54"/>
  <c r="AP48" i="54" s="1"/>
  <c r="AH48" i="54"/>
  <c r="AP54" i="54"/>
  <c r="AO55" i="54"/>
  <c r="AL56" i="54"/>
  <c r="AG56" i="54"/>
  <c r="AJ56" i="54"/>
  <c r="AL17" i="54"/>
  <c r="AH27" i="54"/>
  <c r="AJ29" i="54"/>
  <c r="AR34" i="54"/>
  <c r="AR37" i="54"/>
  <c r="AL43" i="54"/>
  <c r="AG43" i="54"/>
  <c r="AJ43" i="54"/>
  <c r="AD52" i="54"/>
  <c r="AJ53" i="54"/>
  <c r="AG29" i="54"/>
  <c r="AL29" i="54"/>
  <c r="AG39" i="54"/>
  <c r="AL39" i="54"/>
  <c r="AH40" i="54"/>
  <c r="AH46" i="54"/>
  <c r="AH47" i="54"/>
  <c r="AO48" i="54"/>
  <c r="AG49" i="54"/>
  <c r="AL49" i="54"/>
  <c r="AG53" i="54"/>
  <c r="AL53" i="54"/>
  <c r="AH54" i="54"/>
  <c r="AH55" i="54"/>
  <c r="AQ60" i="54"/>
  <c r="AH29" i="54"/>
  <c r="AR36" i="54"/>
  <c r="AH39" i="54"/>
  <c r="AH49" i="54"/>
  <c r="AH53" i="54"/>
  <c r="AL40" i="54"/>
  <c r="AG46" i="54"/>
  <c r="AG54" i="54"/>
  <c r="AJ24" i="54" l="1"/>
  <c r="AD58" i="54"/>
  <c r="AJ58" i="54" s="1"/>
  <c r="AL45" i="54"/>
  <c r="AO51" i="54"/>
  <c r="AJ45" i="54"/>
  <c r="AR51" i="54"/>
  <c r="AH41" i="54"/>
  <c r="AG15" i="54"/>
  <c r="AJ41" i="54"/>
  <c r="AH15" i="54"/>
  <c r="AG40" i="54"/>
  <c r="AL24" i="54"/>
  <c r="AG24" i="54"/>
  <c r="AL15" i="54"/>
  <c r="AR15" i="54" s="1"/>
  <c r="AG45" i="54"/>
  <c r="AR42" i="54"/>
  <c r="AO42" i="54"/>
  <c r="AG27" i="54"/>
  <c r="AR27" i="54"/>
  <c r="AP27" i="54"/>
  <c r="AO27" i="54"/>
  <c r="AP40" i="54"/>
  <c r="AR40" i="54"/>
  <c r="AO40" i="54"/>
  <c r="AO53" i="54"/>
  <c r="AP53" i="54"/>
  <c r="AR53" i="54"/>
  <c r="AO29" i="54"/>
  <c r="AP29" i="54"/>
  <c r="AR29" i="54"/>
  <c r="AL52" i="54"/>
  <c r="AG52" i="54"/>
  <c r="AJ52" i="54"/>
  <c r="AH52" i="54"/>
  <c r="AR56" i="54"/>
  <c r="AP56" i="54"/>
  <c r="AO56" i="54"/>
  <c r="AN61" i="54"/>
  <c r="AJ10" i="54"/>
  <c r="AG10" i="54"/>
  <c r="AH10" i="54"/>
  <c r="AR43" i="54"/>
  <c r="AP43" i="54"/>
  <c r="AO43" i="54"/>
  <c r="AR17" i="54"/>
  <c r="AO17" i="54"/>
  <c r="AP17" i="54"/>
  <c r="AH58" i="54"/>
  <c r="AL41" i="54"/>
  <c r="AR9" i="54"/>
  <c r="AO9" i="54"/>
  <c r="AP9" i="54"/>
  <c r="AO45" i="54"/>
  <c r="AP45" i="54"/>
  <c r="AR45" i="54"/>
  <c r="AQ61" i="54"/>
  <c r="AO49" i="54"/>
  <c r="AP49" i="54"/>
  <c r="AR49" i="54"/>
  <c r="AO39" i="54"/>
  <c r="AP39" i="54"/>
  <c r="AR39" i="54"/>
  <c r="AR11" i="54"/>
  <c r="AO11" i="54"/>
  <c r="AP11" i="54"/>
  <c r="AL10" i="54"/>
  <c r="AP15" i="54" l="1"/>
  <c r="AG58" i="54"/>
  <c r="AL58" i="54"/>
  <c r="AP58" i="54" s="1"/>
  <c r="AO15" i="54"/>
  <c r="AO24" i="54"/>
  <c r="AR24" i="54"/>
  <c r="AP24" i="54"/>
  <c r="AO41" i="54"/>
  <c r="AR41" i="54"/>
  <c r="AR52" i="54"/>
  <c r="AP52" i="54"/>
  <c r="AO52" i="54"/>
  <c r="AO10" i="54"/>
  <c r="AR10" i="54"/>
  <c r="AR58" i="54"/>
  <c r="AO58" i="54" l="1"/>
  <c r="AS58" i="54"/>
  <c r="U50" i="26" l="1"/>
  <c r="U28" i="18" l="1"/>
  <c r="U26" i="18"/>
  <c r="U27" i="18" l="1"/>
  <c r="S138" i="17" l="1"/>
  <c r="S132" i="17"/>
  <c r="S121" i="17"/>
  <c r="S113" i="17"/>
  <c r="S102" i="17"/>
  <c r="S96" i="17"/>
  <c r="S88" i="17"/>
  <c r="S71" i="17"/>
  <c r="S63" i="17"/>
  <c r="S45" i="17"/>
  <c r="S34" i="17"/>
  <c r="S26" i="17"/>
  <c r="U29" i="18" l="1"/>
  <c r="K12" i="55"/>
  <c r="M12" i="55" s="1"/>
  <c r="M51" i="18"/>
  <c r="K13" i="55"/>
  <c r="M13" i="55" s="1"/>
  <c r="U25" i="18" l="1"/>
  <c r="K7" i="55"/>
  <c r="M7" i="55" l="1"/>
  <c r="U12" i="18" l="1"/>
  <c r="T12" i="18" l="1"/>
  <c r="S12" i="18"/>
  <c r="S35" i="26" l="1"/>
  <c r="S36" i="26"/>
  <c r="T84" i="23" l="1"/>
  <c r="S167" i="17"/>
  <c r="S166" i="17"/>
  <c r="S165" i="17"/>
  <c r="S164" i="17"/>
  <c r="S163" i="17"/>
  <c r="S161" i="17"/>
  <c r="S12" i="17"/>
  <c r="S10" i="17"/>
  <c r="S75" i="17" l="1"/>
  <c r="S100" i="17"/>
  <c r="G122" i="49" l="1"/>
  <c r="H122" i="49" s="1"/>
  <c r="I122" i="49" s="1"/>
  <c r="J122" i="49" s="1"/>
  <c r="K122" i="49" s="1"/>
  <c r="L122" i="49" s="1"/>
  <c r="M122" i="49" s="1"/>
  <c r="N122" i="49" s="1"/>
  <c r="O122" i="49" s="1"/>
  <c r="P122" i="49" s="1"/>
  <c r="Q122" i="49" s="1"/>
  <c r="R122" i="49" s="1"/>
  <c r="G115" i="49"/>
  <c r="H115" i="49" s="1"/>
  <c r="I115" i="49" s="1"/>
  <c r="J115" i="49" s="1"/>
  <c r="K115" i="49" s="1"/>
  <c r="L115" i="49" s="1"/>
  <c r="M115" i="49" s="1"/>
  <c r="N115" i="49" s="1"/>
  <c r="O115" i="49" s="1"/>
  <c r="P115" i="49" s="1"/>
  <c r="Q115" i="49" s="1"/>
  <c r="R115" i="49" s="1"/>
  <c r="G107" i="49"/>
  <c r="H107" i="49" s="1"/>
  <c r="Q106" i="49"/>
  <c r="L106" i="49"/>
  <c r="K106" i="49"/>
  <c r="H85" i="49"/>
  <c r="G85" i="49"/>
  <c r="I107" i="49" l="1"/>
  <c r="H127" i="49"/>
  <c r="K85" i="49"/>
  <c r="G127" i="49"/>
  <c r="I85" i="49"/>
  <c r="J85" i="49"/>
  <c r="J107" i="49" l="1"/>
  <c r="I127" i="49"/>
  <c r="J127" i="49" l="1"/>
  <c r="K107" i="49"/>
  <c r="L107" i="49" l="1"/>
  <c r="K127" i="49"/>
  <c r="L127" i="49" l="1"/>
  <c r="M107" i="49"/>
  <c r="N107" i="49" l="1"/>
  <c r="M127" i="49"/>
  <c r="N127" i="49" l="1"/>
  <c r="O107" i="49"/>
  <c r="O127" i="49" l="1"/>
  <c r="P107" i="49"/>
  <c r="Q107" i="49" l="1"/>
  <c r="P127" i="49"/>
  <c r="R107" i="49" l="1"/>
  <c r="R127" i="49" s="1"/>
  <c r="Q127" i="49"/>
  <c r="L35" i="32" l="1"/>
  <c r="L33" i="32"/>
  <c r="L31" i="32"/>
  <c r="L29" i="32"/>
  <c r="L25" i="32"/>
  <c r="L23" i="32"/>
  <c r="L22" i="32"/>
  <c r="L21" i="32"/>
  <c r="J17" i="32"/>
  <c r="I17" i="32"/>
  <c r="H17" i="32"/>
  <c r="G17" i="32"/>
  <c r="F17" i="32"/>
  <c r="E17" i="32"/>
  <c r="C17" i="32"/>
  <c r="L16" i="32"/>
  <c r="L13" i="32"/>
  <c r="L12" i="32"/>
  <c r="L11" i="32"/>
  <c r="L10" i="32"/>
  <c r="L9" i="32"/>
  <c r="L7" i="32"/>
  <c r="N26" i="46"/>
  <c r="M26" i="46"/>
  <c r="L26" i="46"/>
  <c r="K26" i="46"/>
  <c r="J26" i="46"/>
  <c r="I26" i="46"/>
  <c r="H26" i="46"/>
  <c r="G26" i="46"/>
  <c r="F26" i="46"/>
  <c r="E26" i="46"/>
  <c r="D26" i="46"/>
  <c r="C26" i="46"/>
  <c r="O25" i="46"/>
  <c r="O24" i="46"/>
  <c r="O23" i="46"/>
  <c r="O22" i="46"/>
  <c r="N21" i="46"/>
  <c r="M21" i="46"/>
  <c r="L21" i="46"/>
  <c r="K21" i="46"/>
  <c r="J21" i="46"/>
  <c r="I21" i="46"/>
  <c r="H21" i="46"/>
  <c r="G21" i="46"/>
  <c r="F21" i="46"/>
  <c r="E21" i="46"/>
  <c r="D21" i="46"/>
  <c r="C21" i="46"/>
  <c r="O19" i="46"/>
  <c r="O17" i="46"/>
  <c r="O16" i="46"/>
  <c r="O15" i="46"/>
  <c r="O14" i="46"/>
  <c r="O13" i="46"/>
  <c r="N12" i="46"/>
  <c r="M12" i="46"/>
  <c r="L12" i="46"/>
  <c r="K12" i="46"/>
  <c r="J12" i="46"/>
  <c r="I12" i="46"/>
  <c r="H12" i="46"/>
  <c r="G12" i="46"/>
  <c r="F12" i="46"/>
  <c r="E12" i="46"/>
  <c r="D12" i="46"/>
  <c r="C12" i="46"/>
  <c r="O11" i="46"/>
  <c r="O10" i="46"/>
  <c r="O9" i="46"/>
  <c r="N8" i="46"/>
  <c r="M8" i="46"/>
  <c r="L8" i="46"/>
  <c r="K8" i="46"/>
  <c r="J8" i="46"/>
  <c r="I8" i="46"/>
  <c r="H8" i="46"/>
  <c r="G8" i="46"/>
  <c r="F8" i="46"/>
  <c r="E8" i="46"/>
  <c r="D8" i="46"/>
  <c r="C8" i="46"/>
  <c r="O7" i="46"/>
  <c r="O6" i="46"/>
  <c r="O5" i="46"/>
  <c r="E25" i="50"/>
  <c r="H25" i="50" s="1"/>
  <c r="K25" i="50" s="1"/>
  <c r="N25" i="50" s="1"/>
  <c r="Q25" i="50" s="1"/>
  <c r="T25" i="50" s="1"/>
  <c r="W25" i="50" s="1"/>
  <c r="Z25" i="50" s="1"/>
  <c r="AC25" i="50" s="1"/>
  <c r="AF25" i="50" s="1"/>
  <c r="AI25" i="50" s="1"/>
  <c r="AL25" i="50" s="1"/>
  <c r="E24" i="50"/>
  <c r="H24" i="50" s="1"/>
  <c r="AK23" i="50"/>
  <c r="AJ23" i="50"/>
  <c r="AH23" i="50"/>
  <c r="AG23" i="50"/>
  <c r="AE23" i="50"/>
  <c r="AD23" i="50"/>
  <c r="AB23" i="50"/>
  <c r="AA23" i="50"/>
  <c r="Y23" i="50"/>
  <c r="X23" i="50"/>
  <c r="V23" i="50"/>
  <c r="U23" i="50"/>
  <c r="S23" i="50"/>
  <c r="R23" i="50"/>
  <c r="P23" i="50"/>
  <c r="O23" i="50"/>
  <c r="M23" i="50"/>
  <c r="L23" i="50"/>
  <c r="J23" i="50"/>
  <c r="I23" i="50"/>
  <c r="G23" i="50"/>
  <c r="F23" i="50"/>
  <c r="D23" i="50"/>
  <c r="C23" i="50"/>
  <c r="B23" i="50"/>
  <c r="E22" i="50"/>
  <c r="H22" i="50" s="1"/>
  <c r="K22" i="50" s="1"/>
  <c r="N22" i="50" s="1"/>
  <c r="Q22" i="50" s="1"/>
  <c r="T22" i="50" s="1"/>
  <c r="W22" i="50" s="1"/>
  <c r="Z22" i="50" s="1"/>
  <c r="AC22" i="50" s="1"/>
  <c r="AF22" i="50" s="1"/>
  <c r="AI22" i="50" s="1"/>
  <c r="AL22" i="50" s="1"/>
  <c r="E21" i="50"/>
  <c r="AK20" i="50"/>
  <c r="AJ20" i="50"/>
  <c r="AH20" i="50"/>
  <c r="AG20" i="50"/>
  <c r="AE20" i="50"/>
  <c r="AD20" i="50"/>
  <c r="AB20" i="50"/>
  <c r="AA20" i="50"/>
  <c r="Y20" i="50"/>
  <c r="X20" i="50"/>
  <c r="V20" i="50"/>
  <c r="U20" i="50"/>
  <c r="S20" i="50"/>
  <c r="R20" i="50"/>
  <c r="P20" i="50"/>
  <c r="O20" i="50"/>
  <c r="M20" i="50"/>
  <c r="L20" i="50"/>
  <c r="J20" i="50"/>
  <c r="I20" i="50"/>
  <c r="G20" i="50"/>
  <c r="F20" i="50"/>
  <c r="D20" i="50"/>
  <c r="C20" i="50"/>
  <c r="B20" i="50"/>
  <c r="E19" i="50"/>
  <c r="E18" i="50"/>
  <c r="H18" i="50" s="1"/>
  <c r="K18" i="50" s="1"/>
  <c r="AK17" i="50"/>
  <c r="AJ17" i="50"/>
  <c r="AH17" i="50"/>
  <c r="AG17" i="50"/>
  <c r="AE17" i="50"/>
  <c r="AD17" i="50"/>
  <c r="AB17" i="50"/>
  <c r="AA17" i="50"/>
  <c r="Y17" i="50"/>
  <c r="X17" i="50"/>
  <c r="V17" i="50"/>
  <c r="U17" i="50"/>
  <c r="S17" i="50"/>
  <c r="R17" i="50"/>
  <c r="P17" i="50"/>
  <c r="O17" i="50"/>
  <c r="M17" i="50"/>
  <c r="L17" i="50"/>
  <c r="J17" i="50"/>
  <c r="I17" i="50"/>
  <c r="G17" i="50"/>
  <c r="F17" i="50"/>
  <c r="D17" i="50"/>
  <c r="C17" i="50"/>
  <c r="B17" i="50"/>
  <c r="AK16" i="50"/>
  <c r="AJ16" i="50"/>
  <c r="AH16" i="50"/>
  <c r="AG16" i="50"/>
  <c r="AE16" i="50"/>
  <c r="AD16" i="50"/>
  <c r="AB16" i="50"/>
  <c r="AA16" i="50"/>
  <c r="Y16" i="50"/>
  <c r="X16" i="50"/>
  <c r="V16" i="50"/>
  <c r="U16" i="50"/>
  <c r="S16" i="50"/>
  <c r="R16" i="50"/>
  <c r="P16" i="50"/>
  <c r="O16" i="50"/>
  <c r="M16" i="50"/>
  <c r="L16" i="50"/>
  <c r="J16" i="50"/>
  <c r="I16" i="50"/>
  <c r="G16" i="50"/>
  <c r="F16" i="50"/>
  <c r="D16" i="50"/>
  <c r="C16" i="50"/>
  <c r="B16" i="50"/>
  <c r="AK15" i="50"/>
  <c r="AJ15" i="50"/>
  <c r="AH15" i="50"/>
  <c r="AG15" i="50"/>
  <c r="AE15" i="50"/>
  <c r="AD15" i="50"/>
  <c r="AB15" i="50"/>
  <c r="AA15" i="50"/>
  <c r="Y15" i="50"/>
  <c r="X15" i="50"/>
  <c r="X14" i="50" s="1"/>
  <c r="V15" i="50"/>
  <c r="U15" i="50"/>
  <c r="S15" i="50"/>
  <c r="R15" i="50"/>
  <c r="R14" i="50" s="1"/>
  <c r="P15" i="50"/>
  <c r="O15" i="50"/>
  <c r="M15" i="50"/>
  <c r="L15" i="50"/>
  <c r="J15" i="50"/>
  <c r="I15" i="50"/>
  <c r="G15" i="50"/>
  <c r="F15" i="50"/>
  <c r="F14" i="50" s="1"/>
  <c r="D15" i="50"/>
  <c r="C15" i="50"/>
  <c r="B15" i="50"/>
  <c r="AJ14" i="50"/>
  <c r="E9" i="50"/>
  <c r="H9" i="50" s="1"/>
  <c r="K9" i="50" s="1"/>
  <c r="N9" i="50" s="1"/>
  <c r="Q9" i="50" s="1"/>
  <c r="T9" i="50" s="1"/>
  <c r="W9" i="50" s="1"/>
  <c r="Z9" i="50" s="1"/>
  <c r="AC9" i="50" s="1"/>
  <c r="AF9" i="50" s="1"/>
  <c r="AI9" i="50" s="1"/>
  <c r="AL9" i="50" s="1"/>
  <c r="E8" i="50"/>
  <c r="H8" i="50" s="1"/>
  <c r="K8" i="50" s="1"/>
  <c r="N8" i="50" s="1"/>
  <c r="Q8" i="50" s="1"/>
  <c r="T8" i="50" s="1"/>
  <c r="W8" i="50" s="1"/>
  <c r="Z8" i="50" s="1"/>
  <c r="AC8" i="50" s="1"/>
  <c r="AF8" i="50" s="1"/>
  <c r="AI8" i="50" s="1"/>
  <c r="AL8" i="50" s="1"/>
  <c r="E7" i="50"/>
  <c r="H7" i="50" s="1"/>
  <c r="K7" i="50" s="1"/>
  <c r="AK6" i="50"/>
  <c r="AJ6" i="50"/>
  <c r="AH6" i="50"/>
  <c r="AG6" i="50"/>
  <c r="AE6" i="50"/>
  <c r="AD6" i="50"/>
  <c r="AB6" i="50"/>
  <c r="AA6" i="50"/>
  <c r="Y6" i="50"/>
  <c r="X6" i="50"/>
  <c r="V6" i="50"/>
  <c r="U6" i="50"/>
  <c r="S6" i="50"/>
  <c r="R6" i="50"/>
  <c r="P6" i="50"/>
  <c r="O6" i="50"/>
  <c r="M6" i="50"/>
  <c r="L6" i="50"/>
  <c r="J6" i="50"/>
  <c r="I6" i="50"/>
  <c r="G6" i="50"/>
  <c r="F6" i="50"/>
  <c r="D6" i="50"/>
  <c r="C6" i="50"/>
  <c r="B6" i="50"/>
  <c r="Y116" i="47"/>
  <c r="AG115" i="47"/>
  <c r="Y114" i="47"/>
  <c r="U114" i="47"/>
  <c r="AG113" i="47"/>
  <c r="AC113" i="47"/>
  <c r="AK112" i="47"/>
  <c r="AK111" i="47"/>
  <c r="AK110" i="47"/>
  <c r="AG109" i="47"/>
  <c r="AG108" i="47"/>
  <c r="AG107" i="47"/>
  <c r="AG106" i="47"/>
  <c r="AG105" i="47"/>
  <c r="AI104" i="47"/>
  <c r="AK104" i="47" s="1"/>
  <c r="AG104" i="47"/>
  <c r="AG103" i="47"/>
  <c r="AC103" i="47"/>
  <c r="AG102" i="47"/>
  <c r="AC102" i="47"/>
  <c r="AG101" i="47"/>
  <c r="AC101" i="47"/>
  <c r="AG100" i="47"/>
  <c r="AC100" i="47"/>
  <c r="Y100" i="47"/>
  <c r="AK99" i="47"/>
  <c r="AG99" i="47"/>
  <c r="AC99" i="47"/>
  <c r="Y99" i="47"/>
  <c r="AG98" i="47"/>
  <c r="AC98" i="47"/>
  <c r="Y98" i="47"/>
  <c r="AG97" i="47"/>
  <c r="AC97" i="47"/>
  <c r="Y97" i="47"/>
  <c r="AG96" i="47"/>
  <c r="AC96" i="47"/>
  <c r="Y96" i="47"/>
  <c r="AG95" i="47"/>
  <c r="AC95" i="47"/>
  <c r="V95" i="47"/>
  <c r="Y95" i="47" s="1"/>
  <c r="AG94" i="47"/>
  <c r="AC94" i="47"/>
  <c r="Y94" i="47"/>
  <c r="U94" i="47"/>
  <c r="AG93" i="47"/>
  <c r="AC93" i="47"/>
  <c r="Y93" i="47"/>
  <c r="U93" i="47"/>
  <c r="AG92" i="47"/>
  <c r="AC92" i="47"/>
  <c r="Y92" i="47"/>
  <c r="U92" i="47"/>
  <c r="AG91" i="47"/>
  <c r="AC91" i="47"/>
  <c r="Y91" i="47"/>
  <c r="U91" i="47"/>
  <c r="AG90" i="47"/>
  <c r="AC90" i="47"/>
  <c r="Y90" i="47"/>
  <c r="U90" i="47"/>
  <c r="AG89" i="47"/>
  <c r="AC89" i="47"/>
  <c r="Y89" i="47"/>
  <c r="U89" i="47"/>
  <c r="AG88" i="47"/>
  <c r="AC88" i="47"/>
  <c r="Y88" i="47"/>
  <c r="U88" i="47"/>
  <c r="AG87" i="47"/>
  <c r="AC87" i="47"/>
  <c r="Y87" i="47"/>
  <c r="U87" i="47"/>
  <c r="AK86" i="47"/>
  <c r="AG86" i="47"/>
  <c r="AC86" i="47"/>
  <c r="Y86" i="47"/>
  <c r="U86" i="47"/>
  <c r="AG85" i="47"/>
  <c r="AC85" i="47"/>
  <c r="Y85" i="47"/>
  <c r="U85" i="47"/>
  <c r="AG84" i="47"/>
  <c r="AC84" i="47"/>
  <c r="Y84" i="47"/>
  <c r="U84" i="47"/>
  <c r="AG83" i="47"/>
  <c r="AC83" i="47"/>
  <c r="Y83" i="47"/>
  <c r="U83" i="47"/>
  <c r="AG82" i="47"/>
  <c r="AC82" i="47"/>
  <c r="Y82" i="47"/>
  <c r="U82" i="47"/>
  <c r="AG81" i="47"/>
  <c r="AC81" i="47"/>
  <c r="W81" i="47"/>
  <c r="Y81" i="47" s="1"/>
  <c r="AK80" i="47"/>
  <c r="AG80" i="47"/>
  <c r="AC80" i="47"/>
  <c r="Y80" i="47"/>
  <c r="U80" i="47"/>
  <c r="AK79" i="47"/>
  <c r="AG79" i="47"/>
  <c r="AC79" i="47"/>
  <c r="Y79" i="47"/>
  <c r="U79" i="47"/>
  <c r="AK78" i="47"/>
  <c r="AG78" i="47"/>
  <c r="AC78" i="47"/>
  <c r="Y78" i="47"/>
  <c r="U78" i="47"/>
  <c r="AG77" i="47"/>
  <c r="AG76" i="47"/>
  <c r="AC76" i="47"/>
  <c r="Y76" i="47"/>
  <c r="U76" i="47"/>
  <c r="AG75" i="47"/>
  <c r="AC75" i="47"/>
  <c r="Y75" i="47"/>
  <c r="U75" i="47"/>
  <c r="AG74" i="47"/>
  <c r="AC74" i="47"/>
  <c r="AK73" i="47"/>
  <c r="AG73" i="47"/>
  <c r="AC73" i="47"/>
  <c r="Y73" i="47"/>
  <c r="O73" i="47"/>
  <c r="Q73" i="47" s="1"/>
  <c r="BE72" i="47"/>
  <c r="BG72" i="47" s="1"/>
  <c r="AG72" i="47"/>
  <c r="AC72" i="47"/>
  <c r="Y72" i="47"/>
  <c r="Q72" i="47"/>
  <c r="BE71" i="47"/>
  <c r="BG71" i="47" s="1"/>
  <c r="AG71" i="47"/>
  <c r="AC71" i="47"/>
  <c r="Y71" i="47"/>
  <c r="Q71" i="47"/>
  <c r="BE70" i="47"/>
  <c r="BG70" i="47" s="1"/>
  <c r="AG70" i="47"/>
  <c r="AC70" i="47"/>
  <c r="Y70" i="47"/>
  <c r="Q70" i="47"/>
  <c r="BE69" i="47"/>
  <c r="BG69" i="47" s="1"/>
  <c r="AK69" i="47"/>
  <c r="AG69" i="47"/>
  <c r="AC69" i="47"/>
  <c r="Y69" i="47"/>
  <c r="Q69" i="47"/>
  <c r="BE68" i="47"/>
  <c r="BG68" i="47" s="1"/>
  <c r="AK68" i="47"/>
  <c r="AG68" i="47"/>
  <c r="AC68" i="47"/>
  <c r="Y68" i="47"/>
  <c r="Q68" i="47"/>
  <c r="BE67" i="47"/>
  <c r="BG67" i="47" s="1"/>
  <c r="AG67" i="47"/>
  <c r="AC67" i="47"/>
  <c r="Y67" i="47"/>
  <c r="Q67" i="47"/>
  <c r="BE66" i="47"/>
  <c r="BG66" i="47" s="1"/>
  <c r="AG66" i="47"/>
  <c r="AC66" i="47"/>
  <c r="Y66" i="47"/>
  <c r="N66" i="47"/>
  <c r="Q66" i="47" s="1"/>
  <c r="AK65" i="47"/>
  <c r="AG65" i="47"/>
  <c r="AC65" i="47"/>
  <c r="BE64" i="47"/>
  <c r="BG64" i="47" s="1"/>
  <c r="AK64" i="47"/>
  <c r="AG64" i="47"/>
  <c r="AC64" i="47"/>
  <c r="Y64" i="47"/>
  <c r="Q64" i="47"/>
  <c r="BE63" i="47"/>
  <c r="BG63" i="47" s="1"/>
  <c r="AG63" i="47"/>
  <c r="AC63" i="47"/>
  <c r="Y63" i="47"/>
  <c r="Q63" i="47"/>
  <c r="BE62" i="47"/>
  <c r="BG62" i="47" s="1"/>
  <c r="AG62" i="47"/>
  <c r="AC62" i="47"/>
  <c r="Y62" i="47"/>
  <c r="P62" i="47"/>
  <c r="Q62" i="47" s="1"/>
  <c r="M62" i="47"/>
  <c r="BE61" i="47"/>
  <c r="BG61" i="47" s="1"/>
  <c r="AK61" i="47"/>
  <c r="AG61" i="47"/>
  <c r="AC61" i="47"/>
  <c r="Y61" i="47"/>
  <c r="U61" i="47"/>
  <c r="Q61" i="47"/>
  <c r="J61" i="47"/>
  <c r="M61" i="47" s="1"/>
  <c r="AG60" i="47"/>
  <c r="BE59" i="47"/>
  <c r="BG59" i="47" s="1"/>
  <c r="AK59" i="47"/>
  <c r="AG59" i="47"/>
  <c r="AC59" i="47"/>
  <c r="Y59" i="47"/>
  <c r="Q59" i="47"/>
  <c r="M59" i="47"/>
  <c r="BE58" i="47"/>
  <c r="BG58" i="47" s="1"/>
  <c r="AK58" i="47"/>
  <c r="AG58" i="47"/>
  <c r="AC58" i="47"/>
  <c r="Y58" i="47"/>
  <c r="Q58" i="47"/>
  <c r="J58" i="47"/>
  <c r="M58" i="47" s="1"/>
  <c r="AK57" i="47"/>
  <c r="AG57" i="47"/>
  <c r="AC57" i="47"/>
  <c r="AK56" i="47"/>
  <c r="AG56" i="47"/>
  <c r="AK55" i="47"/>
  <c r="AG55" i="47"/>
  <c r="BE54" i="47"/>
  <c r="BG54" i="47" s="1"/>
  <c r="AG54" i="47"/>
  <c r="AC54" i="47"/>
  <c r="Y54" i="47"/>
  <c r="Q54" i="47"/>
  <c r="M54" i="47"/>
  <c r="AG53" i="47"/>
  <c r="AC53" i="47"/>
  <c r="Y53" i="47"/>
  <c r="T53" i="47"/>
  <c r="U53" i="47" s="1"/>
  <c r="AG52" i="47"/>
  <c r="AC52" i="47"/>
  <c r="Y52" i="47"/>
  <c r="U52" i="47"/>
  <c r="AK51" i="47"/>
  <c r="AG51" i="47"/>
  <c r="AC51" i="47"/>
  <c r="Y51" i="47"/>
  <c r="U51" i="47"/>
  <c r="AK50" i="47"/>
  <c r="AG50" i="47"/>
  <c r="AC50" i="47"/>
  <c r="Y50" i="47"/>
  <c r="T50" i="47"/>
  <c r="U50" i="47" s="1"/>
  <c r="BE49" i="47"/>
  <c r="BG49" i="47" s="1"/>
  <c r="AK49" i="47"/>
  <c r="AG49" i="47"/>
  <c r="AC49" i="47"/>
  <c r="Y49" i="47"/>
  <c r="T49" i="47"/>
  <c r="U49" i="47" s="1"/>
  <c r="Q49" i="47"/>
  <c r="M49" i="47"/>
  <c r="AK48" i="47"/>
  <c r="AG48" i="47"/>
  <c r="AC48" i="47"/>
  <c r="Y48" i="47"/>
  <c r="U48" i="47"/>
  <c r="AG47" i="47"/>
  <c r="AC47" i="47"/>
  <c r="Y47" i="47"/>
  <c r="T47" i="47"/>
  <c r="U47" i="47" s="1"/>
  <c r="BE46" i="47"/>
  <c r="BG46" i="47" s="1"/>
  <c r="AG46" i="47"/>
  <c r="AC46" i="47"/>
  <c r="Y46" i="47"/>
  <c r="T46" i="47"/>
  <c r="U46" i="47" s="1"/>
  <c r="Q46" i="47"/>
  <c r="M46" i="47"/>
  <c r="BE45" i="47"/>
  <c r="BG45" i="47" s="1"/>
  <c r="AG45" i="47"/>
  <c r="AC45" i="47"/>
  <c r="Y45" i="47"/>
  <c r="Q45" i="47"/>
  <c r="L45" i="47"/>
  <c r="M45" i="47" s="1"/>
  <c r="AG44" i="47"/>
  <c r="AC44" i="47"/>
  <c r="AG43" i="47"/>
  <c r="AC43" i="47"/>
  <c r="BE42" i="47"/>
  <c r="BG42" i="47" s="1"/>
  <c r="AG42" i="47"/>
  <c r="AC42" i="47"/>
  <c r="Y42" i="47"/>
  <c r="Q42" i="47"/>
  <c r="M42" i="47"/>
  <c r="AK41" i="47"/>
  <c r="BE40" i="47"/>
  <c r="BG40" i="47" s="1"/>
  <c r="AG40" i="47"/>
  <c r="AC40" i="47"/>
  <c r="Y40" i="47"/>
  <c r="Q40" i="47"/>
  <c r="M40" i="47"/>
  <c r="BE39" i="47"/>
  <c r="BG39" i="47" s="1"/>
  <c r="AK39" i="47"/>
  <c r="AG39" i="47"/>
  <c r="AC39" i="47"/>
  <c r="Y39" i="47"/>
  <c r="U39" i="47"/>
  <c r="P39" i="47"/>
  <c r="Q39" i="47" s="1"/>
  <c r="M39" i="47"/>
  <c r="BE38" i="47"/>
  <c r="BG38" i="47" s="1"/>
  <c r="AG38" i="47"/>
  <c r="AC38" i="47"/>
  <c r="Y38" i="47"/>
  <c r="U38" i="47"/>
  <c r="Q38" i="47"/>
  <c r="M38" i="47"/>
  <c r="BE37" i="47"/>
  <c r="BG37" i="47" s="1"/>
  <c r="AG37" i="47"/>
  <c r="AC37" i="47"/>
  <c r="Y37" i="47"/>
  <c r="T37" i="47"/>
  <c r="U37" i="47" s="1"/>
  <c r="Q37" i="47"/>
  <c r="M37" i="47"/>
  <c r="BE36" i="47"/>
  <c r="BG36" i="47" s="1"/>
  <c r="AG36" i="47"/>
  <c r="AC36" i="47"/>
  <c r="Y36" i="47"/>
  <c r="T36" i="47"/>
  <c r="U36" i="47" s="1"/>
  <c r="Q36" i="47"/>
  <c r="M36" i="47"/>
  <c r="BE35" i="47"/>
  <c r="BG35" i="47" s="1"/>
  <c r="AK35" i="47"/>
  <c r="AG35" i="47"/>
  <c r="AC35" i="47"/>
  <c r="Y35" i="47"/>
  <c r="U35" i="47"/>
  <c r="P35" i="47"/>
  <c r="Q35" i="47" s="1"/>
  <c r="J35" i="47"/>
  <c r="M35" i="47" s="1"/>
  <c r="BE34" i="47"/>
  <c r="BG34" i="47" s="1"/>
  <c r="AG34" i="47"/>
  <c r="AC34" i="47"/>
  <c r="Y34" i="47"/>
  <c r="AG33" i="47"/>
  <c r="AC33" i="47"/>
  <c r="Y33" i="47"/>
  <c r="AG32" i="47"/>
  <c r="AC32" i="47"/>
  <c r="AG31" i="47"/>
  <c r="AC31" i="47"/>
  <c r="AG30" i="47"/>
  <c r="AC30" i="47"/>
  <c r="AG29" i="47"/>
  <c r="AC29" i="47"/>
  <c r="AG28" i="47"/>
  <c r="AC28" i="47"/>
  <c r="AG27" i="47"/>
  <c r="AC27" i="47"/>
  <c r="Y27" i="47"/>
  <c r="U27" i="47"/>
  <c r="AK26" i="47"/>
  <c r="AG26" i="47"/>
  <c r="AC26" i="47"/>
  <c r="AG25" i="47"/>
  <c r="AC25" i="47"/>
  <c r="Y25" i="47"/>
  <c r="U25" i="47"/>
  <c r="AG24" i="47"/>
  <c r="AC24" i="47"/>
  <c r="Y24" i="47"/>
  <c r="U24" i="47"/>
  <c r="AG23" i="47"/>
  <c r="AC23" i="47"/>
  <c r="Y23" i="47"/>
  <c r="U23" i="47"/>
  <c r="AG22" i="47"/>
  <c r="AC22" i="47"/>
  <c r="Y22" i="47"/>
  <c r="AG21" i="47"/>
  <c r="AC21" i="47"/>
  <c r="Y21" i="47"/>
  <c r="AG20" i="47"/>
  <c r="AC20" i="47"/>
  <c r="Y20" i="47"/>
  <c r="AG19" i="47"/>
  <c r="AC19" i="47"/>
  <c r="Y19" i="47"/>
  <c r="AG18" i="47"/>
  <c r="AC18" i="47"/>
  <c r="Y18" i="47"/>
  <c r="AG17" i="47"/>
  <c r="AC17" i="47"/>
  <c r="Y17" i="47"/>
  <c r="AG16" i="47"/>
  <c r="AC16" i="47"/>
  <c r="Y16" i="47"/>
  <c r="AG15" i="47"/>
  <c r="AC15" i="47"/>
  <c r="Y15" i="47"/>
  <c r="AG14" i="47"/>
  <c r="AC14" i="47"/>
  <c r="Y14" i="47"/>
  <c r="AG13" i="47"/>
  <c r="AC13" i="47"/>
  <c r="Y13" i="47"/>
  <c r="AG12" i="47"/>
  <c r="AC12" i="47"/>
  <c r="Y12" i="47"/>
  <c r="AG11" i="47"/>
  <c r="AC11" i="47"/>
  <c r="Y11" i="47"/>
  <c r="AG10" i="47"/>
  <c r="AC10" i="47"/>
  <c r="Y10" i="47"/>
  <c r="AG9" i="47"/>
  <c r="AC9" i="47"/>
  <c r="Y9" i="47"/>
  <c r="AG8" i="47"/>
  <c r="AC8" i="47"/>
  <c r="Y8" i="47"/>
  <c r="BE7" i="47"/>
  <c r="BA7" i="47"/>
  <c r="AW7" i="47"/>
  <c r="AS7" i="47"/>
  <c r="AO7" i="47"/>
  <c r="AK7" i="47"/>
  <c r="AG7" i="47"/>
  <c r="AC7" i="47"/>
  <c r="Y7" i="47"/>
  <c r="U7" i="47"/>
  <c r="Q7" i="47"/>
  <c r="M7" i="47"/>
  <c r="F2" i="47"/>
  <c r="D14" i="50" l="1"/>
  <c r="V14" i="50"/>
  <c r="AE14" i="50"/>
  <c r="J14" i="50"/>
  <c r="S14" i="50"/>
  <c r="AB14" i="50"/>
  <c r="E20" i="50"/>
  <c r="L14" i="50"/>
  <c r="AD14" i="50"/>
  <c r="G14" i="50"/>
  <c r="P14" i="50"/>
  <c r="AH14" i="50"/>
  <c r="O12" i="46"/>
  <c r="C14" i="50"/>
  <c r="I14" i="50"/>
  <c r="O14" i="50"/>
  <c r="U14" i="50"/>
  <c r="AA14" i="50"/>
  <c r="AG14" i="50"/>
  <c r="E6" i="50"/>
  <c r="E16" i="50"/>
  <c r="H16" i="50" s="1"/>
  <c r="K16" i="50" s="1"/>
  <c r="N16" i="50" s="1"/>
  <c r="Q16" i="50" s="1"/>
  <c r="T16" i="50" s="1"/>
  <c r="W16" i="50" s="1"/>
  <c r="Z16" i="50" s="1"/>
  <c r="AC16" i="50" s="1"/>
  <c r="AF16" i="50" s="1"/>
  <c r="AI16" i="50" s="1"/>
  <c r="AL16" i="50" s="1"/>
  <c r="E15" i="50"/>
  <c r="E14" i="50" s="1"/>
  <c r="E17" i="50"/>
  <c r="E23" i="50"/>
  <c r="O8" i="46"/>
  <c r="L17" i="32"/>
  <c r="H6" i="50"/>
  <c r="H19" i="50"/>
  <c r="K19" i="50" s="1"/>
  <c r="N19" i="50" s="1"/>
  <c r="Q19" i="50" s="1"/>
  <c r="T19" i="50" s="1"/>
  <c r="W19" i="50" s="1"/>
  <c r="Z19" i="50" s="1"/>
  <c r="AC19" i="50" s="1"/>
  <c r="AF19" i="50" s="1"/>
  <c r="AI19" i="50" s="1"/>
  <c r="AL19" i="50" s="1"/>
  <c r="O21" i="46"/>
  <c r="O26" i="46"/>
  <c r="M14" i="50"/>
  <c r="Y14" i="50"/>
  <c r="AK14" i="50"/>
  <c r="H15" i="50"/>
  <c r="K6" i="50"/>
  <c r="N7" i="50"/>
  <c r="K24" i="50"/>
  <c r="H23" i="50"/>
  <c r="N18" i="50"/>
  <c r="H21" i="50"/>
  <c r="BF7" i="47"/>
  <c r="BG7" i="47" s="1"/>
  <c r="B14" i="50"/>
  <c r="K17" i="50" l="1"/>
  <c r="H17" i="50"/>
  <c r="Q18" i="50"/>
  <c r="N17" i="50"/>
  <c r="Q7" i="50"/>
  <c r="N6" i="50"/>
  <c r="K21" i="50"/>
  <c r="H20" i="50"/>
  <c r="K23" i="50"/>
  <c r="N24" i="50"/>
  <c r="K15" i="50"/>
  <c r="H14" i="50"/>
  <c r="AC116" i="47"/>
  <c r="Q6" i="50" l="1"/>
  <c r="T7" i="50"/>
  <c r="N23" i="50"/>
  <c r="Q24" i="50"/>
  <c r="N15" i="50"/>
  <c r="K14" i="50"/>
  <c r="N21" i="50"/>
  <c r="K20" i="50"/>
  <c r="T18" i="50"/>
  <c r="Q17" i="50"/>
  <c r="N20" i="50" l="1"/>
  <c r="Q21" i="50"/>
  <c r="Q23" i="50"/>
  <c r="T24" i="50"/>
  <c r="T6" i="50"/>
  <c r="W7" i="50"/>
  <c r="W18" i="50"/>
  <c r="T17" i="50"/>
  <c r="Q15" i="50"/>
  <c r="N14" i="50"/>
  <c r="W17" i="50" l="1"/>
  <c r="Z18" i="50"/>
  <c r="W6" i="50"/>
  <c r="Z7" i="50"/>
  <c r="Q20" i="50"/>
  <c r="T21" i="50"/>
  <c r="W24" i="50"/>
  <c r="T23" i="50"/>
  <c r="T15" i="50"/>
  <c r="Q14" i="50"/>
  <c r="Z24" i="50" l="1"/>
  <c r="W23" i="50"/>
  <c r="W21" i="50"/>
  <c r="T20" i="50"/>
  <c r="AC18" i="50"/>
  <c r="Z17" i="50"/>
  <c r="AC7" i="50"/>
  <c r="Z6" i="50"/>
  <c r="W15" i="50"/>
  <c r="T14" i="50"/>
  <c r="Z21" i="50" l="1"/>
  <c r="W20" i="50"/>
  <c r="AF7" i="50"/>
  <c r="AC6" i="50"/>
  <c r="W14" i="50"/>
  <c r="Z15" i="50"/>
  <c r="AC17" i="50"/>
  <c r="AF18" i="50"/>
  <c r="Z23" i="50"/>
  <c r="AC24" i="50"/>
  <c r="AI7" i="50" l="1"/>
  <c r="AF6" i="50"/>
  <c r="AF17" i="50"/>
  <c r="AI18" i="50"/>
  <c r="AC23" i="50"/>
  <c r="AF24" i="50"/>
  <c r="AC15" i="50"/>
  <c r="Z14" i="50"/>
  <c r="Z20" i="50"/>
  <c r="AC21" i="50"/>
  <c r="AF15" i="50" l="1"/>
  <c r="AC14" i="50"/>
  <c r="AC20" i="50"/>
  <c r="AF21" i="50"/>
  <c r="AI24" i="50"/>
  <c r="AF23" i="50"/>
  <c r="AI17" i="50"/>
  <c r="AL18" i="50"/>
  <c r="AL17" i="50" s="1"/>
  <c r="AI6" i="50"/>
  <c r="AL7" i="50"/>
  <c r="AL6" i="50" s="1"/>
  <c r="AI21" i="50" l="1"/>
  <c r="AF20" i="50"/>
  <c r="AL24" i="50"/>
  <c r="AL23" i="50" s="1"/>
  <c r="AI23" i="50"/>
  <c r="AI15" i="50"/>
  <c r="AF14" i="50"/>
  <c r="AI14" i="50" l="1"/>
  <c r="AL15" i="50"/>
  <c r="AL14" i="50" s="1"/>
  <c r="AL21" i="50"/>
  <c r="AL20" i="50" s="1"/>
  <c r="AI20" i="50"/>
  <c r="I91" i="49" l="1"/>
  <c r="U46" i="26" l="1"/>
  <c r="AJ8" i="54" l="1"/>
  <c r="AL8" i="54"/>
  <c r="AH8" i="54"/>
  <c r="AG8" i="54"/>
  <c r="AD60" i="54"/>
  <c r="AP8" i="54" l="1"/>
  <c r="AO8" i="54"/>
  <c r="AR8" i="54"/>
  <c r="AG60" i="54"/>
  <c r="AJ60" i="54"/>
  <c r="AD61" i="54"/>
  <c r="AL60" i="54"/>
  <c r="AH60" i="54"/>
  <c r="AO60" i="54" l="1"/>
  <c r="AR60" i="54"/>
  <c r="AL61" i="54"/>
  <c r="AS60" i="54"/>
  <c r="AP60" i="54"/>
  <c r="AG61" i="54"/>
  <c r="AH61" i="54"/>
  <c r="AJ61" i="54"/>
  <c r="AP61" i="54" l="1"/>
  <c r="AS61" i="54"/>
  <c r="AR61" i="54"/>
  <c r="AO61" i="54"/>
  <c r="S43" i="17" l="1"/>
  <c r="S73" i="17" l="1"/>
  <c r="S98" i="17"/>
  <c r="S39" i="17"/>
  <c r="S83" i="17"/>
  <c r="S82" i="17"/>
  <c r="S40" i="17"/>
  <c r="S93" i="17"/>
  <c r="S81" i="17"/>
  <c r="S91" i="17"/>
  <c r="S108" i="17" l="1"/>
  <c r="S106" i="17"/>
  <c r="S107" i="17" l="1"/>
  <c r="S116" i="17" l="1"/>
  <c r="S29" i="17" l="1"/>
  <c r="S19" i="17"/>
  <c r="S20" i="17"/>
  <c r="S148" i="17" l="1"/>
  <c r="S150" i="17"/>
  <c r="S149" i="17"/>
  <c r="S147" i="17" l="1"/>
  <c r="S146" i="17"/>
  <c r="S56" i="17" l="1"/>
  <c r="S66" i="17"/>
  <c r="S57" i="17"/>
  <c r="S67" i="17"/>
  <c r="S68" i="17"/>
  <c r="E48" i="27" l="1"/>
  <c r="R91" i="49" l="1"/>
  <c r="J91" i="49" l="1"/>
  <c r="K91" i="49" l="1"/>
  <c r="J84" i="49"/>
  <c r="K84" i="49"/>
  <c r="F48" i="27"/>
  <c r="G48" i="27" l="1"/>
  <c r="N48" i="27" l="1"/>
  <c r="O48" i="27" l="1"/>
  <c r="U16" i="25" l="1"/>
  <c r="U18" i="25" l="1"/>
  <c r="U25" i="25" l="1"/>
  <c r="U27" i="25" l="1"/>
  <c r="U33" i="18" l="1"/>
  <c r="U31" i="18" l="1"/>
  <c r="K8" i="55"/>
  <c r="M8" i="55" l="1"/>
  <c r="K17" i="55"/>
  <c r="M17" i="55" s="1"/>
  <c r="U39" i="18"/>
  <c r="N85" i="49" l="1"/>
  <c r="L85" i="49"/>
  <c r="Q85" i="49"/>
  <c r="R85" i="49"/>
  <c r="O85" i="49"/>
  <c r="M85" i="49"/>
  <c r="P85" i="49"/>
  <c r="L47" i="27"/>
  <c r="M47" i="27"/>
  <c r="N47" i="27"/>
  <c r="J47" i="27"/>
  <c r="F84" i="49" l="1"/>
  <c r="F85" i="49"/>
  <c r="I47" i="27"/>
  <c r="H47" i="27"/>
  <c r="K47" i="27"/>
  <c r="O47" i="27" l="1"/>
  <c r="L91" i="49" l="1"/>
  <c r="L84" i="49" l="1"/>
  <c r="M91" i="49"/>
  <c r="N84" i="49" l="1"/>
  <c r="N91" i="49"/>
  <c r="H48" i="27"/>
  <c r="M84" i="49"/>
  <c r="O91" i="49" l="1"/>
  <c r="O84" i="49"/>
  <c r="I48" i="27"/>
  <c r="J48" i="27" l="1"/>
  <c r="P91" i="49"/>
  <c r="P84" i="49"/>
  <c r="K48" i="27" l="1"/>
  <c r="Q91" i="49"/>
  <c r="Q84" i="49"/>
  <c r="R84" i="49" l="1"/>
  <c r="L48" i="27"/>
  <c r="M48" i="27" l="1"/>
  <c r="E11" i="55" l="1"/>
  <c r="G11" i="55" l="1"/>
  <c r="U168" i="17"/>
  <c r="U9" i="18" l="1"/>
  <c r="F15" i="26" l="1"/>
  <c r="F13" i="26" s="1"/>
  <c r="H15" i="26"/>
  <c r="H13" i="26" s="1"/>
  <c r="E15" i="26"/>
  <c r="E13" i="26" s="1"/>
  <c r="G15" i="26"/>
  <c r="G13" i="26" s="1"/>
  <c r="I15" i="26"/>
  <c r="I13" i="26" s="1"/>
  <c r="J15" i="26"/>
  <c r="J13" i="26" s="1"/>
  <c r="D15" i="26"/>
  <c r="D13" i="26" s="1"/>
  <c r="L15" i="26" l="1"/>
  <c r="L13" i="26" s="1"/>
  <c r="M15" i="26"/>
  <c r="M13" i="26" s="1"/>
  <c r="C15" i="26" l="1"/>
  <c r="C13" i="26" s="1"/>
  <c r="N15" i="26" l="1"/>
  <c r="N13" i="26" s="1"/>
  <c r="O13" i="26" l="1"/>
  <c r="AI12" i="26" s="1"/>
  <c r="O16" i="26" l="1"/>
  <c r="O15" i="26"/>
  <c r="U13" i="26"/>
  <c r="U15" i="26" l="1"/>
  <c r="U16" i="26"/>
  <c r="S45" i="26" l="1"/>
  <c r="T8" i="18"/>
  <c r="Q7" i="26" l="1"/>
  <c r="T8" i="26"/>
  <c r="T7" i="17"/>
  <c r="T7" i="26" l="1"/>
  <c r="T23" i="25" l="1"/>
  <c r="S92" i="17" l="1"/>
  <c r="T58" i="17"/>
  <c r="T42" i="17"/>
  <c r="T40" i="25"/>
  <c r="S17" i="25"/>
  <c r="T101" i="17" l="1"/>
  <c r="T9" i="17"/>
  <c r="T24" i="17"/>
  <c r="T53" i="17"/>
  <c r="T80" i="17"/>
  <c r="T135" i="17"/>
  <c r="T168" i="17"/>
  <c r="S168" i="17"/>
  <c r="T29" i="18"/>
  <c r="S29" i="18"/>
  <c r="T7" i="45"/>
  <c r="T18" i="25"/>
  <c r="S18" i="25"/>
  <c r="T11" i="17"/>
  <c r="T54" i="17"/>
  <c r="T122" i="17"/>
  <c r="T136" i="17"/>
  <c r="S50" i="26"/>
  <c r="T19" i="25"/>
  <c r="T27" i="17"/>
  <c r="T55" i="17"/>
  <c r="T109" i="17"/>
  <c r="T31" i="18"/>
  <c r="S31" i="18"/>
  <c r="T28" i="17"/>
  <c r="T97" i="17"/>
  <c r="T110" i="17"/>
  <c r="T124" i="17"/>
  <c r="T16" i="17"/>
  <c r="T84" i="17"/>
  <c r="T111" i="17"/>
  <c r="T125" i="17"/>
  <c r="T11" i="18"/>
  <c r="S11" i="18"/>
  <c r="T33" i="18"/>
  <c r="T25" i="25"/>
  <c r="S25" i="25"/>
  <c r="T27" i="25"/>
  <c r="S27" i="25"/>
  <c r="T17" i="17"/>
  <c r="T30" i="17"/>
  <c r="T46" i="17"/>
  <c r="T72" i="17"/>
  <c r="T85" i="17"/>
  <c r="T99" i="17"/>
  <c r="T18" i="17"/>
  <c r="T31" i="17"/>
  <c r="T47" i="17"/>
  <c r="T59" i="17"/>
  <c r="T86" i="17"/>
  <c r="T114" i="17"/>
  <c r="T127" i="17"/>
  <c r="S127" i="17"/>
  <c r="T35" i="18"/>
  <c r="S35" i="18"/>
  <c r="T33" i="25"/>
  <c r="T32" i="17"/>
  <c r="T48" i="17"/>
  <c r="T60" i="17"/>
  <c r="T115" i="17"/>
  <c r="T157" i="17"/>
  <c r="T36" i="18"/>
  <c r="S36" i="18"/>
  <c r="T49" i="17"/>
  <c r="T61" i="17"/>
  <c r="T89" i="17"/>
  <c r="T103" i="17"/>
  <c r="T158" i="17"/>
  <c r="T39" i="25"/>
  <c r="T35" i="17"/>
  <c r="T50" i="17"/>
  <c r="T104" i="17"/>
  <c r="T117" i="17"/>
  <c r="T159" i="17"/>
  <c r="T38" i="18"/>
  <c r="S38" i="18"/>
  <c r="T26" i="25"/>
  <c r="T9" i="25"/>
  <c r="T15" i="25"/>
  <c r="T22" i="17"/>
  <c r="T37" i="17"/>
  <c r="T51" i="17"/>
  <c r="T64" i="17"/>
  <c r="T78" i="17"/>
  <c r="T105" i="17"/>
  <c r="T118" i="17"/>
  <c r="T133" i="17"/>
  <c r="T160" i="17"/>
  <c r="T26" i="18"/>
  <c r="S26" i="18"/>
  <c r="T39" i="18"/>
  <c r="S39" i="18"/>
  <c r="T37" i="25"/>
  <c r="T16" i="25"/>
  <c r="S16" i="25"/>
  <c r="T23" i="17"/>
  <c r="T38" i="17"/>
  <c r="T52" i="17"/>
  <c r="T79" i="17"/>
  <c r="T119" i="17"/>
  <c r="T134" i="17"/>
  <c r="T28" i="18"/>
  <c r="S28" i="18"/>
  <c r="T87" i="17" l="1"/>
  <c r="T120" i="17"/>
  <c r="T62" i="17"/>
  <c r="T37" i="18"/>
  <c r="S37" i="18"/>
  <c r="T25" i="17"/>
  <c r="S13" i="26"/>
  <c r="T70" i="17"/>
  <c r="S16" i="26"/>
  <c r="T112" i="17"/>
  <c r="S15" i="26"/>
  <c r="T95" i="17"/>
  <c r="T156" i="17"/>
  <c r="T33" i="17"/>
  <c r="T27" i="18"/>
  <c r="S27" i="18"/>
  <c r="T44" i="17"/>
  <c r="T131" i="17"/>
  <c r="T14" i="17" l="1"/>
  <c r="T13" i="17"/>
  <c r="T26" i="45"/>
  <c r="T17" i="45"/>
  <c r="T18" i="45" l="1"/>
  <c r="T27" i="45"/>
  <c r="T31" i="35" l="1"/>
  <c r="T41" i="35"/>
  <c r="T35" i="35"/>
  <c r="T40" i="35"/>
  <c r="T37" i="35" l="1"/>
  <c r="T24" i="35" l="1"/>
  <c r="U78" i="23" l="1"/>
  <c r="U71" i="23" l="1"/>
  <c r="T170" i="17" l="1"/>
  <c r="T41" i="18" l="1"/>
  <c r="T42" i="18" l="1"/>
  <c r="T9" i="18" l="1"/>
  <c r="S9" i="18"/>
  <c r="T10" i="18"/>
  <c r="S10" i="18"/>
  <c r="U8" i="23" l="1"/>
  <c r="U26" i="23"/>
  <c r="U56" i="23"/>
  <c r="U44" i="23"/>
  <c r="U63" i="23" l="1"/>
  <c r="U35" i="23"/>
  <c r="U17" i="23" l="1"/>
  <c r="U6" i="23"/>
  <c r="U54" i="23" l="1"/>
  <c r="X13" i="25" l="1"/>
  <c r="T14" i="25"/>
  <c r="T13" i="25" l="1"/>
  <c r="T24" i="25" l="1"/>
  <c r="X22" i="25"/>
  <c r="T22" i="25" l="1"/>
  <c r="X36" i="25" l="1"/>
  <c r="T36" i="25" l="1"/>
  <c r="T31" i="25" l="1"/>
  <c r="X30" i="25"/>
  <c r="X7" i="25" l="1"/>
  <c r="T30" i="25"/>
  <c r="T7" i="25" l="1"/>
  <c r="T29" i="26" l="1"/>
  <c r="T39" i="26" l="1"/>
  <c r="T52" i="26" l="1"/>
  <c r="O39" i="25" l="1"/>
  <c r="U39" i="25" l="1"/>
  <c r="S39" i="25"/>
  <c r="O23" i="25" l="1"/>
  <c r="U23" i="25" l="1"/>
  <c r="S23" i="25"/>
  <c r="O26" i="25" l="1"/>
  <c r="U26" i="25" l="1"/>
  <c r="S26" i="25"/>
  <c r="U9" i="25" l="1"/>
  <c r="S9" i="25"/>
  <c r="O33" i="25" l="1"/>
  <c r="U33" i="25" l="1"/>
  <c r="S33" i="25"/>
  <c r="U15" i="25" l="1"/>
  <c r="S15" i="25"/>
  <c r="U19" i="25" l="1"/>
  <c r="S19" i="25"/>
  <c r="U14" i="25" l="1"/>
  <c r="S14" i="25"/>
  <c r="S13" i="25"/>
  <c r="U13" i="25"/>
  <c r="O24" i="25" l="1"/>
  <c r="U22" i="25" l="1"/>
  <c r="S22" i="25"/>
  <c r="S24" i="25"/>
  <c r="U24" i="25"/>
  <c r="U11" i="25" l="1"/>
  <c r="S11" i="25"/>
  <c r="O38" i="25" l="1"/>
  <c r="H28" i="35" l="1"/>
  <c r="G28" i="35"/>
  <c r="F28" i="35"/>
  <c r="O34" i="26" l="1"/>
  <c r="U34" i="26" l="1"/>
  <c r="S34" i="26"/>
  <c r="I23" i="35" l="1"/>
  <c r="G23" i="35"/>
  <c r="M28" i="35"/>
  <c r="L28" i="35"/>
  <c r="D23" i="35"/>
  <c r="I28" i="35"/>
  <c r="N28" i="35"/>
  <c r="L23" i="35"/>
  <c r="D28" i="35"/>
  <c r="K28" i="35"/>
  <c r="N23" i="35"/>
  <c r="K23" i="35"/>
  <c r="J23" i="35"/>
  <c r="H23" i="35"/>
  <c r="J28" i="35"/>
  <c r="M23" i="35"/>
  <c r="F23" i="35"/>
  <c r="C28" i="35" l="1"/>
  <c r="E28" i="35"/>
  <c r="C23" i="35"/>
  <c r="L10" i="35"/>
  <c r="L7" i="35" s="1"/>
  <c r="F10" i="35"/>
  <c r="F7" i="35" s="1"/>
  <c r="E10" i="35"/>
  <c r="G10" i="35"/>
  <c r="G7" i="35" s="1"/>
  <c r="D10" i="35"/>
  <c r="D7" i="35" s="1"/>
  <c r="N10" i="35"/>
  <c r="N7" i="35" s="1"/>
  <c r="M10" i="35"/>
  <c r="M7" i="35" s="1"/>
  <c r="K10" i="35"/>
  <c r="K7" i="35" s="1"/>
  <c r="E23" i="35"/>
  <c r="K2" i="35" l="1"/>
  <c r="K1" i="35" s="1"/>
  <c r="K15" i="27"/>
  <c r="M2" i="35"/>
  <c r="M1" i="35" s="1"/>
  <c r="M15" i="27"/>
  <c r="N2" i="35"/>
  <c r="N1" i="35" s="1"/>
  <c r="N15" i="27"/>
  <c r="D2" i="35"/>
  <c r="D1" i="35" s="1"/>
  <c r="D15" i="27"/>
  <c r="G2" i="35"/>
  <c r="G1" i="35" s="1"/>
  <c r="G15" i="27"/>
  <c r="F2" i="35"/>
  <c r="F1" i="35" s="1"/>
  <c r="F15" i="27"/>
  <c r="L2" i="35"/>
  <c r="L1" i="35" s="1"/>
  <c r="L15" i="27"/>
  <c r="N45" i="27"/>
  <c r="F45" i="27"/>
  <c r="C10" i="35"/>
  <c r="V13" i="35"/>
  <c r="T13" i="35"/>
  <c r="T15" i="35"/>
  <c r="V15" i="35"/>
  <c r="V18" i="35"/>
  <c r="T18" i="35"/>
  <c r="K45" i="27"/>
  <c r="O26" i="35"/>
  <c r="J10" i="35"/>
  <c r="J7" i="35" s="1"/>
  <c r="O23" i="35"/>
  <c r="H10" i="35"/>
  <c r="H7" i="35" s="1"/>
  <c r="O39" i="35"/>
  <c r="V39" i="35" s="1"/>
  <c r="AK116" i="47"/>
  <c r="I10" i="35"/>
  <c r="I7" i="35" s="1"/>
  <c r="O28" i="35"/>
  <c r="V28" i="35" s="1"/>
  <c r="L45" i="27"/>
  <c r="V14" i="35"/>
  <c r="T14" i="35"/>
  <c r="G45" i="27"/>
  <c r="M45" i="27"/>
  <c r="E7" i="35"/>
  <c r="E2" i="35" l="1"/>
  <c r="E1" i="35" s="1"/>
  <c r="E15" i="27"/>
  <c r="I2" i="35"/>
  <c r="I1" i="35" s="1"/>
  <c r="I15" i="27"/>
  <c r="H2" i="35"/>
  <c r="H1" i="35" s="1"/>
  <c r="H15" i="27"/>
  <c r="J2" i="35"/>
  <c r="J1" i="35" s="1"/>
  <c r="J15" i="27"/>
  <c r="H45" i="27"/>
  <c r="C7" i="35"/>
  <c r="O10" i="35"/>
  <c r="D45" i="27"/>
  <c r="V23" i="35"/>
  <c r="T23" i="35"/>
  <c r="V26" i="35"/>
  <c r="T26" i="35"/>
  <c r="V12" i="35"/>
  <c r="T12" i="35"/>
  <c r="V11" i="35"/>
  <c r="T11" i="35"/>
  <c r="T28" i="35"/>
  <c r="J45" i="27"/>
  <c r="E45" i="27"/>
  <c r="I45" i="27"/>
  <c r="C2" i="35" l="1"/>
  <c r="C1" i="35" s="1"/>
  <c r="C15" i="27"/>
  <c r="O15" i="27" s="1"/>
  <c r="T10" i="35"/>
  <c r="V10" i="35"/>
  <c r="O7" i="35"/>
  <c r="AG116" i="47"/>
  <c r="V7" i="35" l="1"/>
  <c r="T7" i="35"/>
  <c r="C45" i="27"/>
  <c r="G91" i="49" l="1"/>
  <c r="G77" i="49"/>
  <c r="G84" i="49" l="1"/>
  <c r="C48" i="27" l="1"/>
  <c r="H77" i="49"/>
  <c r="H91" i="49"/>
  <c r="I84" i="49" l="1"/>
  <c r="H84" i="49"/>
  <c r="D48" i="27" l="1"/>
  <c r="N78" i="23" l="1"/>
  <c r="N101" i="17"/>
  <c r="M101" i="17"/>
  <c r="L101" i="17"/>
  <c r="K101" i="17"/>
  <c r="J101" i="17"/>
  <c r="I101" i="17"/>
  <c r="H101" i="17"/>
  <c r="G101" i="17"/>
  <c r="F101" i="17"/>
  <c r="E101" i="17"/>
  <c r="D101" i="17"/>
  <c r="N76" i="17"/>
  <c r="M76" i="17"/>
  <c r="L76" i="17"/>
  <c r="K76" i="17"/>
  <c r="K133" i="17"/>
  <c r="J76" i="17"/>
  <c r="I76" i="17"/>
  <c r="H76" i="17"/>
  <c r="H133" i="17"/>
  <c r="G76" i="17"/>
  <c r="F76" i="17"/>
  <c r="E76" i="17"/>
  <c r="D76" i="17"/>
  <c r="D133" i="17"/>
  <c r="N48" i="17"/>
  <c r="M48" i="17"/>
  <c r="L48" i="17"/>
  <c r="K48" i="17"/>
  <c r="J48" i="17"/>
  <c r="I48" i="17"/>
  <c r="G48" i="17"/>
  <c r="F48" i="17"/>
  <c r="E48" i="17"/>
  <c r="N162" i="17"/>
  <c r="P9" i="56" s="1"/>
  <c r="M162" i="17"/>
  <c r="O9" i="56" s="1"/>
  <c r="L162" i="17"/>
  <c r="N9" i="56" s="1"/>
  <c r="K162" i="17"/>
  <c r="M9" i="56" s="1"/>
  <c r="J162" i="17"/>
  <c r="L9" i="56" s="1"/>
  <c r="I162" i="17"/>
  <c r="K9" i="56" s="1"/>
  <c r="H162" i="17"/>
  <c r="J9" i="56" s="1"/>
  <c r="G162" i="17"/>
  <c r="I9" i="56" s="1"/>
  <c r="F162" i="17"/>
  <c r="H9" i="56" s="1"/>
  <c r="E162" i="17"/>
  <c r="G9" i="56" s="1"/>
  <c r="D162" i="17"/>
  <c r="F9" i="56" s="1"/>
  <c r="C162" i="17"/>
  <c r="N134" i="17"/>
  <c r="AC25" i="65" s="1"/>
  <c r="M134" i="17"/>
  <c r="AB25" i="65" s="1"/>
  <c r="L134" i="17"/>
  <c r="AA25" i="65" s="1"/>
  <c r="K134" i="17"/>
  <c r="Z25" i="65" s="1"/>
  <c r="J134" i="17"/>
  <c r="Y25" i="65" s="1"/>
  <c r="I134" i="17"/>
  <c r="X25" i="65" s="1"/>
  <c r="H134" i="17"/>
  <c r="W25" i="65" s="1"/>
  <c r="G134" i="17"/>
  <c r="V25" i="65" s="1"/>
  <c r="F134" i="17"/>
  <c r="U25" i="65" s="1"/>
  <c r="E134" i="17"/>
  <c r="T25" i="65" s="1"/>
  <c r="D134" i="17"/>
  <c r="S25" i="65" s="1"/>
  <c r="C134" i="17"/>
  <c r="R25" i="65" s="1"/>
  <c r="AD25" i="65" s="1"/>
  <c r="AF25" i="65" s="1"/>
  <c r="N46" i="17"/>
  <c r="M46" i="17"/>
  <c r="L46" i="17"/>
  <c r="K46" i="17"/>
  <c r="J46" i="17"/>
  <c r="I46" i="17"/>
  <c r="H46" i="17"/>
  <c r="G46" i="17"/>
  <c r="F46" i="17"/>
  <c r="E46" i="17"/>
  <c r="D46" i="17"/>
  <c r="I197" i="17"/>
  <c r="F170" i="17"/>
  <c r="F178" i="17" s="1"/>
  <c r="N87" i="17" l="1"/>
  <c r="D197" i="17"/>
  <c r="G197" i="17"/>
  <c r="M197" i="17"/>
  <c r="H197" i="17"/>
  <c r="J133" i="17"/>
  <c r="J136" i="17" s="1"/>
  <c r="F197" i="17"/>
  <c r="N197" i="17"/>
  <c r="N133" i="17"/>
  <c r="N136" i="17" s="1"/>
  <c r="M64" i="23"/>
  <c r="M78" i="23"/>
  <c r="I133" i="17"/>
  <c r="I136" i="17" s="1"/>
  <c r="N95" i="17"/>
  <c r="I170" i="17"/>
  <c r="I178" i="17" s="1"/>
  <c r="M170" i="17"/>
  <c r="K62" i="17"/>
  <c r="D170" i="17"/>
  <c r="D178" i="17" s="1"/>
  <c r="K173" i="17"/>
  <c r="I33" i="17"/>
  <c r="L133" i="17"/>
  <c r="L136" i="17" s="1"/>
  <c r="G173" i="17"/>
  <c r="M71" i="23"/>
  <c r="M63" i="23" s="1"/>
  <c r="H170" i="17"/>
  <c r="H178" i="17" s="1"/>
  <c r="L170" i="17"/>
  <c r="L178" i="17" s="1"/>
  <c r="N44" i="23"/>
  <c r="J197" i="17"/>
  <c r="F133" i="17"/>
  <c r="F136" i="17" s="1"/>
  <c r="G170" i="17"/>
  <c r="G178" i="17" s="1"/>
  <c r="G70" i="17"/>
  <c r="M44" i="17"/>
  <c r="J95" i="17"/>
  <c r="K170" i="17"/>
  <c r="K178" i="17" s="1"/>
  <c r="M25" i="17"/>
  <c r="M191" i="17" s="1"/>
  <c r="J170" i="17"/>
  <c r="J178" i="17" s="1"/>
  <c r="N25" i="17"/>
  <c r="N191" i="17" s="1"/>
  <c r="O58" i="17"/>
  <c r="U58" i="17" s="1"/>
  <c r="O81" i="23"/>
  <c r="T81" i="23" s="1"/>
  <c r="O22" i="17"/>
  <c r="U22" i="17" s="1"/>
  <c r="E197" i="17"/>
  <c r="O48" i="23"/>
  <c r="T48" i="23" s="1"/>
  <c r="L44" i="23"/>
  <c r="N120" i="17"/>
  <c r="D33" i="17"/>
  <c r="J25" i="17"/>
  <c r="J191" i="17" s="1"/>
  <c r="D70" i="17"/>
  <c r="O28" i="17"/>
  <c r="S28" i="17" s="1"/>
  <c r="H25" i="17"/>
  <c r="H191" i="17" s="1"/>
  <c r="E133" i="17"/>
  <c r="E136" i="17" s="1"/>
  <c r="N71" i="23"/>
  <c r="E170" i="17"/>
  <c r="E178" i="17" s="1"/>
  <c r="G25" i="17"/>
  <c r="G62" i="17"/>
  <c r="E87" i="17"/>
  <c r="K35" i="23"/>
  <c r="K197" i="17"/>
  <c r="L33" i="17"/>
  <c r="G44" i="17"/>
  <c r="M95" i="17"/>
  <c r="L78" i="23"/>
  <c r="E56" i="23"/>
  <c r="E64" i="23"/>
  <c r="O122" i="17"/>
  <c r="S122" i="17" s="1"/>
  <c r="M112" i="17"/>
  <c r="D25" i="17"/>
  <c r="D191" i="17" s="1"/>
  <c r="J33" i="17"/>
  <c r="H8" i="23"/>
  <c r="E44" i="17"/>
  <c r="M133" i="17"/>
  <c r="M136" i="17" s="1"/>
  <c r="H26" i="23"/>
  <c r="I120" i="17"/>
  <c r="J10" i="56"/>
  <c r="L9" i="49" s="1"/>
  <c r="H195" i="17"/>
  <c r="H45" i="18"/>
  <c r="H44" i="18"/>
  <c r="C76" i="17"/>
  <c r="O76" i="17" s="1"/>
  <c r="O74" i="17"/>
  <c r="L7" i="56"/>
  <c r="J196" i="17"/>
  <c r="J131" i="17"/>
  <c r="C170" i="17"/>
  <c r="C178" i="17" s="1"/>
  <c r="O30" i="17"/>
  <c r="S30" i="17" s="1"/>
  <c r="C8" i="23"/>
  <c r="O9" i="23"/>
  <c r="J56" i="23"/>
  <c r="E10" i="56"/>
  <c r="O134" i="17"/>
  <c r="C44" i="18"/>
  <c r="C195" i="17"/>
  <c r="C45" i="18"/>
  <c r="H44" i="17"/>
  <c r="O59" i="17"/>
  <c r="D62" i="17"/>
  <c r="L70" i="17"/>
  <c r="C26" i="23"/>
  <c r="O27" i="23"/>
  <c r="J64" i="23"/>
  <c r="F95" i="17"/>
  <c r="J87" i="17"/>
  <c r="M7" i="56"/>
  <c r="K196" i="17"/>
  <c r="F35" i="23"/>
  <c r="G71" i="23"/>
  <c r="C131" i="17"/>
  <c r="O123" i="17"/>
  <c r="F112" i="17"/>
  <c r="O49" i="23"/>
  <c r="V49" i="23" s="1"/>
  <c r="G44" i="23"/>
  <c r="O82" i="23"/>
  <c r="F78" i="23"/>
  <c r="C25" i="17"/>
  <c r="O31" i="17"/>
  <c r="E33" i="17"/>
  <c r="I25" i="17"/>
  <c r="K33" i="17"/>
  <c r="O10" i="23"/>
  <c r="J8" i="23"/>
  <c r="J29" i="22" s="1"/>
  <c r="C56" i="23"/>
  <c r="O57" i="23"/>
  <c r="C44" i="17"/>
  <c r="O37" i="17"/>
  <c r="L10" i="56"/>
  <c r="N9" i="49" s="1"/>
  <c r="J44" i="18"/>
  <c r="J45" i="18"/>
  <c r="J195" i="17"/>
  <c r="O60" i="17"/>
  <c r="E70" i="17"/>
  <c r="I62" i="17"/>
  <c r="K136" i="17"/>
  <c r="O28" i="23"/>
  <c r="J26" i="23"/>
  <c r="C64" i="23"/>
  <c r="O65" i="23"/>
  <c r="C87" i="17"/>
  <c r="O79" i="17"/>
  <c r="K95" i="17"/>
  <c r="N7" i="56"/>
  <c r="L196" i="17"/>
  <c r="M35" i="23"/>
  <c r="L71" i="23"/>
  <c r="O124" i="17"/>
  <c r="G120" i="17"/>
  <c r="H131" i="17"/>
  <c r="K112" i="17"/>
  <c r="O50" i="23"/>
  <c r="O83" i="23"/>
  <c r="K78" i="23"/>
  <c r="O16" i="17"/>
  <c r="D173" i="17"/>
  <c r="H173" i="17"/>
  <c r="L173" i="17"/>
  <c r="O18" i="17"/>
  <c r="O32" i="17"/>
  <c r="L197" i="17"/>
  <c r="O11" i="23"/>
  <c r="E8" i="23"/>
  <c r="O58" i="23"/>
  <c r="V58" i="23" s="1"/>
  <c r="H56" i="23"/>
  <c r="C46" i="17"/>
  <c r="O46" i="17" s="1"/>
  <c r="O35" i="17"/>
  <c r="O38" i="17"/>
  <c r="G10" i="56"/>
  <c r="I9" i="49" s="1"/>
  <c r="E45" i="18"/>
  <c r="E195" i="17"/>
  <c r="E44" i="18"/>
  <c r="J44" i="17"/>
  <c r="O61" i="17"/>
  <c r="D136" i="17"/>
  <c r="J70" i="17"/>
  <c r="N62" i="17"/>
  <c r="O29" i="23"/>
  <c r="E26" i="23"/>
  <c r="O66" i="23"/>
  <c r="H64" i="23"/>
  <c r="O80" i="17"/>
  <c r="O94" i="17"/>
  <c r="D95" i="17"/>
  <c r="H87" i="17"/>
  <c r="O7" i="56"/>
  <c r="M196" i="17"/>
  <c r="H35" i="23"/>
  <c r="E71" i="23"/>
  <c r="O109" i="17"/>
  <c r="D112" i="17"/>
  <c r="L120" i="17"/>
  <c r="M131" i="17"/>
  <c r="O51" i="23"/>
  <c r="I44" i="23"/>
  <c r="D78" i="23"/>
  <c r="F33" i="17"/>
  <c r="O12" i="23"/>
  <c r="L8" i="23"/>
  <c r="O59" i="23"/>
  <c r="M56" i="23"/>
  <c r="N10" i="56"/>
  <c r="P9" i="49" s="1"/>
  <c r="L45" i="18"/>
  <c r="L195" i="17"/>
  <c r="L44" i="18"/>
  <c r="O125" i="17"/>
  <c r="C70" i="17"/>
  <c r="O64" i="17"/>
  <c r="O30" i="23"/>
  <c r="L26" i="23"/>
  <c r="O67" i="23"/>
  <c r="V67" i="23" s="1"/>
  <c r="O97" i="17"/>
  <c r="I95" i="17"/>
  <c r="M87" i="17"/>
  <c r="P7" i="56"/>
  <c r="N196" i="17"/>
  <c r="C35" i="23"/>
  <c r="O36" i="23"/>
  <c r="J71" i="23"/>
  <c r="O110" i="17"/>
  <c r="E120" i="17"/>
  <c r="F131" i="17"/>
  <c r="I112" i="17"/>
  <c r="D44" i="23"/>
  <c r="I78" i="23"/>
  <c r="O13" i="23"/>
  <c r="V13" i="23" s="1"/>
  <c r="G8" i="23"/>
  <c r="O60" i="23"/>
  <c r="F56" i="23"/>
  <c r="I10" i="56"/>
  <c r="K9" i="49" s="1"/>
  <c r="G45" i="18"/>
  <c r="G44" i="18"/>
  <c r="G195" i="17"/>
  <c r="L44" i="17"/>
  <c r="C48" i="17"/>
  <c r="O49" i="17"/>
  <c r="O65" i="17"/>
  <c r="S65" i="17" s="1"/>
  <c r="H70" i="17"/>
  <c r="L62" i="17"/>
  <c r="O31" i="23"/>
  <c r="G26" i="23"/>
  <c r="O68" i="23"/>
  <c r="F64" i="23"/>
  <c r="F87" i="17"/>
  <c r="E7" i="56"/>
  <c r="O135" i="17"/>
  <c r="C196" i="17"/>
  <c r="O37" i="23"/>
  <c r="J35" i="23"/>
  <c r="C71" i="23"/>
  <c r="O72" i="23"/>
  <c r="T72" i="23" s="1"/>
  <c r="O111" i="17"/>
  <c r="J120" i="17"/>
  <c r="K131" i="17"/>
  <c r="N112" i="17"/>
  <c r="K44" i="23"/>
  <c r="E173" i="17"/>
  <c r="I173" i="17"/>
  <c r="M173" i="17"/>
  <c r="O21" i="17"/>
  <c r="E25" i="17"/>
  <c r="G33" i="17"/>
  <c r="K25" i="17"/>
  <c r="M33" i="17"/>
  <c r="O14" i="23"/>
  <c r="N8" i="23"/>
  <c r="O61" i="23"/>
  <c r="T61" i="23" s="1"/>
  <c r="K56" i="23"/>
  <c r="O41" i="17"/>
  <c r="S41" i="17" s="1"/>
  <c r="P10" i="56"/>
  <c r="R9" i="49" s="1"/>
  <c r="N44" i="18"/>
  <c r="N195" i="17"/>
  <c r="N45" i="18"/>
  <c r="D48" i="17"/>
  <c r="E62" i="17"/>
  <c r="G133" i="17"/>
  <c r="G136" i="17" s="1"/>
  <c r="M70" i="17"/>
  <c r="O32" i="23"/>
  <c r="N26" i="23"/>
  <c r="O69" i="23"/>
  <c r="K64" i="23"/>
  <c r="C101" i="17"/>
  <c r="O101" i="17" s="1"/>
  <c r="O99" i="17"/>
  <c r="G95" i="17"/>
  <c r="K87" i="17"/>
  <c r="F7" i="56"/>
  <c r="D196" i="17"/>
  <c r="O38" i="23"/>
  <c r="E35" i="23"/>
  <c r="O73" i="23"/>
  <c r="T73" i="23" s="1"/>
  <c r="H71" i="23"/>
  <c r="C120" i="17"/>
  <c r="O114" i="17"/>
  <c r="D131" i="17"/>
  <c r="G112" i="17"/>
  <c r="F44" i="23"/>
  <c r="G78" i="23"/>
  <c r="C173" i="17"/>
  <c r="O15" i="23"/>
  <c r="I8" i="23"/>
  <c r="D56" i="23"/>
  <c r="O42" i="17"/>
  <c r="U42" i="17" s="1"/>
  <c r="K10" i="56"/>
  <c r="M9" i="49" s="1"/>
  <c r="I44" i="18"/>
  <c r="I195" i="17"/>
  <c r="I45" i="18"/>
  <c r="N44" i="17"/>
  <c r="E9" i="56"/>
  <c r="Q9" i="56" s="1"/>
  <c r="O162" i="17"/>
  <c r="F70" i="17"/>
  <c r="J62" i="17"/>
  <c r="I26" i="23"/>
  <c r="D64" i="23"/>
  <c r="O84" i="17"/>
  <c r="D87" i="17"/>
  <c r="L95" i="17"/>
  <c r="G7" i="56"/>
  <c r="E196" i="17"/>
  <c r="O39" i="23"/>
  <c r="L35" i="23"/>
  <c r="O74" i="23"/>
  <c r="T74" i="23" s="1"/>
  <c r="O51" i="17"/>
  <c r="O115" i="17"/>
  <c r="H120" i="17"/>
  <c r="I131" i="17"/>
  <c r="L112" i="17"/>
  <c r="M44" i="23"/>
  <c r="O23" i="17"/>
  <c r="F25" i="17"/>
  <c r="H33" i="17"/>
  <c r="L25" i="17"/>
  <c r="N33" i="17"/>
  <c r="D8" i="23"/>
  <c r="I56" i="23"/>
  <c r="F10" i="56"/>
  <c r="H9" i="49" s="1"/>
  <c r="D195" i="17"/>
  <c r="D45" i="18"/>
  <c r="D44" i="18"/>
  <c r="I44" i="17"/>
  <c r="O130" i="17"/>
  <c r="C62" i="17"/>
  <c r="O54" i="17"/>
  <c r="K70" i="17"/>
  <c r="D26" i="23"/>
  <c r="I64" i="23"/>
  <c r="O85" i="17"/>
  <c r="E95" i="17"/>
  <c r="I87" i="17"/>
  <c r="H7" i="56"/>
  <c r="F196" i="17"/>
  <c r="O40" i="23"/>
  <c r="V40" i="23" s="1"/>
  <c r="G35" i="23"/>
  <c r="O75" i="23"/>
  <c r="F71" i="23"/>
  <c r="E112" i="17"/>
  <c r="M120" i="17"/>
  <c r="N131" i="17"/>
  <c r="H44" i="23"/>
  <c r="E78" i="23"/>
  <c r="F173" i="17"/>
  <c r="J173" i="17"/>
  <c r="N173" i="17"/>
  <c r="O24" i="17"/>
  <c r="C197" i="17"/>
  <c r="K8" i="23"/>
  <c r="N56" i="23"/>
  <c r="D44" i="17"/>
  <c r="M10" i="56"/>
  <c r="O9" i="49" s="1"/>
  <c r="K195" i="17"/>
  <c r="K44" i="18"/>
  <c r="K45" i="18"/>
  <c r="O55" i="17"/>
  <c r="O69" i="17"/>
  <c r="H62" i="17"/>
  <c r="K26" i="23"/>
  <c r="N64" i="23"/>
  <c r="O86" i="17"/>
  <c r="I7" i="56"/>
  <c r="G196" i="17"/>
  <c r="O41" i="23"/>
  <c r="N35" i="23"/>
  <c r="O76" i="23"/>
  <c r="K71" i="23"/>
  <c r="O117" i="17"/>
  <c r="F120" i="17"/>
  <c r="G131" i="17"/>
  <c r="J112" i="17"/>
  <c r="C44" i="23"/>
  <c r="O45" i="23"/>
  <c r="J78" i="23"/>
  <c r="F198" i="17"/>
  <c r="N170" i="17"/>
  <c r="N178" i="17" s="1"/>
  <c r="C33" i="17"/>
  <c r="O27" i="17"/>
  <c r="F8" i="23"/>
  <c r="G56" i="23"/>
  <c r="H10" i="56"/>
  <c r="J9" i="49" s="1"/>
  <c r="F195" i="17"/>
  <c r="F45" i="18"/>
  <c r="F44" i="18"/>
  <c r="K44" i="17"/>
  <c r="H48" i="17"/>
  <c r="C133" i="17"/>
  <c r="O72" i="17"/>
  <c r="I70" i="17"/>
  <c r="M62" i="17"/>
  <c r="F26" i="23"/>
  <c r="G64" i="23"/>
  <c r="C95" i="17"/>
  <c r="O89" i="17"/>
  <c r="G87" i="17"/>
  <c r="J7" i="56"/>
  <c r="H196" i="17"/>
  <c r="O42" i="23"/>
  <c r="T42" i="23" s="1"/>
  <c r="I35" i="23"/>
  <c r="D71" i="23"/>
  <c r="C112" i="17"/>
  <c r="O104" i="17"/>
  <c r="O118" i="17"/>
  <c r="K120" i="17"/>
  <c r="L131" i="17"/>
  <c r="O46" i="23"/>
  <c r="J44" i="23"/>
  <c r="C78" i="23"/>
  <c r="O79" i="23"/>
  <c r="T79" i="23" s="1"/>
  <c r="M8" i="23"/>
  <c r="L56" i="23"/>
  <c r="F44" i="17"/>
  <c r="O10" i="56"/>
  <c r="Q9" i="49" s="1"/>
  <c r="M45" i="18"/>
  <c r="M195" i="17"/>
  <c r="M44" i="18"/>
  <c r="F62" i="17"/>
  <c r="H136" i="17"/>
  <c r="N70" i="17"/>
  <c r="M26" i="23"/>
  <c r="L64" i="23"/>
  <c r="O50" i="17"/>
  <c r="O90" i="17"/>
  <c r="H95" i="17"/>
  <c r="L87" i="17"/>
  <c r="K7" i="56"/>
  <c r="I196" i="17"/>
  <c r="D35" i="23"/>
  <c r="I71" i="23"/>
  <c r="O105" i="17"/>
  <c r="O119" i="17"/>
  <c r="D120" i="17"/>
  <c r="E131" i="17"/>
  <c r="H112" i="17"/>
  <c r="O47" i="23"/>
  <c r="E44" i="23"/>
  <c r="O80" i="23"/>
  <c r="T80" i="23" s="1"/>
  <c r="H78" i="23"/>
  <c r="H194" i="17" l="1"/>
  <c r="I14" i="58"/>
  <c r="G194" i="17"/>
  <c r="H14" i="58"/>
  <c r="D194" i="17"/>
  <c r="E14" i="58"/>
  <c r="K194" i="17"/>
  <c r="L14" i="58"/>
  <c r="M194" i="17"/>
  <c r="N14" i="58"/>
  <c r="E194" i="17"/>
  <c r="F14" i="58"/>
  <c r="F194" i="17"/>
  <c r="G14" i="58"/>
  <c r="L194" i="17"/>
  <c r="M14" i="58"/>
  <c r="I194" i="17"/>
  <c r="J14" i="58"/>
  <c r="N194" i="17"/>
  <c r="O14" i="58"/>
  <c r="J194" i="17"/>
  <c r="K14" i="58"/>
  <c r="N78" i="17"/>
  <c r="M198" i="17"/>
  <c r="M178" i="17"/>
  <c r="M200" i="17"/>
  <c r="J198" i="17"/>
  <c r="N29" i="22"/>
  <c r="O170" i="17"/>
  <c r="I78" i="17"/>
  <c r="F78" i="17"/>
  <c r="F200" i="17"/>
  <c r="H29" i="22"/>
  <c r="I198" i="17"/>
  <c r="G198" i="17"/>
  <c r="K17" i="23"/>
  <c r="K30" i="22" s="1"/>
  <c r="K53" i="17"/>
  <c r="L198" i="17"/>
  <c r="H198" i="17"/>
  <c r="J78" i="17"/>
  <c r="I14" i="17"/>
  <c r="L14" i="17"/>
  <c r="D198" i="17"/>
  <c r="G63" i="23"/>
  <c r="G54" i="23" s="1"/>
  <c r="G200" i="17"/>
  <c r="I29" i="22"/>
  <c r="J200" i="17"/>
  <c r="G53" i="17"/>
  <c r="M1" i="17"/>
  <c r="V48" i="23"/>
  <c r="E78" i="17"/>
  <c r="K78" i="17"/>
  <c r="F17" i="23"/>
  <c r="F30" i="22" s="1"/>
  <c r="S22" i="17"/>
  <c r="N63" i="23"/>
  <c r="N54" i="23" s="1"/>
  <c r="H1" i="17"/>
  <c r="E198" i="17"/>
  <c r="J199" i="17"/>
  <c r="K198" i="17"/>
  <c r="S58" i="17"/>
  <c r="G29" i="22"/>
  <c r="M103" i="17"/>
  <c r="G14" i="17"/>
  <c r="G191" i="17"/>
  <c r="K200" i="17"/>
  <c r="E14" i="17"/>
  <c r="U122" i="17"/>
  <c r="E200" i="17"/>
  <c r="M17" i="23"/>
  <c r="M30" i="22" s="1"/>
  <c r="C29" i="22"/>
  <c r="I199" i="17"/>
  <c r="M78" i="17"/>
  <c r="E63" i="23"/>
  <c r="E54" i="23" s="1"/>
  <c r="H17" i="23"/>
  <c r="H6" i="23" s="1"/>
  <c r="C1" i="17"/>
  <c r="U28" i="17"/>
  <c r="L63" i="23"/>
  <c r="N17" i="23"/>
  <c r="N28" i="22" s="1"/>
  <c r="J103" i="17"/>
  <c r="F192" i="17"/>
  <c r="G78" i="17"/>
  <c r="I192" i="17"/>
  <c r="M2" i="17"/>
  <c r="K14" i="17"/>
  <c r="I200" i="17"/>
  <c r="N192" i="17"/>
  <c r="K29" i="22"/>
  <c r="N200" i="17"/>
  <c r="H103" i="17"/>
  <c r="L199" i="17"/>
  <c r="L192" i="17"/>
  <c r="F14" i="17"/>
  <c r="G192" i="17"/>
  <c r="H2" i="17"/>
  <c r="L200" i="17"/>
  <c r="D199" i="17"/>
  <c r="D2" i="17"/>
  <c r="G2" i="17"/>
  <c r="L78" i="17"/>
  <c r="J192" i="17"/>
  <c r="E192" i="17"/>
  <c r="T28" i="23"/>
  <c r="V28" i="23"/>
  <c r="U74" i="17"/>
  <c r="S74" i="17"/>
  <c r="T47" i="23"/>
  <c r="V47" i="23"/>
  <c r="G1" i="17"/>
  <c r="U23" i="17"/>
  <c r="S23" i="17"/>
  <c r="O120" i="17"/>
  <c r="T37" i="23"/>
  <c r="V37" i="23"/>
  <c r="T36" i="23"/>
  <c r="V36" i="23"/>
  <c r="U32" i="17"/>
  <c r="S32" i="17"/>
  <c r="U124" i="17"/>
  <c r="S124" i="17"/>
  <c r="O56" i="23"/>
  <c r="S76" i="17"/>
  <c r="U76" i="17"/>
  <c r="U89" i="17"/>
  <c r="S89" i="17"/>
  <c r="H200" i="17"/>
  <c r="T39" i="23"/>
  <c r="V39" i="23"/>
  <c r="E13" i="55"/>
  <c r="G13" i="55" s="1"/>
  <c r="S162" i="17"/>
  <c r="U49" i="17"/>
  <c r="S49" i="17"/>
  <c r="O35" i="23"/>
  <c r="V12" i="23"/>
  <c r="T12" i="23"/>
  <c r="U80" i="17"/>
  <c r="S80" i="17"/>
  <c r="U18" i="17"/>
  <c r="S18" i="17"/>
  <c r="L29" i="22"/>
  <c r="I53" i="17"/>
  <c r="N14" i="17"/>
  <c r="U114" i="17"/>
  <c r="S114" i="17"/>
  <c r="T59" i="23"/>
  <c r="V59" i="23"/>
  <c r="T46" i="23"/>
  <c r="V46" i="23"/>
  <c r="O95" i="17"/>
  <c r="U27" i="17"/>
  <c r="S27" i="17"/>
  <c r="T45" i="23"/>
  <c r="V45" i="23"/>
  <c r="U86" i="17"/>
  <c r="S86" i="17"/>
  <c r="N2" i="17"/>
  <c r="F29" i="22"/>
  <c r="E12" i="55"/>
  <c r="G12" i="55" s="1"/>
  <c r="M23" i="55" s="1"/>
  <c r="U135" i="17"/>
  <c r="S135" i="17"/>
  <c r="O48" i="17"/>
  <c r="C192" i="17"/>
  <c r="E29" i="22"/>
  <c r="U64" i="17"/>
  <c r="S64" i="17"/>
  <c r="H63" i="23"/>
  <c r="V10" i="23"/>
  <c r="T10" i="23"/>
  <c r="C198" i="17"/>
  <c r="U50" i="17"/>
  <c r="S50" i="17"/>
  <c r="M6" i="23"/>
  <c r="O33" i="17"/>
  <c r="C199" i="17"/>
  <c r="O44" i="23"/>
  <c r="N1" i="17"/>
  <c r="Q7" i="56"/>
  <c r="O70" i="17"/>
  <c r="J2" i="17"/>
  <c r="L103" i="17"/>
  <c r="T66" i="23"/>
  <c r="V66" i="23"/>
  <c r="U60" i="17"/>
  <c r="S60" i="17"/>
  <c r="K199" i="17"/>
  <c r="J63" i="23"/>
  <c r="E17" i="55"/>
  <c r="G17" i="55" s="1"/>
  <c r="U134" i="17"/>
  <c r="S134" i="17"/>
  <c r="F1" i="17"/>
  <c r="F191" i="17"/>
  <c r="F2" i="17"/>
  <c r="U119" i="17"/>
  <c r="S119" i="17"/>
  <c r="U118" i="17"/>
  <c r="S118" i="17"/>
  <c r="N198" i="17"/>
  <c r="U85" i="17"/>
  <c r="S85" i="17"/>
  <c r="H14" i="17"/>
  <c r="T38" i="23"/>
  <c r="V38" i="23"/>
  <c r="M199" i="17"/>
  <c r="D103" i="17"/>
  <c r="E17" i="23"/>
  <c r="U38" i="17"/>
  <c r="S38" i="17"/>
  <c r="I1" i="17"/>
  <c r="I191" i="17"/>
  <c r="I2" i="17"/>
  <c r="T27" i="23"/>
  <c r="V27" i="23"/>
  <c r="G9" i="49"/>
  <c r="F9" i="49" s="1"/>
  <c r="Q10" i="56"/>
  <c r="M53" i="17"/>
  <c r="I63" i="23"/>
  <c r="D78" i="17"/>
  <c r="E53" i="17"/>
  <c r="K1" i="17"/>
  <c r="K2" i="17"/>
  <c r="K191" i="17"/>
  <c r="N103" i="17"/>
  <c r="F63" i="23"/>
  <c r="U125" i="17"/>
  <c r="S125" i="17"/>
  <c r="J1" i="17"/>
  <c r="U109" i="17"/>
  <c r="S109" i="17"/>
  <c r="T29" i="23"/>
  <c r="V29" i="23"/>
  <c r="U35" i="17"/>
  <c r="S35" i="17"/>
  <c r="C200" i="17"/>
  <c r="E199" i="17"/>
  <c r="C17" i="23"/>
  <c r="C28" i="22" s="1"/>
  <c r="O26" i="23"/>
  <c r="M28" i="22"/>
  <c r="T15" i="23"/>
  <c r="V15" i="23"/>
  <c r="L54" i="23"/>
  <c r="U104" i="17"/>
  <c r="S104" i="17"/>
  <c r="F53" i="17"/>
  <c r="C103" i="17"/>
  <c r="O112" i="17"/>
  <c r="H53" i="17"/>
  <c r="D17" i="23"/>
  <c r="D28" i="22" s="1"/>
  <c r="U84" i="17"/>
  <c r="S84" i="17"/>
  <c r="O173" i="17"/>
  <c r="D192" i="17"/>
  <c r="G199" i="17"/>
  <c r="U97" i="17"/>
  <c r="S97" i="17"/>
  <c r="D200" i="17"/>
  <c r="N53" i="17"/>
  <c r="U46" i="17"/>
  <c r="S46" i="17"/>
  <c r="U16" i="17"/>
  <c r="S16" i="17"/>
  <c r="U79" i="17"/>
  <c r="S79" i="17"/>
  <c r="U31" i="17"/>
  <c r="S31" i="17"/>
  <c r="F103" i="17"/>
  <c r="V9" i="23"/>
  <c r="T9" i="23"/>
  <c r="D63" i="23"/>
  <c r="D54" i="23" s="1"/>
  <c r="U72" i="17"/>
  <c r="S72" i="17"/>
  <c r="U117" i="17"/>
  <c r="S117" i="17"/>
  <c r="U69" i="17"/>
  <c r="S69" i="17"/>
  <c r="U24" i="17"/>
  <c r="S24" i="17"/>
  <c r="E103" i="17"/>
  <c r="E1" i="17"/>
  <c r="E191" i="17"/>
  <c r="E2" i="17"/>
  <c r="G17" i="23"/>
  <c r="I103" i="17"/>
  <c r="F199" i="17"/>
  <c r="D29" i="22"/>
  <c r="C14" i="17"/>
  <c r="C78" i="17"/>
  <c r="O87" i="17"/>
  <c r="U17" i="17"/>
  <c r="S17" i="17"/>
  <c r="O131" i="17"/>
  <c r="U123" i="17"/>
  <c r="O8" i="23"/>
  <c r="M29" i="22"/>
  <c r="C136" i="17"/>
  <c r="D14" i="58" s="1"/>
  <c r="O133" i="17"/>
  <c r="J14" i="17"/>
  <c r="K63" i="23"/>
  <c r="U55" i="17"/>
  <c r="S55" i="17"/>
  <c r="N199" i="17"/>
  <c r="I17" i="23"/>
  <c r="U21" i="17"/>
  <c r="S21" i="17"/>
  <c r="U111" i="17"/>
  <c r="S111" i="17"/>
  <c r="T31" i="23"/>
  <c r="V31" i="23"/>
  <c r="T58" i="23"/>
  <c r="T65" i="23"/>
  <c r="V65" i="23"/>
  <c r="O25" i="17"/>
  <c r="C2" i="17"/>
  <c r="C191" i="17"/>
  <c r="D53" i="17"/>
  <c r="M14" i="17"/>
  <c r="C63" i="23"/>
  <c r="O78" i="23"/>
  <c r="T78" i="23" s="1"/>
  <c r="T57" i="23"/>
  <c r="V57" i="23"/>
  <c r="H192" i="17"/>
  <c r="U54" i="17"/>
  <c r="S54" i="17"/>
  <c r="L1" i="17"/>
  <c r="L2" i="17"/>
  <c r="L191" i="17"/>
  <c r="U115" i="17"/>
  <c r="S115" i="17"/>
  <c r="G103" i="17"/>
  <c r="U99" i="17"/>
  <c r="S99" i="17"/>
  <c r="T60" i="23"/>
  <c r="V60" i="23"/>
  <c r="L17" i="23"/>
  <c r="D1" i="17"/>
  <c r="D14" i="17"/>
  <c r="U61" i="17"/>
  <c r="S61" i="17"/>
  <c r="K103" i="17"/>
  <c r="O64" i="23"/>
  <c r="O44" i="17"/>
  <c r="U37" i="17"/>
  <c r="S37" i="17"/>
  <c r="U59" i="17"/>
  <c r="S59" i="17"/>
  <c r="U105" i="17"/>
  <c r="S105" i="17"/>
  <c r="C53" i="17"/>
  <c r="O62" i="17"/>
  <c r="H199" i="17"/>
  <c r="U51" i="17"/>
  <c r="S51" i="17"/>
  <c r="J53" i="17"/>
  <c r="J52" i="17" s="1"/>
  <c r="J47" i="17" s="1"/>
  <c r="U101" i="17"/>
  <c r="S101" i="17"/>
  <c r="O71" i="23"/>
  <c r="T71" i="23" s="1"/>
  <c r="L53" i="17"/>
  <c r="U110" i="17"/>
  <c r="S110" i="17"/>
  <c r="V30" i="23"/>
  <c r="T30" i="23"/>
  <c r="M54" i="23"/>
  <c r="H78" i="17"/>
  <c r="M192" i="17"/>
  <c r="T11" i="23"/>
  <c r="V11" i="23"/>
  <c r="J17" i="23"/>
  <c r="J30" i="22" s="1"/>
  <c r="K192" i="17"/>
  <c r="O29" i="22" l="1"/>
  <c r="V29" i="22" s="1"/>
  <c r="S173" i="17"/>
  <c r="K6" i="23"/>
  <c r="K28" i="22"/>
  <c r="G52" i="17"/>
  <c r="G47" i="17" s="1"/>
  <c r="I5" i="56" s="1"/>
  <c r="H52" i="17"/>
  <c r="H47" i="17" s="1"/>
  <c r="J5" i="56" s="1"/>
  <c r="C30" i="22"/>
  <c r="F6" i="23"/>
  <c r="F28" i="22"/>
  <c r="K52" i="17"/>
  <c r="K47" i="17" s="1"/>
  <c r="M5" i="56" s="1"/>
  <c r="C6" i="23"/>
  <c r="N30" i="22"/>
  <c r="N6" i="23"/>
  <c r="M52" i="17"/>
  <c r="M47" i="17" s="1"/>
  <c r="M13" i="17" s="1"/>
  <c r="D30" i="22"/>
  <c r="H28" i="22"/>
  <c r="D52" i="17"/>
  <c r="D47" i="17" s="1"/>
  <c r="D13" i="17" s="1"/>
  <c r="H30" i="22"/>
  <c r="J28" i="22"/>
  <c r="L52" i="17"/>
  <c r="L47" i="17" s="1"/>
  <c r="L13" i="17" s="1"/>
  <c r="U70" i="17"/>
  <c r="S70" i="17"/>
  <c r="I6" i="23"/>
  <c r="I28" i="22"/>
  <c r="G6" i="23"/>
  <c r="G28" i="22"/>
  <c r="F52" i="17"/>
  <c r="F47" i="17" s="1"/>
  <c r="E6" i="23"/>
  <c r="U131" i="17"/>
  <c r="S131" i="17"/>
  <c r="U48" i="17"/>
  <c r="S48" i="17"/>
  <c r="V35" i="23"/>
  <c r="T35" i="23"/>
  <c r="G30" i="22"/>
  <c r="O63" i="23"/>
  <c r="L5" i="56"/>
  <c r="J54" i="23"/>
  <c r="U170" i="17"/>
  <c r="E7" i="55"/>
  <c r="G7" i="55" s="1"/>
  <c r="S170" i="17"/>
  <c r="U95" i="17"/>
  <c r="S95" i="17"/>
  <c r="I30" i="22"/>
  <c r="V56" i="23"/>
  <c r="T56" i="23"/>
  <c r="U87" i="17"/>
  <c r="S87" i="17"/>
  <c r="E30" i="22"/>
  <c r="I52" i="17"/>
  <c r="I47" i="17" s="1"/>
  <c r="L6" i="23"/>
  <c r="J13" i="17"/>
  <c r="O78" i="17"/>
  <c r="E52" i="17"/>
  <c r="E47" i="17" s="1"/>
  <c r="V44" i="23"/>
  <c r="T44" i="23"/>
  <c r="C54" i="23"/>
  <c r="K54" i="23"/>
  <c r="U133" i="17"/>
  <c r="S133" i="17"/>
  <c r="O14" i="17"/>
  <c r="D6" i="23"/>
  <c r="U62" i="17"/>
  <c r="S62" i="17"/>
  <c r="O136" i="17"/>
  <c r="P14" i="58" s="1"/>
  <c r="C194" i="17"/>
  <c r="N52" i="17"/>
  <c r="N47" i="17" s="1"/>
  <c r="U33" i="17"/>
  <c r="S33" i="17"/>
  <c r="U120" i="17"/>
  <c r="S120" i="17"/>
  <c r="J6" i="23"/>
  <c r="L30" i="22"/>
  <c r="C52" i="17"/>
  <c r="O53" i="17"/>
  <c r="I54" i="23"/>
  <c r="H54" i="23"/>
  <c r="L28" i="22"/>
  <c r="E9" i="55"/>
  <c r="G9" i="55" s="1"/>
  <c r="M20" i="55" s="1"/>
  <c r="U44" i="17"/>
  <c r="S44" i="17"/>
  <c r="V8" i="23"/>
  <c r="T8" i="23"/>
  <c r="U112" i="17"/>
  <c r="S112" i="17"/>
  <c r="V26" i="23"/>
  <c r="T26" i="23"/>
  <c r="T64" i="23"/>
  <c r="V64" i="23"/>
  <c r="U25" i="17"/>
  <c r="S25" i="17"/>
  <c r="O103" i="17"/>
  <c r="O17" i="23"/>
  <c r="O30" i="22" s="1"/>
  <c r="F54" i="23"/>
  <c r="E28" i="22"/>
  <c r="O28" i="22" l="1"/>
  <c r="H13" i="17"/>
  <c r="N13" i="17"/>
  <c r="G13" i="17"/>
  <c r="O5" i="56"/>
  <c r="Q6" i="49" s="1"/>
  <c r="F5" i="56"/>
  <c r="H6" i="49" s="1"/>
  <c r="K13" i="17"/>
  <c r="N5" i="56"/>
  <c r="P6" i="49" s="1"/>
  <c r="T29" i="22"/>
  <c r="V30" i="22"/>
  <c r="T30" i="22"/>
  <c r="K5" i="56"/>
  <c r="I13" i="17"/>
  <c r="L6" i="49"/>
  <c r="O54" i="23"/>
  <c r="V17" i="23"/>
  <c r="T17" i="23"/>
  <c r="U103" i="17"/>
  <c r="S103" i="17"/>
  <c r="U14" i="17"/>
  <c r="E5" i="55"/>
  <c r="S14" i="17"/>
  <c r="G5" i="56"/>
  <c r="E13" i="17"/>
  <c r="N6" i="49"/>
  <c r="U78" i="17"/>
  <c r="S78" i="17"/>
  <c r="H5" i="56"/>
  <c r="F13" i="17"/>
  <c r="P5" i="56"/>
  <c r="O6" i="23"/>
  <c r="O6" i="49"/>
  <c r="V63" i="23"/>
  <c r="U53" i="17"/>
  <c r="S53" i="17"/>
  <c r="C47" i="17"/>
  <c r="O52" i="17"/>
  <c r="E6" i="55"/>
  <c r="G6" i="55" s="1"/>
  <c r="U136" i="17"/>
  <c r="S136" i="17"/>
  <c r="K6" i="49"/>
  <c r="J6" i="49" l="1"/>
  <c r="G5" i="55"/>
  <c r="M21" i="55" s="1"/>
  <c r="E8" i="55"/>
  <c r="U52" i="17"/>
  <c r="S52" i="17"/>
  <c r="V6" i="23"/>
  <c r="T6" i="23"/>
  <c r="E5" i="56"/>
  <c r="O47" i="17"/>
  <c r="C13" i="17"/>
  <c r="M6" i="49"/>
  <c r="V28" i="22"/>
  <c r="T28" i="22"/>
  <c r="V54" i="23"/>
  <c r="T54" i="23"/>
  <c r="I6" i="49"/>
  <c r="I11" i="49" s="1"/>
  <c r="I19" i="49" s="1"/>
  <c r="I14" i="49" s="1"/>
  <c r="I32" i="49" s="1"/>
  <c r="I35" i="49" s="1"/>
  <c r="I61" i="49" s="1"/>
  <c r="O13" i="17" l="1"/>
  <c r="O37" i="25"/>
  <c r="G6" i="49"/>
  <c r="Q5" i="56"/>
  <c r="G8" i="55"/>
  <c r="E10" i="55"/>
  <c r="U47" i="17"/>
  <c r="S47" i="17"/>
  <c r="U37" i="25" l="1"/>
  <c r="S37" i="25"/>
  <c r="F6" i="49"/>
  <c r="O36" i="25"/>
  <c r="G10" i="55"/>
  <c r="U13" i="17"/>
  <c r="S13" i="17"/>
  <c r="F1" i="49" l="1"/>
  <c r="U36" i="25"/>
  <c r="S36" i="25"/>
  <c r="U9" i="27"/>
  <c r="O44" i="27"/>
  <c r="S9" i="27"/>
  <c r="O23" i="45" l="1"/>
  <c r="S23" i="45" s="1"/>
  <c r="O22" i="45"/>
  <c r="S22" i="45" s="1"/>
  <c r="U23" i="45" l="1"/>
  <c r="O25" i="45"/>
  <c r="S25" i="45" s="1"/>
  <c r="U22" i="45"/>
  <c r="U25" i="45" l="1"/>
  <c r="O21" i="45" l="1"/>
  <c r="C25" i="22" l="1"/>
  <c r="C22" i="22"/>
  <c r="C16" i="22"/>
  <c r="S21" i="45"/>
  <c r="U21" i="45"/>
  <c r="O26" i="45"/>
  <c r="O27" i="45" s="1"/>
  <c r="S27" i="45" l="1"/>
  <c r="U27" i="45"/>
  <c r="O22" i="22"/>
  <c r="O25" i="22"/>
  <c r="O16" i="22"/>
  <c r="O24" i="45"/>
  <c r="S26" i="45"/>
  <c r="U26" i="45"/>
  <c r="V25" i="22" l="1"/>
  <c r="T25" i="22"/>
  <c r="T22" i="22"/>
  <c r="V22" i="22"/>
  <c r="T16" i="22"/>
  <c r="V16" i="22"/>
  <c r="S24" i="45"/>
  <c r="U24" i="45"/>
  <c r="D25" i="22"/>
  <c r="D16" i="22"/>
  <c r="D22" i="22"/>
  <c r="E25" i="22" l="1"/>
  <c r="E22" i="22"/>
  <c r="E16" i="22"/>
  <c r="F22" i="22" l="1"/>
  <c r="F25" i="22"/>
  <c r="F16" i="22"/>
  <c r="G25" i="22" l="1"/>
  <c r="G22" i="22"/>
  <c r="G16" i="22"/>
  <c r="H22" i="22" l="1"/>
  <c r="H25" i="22"/>
  <c r="H16" i="22"/>
  <c r="I25" i="22" l="1"/>
  <c r="I22" i="22"/>
  <c r="I16" i="22"/>
  <c r="J25" i="22" l="1"/>
  <c r="J16" i="22"/>
  <c r="J22" i="22"/>
  <c r="K22" i="22" l="1"/>
  <c r="K25" i="22"/>
  <c r="K16" i="22"/>
  <c r="L25" i="22" l="1"/>
  <c r="L22" i="22"/>
  <c r="L16" i="22"/>
  <c r="M25" i="22" l="1"/>
  <c r="M22" i="22"/>
  <c r="M16" i="22"/>
  <c r="N22" i="22" l="1"/>
  <c r="N25" i="22"/>
  <c r="N16" i="22"/>
  <c r="O13" i="45" l="1"/>
  <c r="S13" i="45" l="1"/>
  <c r="U13" i="45"/>
  <c r="O14" i="45" l="1"/>
  <c r="O15" i="45"/>
  <c r="S15" i="45" l="1"/>
  <c r="U15" i="45"/>
  <c r="S14" i="45"/>
  <c r="U14" i="45"/>
  <c r="O12" i="45" l="1"/>
  <c r="S12" i="45" l="1"/>
  <c r="U12" i="45"/>
  <c r="O17" i="45"/>
  <c r="O18" i="45" s="1"/>
  <c r="S18" i="45" l="1"/>
  <c r="U18" i="45"/>
  <c r="O24" i="22"/>
  <c r="O21" i="22"/>
  <c r="O12" i="22"/>
  <c r="O23" i="22"/>
  <c r="O19" i="22"/>
  <c r="O20" i="22"/>
  <c r="O8" i="22"/>
  <c r="O16" i="45"/>
  <c r="S17" i="45"/>
  <c r="U17" i="45"/>
  <c r="C151" i="17"/>
  <c r="C141" i="17"/>
  <c r="C21" i="22"/>
  <c r="C12" i="22"/>
  <c r="C24" i="22"/>
  <c r="C20" i="22"/>
  <c r="C23" i="22"/>
  <c r="C19" i="22"/>
  <c r="C8" i="22"/>
  <c r="S16" i="45" l="1"/>
  <c r="U16" i="45"/>
  <c r="T8" i="22"/>
  <c r="V8" i="22"/>
  <c r="T20" i="22"/>
  <c r="V20" i="22"/>
  <c r="T19" i="22"/>
  <c r="V19" i="22"/>
  <c r="T23" i="22"/>
  <c r="V23" i="22"/>
  <c r="V12" i="22"/>
  <c r="T12" i="22"/>
  <c r="T21" i="22"/>
  <c r="V21" i="22"/>
  <c r="T24" i="22"/>
  <c r="V24" i="22"/>
  <c r="D8" i="22" l="1"/>
  <c r="D151" i="17"/>
  <c r="C156" i="17"/>
  <c r="C27" i="22"/>
  <c r="C13" i="22"/>
  <c r="C11" i="22" s="1"/>
  <c r="C32" i="22"/>
  <c r="C31" i="22"/>
  <c r="C33" i="22"/>
  <c r="D12" i="22"/>
  <c r="D21" i="22"/>
  <c r="D24" i="22"/>
  <c r="D23" i="22"/>
  <c r="D20" i="22"/>
  <c r="D19" i="22"/>
  <c r="D141" i="17"/>
  <c r="C140" i="17" l="1"/>
  <c r="E151" i="17" l="1"/>
  <c r="D156" i="17"/>
  <c r="D32" i="22"/>
  <c r="D31" i="22"/>
  <c r="D13" i="22"/>
  <c r="D11" i="22" s="1"/>
  <c r="D27" i="22"/>
  <c r="D33" i="22"/>
  <c r="E24" i="22"/>
  <c r="E12" i="22"/>
  <c r="E21" i="22"/>
  <c r="E23" i="22"/>
  <c r="E19" i="22"/>
  <c r="E20" i="22"/>
  <c r="E8" i="22"/>
  <c r="E141" i="17"/>
  <c r="E32" i="22"/>
  <c r="E13" i="22"/>
  <c r="E6" i="56"/>
  <c r="C193" i="17"/>
  <c r="C201" i="17" s="1"/>
  <c r="C17" i="22"/>
  <c r="C15" i="22" s="1"/>
  <c r="C9" i="22"/>
  <c r="C11" i="17"/>
  <c r="C7" i="22"/>
  <c r="D140" i="17" l="1"/>
  <c r="C9" i="17"/>
  <c r="G7" i="49"/>
  <c r="E11" i="56"/>
  <c r="E11" i="22"/>
  <c r="F151" i="17" l="1"/>
  <c r="C7" i="17"/>
  <c r="E156" i="17"/>
  <c r="E33" i="22"/>
  <c r="E31" i="22"/>
  <c r="E27" i="22"/>
  <c r="F141" i="17"/>
  <c r="G11" i="49"/>
  <c r="F6" i="56"/>
  <c r="D193" i="17"/>
  <c r="D201" i="17" s="1"/>
  <c r="D17" i="22"/>
  <c r="D15" i="22" s="1"/>
  <c r="D9" i="22"/>
  <c r="D11" i="17"/>
  <c r="D7" i="22"/>
  <c r="E140" i="17" l="1"/>
  <c r="D9" i="17"/>
  <c r="C49" i="26"/>
  <c r="C8" i="26"/>
  <c r="C7" i="26" s="1"/>
  <c r="C5" i="26" s="1"/>
  <c r="C18" i="26" s="1"/>
  <c r="C8" i="18"/>
  <c r="C202" i="17"/>
  <c r="H7" i="49"/>
  <c r="F11" i="56"/>
  <c r="F24" i="22"/>
  <c r="F12" i="22"/>
  <c r="F21" i="22"/>
  <c r="F20" i="22"/>
  <c r="F23" i="22"/>
  <c r="F19" i="22"/>
  <c r="F8" i="22"/>
  <c r="G19" i="49"/>
  <c r="G12" i="49"/>
  <c r="C21" i="26" l="1"/>
  <c r="C19" i="26"/>
  <c r="C41" i="18"/>
  <c r="F33" i="22"/>
  <c r="D7" i="17"/>
  <c r="G14" i="49"/>
  <c r="H11" i="49"/>
  <c r="F156" i="17"/>
  <c r="F32" i="22"/>
  <c r="F31" i="22"/>
  <c r="F13" i="22"/>
  <c r="F11" i="22" s="1"/>
  <c r="F27" i="22"/>
  <c r="G6" i="56"/>
  <c r="E193" i="17"/>
  <c r="E201" i="17" s="1"/>
  <c r="E17" i="22"/>
  <c r="E15" i="22" s="1"/>
  <c r="E9" i="22"/>
  <c r="E11" i="17"/>
  <c r="E7" i="22"/>
  <c r="E9" i="17" l="1"/>
  <c r="H19" i="49"/>
  <c r="G151" i="17"/>
  <c r="G12" i="22"/>
  <c r="G24" i="22"/>
  <c r="G21" i="22"/>
  <c r="G23" i="22"/>
  <c r="G20" i="22"/>
  <c r="G19" i="22"/>
  <c r="G8" i="22"/>
  <c r="G141" i="17"/>
  <c r="G32" i="49"/>
  <c r="G11" i="56"/>
  <c r="C42" i="18"/>
  <c r="D8" i="26"/>
  <c r="D7" i="26" s="1"/>
  <c r="D5" i="26" s="1"/>
  <c r="D8" i="18"/>
  <c r="D49" i="26"/>
  <c r="D202" i="17"/>
  <c r="C27" i="26"/>
  <c r="H12" i="49"/>
  <c r="I12" i="49" s="1"/>
  <c r="F140" i="17"/>
  <c r="G156" i="17" l="1"/>
  <c r="D7" i="25"/>
  <c r="G27" i="22"/>
  <c r="G13" i="22"/>
  <c r="G11" i="22" s="1"/>
  <c r="D41" i="18"/>
  <c r="D48" i="18"/>
  <c r="G31" i="22"/>
  <c r="H6" i="56"/>
  <c r="F193" i="17"/>
  <c r="F201" i="17" s="1"/>
  <c r="F9" i="22"/>
  <c r="F17" i="22"/>
  <c r="F15" i="22" s="1"/>
  <c r="F11" i="17"/>
  <c r="F7" i="22"/>
  <c r="G33" i="22"/>
  <c r="G32" i="22"/>
  <c r="D18" i="26"/>
  <c r="H14" i="49"/>
  <c r="C26" i="26"/>
  <c r="C23" i="26" s="1"/>
  <c r="C29" i="26" s="1"/>
  <c r="H21" i="22"/>
  <c r="H24" i="22"/>
  <c r="H12" i="22"/>
  <c r="H20" i="22"/>
  <c r="H8" i="22"/>
  <c r="H23" i="22"/>
  <c r="H19" i="22"/>
  <c r="G33" i="49"/>
  <c r="G35" i="49"/>
  <c r="E7" i="17"/>
  <c r="C39" i="26" l="1"/>
  <c r="C40" i="26" s="1"/>
  <c r="C7" i="27"/>
  <c r="H141" i="17"/>
  <c r="E8" i="18"/>
  <c r="E8" i="26"/>
  <c r="E7" i="26" s="1"/>
  <c r="E5" i="26" s="1"/>
  <c r="E49" i="26"/>
  <c r="E202" i="17"/>
  <c r="D21" i="26"/>
  <c r="D19" i="26"/>
  <c r="C32" i="26"/>
  <c r="G61" i="49"/>
  <c r="G36" i="49"/>
  <c r="H32" i="49"/>
  <c r="H33" i="49" s="1"/>
  <c r="I33" i="49" s="1"/>
  <c r="J7" i="49"/>
  <c r="H11" i="56"/>
  <c r="D27" i="26"/>
  <c r="H151" i="17"/>
  <c r="D42" i="18"/>
  <c r="G140" i="17"/>
  <c r="F9" i="17"/>
  <c r="C22" i="27" l="1"/>
  <c r="H33" i="22"/>
  <c r="H156" i="17"/>
  <c r="H140" i="17" s="1"/>
  <c r="H31" i="22"/>
  <c r="H32" i="22"/>
  <c r="H13" i="22"/>
  <c r="H11" i="22" s="1"/>
  <c r="H27" i="22"/>
  <c r="I141" i="17"/>
  <c r="H35" i="49"/>
  <c r="H61" i="49" s="1"/>
  <c r="I151" i="17"/>
  <c r="G69" i="49"/>
  <c r="G62" i="49"/>
  <c r="F7" i="17"/>
  <c r="D26" i="26"/>
  <c r="D23" i="26" s="1"/>
  <c r="I6" i="56"/>
  <c r="G193" i="17"/>
  <c r="G201" i="17" s="1"/>
  <c r="G17" i="22"/>
  <c r="G15" i="22" s="1"/>
  <c r="G9" i="22"/>
  <c r="G11" i="17"/>
  <c r="G7" i="22"/>
  <c r="E7" i="25"/>
  <c r="C30" i="26"/>
  <c r="E18" i="26"/>
  <c r="I12" i="22"/>
  <c r="I24" i="22"/>
  <c r="I21" i="22"/>
  <c r="I23" i="22"/>
  <c r="I20" i="22"/>
  <c r="I19" i="22"/>
  <c r="I8" i="22"/>
  <c r="E41" i="18"/>
  <c r="J11" i="49"/>
  <c r="C35" i="27" l="1"/>
  <c r="C42" i="27" s="1"/>
  <c r="H62" i="49"/>
  <c r="I62" i="49" s="1"/>
  <c r="K7" i="49"/>
  <c r="I11" i="56"/>
  <c r="J6" i="56"/>
  <c r="H193" i="17"/>
  <c r="H201" i="17" s="1"/>
  <c r="H17" i="22"/>
  <c r="H15" i="22" s="1"/>
  <c r="H9" i="22"/>
  <c r="H7" i="22"/>
  <c r="H11" i="17"/>
  <c r="H9" i="17" s="1"/>
  <c r="H7" i="17" s="1"/>
  <c r="E27" i="26"/>
  <c r="D29" i="26"/>
  <c r="D7" i="27" s="1"/>
  <c r="D32" i="26"/>
  <c r="J19" i="49"/>
  <c r="J12" i="49"/>
  <c r="E19" i="26"/>
  <c r="E21" i="26"/>
  <c r="F8" i="18"/>
  <c r="F49" i="26"/>
  <c r="F8" i="26"/>
  <c r="F7" i="26" s="1"/>
  <c r="F5" i="26" s="1"/>
  <c r="F202" i="17"/>
  <c r="E42" i="18"/>
  <c r="C48" i="26"/>
  <c r="C52" i="26" s="1"/>
  <c r="H69" i="49"/>
  <c r="G70" i="49"/>
  <c r="C43" i="27"/>
  <c r="G9" i="17"/>
  <c r="H36" i="49"/>
  <c r="I36" i="49" s="1"/>
  <c r="D22" i="27" l="1"/>
  <c r="J14" i="49"/>
  <c r="G86" i="49"/>
  <c r="F18" i="26"/>
  <c r="I69" i="49"/>
  <c r="H70" i="49"/>
  <c r="F41" i="18"/>
  <c r="J12" i="22"/>
  <c r="J24" i="22"/>
  <c r="J21" i="22"/>
  <c r="J19" i="22"/>
  <c r="J20" i="22"/>
  <c r="J8" i="22"/>
  <c r="J23" i="22"/>
  <c r="L7" i="49"/>
  <c r="L11" i="49" s="1"/>
  <c r="L19" i="49" s="1"/>
  <c r="L14" i="49" s="1"/>
  <c r="L32" i="49" s="1"/>
  <c r="L35" i="49" s="1"/>
  <c r="L61" i="49" s="1"/>
  <c r="J11" i="56"/>
  <c r="F7" i="25"/>
  <c r="D30" i="26"/>
  <c r="D39" i="26"/>
  <c r="H8" i="18"/>
  <c r="H41" i="18" s="1"/>
  <c r="H42" i="18" s="1"/>
  <c r="H8" i="26"/>
  <c r="H7" i="26" s="1"/>
  <c r="H5" i="26" s="1"/>
  <c r="H18" i="26" s="1"/>
  <c r="H49" i="26"/>
  <c r="H202" i="17"/>
  <c r="J141" i="17"/>
  <c r="J32" i="22"/>
  <c r="J13" i="22"/>
  <c r="K11" i="49"/>
  <c r="K12" i="49" s="1"/>
  <c r="I33" i="22"/>
  <c r="I156" i="17"/>
  <c r="I32" i="22"/>
  <c r="I31" i="22"/>
  <c r="I13" i="22"/>
  <c r="I11" i="22" s="1"/>
  <c r="I27" i="22"/>
  <c r="J151" i="17"/>
  <c r="G7" i="17"/>
  <c r="E26" i="26"/>
  <c r="E23" i="26" s="1"/>
  <c r="C46" i="27"/>
  <c r="C52" i="27" s="1"/>
  <c r="D35" i="27" l="1"/>
  <c r="L12" i="49"/>
  <c r="E29" i="26"/>
  <c r="E7" i="27" s="1"/>
  <c r="E32" i="26"/>
  <c r="D40" i="26"/>
  <c r="D48" i="26"/>
  <c r="H86" i="49"/>
  <c r="D43" i="27"/>
  <c r="I70" i="49"/>
  <c r="G8" i="18"/>
  <c r="G8" i="26"/>
  <c r="G7" i="26" s="1"/>
  <c r="G5" i="26" s="1"/>
  <c r="G49" i="26"/>
  <c r="G202" i="17"/>
  <c r="F27" i="26"/>
  <c r="H7" i="25"/>
  <c r="H27" i="26" s="1"/>
  <c r="H26" i="26" s="1"/>
  <c r="H23" i="26" s="1"/>
  <c r="H32" i="26" s="1"/>
  <c r="F21" i="26"/>
  <c r="F19" i="26"/>
  <c r="J11" i="22"/>
  <c r="I140" i="17"/>
  <c r="K19" i="49"/>
  <c r="H21" i="26"/>
  <c r="H19" i="26"/>
  <c r="F42" i="18"/>
  <c r="J32" i="49"/>
  <c r="E22" i="27" l="1"/>
  <c r="H29" i="26"/>
  <c r="G41" i="18"/>
  <c r="K151" i="17"/>
  <c r="I86" i="49"/>
  <c r="E39" i="26"/>
  <c r="E30" i="26"/>
  <c r="D46" i="27"/>
  <c r="D52" i="27" s="1"/>
  <c r="D42" i="27"/>
  <c r="K14" i="49"/>
  <c r="J27" i="22"/>
  <c r="J156" i="17"/>
  <c r="J31" i="22"/>
  <c r="J33" i="22"/>
  <c r="K6" i="56"/>
  <c r="I193" i="17"/>
  <c r="I201" i="17" s="1"/>
  <c r="I9" i="22"/>
  <c r="I17" i="22"/>
  <c r="I15" i="22" s="1"/>
  <c r="I11" i="17"/>
  <c r="I7" i="22"/>
  <c r="G7" i="25"/>
  <c r="G18" i="26"/>
  <c r="K141" i="17"/>
  <c r="J35" i="49"/>
  <c r="J33" i="49"/>
  <c r="F26" i="26"/>
  <c r="F23" i="26" s="1"/>
  <c r="D52" i="26"/>
  <c r="H30" i="26" l="1"/>
  <c r="H7" i="27"/>
  <c r="H22" i="27" s="1"/>
  <c r="H35" i="27" s="1"/>
  <c r="E35" i="27"/>
  <c r="H39" i="26"/>
  <c r="H40" i="26" s="1"/>
  <c r="H43" i="27"/>
  <c r="J61" i="49"/>
  <c r="J36" i="49"/>
  <c r="M7" i="49"/>
  <c r="K11" i="56"/>
  <c r="K32" i="49"/>
  <c r="K33" i="49" s="1"/>
  <c r="L33" i="49" s="1"/>
  <c r="G27" i="26"/>
  <c r="K21" i="22"/>
  <c r="K24" i="22"/>
  <c r="K12" i="22"/>
  <c r="K19" i="22"/>
  <c r="K20" i="22"/>
  <c r="K23" i="22"/>
  <c r="K8" i="22"/>
  <c r="G42" i="18"/>
  <c r="F32" i="26"/>
  <c r="F29" i="26"/>
  <c r="F7" i="27" s="1"/>
  <c r="I9" i="17"/>
  <c r="J140" i="17"/>
  <c r="E48" i="26"/>
  <c r="E40" i="26"/>
  <c r="G21" i="26"/>
  <c r="G19" i="26"/>
  <c r="E43" i="27"/>
  <c r="F22" i="27" l="1"/>
  <c r="H48" i="26"/>
  <c r="H52" i="26" s="1"/>
  <c r="I7" i="17"/>
  <c r="L151" i="17"/>
  <c r="G26" i="26"/>
  <c r="G23" i="26" s="1"/>
  <c r="F30" i="26"/>
  <c r="F39" i="26"/>
  <c r="K35" i="49"/>
  <c r="K61" i="49" s="1"/>
  <c r="H46" i="27"/>
  <c r="H52" i="27" s="1"/>
  <c r="M11" i="49"/>
  <c r="E52" i="26"/>
  <c r="L12" i="22"/>
  <c r="L24" i="22"/>
  <c r="L21" i="22"/>
  <c r="L23" i="22"/>
  <c r="L8" i="22"/>
  <c r="L19" i="22"/>
  <c r="L20" i="22"/>
  <c r="L141" i="17"/>
  <c r="L32" i="22"/>
  <c r="L13" i="22"/>
  <c r="K33" i="22"/>
  <c r="E46" i="27"/>
  <c r="E52" i="27" s="1"/>
  <c r="L6" i="56"/>
  <c r="J193" i="17"/>
  <c r="J201" i="17" s="1"/>
  <c r="J9" i="22"/>
  <c r="J17" i="22"/>
  <c r="J15" i="22" s="1"/>
  <c r="J11" i="17"/>
  <c r="J7" i="22"/>
  <c r="K156" i="17"/>
  <c r="K31" i="22"/>
  <c r="K32" i="22"/>
  <c r="K13" i="22"/>
  <c r="K11" i="22" s="1"/>
  <c r="K27" i="22"/>
  <c r="J62" i="49"/>
  <c r="J69" i="49"/>
  <c r="F35" i="27" l="1"/>
  <c r="K36" i="49"/>
  <c r="L36" i="49" s="1"/>
  <c r="L11" i="22"/>
  <c r="F43" i="27"/>
  <c r="F40" i="26"/>
  <c r="F48" i="26"/>
  <c r="K140" i="17"/>
  <c r="K69" i="49"/>
  <c r="J70" i="49"/>
  <c r="K62" i="49"/>
  <c r="L62" i="49" s="1"/>
  <c r="J9" i="17"/>
  <c r="G32" i="26"/>
  <c r="G29" i="26"/>
  <c r="G7" i="27" s="1"/>
  <c r="N7" i="49"/>
  <c r="N11" i="49" s="1"/>
  <c r="N19" i="49" s="1"/>
  <c r="N14" i="49" s="1"/>
  <c r="N32" i="49" s="1"/>
  <c r="N35" i="49" s="1"/>
  <c r="N61" i="49" s="1"/>
  <c r="L11" i="56"/>
  <c r="I49" i="26"/>
  <c r="I8" i="18"/>
  <c r="I41" i="18" s="1"/>
  <c r="I42" i="18" s="1"/>
  <c r="I8" i="26"/>
  <c r="I7" i="26" s="1"/>
  <c r="I5" i="26" s="1"/>
  <c r="I202" i="17"/>
  <c r="E42" i="27"/>
  <c r="M19" i="49"/>
  <c r="M12" i="49"/>
  <c r="G22" i="27" l="1"/>
  <c r="N12" i="49"/>
  <c r="I18" i="26"/>
  <c r="G30" i="26"/>
  <c r="G39" i="26"/>
  <c r="M151" i="17"/>
  <c r="M6" i="56"/>
  <c r="K193" i="17"/>
  <c r="K201" i="17" s="1"/>
  <c r="K17" i="22"/>
  <c r="K15" i="22" s="1"/>
  <c r="K9" i="22"/>
  <c r="K11" i="17"/>
  <c r="K7" i="22"/>
  <c r="I7" i="25"/>
  <c r="J7" i="17"/>
  <c r="F52" i="26"/>
  <c r="M14" i="49"/>
  <c r="M141" i="17"/>
  <c r="L33" i="22"/>
  <c r="L31" i="22"/>
  <c r="L27" i="22"/>
  <c r="L156" i="17"/>
  <c r="J86" i="49"/>
  <c r="M12" i="22"/>
  <c r="M21" i="22"/>
  <c r="M24" i="22"/>
  <c r="M8" i="22"/>
  <c r="M20" i="22"/>
  <c r="M19" i="22"/>
  <c r="M23" i="22"/>
  <c r="K70" i="49"/>
  <c r="L69" i="49"/>
  <c r="F46" i="27"/>
  <c r="F52" i="27" s="1"/>
  <c r="G35" i="27" l="1"/>
  <c r="O7" i="49"/>
  <c r="O11" i="49" s="1"/>
  <c r="M11" i="56"/>
  <c r="L140" i="17"/>
  <c r="M32" i="49"/>
  <c r="F42" i="27"/>
  <c r="G40" i="26"/>
  <c r="G48" i="26"/>
  <c r="O7" i="45"/>
  <c r="G43" i="27"/>
  <c r="J8" i="18"/>
  <c r="J41" i="18" s="1"/>
  <c r="J42" i="18" s="1"/>
  <c r="J49" i="26"/>
  <c r="J8" i="26"/>
  <c r="J7" i="26" s="1"/>
  <c r="J5" i="26" s="1"/>
  <c r="J202" i="17"/>
  <c r="K9" i="17"/>
  <c r="I21" i="26"/>
  <c r="L70" i="49"/>
  <c r="I27" i="26"/>
  <c r="K86" i="49"/>
  <c r="O154" i="17"/>
  <c r="S154" i="17" s="1"/>
  <c r="O153" i="17"/>
  <c r="S153" i="17" s="1"/>
  <c r="O155" i="17"/>
  <c r="S155" i="17" s="1"/>
  <c r="O145" i="17"/>
  <c r="O144" i="17"/>
  <c r="M156" i="17" l="1"/>
  <c r="M31" i="22"/>
  <c r="M13" i="22"/>
  <c r="M11" i="22" s="1"/>
  <c r="N27" i="22"/>
  <c r="M27" i="22"/>
  <c r="O27" i="22"/>
  <c r="M32" i="22"/>
  <c r="N151" i="17"/>
  <c r="O151" i="17" s="1"/>
  <c r="S151" i="17" s="1"/>
  <c r="O152" i="17"/>
  <c r="S152" i="17" s="1"/>
  <c r="G46" i="27"/>
  <c r="G52" i="27" s="1"/>
  <c r="M35" i="49"/>
  <c r="M33" i="49"/>
  <c r="N33" i="49" s="1"/>
  <c r="M33" i="22"/>
  <c r="O143" i="17"/>
  <c r="K7" i="17"/>
  <c r="N141" i="17"/>
  <c r="O142" i="17"/>
  <c r="J18" i="26"/>
  <c r="N6" i="56"/>
  <c r="L193" i="17"/>
  <c r="L201" i="17" s="1"/>
  <c r="L17" i="22"/>
  <c r="L15" i="22" s="1"/>
  <c r="L9" i="22"/>
  <c r="L11" i="17"/>
  <c r="L7" i="22"/>
  <c r="J7" i="25"/>
  <c r="I26" i="26"/>
  <c r="I23" i="26" s="1"/>
  <c r="G52" i="26"/>
  <c r="L86" i="49"/>
  <c r="O19" i="49"/>
  <c r="O14" i="49" s="1"/>
  <c r="O32" i="49" s="1"/>
  <c r="O35" i="49" s="1"/>
  <c r="O61" i="49" s="1"/>
  <c r="O12" i="49"/>
  <c r="K8" i="26" l="1"/>
  <c r="K7" i="26" s="1"/>
  <c r="K5" i="26" s="1"/>
  <c r="K18" i="26" s="1"/>
  <c r="K49" i="26"/>
  <c r="O33" i="49"/>
  <c r="J21" i="26"/>
  <c r="J19" i="26"/>
  <c r="J27" i="26"/>
  <c r="H42" i="27"/>
  <c r="N12" i="22"/>
  <c r="N24" i="22"/>
  <c r="N21" i="22"/>
  <c r="N19" i="22"/>
  <c r="N20" i="22"/>
  <c r="N23" i="22"/>
  <c r="N8" i="22"/>
  <c r="G42" i="27"/>
  <c r="T27" i="22"/>
  <c r="V27" i="22"/>
  <c r="I29" i="26"/>
  <c r="I7" i="27" s="1"/>
  <c r="I22" i="27" s="1"/>
  <c r="I35" i="27" s="1"/>
  <c r="I32" i="26"/>
  <c r="L9" i="17"/>
  <c r="O141" i="17"/>
  <c r="M61" i="49"/>
  <c r="M36" i="49"/>
  <c r="N36" i="49" s="1"/>
  <c r="O36" i="49" s="1"/>
  <c r="S7" i="45"/>
  <c r="U7" i="45"/>
  <c r="M140" i="17"/>
  <c r="P7" i="49"/>
  <c r="P11" i="49" s="1"/>
  <c r="P19" i="49" s="1"/>
  <c r="P14" i="49" s="1"/>
  <c r="P32" i="49" s="1"/>
  <c r="P35" i="49" s="1"/>
  <c r="P61" i="49" s="1"/>
  <c r="N11" i="56"/>
  <c r="K8" i="18"/>
  <c r="K41" i="18" s="1"/>
  <c r="K42" i="18" s="1"/>
  <c r="K202" i="17"/>
  <c r="O160" i="17"/>
  <c r="K21" i="26" l="1"/>
  <c r="K19" i="26"/>
  <c r="P36" i="49"/>
  <c r="U160" i="17"/>
  <c r="S160" i="17"/>
  <c r="M62" i="49"/>
  <c r="M69" i="49"/>
  <c r="O6" i="56"/>
  <c r="M193" i="17"/>
  <c r="M201" i="17" s="1"/>
  <c r="M17" i="22"/>
  <c r="M15" i="22" s="1"/>
  <c r="M9" i="22"/>
  <c r="M7" i="22"/>
  <c r="M11" i="17"/>
  <c r="J26" i="26"/>
  <c r="J23" i="26" s="1"/>
  <c r="L7" i="17"/>
  <c r="K7" i="25"/>
  <c r="P12" i="49"/>
  <c r="P33" i="49"/>
  <c r="O159" i="17"/>
  <c r="I30" i="26"/>
  <c r="I39" i="26"/>
  <c r="K27" i="26" l="1"/>
  <c r="K26" i="26" s="1"/>
  <c r="K23" i="26" s="1"/>
  <c r="K29" i="26" s="1"/>
  <c r="K7" i="27" s="1"/>
  <c r="K22" i="27" s="1"/>
  <c r="K35" i="27" s="1"/>
  <c r="I43" i="27"/>
  <c r="Q7" i="49"/>
  <c r="Q11" i="49" s="1"/>
  <c r="Q19" i="49" s="1"/>
  <c r="Q14" i="49" s="1"/>
  <c r="Q32" i="49" s="1"/>
  <c r="Q35" i="49" s="1"/>
  <c r="Q61" i="49" s="1"/>
  <c r="O11" i="56"/>
  <c r="I40" i="26"/>
  <c r="I48" i="26"/>
  <c r="N69" i="49"/>
  <c r="M70" i="49"/>
  <c r="L49" i="26"/>
  <c r="L8" i="26"/>
  <c r="L7" i="26" s="1"/>
  <c r="L5" i="26" s="1"/>
  <c r="L8" i="18"/>
  <c r="L41" i="18" s="1"/>
  <c r="L42" i="18" s="1"/>
  <c r="L202" i="17"/>
  <c r="N62" i="49"/>
  <c r="O62" i="49" s="1"/>
  <c r="P62" i="49" s="1"/>
  <c r="N156" i="17"/>
  <c r="O157" i="17"/>
  <c r="N32" i="22"/>
  <c r="N31" i="22"/>
  <c r="N13" i="22"/>
  <c r="N11" i="22" s="1"/>
  <c r="J29" i="26"/>
  <c r="J7" i="27" s="1"/>
  <c r="J22" i="27" s="1"/>
  <c r="J35" i="27" s="1"/>
  <c r="J32" i="26"/>
  <c r="U159" i="17"/>
  <c r="S159" i="17"/>
  <c r="M9" i="17"/>
  <c r="K32" i="26" l="1"/>
  <c r="K30" i="26"/>
  <c r="K39" i="26"/>
  <c r="Q36" i="49"/>
  <c r="Q62" i="49"/>
  <c r="Q33" i="49"/>
  <c r="L7" i="25"/>
  <c r="L18" i="26"/>
  <c r="Q12" i="49"/>
  <c r="J30" i="26"/>
  <c r="J39" i="26"/>
  <c r="U157" i="17"/>
  <c r="S157" i="17"/>
  <c r="O13" i="22"/>
  <c r="O32" i="22"/>
  <c r="M86" i="49"/>
  <c r="I46" i="27"/>
  <c r="I52" i="27" s="1"/>
  <c r="O156" i="17"/>
  <c r="N140" i="17"/>
  <c r="O69" i="49"/>
  <c r="N70" i="49"/>
  <c r="I52" i="26"/>
  <c r="O158" i="17"/>
  <c r="O31" i="22" s="1"/>
  <c r="N33" i="22"/>
  <c r="M7" i="17"/>
  <c r="K40" i="26" l="1"/>
  <c r="K48" i="26"/>
  <c r="K52" i="26" s="1"/>
  <c r="T32" i="22"/>
  <c r="V32" i="22"/>
  <c r="L21" i="26"/>
  <c r="L19" i="26"/>
  <c r="N86" i="49"/>
  <c r="T13" i="22"/>
  <c r="V13" i="22"/>
  <c r="O11" i="22"/>
  <c r="P6" i="56"/>
  <c r="N193" i="17"/>
  <c r="N201" i="17" s="1"/>
  <c r="N9" i="22"/>
  <c r="N17" i="22"/>
  <c r="N15" i="22" s="1"/>
  <c r="N11" i="17"/>
  <c r="N7" i="22"/>
  <c r="O140" i="17"/>
  <c r="V31" i="22"/>
  <c r="T31" i="22"/>
  <c r="L27" i="26"/>
  <c r="J48" i="26"/>
  <c r="J40" i="26"/>
  <c r="M49" i="26"/>
  <c r="M8" i="26"/>
  <c r="M7" i="26" s="1"/>
  <c r="M5" i="26" s="1"/>
  <c r="M8" i="18"/>
  <c r="M41" i="18" s="1"/>
  <c r="M42" i="18" s="1"/>
  <c r="M202" i="17"/>
  <c r="O8" i="54"/>
  <c r="E14" i="55"/>
  <c r="U156" i="17"/>
  <c r="S156" i="17"/>
  <c r="I42" i="27"/>
  <c r="J43" i="27"/>
  <c r="P69" i="49"/>
  <c r="O70" i="49"/>
  <c r="U158" i="17"/>
  <c r="S158" i="17"/>
  <c r="O33" i="22"/>
  <c r="O86" i="49" l="1"/>
  <c r="M18" i="26"/>
  <c r="O17" i="22"/>
  <c r="O9" i="22"/>
  <c r="U140" i="17"/>
  <c r="T140" i="17"/>
  <c r="S140" i="17"/>
  <c r="O7" i="22"/>
  <c r="V11" i="22"/>
  <c r="T11" i="22"/>
  <c r="N9" i="17"/>
  <c r="O11" i="17"/>
  <c r="G14" i="55"/>
  <c r="M22" i="55" s="1"/>
  <c r="M24" i="55" s="1"/>
  <c r="E15" i="55"/>
  <c r="J52" i="26"/>
  <c r="R7" i="49"/>
  <c r="P11" i="56"/>
  <c r="Q11" i="56" s="1"/>
  <c r="Q6" i="56"/>
  <c r="M7" i="25"/>
  <c r="J42" i="27"/>
  <c r="J46" i="27"/>
  <c r="J52" i="27" s="1"/>
  <c r="T33" i="22"/>
  <c r="V33" i="22"/>
  <c r="Q69" i="49"/>
  <c r="P70" i="49"/>
  <c r="L26" i="26"/>
  <c r="L23" i="26" s="1"/>
  <c r="T7" i="22" l="1"/>
  <c r="V7" i="22"/>
  <c r="K43" i="27"/>
  <c r="R11" i="49"/>
  <c r="F7" i="49"/>
  <c r="M27" i="26"/>
  <c r="G15" i="55"/>
  <c r="E19" i="55"/>
  <c r="G19" i="55" s="1"/>
  <c r="T9" i="22"/>
  <c r="V9" i="22"/>
  <c r="O15" i="22"/>
  <c r="T17" i="22"/>
  <c r="V17" i="22"/>
  <c r="L29" i="26"/>
  <c r="L7" i="27" s="1"/>
  <c r="L22" i="27" s="1"/>
  <c r="L35" i="27" s="1"/>
  <c r="L32" i="26"/>
  <c r="P86" i="49"/>
  <c r="U11" i="17"/>
  <c r="S11" i="17"/>
  <c r="Q70" i="49"/>
  <c r="N7" i="17"/>
  <c r="O9" i="17"/>
  <c r="M21" i="26"/>
  <c r="M19" i="26"/>
  <c r="R19" i="49" l="1"/>
  <c r="F11" i="49"/>
  <c r="F12" i="49" s="1"/>
  <c r="R12" i="49"/>
  <c r="N8" i="18"/>
  <c r="N49" i="26"/>
  <c r="N8" i="26"/>
  <c r="N7" i="26" s="1"/>
  <c r="N5" i="26" s="1"/>
  <c r="N202" i="17"/>
  <c r="O7" i="17"/>
  <c r="T15" i="22"/>
  <c r="V15" i="22"/>
  <c r="K46" i="27"/>
  <c r="K52" i="27" s="1"/>
  <c r="U9" i="17"/>
  <c r="S9" i="17"/>
  <c r="Q86" i="49"/>
  <c r="L30" i="26"/>
  <c r="L39" i="26"/>
  <c r="M26" i="26"/>
  <c r="M23" i="26" s="1"/>
  <c r="L43" i="27" l="1"/>
  <c r="N18" i="26"/>
  <c r="O5" i="26"/>
  <c r="AI5" i="26" s="1"/>
  <c r="O8" i="26"/>
  <c r="U7" i="17"/>
  <c r="O2" i="17"/>
  <c r="S7" i="17"/>
  <c r="Q2" i="17"/>
  <c r="O49" i="26"/>
  <c r="N41" i="18"/>
  <c r="M2" i="18"/>
  <c r="O8" i="18"/>
  <c r="N7" i="25"/>
  <c r="O7" i="25" s="1"/>
  <c r="O30" i="25"/>
  <c r="M29" i="26"/>
  <c r="M7" i="27" s="1"/>
  <c r="M22" i="27" s="1"/>
  <c r="M35" i="27" s="1"/>
  <c r="M32" i="26"/>
  <c r="L48" i="26"/>
  <c r="L40" i="26"/>
  <c r="K42" i="27"/>
  <c r="R14" i="49"/>
  <c r="F19" i="49"/>
  <c r="M30" i="26" l="1"/>
  <c r="M39" i="26"/>
  <c r="S30" i="25"/>
  <c r="U30" i="25"/>
  <c r="N27" i="26"/>
  <c r="O31" i="25"/>
  <c r="O7" i="26"/>
  <c r="U8" i="26"/>
  <c r="S8" i="26"/>
  <c r="U8" i="18"/>
  <c r="S8" i="18"/>
  <c r="U5" i="26"/>
  <c r="O18" i="26"/>
  <c r="AI16" i="26" s="1"/>
  <c r="S5" i="26"/>
  <c r="R32" i="49"/>
  <c r="F14" i="49"/>
  <c r="N19" i="26"/>
  <c r="N21" i="26"/>
  <c r="N42" i="18"/>
  <c r="O41" i="18"/>
  <c r="U49" i="26"/>
  <c r="S49" i="26"/>
  <c r="L46" i="27"/>
  <c r="L52" i="27" s="1"/>
  <c r="L52" i="26"/>
  <c r="U7" i="26" l="1"/>
  <c r="O21" i="26"/>
  <c r="S7" i="26"/>
  <c r="S7" i="25"/>
  <c r="U7" i="25"/>
  <c r="N26" i="26"/>
  <c r="N23" i="26" s="1"/>
  <c r="O27" i="26"/>
  <c r="S31" i="25"/>
  <c r="U31" i="25"/>
  <c r="U18" i="26"/>
  <c r="O19" i="26"/>
  <c r="S18" i="26"/>
  <c r="M40" i="26"/>
  <c r="M48" i="26"/>
  <c r="O42" i="18"/>
  <c r="U41" i="18"/>
  <c r="S41" i="18"/>
  <c r="R35" i="49"/>
  <c r="F32" i="49"/>
  <c r="R33" i="49"/>
  <c r="L42" i="27"/>
  <c r="M43" i="27"/>
  <c r="S27" i="26" l="1"/>
  <c r="U27" i="26"/>
  <c r="O26" i="26"/>
  <c r="R61" i="49"/>
  <c r="R36" i="49"/>
  <c r="O23" i="26"/>
  <c r="N29" i="26"/>
  <c r="N7" i="27" s="1"/>
  <c r="N32" i="26"/>
  <c r="M52" i="26"/>
  <c r="U21" i="26"/>
  <c r="S21" i="26"/>
  <c r="U42" i="18"/>
  <c r="S42" i="18"/>
  <c r="M46" i="27"/>
  <c r="M52" i="27" s="1"/>
  <c r="U19" i="26"/>
  <c r="S19" i="26"/>
  <c r="N22" i="27" l="1"/>
  <c r="O7" i="27"/>
  <c r="O55" i="27" s="1"/>
  <c r="F35" i="49"/>
  <c r="U36" i="49"/>
  <c r="M42" i="27"/>
  <c r="U23" i="26"/>
  <c r="S23" i="26"/>
  <c r="F61" i="49"/>
  <c r="R62" i="49"/>
  <c r="F62" i="49" s="1"/>
  <c r="R69" i="49"/>
  <c r="N39" i="26"/>
  <c r="N30" i="26"/>
  <c r="O29" i="26"/>
  <c r="AI23" i="26" s="1"/>
  <c r="S26" i="26"/>
  <c r="U26" i="26"/>
  <c r="O32" i="26"/>
  <c r="N35" i="27" l="1"/>
  <c r="O22" i="27"/>
  <c r="O35" i="27" s="1"/>
  <c r="N40" i="26"/>
  <c r="N48" i="26"/>
  <c r="N43" i="27"/>
  <c r="F69" i="49"/>
  <c r="R70" i="49"/>
  <c r="U32" i="26"/>
  <c r="S32" i="26"/>
  <c r="O30" i="26"/>
  <c r="S29" i="26"/>
  <c r="U29" i="26"/>
  <c r="O39" i="26"/>
  <c r="U30" i="26" l="1"/>
  <c r="S30" i="26"/>
  <c r="R86" i="49"/>
  <c r="F70" i="49"/>
  <c r="U7" i="27"/>
  <c r="O43" i="27"/>
  <c r="S7" i="27"/>
  <c r="N46" i="27"/>
  <c r="N52" i="27" s="1"/>
  <c r="N52" i="26"/>
  <c r="O52" i="26" s="1"/>
  <c r="O48" i="26"/>
  <c r="S39" i="26"/>
  <c r="U39" i="26"/>
  <c r="O40" i="26"/>
  <c r="Q61" i="26"/>
  <c r="S22" i="27" l="1"/>
  <c r="U22" i="27"/>
  <c r="U52" i="26"/>
  <c r="O54" i="26"/>
  <c r="F78" i="49"/>
  <c r="F86" i="49"/>
  <c r="S40" i="26"/>
  <c r="U40" i="26"/>
  <c r="N42" i="27"/>
  <c r="S48" i="26"/>
  <c r="U48" i="26"/>
  <c r="F81" i="49" l="1"/>
  <c r="F79" i="49"/>
  <c r="U54" i="26"/>
  <c r="S38" i="27"/>
  <c r="U38" i="27"/>
  <c r="U39" i="27" l="1"/>
  <c r="U55" i="27" s="1"/>
  <c r="S39" i="27"/>
  <c r="S55" i="27" s="1"/>
  <c r="U15" i="27" l="1"/>
  <c r="O45" i="27"/>
  <c r="S1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Aymar FAIZOUN</author>
  </authors>
  <commentList>
    <comment ref="B9" authorId="0" shapeId="0" xr:uid="{00000000-0006-0000-0300-000001000000}">
      <text>
        <r>
          <rPr>
            <b/>
            <sz val="10"/>
            <color indexed="81"/>
            <rFont val="Tahoma"/>
            <family val="2"/>
          </rPr>
          <t>Aymar FAIZOUN:</t>
        </r>
        <r>
          <rPr>
            <sz val="10"/>
            <color indexed="81"/>
            <rFont val="Tahoma"/>
            <family val="2"/>
          </rPr>
          <t xml:space="preserve">
-Charges de personnel MRP déduites des business travel &amp; frais de reception. (reclassés en transport &amp; déplacement: frais généraux)
-Deduites egalement des frais de recrutement. (reclassés en frais généraux)</t>
        </r>
      </text>
    </comment>
    <comment ref="B14" authorId="0" shapeId="0" xr:uid="{00000000-0006-0000-0300-000002000000}">
      <text>
        <r>
          <rPr>
            <b/>
            <sz val="10"/>
            <color indexed="81"/>
            <rFont val="Tahoma"/>
            <family val="2"/>
          </rPr>
          <t>Aymar FAIZOUN:</t>
        </r>
        <r>
          <rPr>
            <sz val="10"/>
            <color indexed="81"/>
            <rFont val="Tahoma"/>
            <family val="2"/>
          </rPr>
          <t xml:space="preserve">
-Rent, elect, securité, fuel.(réseau &amp; admin)
-Entretien bureaux.
</t>
        </r>
      </text>
    </comment>
    <comment ref="B15" authorId="0" shapeId="0" xr:uid="{00000000-0006-0000-0300-000003000000}">
      <text>
        <r>
          <rPr>
            <b/>
            <sz val="10"/>
            <color indexed="81"/>
            <rFont val="Tahoma"/>
            <family val="2"/>
          </rPr>
          <t>Aymar FAIZOUN:</t>
        </r>
        <r>
          <rPr>
            <sz val="10"/>
            <color indexed="81"/>
            <rFont val="Tahoma"/>
            <family val="2"/>
          </rPr>
          <t xml:space="preserve">
-Contrat de maintenance réseau. (Ericsson, aviat &amp; autres)
-Locations de circuits.
-Maintenance sites &amp; CT.</t>
        </r>
      </text>
    </comment>
    <comment ref="B18" authorId="0" shapeId="0" xr:uid="{00000000-0006-0000-0300-000004000000}">
      <text>
        <r>
          <rPr>
            <b/>
            <sz val="10"/>
            <color indexed="81"/>
            <rFont val="Tahoma"/>
            <family val="2"/>
          </rPr>
          <t>Aymar FAIZOUN:</t>
        </r>
        <r>
          <rPr>
            <sz val="10"/>
            <color indexed="81"/>
            <rFont val="Tahoma"/>
            <family val="2"/>
          </rPr>
          <t xml:space="preserve">
-Materiel de transport (admin &amp; réseau).</t>
        </r>
      </text>
    </comment>
    <comment ref="B19" authorId="0" shapeId="0" xr:uid="{00000000-0006-0000-0300-000005000000}">
      <text>
        <r>
          <rPr>
            <b/>
            <sz val="10"/>
            <color indexed="81"/>
            <rFont val="Tahoma"/>
            <family val="2"/>
          </rPr>
          <t>Aymar FAIZOUN:</t>
        </r>
        <r>
          <rPr>
            <sz val="10"/>
            <color indexed="81"/>
            <rFont val="Tahoma"/>
            <family val="2"/>
          </rPr>
          <t xml:space="preserve">
-Maintenance informatique.
-Consommables informatiques.</t>
        </r>
      </text>
    </comment>
    <comment ref="B23" authorId="0" shapeId="0" xr:uid="{00000000-0006-0000-0300-000006000000}">
      <text>
        <r>
          <rPr>
            <b/>
            <sz val="10"/>
            <color indexed="81"/>
            <rFont val="Tahoma"/>
            <family val="2"/>
          </rPr>
          <t>Aymar FAIZOUN:</t>
        </r>
        <r>
          <rPr>
            <sz val="10"/>
            <color indexed="81"/>
            <rFont val="Tahoma"/>
            <family val="2"/>
          </rPr>
          <t xml:space="preserve">
-Roaming management fees.
-Autres frais généraux.
-Honoraires consultants.
-Honoraires auduteurs.
-Frais de recrutement du personnel.
-Remuneration interimaires.</t>
        </r>
      </text>
    </comment>
    <comment ref="B25" authorId="0" shapeId="0" xr:uid="{00000000-0006-0000-0300-000007000000}">
      <text>
        <r>
          <rPr>
            <b/>
            <sz val="10"/>
            <color indexed="81"/>
            <rFont val="Tahoma"/>
            <family val="2"/>
          </rPr>
          <t>Aymar FAIZOUN:</t>
        </r>
        <r>
          <rPr>
            <sz val="10"/>
            <color indexed="81"/>
            <rFont val="Tahoma"/>
            <family val="2"/>
          </rPr>
          <t xml:space="preserve">
-Business travels.
-Travels &amp; hosting for visitor &amp; postage.
-Frais de reception du personnel.</t>
        </r>
      </text>
    </comment>
    <comment ref="B26" authorId="0" shapeId="0" xr:uid="{00000000-0006-0000-0300-000008000000}">
      <text>
        <r>
          <rPr>
            <b/>
            <sz val="9"/>
            <color indexed="81"/>
            <rFont val="Tahoma"/>
            <family val="2"/>
          </rPr>
          <t>Aymar FAIZOUN:</t>
        </r>
        <r>
          <rPr>
            <sz val="9"/>
            <color indexed="81"/>
            <rFont val="Tahoma"/>
            <family val="2"/>
          </rPr>
          <t xml:space="preserve">
-Assurance
-Frais bancaires.
-Dons.</t>
        </r>
      </text>
    </comment>
    <comment ref="B27" authorId="0" shapeId="0" xr:uid="{00000000-0006-0000-0300-000009000000}">
      <text>
        <r>
          <rPr>
            <b/>
            <sz val="10"/>
            <color indexed="81"/>
            <rFont val="Tahoma"/>
            <family val="2"/>
          </rPr>
          <t>Aymar FAIZOUN:</t>
        </r>
        <r>
          <rPr>
            <sz val="10"/>
            <color indexed="81"/>
            <rFont val="Tahoma"/>
            <family val="2"/>
          </rPr>
          <t xml:space="preserve">
-Ftures de bureau.
-Achat de materiel.</t>
        </r>
      </text>
    </comment>
    <comment ref="B33" authorId="0" shapeId="0" xr:uid="{00000000-0006-0000-0300-00000A000000}">
      <text>
        <r>
          <rPr>
            <b/>
            <sz val="10"/>
            <color indexed="81"/>
            <rFont val="Tahoma"/>
            <family val="2"/>
          </rPr>
          <t>Aymar FAIZOUN:</t>
        </r>
        <r>
          <rPr>
            <sz val="10"/>
            <color indexed="81"/>
            <rFont val="Tahoma"/>
            <family val="2"/>
          </rPr>
          <t xml:space="preserve">
-Impots fonciers &amp; patentes.
-Autres impots &amp; taxes directes. (droits d'enregistrement de contrat).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Aymar FAIZOUN</author>
  </authors>
  <commentList>
    <comment ref="B25" authorId="0" shapeId="0" xr:uid="{00000000-0006-0000-0600-000001000000}">
      <text>
        <r>
          <rPr>
            <b/>
            <sz val="9"/>
            <color indexed="81"/>
            <rFont val="Tahoma"/>
            <family val="2"/>
          </rPr>
          <t>Aymar FAIZOUN:</t>
        </r>
        <r>
          <rPr>
            <sz val="9"/>
            <color indexed="81"/>
            <rFont val="Tahoma"/>
            <family val="2"/>
          </rPr>
          <t xml:space="preserve">
Revenue sharing costs-vendors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Aymar FAIZOUN</author>
  </authors>
  <commentList>
    <comment ref="B39" authorId="0" shapeId="0" xr:uid="{00000000-0006-0000-0A00-000001000000}">
      <text>
        <r>
          <rPr>
            <b/>
            <sz val="9"/>
            <color indexed="81"/>
            <rFont val="Tahoma"/>
            <family val="2"/>
          </rPr>
          <t>Aymar FAIZOUN:</t>
        </r>
        <r>
          <rPr>
            <sz val="9"/>
            <color indexed="81"/>
            <rFont val="Tahoma"/>
            <family val="2"/>
          </rPr>
          <t xml:space="preserve">
Revenue sharing costs-vendors</t>
        </r>
      </text>
    </comment>
    <comment ref="J43" authorId="0" shapeId="0" xr:uid="{00000000-0006-0000-0A00-000002000000}">
      <text>
        <r>
          <rPr>
            <b/>
            <sz val="9"/>
            <color indexed="81"/>
            <rFont val="Tahoma"/>
            <family val="2"/>
          </rPr>
          <t>Aymar FAIZOUN:</t>
        </r>
        <r>
          <rPr>
            <sz val="9"/>
            <color indexed="81"/>
            <rFont val="Tahoma"/>
            <family val="2"/>
          </rPr>
          <t xml:space="preserve">
-5mf: reprise sur les signalisations FT de janvier 2018.
-14mf: impact prise en compte des  charges définitives de déc17 &amp; janv18.</t>
        </r>
      </text>
    </comment>
    <comment ref="P43" authorId="0" shapeId="0" xr:uid="{00000000-0006-0000-0A00-000003000000}">
      <text>
        <r>
          <rPr>
            <b/>
            <sz val="9"/>
            <color indexed="81"/>
            <rFont val="Tahoma"/>
            <family val="2"/>
          </rPr>
          <t>Aymar FAIZOUN:</t>
        </r>
        <r>
          <rPr>
            <sz val="9"/>
            <color indexed="81"/>
            <rFont val="Tahoma"/>
            <family val="2"/>
          </rPr>
          <t xml:space="preserve">
-5mf: reprise sur les signalisations FT de janvier 2018.
-14mf: impact prise en compte des  charges définitives de déc17 &amp; janv18.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Arnaud HOUMBIYE</author>
  </authors>
  <commentList>
    <comment ref="P15" authorId="0" shapeId="0" xr:uid="{00000000-0006-0000-1300-000001000000}">
      <text>
        <r>
          <rPr>
            <sz val="9"/>
            <color indexed="81"/>
            <rFont val="Tahoma"/>
            <family val="2"/>
          </rPr>
          <t xml:space="preserve">
Alignement au CA onglet "CA Mobile"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Sèdjro Hermann HOUNTCHONOU</author>
  </authors>
  <commentList>
    <comment ref="M70" authorId="0" shapeId="0" xr:uid="{00000000-0006-0000-1500-000001000000}">
      <text>
        <r>
          <rPr>
            <b/>
            <sz val="9"/>
            <color indexed="81"/>
            <rFont val="Tahoma"/>
            <family val="2"/>
          </rPr>
          <t>Sèdjro Hermann HOUNTCHONOU:</t>
        </r>
        <r>
          <rPr>
            <sz val="9"/>
            <color indexed="81"/>
            <rFont val="Tahoma"/>
            <family val="2"/>
          </rPr>
          <t xml:space="preserve">
Push &amp; Pull, Masters &amp; Charge Distribution</t>
        </r>
      </text>
    </comment>
    <comment ref="N70" authorId="0" shapeId="0" xr:uid="{00000000-0006-0000-1500-000002000000}">
      <text>
        <r>
          <rPr>
            <b/>
            <sz val="9"/>
            <color indexed="81"/>
            <rFont val="Tahoma"/>
            <family val="2"/>
          </rPr>
          <t>Sèdjro Hermann HOUNTCHONOU:</t>
        </r>
        <r>
          <rPr>
            <sz val="9"/>
            <color indexed="81"/>
            <rFont val="Tahoma"/>
            <family val="2"/>
          </rPr>
          <t xml:space="preserve">
Push &amp; Pull, Masters &amp; Charge Distribution</t>
        </r>
      </text>
    </comment>
    <comment ref="O70" authorId="0" shapeId="0" xr:uid="{00000000-0006-0000-1500-000003000000}">
      <text>
        <r>
          <rPr>
            <b/>
            <sz val="9"/>
            <color indexed="81"/>
            <rFont val="Tahoma"/>
            <family val="2"/>
          </rPr>
          <t>Sèdjro Hermann HOUNTCHONOU:</t>
        </r>
        <r>
          <rPr>
            <sz val="9"/>
            <color indexed="81"/>
            <rFont val="Tahoma"/>
            <family val="2"/>
          </rPr>
          <t xml:space="preserve">
Push &amp; Pull, Masters &amp; Charge Distribution</t>
        </r>
      </text>
    </comment>
    <comment ref="P70" authorId="0" shapeId="0" xr:uid="{00000000-0006-0000-1500-000004000000}">
      <text>
        <r>
          <rPr>
            <b/>
            <sz val="9"/>
            <color indexed="81"/>
            <rFont val="Tahoma"/>
            <family val="2"/>
          </rPr>
          <t>Sèdjro Hermann HOUNTCHONOU:</t>
        </r>
        <r>
          <rPr>
            <sz val="9"/>
            <color indexed="81"/>
            <rFont val="Tahoma"/>
            <family val="2"/>
          </rPr>
          <t xml:space="preserve">
Push &amp; Pull, Masters &amp; Charge Distribution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Roméo AZON</author>
  </authors>
  <commentList>
    <comment ref="F39" authorId="0" shapeId="0" xr:uid="{00000000-0006-0000-1600-000001000000}">
      <text>
        <r>
          <rPr>
            <b/>
            <sz val="9"/>
            <color indexed="81"/>
            <rFont val="Tahoma"/>
            <family val="2"/>
          </rPr>
          <t>Roméo AZON:</t>
        </r>
        <r>
          <rPr>
            <sz val="9"/>
            <color indexed="81"/>
            <rFont val="Tahoma"/>
            <family val="2"/>
          </rPr>
          <t xml:space="preserve">
Réduction du budget capex de 103 sur 3 mois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Gildas ANTONY</author>
  </authors>
  <commentList>
    <comment ref="I136" authorId="0" shapeId="0" xr:uid="{00000000-0006-0000-1A00-000001000000}">
      <text>
        <r>
          <rPr>
            <b/>
            <sz val="9"/>
            <color indexed="81"/>
            <rFont val="Tahoma"/>
            <family val="2"/>
          </rPr>
          <t>Gildas ANTONY:</t>
        </r>
        <r>
          <rPr>
            <sz val="9"/>
            <color indexed="81"/>
            <rFont val="Tahoma"/>
            <family val="2"/>
          </rPr>
          <t xml:space="preserve">
Paiement management fees Q4 2017</t>
        </r>
      </text>
    </comment>
    <comment ref="O136" authorId="0" shapeId="0" xr:uid="{00000000-0006-0000-1A00-000002000000}">
      <text>
        <r>
          <rPr>
            <b/>
            <sz val="9"/>
            <color indexed="81"/>
            <rFont val="Tahoma"/>
            <family val="2"/>
          </rPr>
          <t>Gildas ANTONY:</t>
        </r>
        <r>
          <rPr>
            <sz val="9"/>
            <color indexed="81"/>
            <rFont val="Tahoma"/>
            <family val="2"/>
          </rPr>
          <t xml:space="preserve">
Paiement management fees Q1 2018</t>
        </r>
      </text>
    </comment>
    <comment ref="R136" authorId="0" shapeId="0" xr:uid="{00000000-0006-0000-1A00-000003000000}">
      <text>
        <r>
          <rPr>
            <b/>
            <sz val="9"/>
            <color indexed="81"/>
            <rFont val="Tahoma"/>
            <family val="2"/>
          </rPr>
          <t>Gildas ANTONY:</t>
        </r>
        <r>
          <rPr>
            <sz val="9"/>
            <color indexed="81"/>
            <rFont val="Tahoma"/>
            <family val="2"/>
          </rPr>
          <t xml:space="preserve">
Management fees Q2+ Q3 2018</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Aymar FAIZOUN</author>
  </authors>
  <commentList>
    <comment ref="F10" authorId="0" shapeId="0" xr:uid="{00000000-0006-0000-1C00-000001000000}">
      <text>
        <r>
          <rPr>
            <b/>
            <sz val="10"/>
            <color indexed="81"/>
            <rFont val="Tahoma"/>
            <family val="2"/>
          </rPr>
          <t>Aymar FAIZOUN:</t>
        </r>
        <r>
          <rPr>
            <sz val="10"/>
            <color indexed="81"/>
            <rFont val="Tahoma"/>
            <family val="2"/>
          </rPr>
          <t xml:space="preserve">
*Augmentation du cours du dollars de 500 à 580.
*Augmentation du nombre de sites.</t>
        </r>
      </text>
    </comment>
    <comment ref="F11" authorId="0" shapeId="0" xr:uid="{00000000-0006-0000-1C00-000002000000}">
      <text>
        <r>
          <rPr>
            <b/>
            <sz val="10"/>
            <color indexed="81"/>
            <rFont val="Tahoma"/>
            <family val="2"/>
          </rPr>
          <t>Aymar FAIZOUN:</t>
        </r>
        <r>
          <rPr>
            <sz val="10"/>
            <color indexed="81"/>
            <rFont val="Tahoma"/>
            <family val="2"/>
          </rPr>
          <t xml:space="preserve">
Augmentation du cours du dollars de 500 à 580.</t>
        </r>
      </text>
    </comment>
    <comment ref="F12" authorId="0" shapeId="0" xr:uid="{00000000-0006-0000-1C00-000003000000}">
      <text>
        <r>
          <rPr>
            <b/>
            <sz val="10"/>
            <color indexed="81"/>
            <rFont val="Tahoma"/>
            <family val="2"/>
          </rPr>
          <t>Aymar FAIZOUN:</t>
        </r>
        <r>
          <rPr>
            <sz val="10"/>
            <color indexed="81"/>
            <rFont val="Tahoma"/>
            <family val="2"/>
          </rPr>
          <t xml:space="preserve">
*Augmentation du cours du dollars de 500 à 580.
*Augmentation du nombre de Node-B.</t>
        </r>
      </text>
    </comment>
    <comment ref="F13" authorId="0" shapeId="0" xr:uid="{00000000-0006-0000-1C00-000004000000}">
      <text>
        <r>
          <rPr>
            <b/>
            <sz val="10"/>
            <color indexed="81"/>
            <rFont val="Tahoma"/>
            <family val="2"/>
          </rPr>
          <t>Aymar FAIZOUN:</t>
        </r>
        <r>
          <rPr>
            <sz val="10"/>
            <color indexed="81"/>
            <rFont val="Tahoma"/>
            <family val="2"/>
          </rPr>
          <t xml:space="preserve">
Augmentation du cours du dollars de 500 à 580.</t>
        </r>
      </text>
    </comment>
    <comment ref="F14" authorId="0" shapeId="0" xr:uid="{00000000-0006-0000-1C00-000005000000}">
      <text>
        <r>
          <rPr>
            <b/>
            <sz val="10"/>
            <color indexed="81"/>
            <rFont val="Tahoma"/>
            <family val="2"/>
          </rPr>
          <t>Aymar FAIZOUN:</t>
        </r>
        <r>
          <rPr>
            <sz val="10"/>
            <color indexed="81"/>
            <rFont val="Tahoma"/>
            <family val="2"/>
          </rPr>
          <t xml:space="preserve">
Augmentation du cours du dollars de 500 à 580.</t>
        </r>
      </text>
    </comment>
    <comment ref="F15" authorId="0" shapeId="0" xr:uid="{00000000-0006-0000-1C00-000006000000}">
      <text>
        <r>
          <rPr>
            <b/>
            <sz val="10"/>
            <color indexed="81"/>
            <rFont val="Tahoma"/>
            <family val="2"/>
          </rPr>
          <t>Aymar FAIZOUN:</t>
        </r>
        <r>
          <rPr>
            <sz val="10"/>
            <color indexed="81"/>
            <rFont val="Tahoma"/>
            <family val="2"/>
          </rPr>
          <t xml:space="preserve">
Augmentation du cours du dollars de 500 à 580.</t>
        </r>
      </text>
    </comment>
    <comment ref="F16" authorId="0" shapeId="0" xr:uid="{00000000-0006-0000-1C00-000007000000}">
      <text>
        <r>
          <rPr>
            <b/>
            <sz val="10"/>
            <color indexed="81"/>
            <rFont val="Tahoma"/>
            <family val="2"/>
          </rPr>
          <t>Aymar FAIZOUN:</t>
        </r>
        <r>
          <rPr>
            <sz val="10"/>
            <color indexed="81"/>
            <rFont val="Tahoma"/>
            <family val="2"/>
          </rPr>
          <t xml:space="preserve">
Augmentation du cours du dollars de 500 à 580.</t>
        </r>
      </text>
    </comment>
    <comment ref="F17" authorId="0" shapeId="0" xr:uid="{00000000-0006-0000-1C00-000008000000}">
      <text>
        <r>
          <rPr>
            <b/>
            <sz val="10"/>
            <color indexed="81"/>
            <rFont val="Tahoma"/>
            <family val="2"/>
          </rPr>
          <t>Aymar FAIZOUN:</t>
        </r>
        <r>
          <rPr>
            <sz val="10"/>
            <color indexed="81"/>
            <rFont val="Tahoma"/>
            <family val="2"/>
          </rPr>
          <t xml:space="preserve">
Nouveau projet.</t>
        </r>
      </text>
    </comment>
    <comment ref="F18" authorId="0" shapeId="0" xr:uid="{00000000-0006-0000-1C00-000009000000}">
      <text>
        <r>
          <rPr>
            <b/>
            <sz val="10"/>
            <color indexed="81"/>
            <rFont val="Tahoma"/>
            <family val="2"/>
          </rPr>
          <t>Aymar FAIZOUN:</t>
        </r>
        <r>
          <rPr>
            <sz val="10"/>
            <color indexed="81"/>
            <rFont val="Tahoma"/>
            <family val="2"/>
          </rPr>
          <t xml:space="preserve">
Nouveau projet.</t>
        </r>
      </text>
    </comment>
    <comment ref="F19" authorId="0" shapeId="0" xr:uid="{00000000-0006-0000-1C00-00000A000000}">
      <text>
        <r>
          <rPr>
            <b/>
            <sz val="10"/>
            <color indexed="81"/>
            <rFont val="Tahoma"/>
            <family val="2"/>
          </rPr>
          <t>Aymar FAIZOUN:</t>
        </r>
        <r>
          <rPr>
            <sz val="10"/>
            <color indexed="81"/>
            <rFont val="Tahoma"/>
            <family val="2"/>
          </rPr>
          <t xml:space="preserve">
Nouveau projet.</t>
        </r>
      </text>
    </comment>
    <comment ref="F20" authorId="0" shapeId="0" xr:uid="{00000000-0006-0000-1C00-00000B000000}">
      <text>
        <r>
          <rPr>
            <b/>
            <sz val="10"/>
            <color indexed="81"/>
            <rFont val="Tahoma"/>
            <family val="2"/>
          </rPr>
          <t>Aymar FAIZOUN:</t>
        </r>
        <r>
          <rPr>
            <sz val="10"/>
            <color indexed="81"/>
            <rFont val="Tahoma"/>
            <family val="2"/>
          </rPr>
          <t xml:space="preserve">
Augmentation du cours du dollars de 500 à 580.</t>
        </r>
      </text>
    </comment>
    <comment ref="F21" authorId="0" shapeId="0" xr:uid="{00000000-0006-0000-1C00-00000C000000}">
      <text>
        <r>
          <rPr>
            <b/>
            <sz val="10"/>
            <color indexed="81"/>
            <rFont val="Tahoma"/>
            <family val="2"/>
          </rPr>
          <t>Aymar FAIZOUN:</t>
        </r>
        <r>
          <rPr>
            <sz val="10"/>
            <color indexed="81"/>
            <rFont val="Tahoma"/>
            <family val="2"/>
          </rPr>
          <t xml:space="preserve">
Augmentation du cours du dollars de 500 à 580.</t>
        </r>
      </text>
    </comment>
    <comment ref="F22" authorId="0" shapeId="0" xr:uid="{00000000-0006-0000-1C00-00000D000000}">
      <text>
        <r>
          <rPr>
            <b/>
            <sz val="10"/>
            <color indexed="81"/>
            <rFont val="Tahoma"/>
            <family val="2"/>
          </rPr>
          <t>Aymar FAIZOUN:</t>
        </r>
        <r>
          <rPr>
            <sz val="10"/>
            <color indexed="81"/>
            <rFont val="Tahoma"/>
            <family val="2"/>
          </rPr>
          <t xml:space="preserve">
Augmentation du cours du dollars de 500 à 580.</t>
        </r>
      </text>
    </comment>
    <comment ref="AH55" authorId="0" shapeId="0" xr:uid="{00000000-0006-0000-1C00-00000E000000}">
      <text>
        <r>
          <rPr>
            <b/>
            <sz val="10"/>
            <color indexed="81"/>
            <rFont val="Tahoma"/>
            <family val="2"/>
          </rPr>
          <t>Aymar FAIZOUN:</t>
        </r>
        <r>
          <rPr>
            <sz val="10"/>
            <color indexed="81"/>
            <rFont val="Tahoma"/>
            <family val="2"/>
          </rPr>
          <t xml:space="preserve">
Prise en compte de factures d'avoir.</t>
        </r>
      </text>
    </comment>
    <comment ref="AI65" authorId="0" shapeId="0" xr:uid="{00000000-0006-0000-1C00-00000F000000}">
      <text>
        <r>
          <rPr>
            <b/>
            <sz val="10"/>
            <color indexed="81"/>
            <rFont val="Tahoma"/>
            <family val="2"/>
          </rPr>
          <t>Aymar FAIZOUN:</t>
        </r>
        <r>
          <rPr>
            <sz val="10"/>
            <color indexed="81"/>
            <rFont val="Tahoma"/>
            <family val="2"/>
          </rPr>
          <t xml:space="preserve">
Prise en compte de factures d'avoirs.</t>
        </r>
      </text>
    </comment>
    <comment ref="AH99" authorId="0" shapeId="0" xr:uid="{00000000-0006-0000-1C00-000010000000}">
      <text>
        <r>
          <rPr>
            <b/>
            <sz val="10"/>
            <color indexed="81"/>
            <rFont val="Tahoma"/>
            <family val="2"/>
          </rPr>
          <t>Aymar FAIZOUN:</t>
        </r>
        <r>
          <rPr>
            <sz val="10"/>
            <color indexed="81"/>
            <rFont val="Tahoma"/>
            <family val="2"/>
          </rPr>
          <t xml:space="preserve">
Correction de facture.</t>
        </r>
      </text>
    </comment>
    <comment ref="AI104" authorId="0" shapeId="0" xr:uid="{00000000-0006-0000-1C00-000011000000}">
      <text>
        <r>
          <rPr>
            <b/>
            <sz val="10"/>
            <color indexed="81"/>
            <rFont val="Tahoma"/>
            <family val="2"/>
          </rPr>
          <t>Aymar FAIZOUN:</t>
        </r>
        <r>
          <rPr>
            <sz val="10"/>
            <color indexed="81"/>
            <rFont val="Tahoma"/>
            <family val="2"/>
          </rPr>
          <t xml:space="preserve">
Correction de taux. (euro en dollars)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Aymar FAIZOUN</author>
  </authors>
  <commentList>
    <comment ref="D10" authorId="0" shapeId="0" xr:uid="{00000000-0006-0000-1F00-000001000000}">
      <text>
        <r>
          <rPr>
            <b/>
            <sz val="10"/>
            <color indexed="81"/>
            <rFont val="Tahoma"/>
            <family val="2"/>
          </rPr>
          <t>Aymar FAIZOUN:</t>
        </r>
        <r>
          <rPr>
            <sz val="10"/>
            <color indexed="81"/>
            <rFont val="Tahoma"/>
            <family val="2"/>
          </rPr>
          <t xml:space="preserve">
Inclut les sites 3G.</t>
        </r>
      </text>
    </comment>
    <comment ref="E10" authorId="0" shapeId="0" xr:uid="{00000000-0006-0000-1F00-000002000000}">
      <text>
        <r>
          <rPr>
            <b/>
            <sz val="10"/>
            <color indexed="81"/>
            <rFont val="Tahoma"/>
            <family val="2"/>
          </rPr>
          <t>Aymar FAIZOUN:</t>
        </r>
        <r>
          <rPr>
            <sz val="10"/>
            <color indexed="81"/>
            <rFont val="Tahoma"/>
            <family val="2"/>
          </rPr>
          <t xml:space="preserve">
Inclut les sites 3G.</t>
        </r>
      </text>
    </comment>
    <comment ref="F10" authorId="0" shapeId="0" xr:uid="{00000000-0006-0000-1F00-000003000000}">
      <text>
        <r>
          <rPr>
            <b/>
            <sz val="10"/>
            <color indexed="81"/>
            <rFont val="Tahoma"/>
            <family val="2"/>
          </rPr>
          <t>Aymar FAIZOUN:</t>
        </r>
        <r>
          <rPr>
            <sz val="10"/>
            <color indexed="81"/>
            <rFont val="Tahoma"/>
            <family val="2"/>
          </rPr>
          <t xml:space="preserve">
Inclut les sites 3G.</t>
        </r>
      </text>
    </comment>
    <comment ref="G10" authorId="0" shapeId="0" xr:uid="{00000000-0006-0000-1F00-000004000000}">
      <text>
        <r>
          <rPr>
            <b/>
            <sz val="10"/>
            <color indexed="81"/>
            <rFont val="Tahoma"/>
            <family val="2"/>
          </rPr>
          <t>Aymar FAIZOUN:</t>
        </r>
        <r>
          <rPr>
            <sz val="10"/>
            <color indexed="81"/>
            <rFont val="Tahoma"/>
            <family val="2"/>
          </rPr>
          <t xml:space="preserve">
Inclut les sites 3G.</t>
        </r>
      </text>
    </comment>
    <comment ref="H10" authorId="0" shapeId="0" xr:uid="{00000000-0006-0000-1F00-000005000000}">
      <text>
        <r>
          <rPr>
            <b/>
            <sz val="10"/>
            <color indexed="81"/>
            <rFont val="Tahoma"/>
            <family val="2"/>
          </rPr>
          <t>Aymar FAIZOUN:</t>
        </r>
        <r>
          <rPr>
            <sz val="10"/>
            <color indexed="81"/>
            <rFont val="Tahoma"/>
            <family val="2"/>
          </rPr>
          <t xml:space="preserve">
Inclut les sites 3G.</t>
        </r>
      </text>
    </comment>
    <comment ref="I10" authorId="0" shapeId="0" xr:uid="{00000000-0006-0000-1F00-000006000000}">
      <text>
        <r>
          <rPr>
            <b/>
            <sz val="10"/>
            <color indexed="81"/>
            <rFont val="Tahoma"/>
            <family val="2"/>
          </rPr>
          <t>Aymar FAIZOUN:</t>
        </r>
        <r>
          <rPr>
            <sz val="10"/>
            <color indexed="81"/>
            <rFont val="Tahoma"/>
            <family val="2"/>
          </rPr>
          <t xml:space="preserve">
Inclut les sites 3G.</t>
        </r>
      </text>
    </comment>
    <comment ref="J10" authorId="0" shapeId="0" xr:uid="{00000000-0006-0000-1F00-000007000000}">
      <text>
        <r>
          <rPr>
            <b/>
            <sz val="10"/>
            <color indexed="81"/>
            <rFont val="Tahoma"/>
            <family val="2"/>
          </rPr>
          <t>Aymar FAIZOUN:</t>
        </r>
        <r>
          <rPr>
            <sz val="10"/>
            <color indexed="81"/>
            <rFont val="Tahoma"/>
            <family val="2"/>
          </rPr>
          <t xml:space="preserve">
Inclut les sites 3G.</t>
        </r>
      </text>
    </comment>
  </commentList>
</comments>
</file>

<file path=xl/sharedStrings.xml><?xml version="1.0" encoding="utf-8"?>
<sst xmlns="http://schemas.openxmlformats.org/spreadsheetml/2006/main" count="3003" uniqueCount="922">
  <si>
    <t>ELEMENTS</t>
  </si>
  <si>
    <t>Actu2</t>
  </si>
  <si>
    <t>Budget 24</t>
  </si>
  <si>
    <t>Variation</t>
  </si>
  <si>
    <t>ACTU2</t>
  </si>
  <si>
    <t>SORTANT PREPAID (VOIX, SMS, SVA)</t>
  </si>
  <si>
    <t>Coût</t>
  </si>
  <si>
    <t>DATA</t>
  </si>
  <si>
    <t>Commissions Distributeurs</t>
  </si>
  <si>
    <t>VENTE DE TERMINAUX</t>
  </si>
  <si>
    <t>SVA</t>
  </si>
  <si>
    <t>Achat de terminaux</t>
  </si>
  <si>
    <t>POSTPAID</t>
  </si>
  <si>
    <t>ROAMING</t>
  </si>
  <si>
    <t>International sortant</t>
  </si>
  <si>
    <t>LS ET VENTE DE CAPACITE</t>
  </si>
  <si>
    <t>Roaming out et interconnexion SMS</t>
  </si>
  <si>
    <t>COLOCATION</t>
  </si>
  <si>
    <t>Achat de capacité</t>
  </si>
  <si>
    <t>ENTRANT INTERNATIONAL</t>
  </si>
  <si>
    <t>Commissions MM</t>
  </si>
  <si>
    <t xml:space="preserve">MOOV MONEY </t>
  </si>
  <si>
    <t>TOTAL</t>
  </si>
  <si>
    <t xml:space="preserve">IMPACT MARGE </t>
  </si>
  <si>
    <t xml:space="preserve">DATA ET VOIX </t>
  </si>
  <si>
    <t>INTERNATIONAL</t>
  </si>
  <si>
    <t>CAPACITE</t>
  </si>
  <si>
    <t>MOOV BENIN BUDGET 2025</t>
  </si>
  <si>
    <t xml:space="preserve"> </t>
  </si>
  <si>
    <t>U</t>
  </si>
  <si>
    <t>XOF</t>
  </si>
  <si>
    <t>ONATEL</t>
  </si>
  <si>
    <t>FC DRC1150-014779</t>
  </si>
  <si>
    <t>BL DRC1150-002137</t>
  </si>
  <si>
    <t>DRC11500</t>
  </si>
  <si>
    <t>FC DRC1150-014784</t>
  </si>
  <si>
    <t>BL DRC1150-002142</t>
  </si>
  <si>
    <t>FC DRN5010-004909</t>
  </si>
  <si>
    <t>CC DRN5010-004906</t>
  </si>
  <si>
    <t>DI5010004</t>
  </si>
  <si>
    <t>FC DRC1130-008172</t>
  </si>
  <si>
    <t>CC DRC1130-008119</t>
  </si>
  <si>
    <t>DRC11300</t>
  </si>
  <si>
    <t>FC DRC1080-004286</t>
  </si>
  <si>
    <t>CC DRC1080-004381</t>
  </si>
  <si>
    <t>DRC10800</t>
  </si>
  <si>
    <t>FC DRC1130-008174</t>
  </si>
  <si>
    <t>CC DRC1130-008121</t>
  </si>
  <si>
    <t>FC DRC1150-014797</t>
  </si>
  <si>
    <t>CC DRC1150-015116</t>
  </si>
  <si>
    <t>FC DRC1110-004324</t>
  </si>
  <si>
    <t>CC DRC1110-004283</t>
  </si>
  <si>
    <t>DRC11100</t>
  </si>
  <si>
    <t>FC DRO6070-000412</t>
  </si>
  <si>
    <t>CC DRO6070-000407</t>
  </si>
  <si>
    <t>DRO60700</t>
  </si>
  <si>
    <t>FC DRC1150-014790</t>
  </si>
  <si>
    <t>CC DRC1150-015109</t>
  </si>
  <si>
    <t>FC DRC1120-012603</t>
  </si>
  <si>
    <t>CC DRC1120-012589</t>
  </si>
  <si>
    <t>DI1120055</t>
  </si>
  <si>
    <t>FC DRC1140-009616</t>
  </si>
  <si>
    <t>CC DRC1140-010229</t>
  </si>
  <si>
    <t>DRC11400</t>
  </si>
  <si>
    <t>FC DRC1140-009619</t>
  </si>
  <si>
    <t>CC DRC1140-010232</t>
  </si>
  <si>
    <t>P&amp;L consolidé</t>
  </si>
  <si>
    <t>JANV</t>
  </si>
  <si>
    <t>FEV</t>
  </si>
  <si>
    <t>Mars</t>
  </si>
  <si>
    <t>AVR</t>
  </si>
  <si>
    <t>MAI</t>
  </si>
  <si>
    <t>JUIN</t>
  </si>
  <si>
    <t>JUIL</t>
  </si>
  <si>
    <t>AOUT</t>
  </si>
  <si>
    <t>SEPT</t>
  </si>
  <si>
    <t>OCT</t>
  </si>
  <si>
    <t>NOV</t>
  </si>
  <si>
    <t>DEC</t>
  </si>
  <si>
    <t>ANNUEL</t>
  </si>
  <si>
    <t>VARIATIONS</t>
  </si>
  <si>
    <t>(En Millions ML)</t>
  </si>
  <si>
    <t>2025
Budget</t>
  </si>
  <si>
    <t>2024
Actu3</t>
  </si>
  <si>
    <t>2023
Réel</t>
  </si>
  <si>
    <t>Budget initial</t>
  </si>
  <si>
    <t>Var Budget 25 vs Actu 3. %</t>
  </si>
  <si>
    <t>Var Actu 3 2024 vs Réel 2023. %</t>
  </si>
  <si>
    <t>Var Budget 2025 vs Budget 2024. %</t>
  </si>
  <si>
    <t>Annuel</t>
  </si>
  <si>
    <t>(En Millions Dh)</t>
  </si>
  <si>
    <t>Budget 2025</t>
  </si>
  <si>
    <t>A3 / 2023
(%)</t>
  </si>
  <si>
    <t>B25 / A3 (%)</t>
  </si>
  <si>
    <t>Chiffre d'affaires</t>
  </si>
  <si>
    <t>Fixe &amp; Internet</t>
  </si>
  <si>
    <t>Mobile</t>
  </si>
  <si>
    <t>Intercompagnie Mobile</t>
  </si>
  <si>
    <t>Intercompagnie</t>
  </si>
  <si>
    <t>dont Intercompagnie hors trafic</t>
  </si>
  <si>
    <t>dont intercompagnie hors trafic</t>
  </si>
  <si>
    <t>Coût des ventes</t>
  </si>
  <si>
    <t>Marge Brute</t>
  </si>
  <si>
    <t>%</t>
  </si>
  <si>
    <t>% CA</t>
  </si>
  <si>
    <t>Coûts opérationnels</t>
  </si>
  <si>
    <t>Intercompagnie Fixe &amp; Internet</t>
  </si>
  <si>
    <t>EBITDA</t>
  </si>
  <si>
    <t>Amortissements et déprec. des immob</t>
  </si>
  <si>
    <t>Autres non courant</t>
  </si>
  <si>
    <t>Restructuration</t>
  </si>
  <si>
    <t>Amortissements et déprec. Courant</t>
  </si>
  <si>
    <t>EBITA</t>
  </si>
  <si>
    <t>Dotations (Amo. et Pv NC)</t>
  </si>
  <si>
    <t xml:space="preserve"> +/- value de cession d'immob.</t>
  </si>
  <si>
    <t>Résultat financier</t>
  </si>
  <si>
    <t>Contribution Covid</t>
  </si>
  <si>
    <t>RESULTAT avant IS</t>
  </si>
  <si>
    <t>IS</t>
  </si>
  <si>
    <t>ID</t>
  </si>
  <si>
    <t>RESULTAT NET</t>
  </si>
  <si>
    <t>dont intérêt sur comptes sequestres MM</t>
  </si>
  <si>
    <t>NS</t>
  </si>
  <si>
    <t>intercompagnie intern fixe vers telmob</t>
  </si>
  <si>
    <t>interco Telmob après supression inter entrant</t>
  </si>
  <si>
    <t>Interco CA Transit Telmob vers International</t>
  </si>
  <si>
    <t>interco Onatel après supression  CA Transit Telmob vers International</t>
  </si>
  <si>
    <t xml:space="preserve">Opex Consolidés </t>
  </si>
  <si>
    <t>JANVIER</t>
  </si>
  <si>
    <t>FEVRIER</t>
  </si>
  <si>
    <t>MARS</t>
  </si>
  <si>
    <t>AVRIL</t>
  </si>
  <si>
    <t>JUILLET</t>
  </si>
  <si>
    <t>2024
Actu 3</t>
  </si>
  <si>
    <t xml:space="preserve">
Budget initial</t>
  </si>
  <si>
    <t>Var Budget Actu 3. %</t>
  </si>
  <si>
    <t>Var Actu 3 vs Réel 23. %</t>
  </si>
  <si>
    <t>Total Opex</t>
  </si>
  <si>
    <t>Personnel</t>
  </si>
  <si>
    <t>Communication</t>
  </si>
  <si>
    <t>Exploitation &amp; maintenance</t>
  </si>
  <si>
    <t>Achat d'énergie - Bâtiment - Gardiennage</t>
  </si>
  <si>
    <t>Lignes et réseaux (entretien &amp; achats)</t>
  </si>
  <si>
    <t>Fees du contrat GMNS</t>
  </si>
  <si>
    <t>Fees du contrat IHS (spécifique à CDI)</t>
  </si>
  <si>
    <t>Matériel de transport (Entretien et locat°)</t>
  </si>
  <si>
    <t>Maintenance informatique</t>
  </si>
  <si>
    <t>Frais généraux</t>
  </si>
  <si>
    <t>Frais d'achats d'études, honoraires</t>
  </si>
  <si>
    <t>Management fees</t>
  </si>
  <si>
    <t xml:space="preserve">Transport, déplacement, mission </t>
  </si>
  <si>
    <t>Frais postaux, bancaires et assurances</t>
  </si>
  <si>
    <t>Achats de mat. et fournitures consom.</t>
  </si>
  <si>
    <t>Impôts, taxes et redevances</t>
  </si>
  <si>
    <t>Redevances régulateur</t>
  </si>
  <si>
    <t>Droits sur le trafic International Entrant</t>
  </si>
  <si>
    <t>Autres impôts et taxes</t>
  </si>
  <si>
    <t>Provision clients, R&amp;C &amp; NC</t>
  </si>
  <si>
    <t>Prov. Créances clients</t>
  </si>
  <si>
    <t>Prov. R&amp;C</t>
  </si>
  <si>
    <t>PIDR</t>
  </si>
  <si>
    <t>Autres provisions</t>
  </si>
  <si>
    <t>Ecart de change sur exploitation</t>
  </si>
  <si>
    <t>AT CDI</t>
  </si>
  <si>
    <t>Activité Internationale Mobile</t>
  </si>
  <si>
    <t>Janvier</t>
  </si>
  <si>
    <t>SEPTEMBRE</t>
  </si>
  <si>
    <t>OCTOBRE</t>
  </si>
  <si>
    <t>NOVEMBRE</t>
  </si>
  <si>
    <t>DECEMBRE</t>
  </si>
  <si>
    <t>Fevrier</t>
  </si>
  <si>
    <t>Avril</t>
  </si>
  <si>
    <t>Mai</t>
  </si>
  <si>
    <t>Juin</t>
  </si>
  <si>
    <t>Juil</t>
  </si>
  <si>
    <t>Août</t>
  </si>
  <si>
    <t>Sept</t>
  </si>
  <si>
    <t>Oct</t>
  </si>
  <si>
    <t>Nov</t>
  </si>
  <si>
    <t>Déc</t>
  </si>
  <si>
    <t>2017 Budget</t>
  </si>
  <si>
    <t>2016 Réel</t>
  </si>
  <si>
    <t>2016 Budget</t>
  </si>
  <si>
    <t>2016 Actu 1</t>
  </si>
  <si>
    <t>2016 Actu 2</t>
  </si>
  <si>
    <t>2016 Actu 3</t>
  </si>
  <si>
    <t>Ecart /
 Budget</t>
  </si>
  <si>
    <t>Ecart /
 Actu 1</t>
  </si>
  <si>
    <t>Ecart /
 Actu 2</t>
  </si>
  <si>
    <t>Ecart /
 Actu 3</t>
  </si>
  <si>
    <t>2015 Réel</t>
  </si>
  <si>
    <t>Evol
%</t>
  </si>
  <si>
    <t>2018 Budget</t>
  </si>
  <si>
    <t>2019 Budget</t>
  </si>
  <si>
    <t>2020 Budget</t>
  </si>
  <si>
    <t>Var Budget 2017 vs Actu 3 2016 . Val</t>
  </si>
  <si>
    <t>Chiffre d'affaires (Millions de FCFA)</t>
  </si>
  <si>
    <t>Entrant International</t>
  </si>
  <si>
    <t>Voix</t>
  </si>
  <si>
    <t>dont direct</t>
  </si>
  <si>
    <t>dont transit</t>
  </si>
  <si>
    <t>vers concurents</t>
  </si>
  <si>
    <t>via concurents</t>
  </si>
  <si>
    <t>SMS</t>
  </si>
  <si>
    <t>Trafic (Millions de Minutes)</t>
  </si>
  <si>
    <t>Terminaison d'appel (FCFA)</t>
  </si>
  <si>
    <t>CA Mobile</t>
  </si>
  <si>
    <t>Budget 2024</t>
  </si>
  <si>
    <t>Budget vs Actu 3. %</t>
  </si>
  <si>
    <t>Var Actu 3 vs réel 23. %</t>
  </si>
  <si>
    <t>CA Global</t>
  </si>
  <si>
    <t>CA services Mobile</t>
  </si>
  <si>
    <t>CA récurrent</t>
  </si>
  <si>
    <t>CA sortant</t>
  </si>
  <si>
    <t>Prépayé (yc commissions)</t>
  </si>
  <si>
    <t>Consumer Prepaid</t>
  </si>
  <si>
    <t xml:space="preserve">    Frais d'activation &amp; Sim swap</t>
  </si>
  <si>
    <t xml:space="preserve">    Sortant voix on net</t>
  </si>
  <si>
    <t xml:space="preserve">    Sortant voix MTN</t>
  </si>
  <si>
    <t xml:space="preserve">    Sortant voix GLO</t>
  </si>
  <si>
    <t xml:space="preserve">    Sortant voix BBCOM</t>
  </si>
  <si>
    <t xml:space="preserve">    Sortant voix LIBERCOM</t>
  </si>
  <si>
    <t xml:space="preserve">    Sortant voix BTSA</t>
  </si>
  <si>
    <t xml:space="preserve">    Sortant voix INTERNATIONAL</t>
  </si>
  <si>
    <t xml:space="preserve">    Sortant voix roaming</t>
  </si>
  <si>
    <t>Total VOIX Sortant</t>
  </si>
  <si>
    <t xml:space="preserve">    Sortant sms on net</t>
  </si>
  <si>
    <t xml:space="preserve">    Sortant sms MTN</t>
  </si>
  <si>
    <t xml:space="preserve">    Sortant sms GLO</t>
  </si>
  <si>
    <t xml:space="preserve">    Sortant sms BBCOM</t>
  </si>
  <si>
    <t xml:space="preserve">    Sortant sms LIBERCOM</t>
  </si>
  <si>
    <t xml:space="preserve">    Sortant sms INTERNATIONAL</t>
  </si>
  <si>
    <t>Total SMS Sortant</t>
  </si>
  <si>
    <t xml:space="preserve">    Revenu Internet 3G</t>
  </si>
  <si>
    <t xml:space="preserve">    M-Commerce</t>
  </si>
  <si>
    <t xml:space="preserve">    CRBT</t>
  </si>
  <si>
    <t xml:space="preserve">    Crédit secours</t>
  </si>
  <si>
    <t xml:space="preserve">    Story Box</t>
  </si>
  <si>
    <t xml:space="preserve">    Phonebook STK</t>
  </si>
  <si>
    <t xml:space="preserve">    Gaming</t>
  </si>
  <si>
    <t xml:space="preserve">    Autres (story box, phone book STK)</t>
  </si>
  <si>
    <t xml:space="preserve">    Videos</t>
  </si>
  <si>
    <t>Total Data</t>
  </si>
  <si>
    <t>dont CA Internet 3G</t>
  </si>
  <si>
    <t xml:space="preserve">Postpayé </t>
  </si>
  <si>
    <t>Redevance d'abonnement</t>
  </si>
  <si>
    <t>Consumer Postpaid</t>
  </si>
  <si>
    <t>Business Postpaid</t>
  </si>
  <si>
    <t>Business Prepaid</t>
  </si>
  <si>
    <t>Trafic sortant</t>
  </si>
  <si>
    <t xml:space="preserve">    Transport and Automotive </t>
  </si>
  <si>
    <t xml:space="preserve">    Banking</t>
  </si>
  <si>
    <t xml:space="preserve">    Autres</t>
  </si>
  <si>
    <t xml:space="preserve">    Revenu SAV agences (Call Hystory, Sim swap, Sauvegarde répertoire)</t>
  </si>
  <si>
    <t>Mobile Money</t>
  </si>
  <si>
    <t>Liaisons Spécialisées</t>
  </si>
  <si>
    <t>Internet Mobile (PrP+PoP)</t>
  </si>
  <si>
    <t>dont voix+data</t>
  </si>
  <si>
    <t>dont data only</t>
  </si>
  <si>
    <t>CA entrant</t>
  </si>
  <si>
    <t>MTN</t>
  </si>
  <si>
    <t>SBIN</t>
  </si>
  <si>
    <t>International</t>
  </si>
  <si>
    <t>Colocalisation</t>
  </si>
  <si>
    <t>Opérateur national 1 (colocation  +  capacité fibre)</t>
  </si>
  <si>
    <t>Opérateur national 2</t>
  </si>
  <si>
    <t xml:space="preserve">Itinérance SBIN </t>
  </si>
  <si>
    <t xml:space="preserve">Itinérance MTN  </t>
  </si>
  <si>
    <t>Roaming in</t>
  </si>
  <si>
    <t>Dont Roaming National</t>
  </si>
  <si>
    <t>CA Non récurrent</t>
  </si>
  <si>
    <t>Prépayé</t>
  </si>
  <si>
    <t>Postpayé</t>
  </si>
  <si>
    <t>Autres</t>
  </si>
  <si>
    <t xml:space="preserve">    Autres revenus</t>
  </si>
  <si>
    <t xml:space="preserve">    Vente de téléphones</t>
  </si>
  <si>
    <t xml:space="preserve">    Vente de clés &amp; modems usb</t>
  </si>
  <si>
    <t>CA VOIX Sortant prp</t>
  </si>
  <si>
    <t>CA VOIX Sortant posp</t>
  </si>
  <si>
    <t>CA VOIX Entrant</t>
  </si>
  <si>
    <t>CA DATA</t>
  </si>
  <si>
    <t>CA Moov Money</t>
  </si>
  <si>
    <t>CA LS</t>
  </si>
  <si>
    <t>CA Roaming</t>
  </si>
  <si>
    <t>CA non récurrent</t>
  </si>
  <si>
    <t>CA SVA &amp; FA</t>
  </si>
  <si>
    <t>Total</t>
  </si>
  <si>
    <t>Marge brute Mobile</t>
  </si>
  <si>
    <t>Var Budget vs Actu 3 .</t>
  </si>
  <si>
    <t>Var Budget vs Budget 2024. %</t>
  </si>
  <si>
    <t>Total Revenu</t>
  </si>
  <si>
    <t>Trafic (mn)</t>
  </si>
  <si>
    <t>Coût unitaire</t>
  </si>
  <si>
    <t>Opérateur national 1 (mtn)</t>
  </si>
  <si>
    <t>-</t>
  </si>
  <si>
    <t>Opérateur national 2 (glo)</t>
  </si>
  <si>
    <t>Others</t>
  </si>
  <si>
    <t>Nbre SMS</t>
  </si>
  <si>
    <t>Interconnexion SMS</t>
  </si>
  <si>
    <t>Roaming out</t>
  </si>
  <si>
    <t>Coûts des terminaux et cartes</t>
  </si>
  <si>
    <t>Dont coût des cartes de recharge vendues &amp; des Kits.</t>
  </si>
  <si>
    <t>Dont coût des terminaux.</t>
  </si>
  <si>
    <t>Dont provisions sur stocks</t>
  </si>
  <si>
    <t>Commissions</t>
  </si>
  <si>
    <t>Dont commissions up-front</t>
  </si>
  <si>
    <t>Dont avoirs de performance</t>
  </si>
  <si>
    <t>Dont Commissions Flooz</t>
  </si>
  <si>
    <t>Coûts des ventes</t>
  </si>
  <si>
    <t>En % du CA</t>
  </si>
  <si>
    <t>Parc Mobile</t>
  </si>
  <si>
    <t>AOÛT</t>
  </si>
  <si>
    <t xml:space="preserve">
Budget 2024</t>
  </si>
  <si>
    <t>Var Budget vs Actu 3 %</t>
  </si>
  <si>
    <t>Var Actu 3 vs Réel 2023 %</t>
  </si>
  <si>
    <t>Var Budget Budget 24 %</t>
  </si>
  <si>
    <t>Parc Total Mobile Actif</t>
  </si>
  <si>
    <t>dont parc 3G</t>
  </si>
  <si>
    <t>dont parc Mobile Money</t>
  </si>
  <si>
    <t>Parc Prépayé Actif</t>
  </si>
  <si>
    <t>Parc prépayé actif début Période</t>
  </si>
  <si>
    <t>Activations totales</t>
  </si>
  <si>
    <t>Flux d'inactivité</t>
  </si>
  <si>
    <t>Acroissement net</t>
  </si>
  <si>
    <t>% churn annualisé</t>
  </si>
  <si>
    <t>Parc prépayé actif fin de période</t>
  </si>
  <si>
    <t>Parc Actif Moyen</t>
  </si>
  <si>
    <t>Parc Postpayé</t>
  </si>
  <si>
    <t>Parc début Période</t>
  </si>
  <si>
    <t>Résiliations totales</t>
  </si>
  <si>
    <t>% résiliation annualisé</t>
  </si>
  <si>
    <t>Ventes nettes</t>
  </si>
  <si>
    <t>Parc Moyen Postpayé</t>
  </si>
  <si>
    <t xml:space="preserve">Trafic Mobile </t>
  </si>
  <si>
    <t>(En millions minutes)</t>
  </si>
  <si>
    <t>2022
Réel</t>
  </si>
  <si>
    <t>Var Budget vs Actu 3. %</t>
  </si>
  <si>
    <t>Var Actu 3 vs Réel 2023 . %</t>
  </si>
  <si>
    <t>Var Budget vs Budget 24 . %</t>
  </si>
  <si>
    <t>Total  Trafic sortant</t>
  </si>
  <si>
    <t>Trafic sortant prépayé (Consumer)</t>
  </si>
  <si>
    <t xml:space="preserve">     vers le fixe</t>
  </si>
  <si>
    <t xml:space="preserve">     vers l'international</t>
  </si>
  <si>
    <t xml:space="preserve">     vers Mobile (on net)</t>
  </si>
  <si>
    <t xml:space="preserve">      vers MTN</t>
  </si>
  <si>
    <t xml:space="preserve">      vers SBIN</t>
  </si>
  <si>
    <t xml:space="preserve">      vers BBCOM, LIBERCOM</t>
  </si>
  <si>
    <t xml:space="preserve">      Outbound roaming</t>
  </si>
  <si>
    <t>Trafic sortant postpayé</t>
  </si>
  <si>
    <t xml:space="preserve">      vers GLO</t>
  </si>
  <si>
    <t>Total  Trafic entrant</t>
  </si>
  <si>
    <t>Trafic entrant prépayé (Consumer)</t>
  </si>
  <si>
    <t xml:space="preserve">    du fixe </t>
  </si>
  <si>
    <t xml:space="preserve">    de l'international </t>
  </si>
  <si>
    <t xml:space="preserve">    de MTN</t>
  </si>
  <si>
    <t xml:space="preserve">    de SBIN</t>
  </si>
  <si>
    <t xml:space="preserve">    de BBCOM, LIBERCOM</t>
  </si>
  <si>
    <t>Trafic entrant postpayé</t>
  </si>
  <si>
    <t>Indicateurs Mobile</t>
  </si>
  <si>
    <t>2024 Actu3</t>
  </si>
  <si>
    <t>2023 Réel</t>
  </si>
  <si>
    <t>Var Actu 3 vs Réel 2023. %</t>
  </si>
  <si>
    <t>ARPU Global</t>
  </si>
  <si>
    <t>ARPU Sortant</t>
  </si>
  <si>
    <t>ARPU Entrant</t>
  </si>
  <si>
    <t>ARPU Prépayé</t>
  </si>
  <si>
    <t>ARPU Postpayé</t>
  </si>
  <si>
    <t>Usage / client / mois</t>
  </si>
  <si>
    <t>Usage Sortant</t>
  </si>
  <si>
    <t>Usage Entrant</t>
  </si>
  <si>
    <t>Prix mn</t>
  </si>
  <si>
    <t>Prix mn Sortant</t>
  </si>
  <si>
    <t>Prix mn Entrant</t>
  </si>
  <si>
    <t>2018
Réalisé</t>
  </si>
  <si>
    <t>2018
Actu2</t>
  </si>
  <si>
    <t>2018
Budget</t>
  </si>
  <si>
    <t>2017
Budget</t>
  </si>
  <si>
    <t>Var Actu 2 vs Budget 2018 . Val</t>
  </si>
  <si>
    <t>Var Actu 2 vs Budget 2018. %</t>
  </si>
  <si>
    <t>Actu 2 vs 2017 . %</t>
  </si>
  <si>
    <t>Transit Sortant International depuis les concurents</t>
  </si>
  <si>
    <t>Opérateur national MTN</t>
  </si>
  <si>
    <t>Opérateur national ORANGE</t>
  </si>
  <si>
    <t>Opérateur national AUTRES MOBILES</t>
  </si>
  <si>
    <t>Opérateur national 3 (bbcom, libercom &amp; btsa)</t>
  </si>
  <si>
    <t>Trafic Local (mn)</t>
  </si>
  <si>
    <t>Trafic Interurbain (mn)</t>
  </si>
  <si>
    <t>Interconnexion Fixe</t>
  </si>
  <si>
    <t>Dont coût des cartes SIM</t>
  </si>
  <si>
    <t>Dont coût des cartes de recharge vendues</t>
  </si>
  <si>
    <t>Dont Clé Internet Mobile</t>
  </si>
  <si>
    <t>Dont Ristournes Postpaid</t>
  </si>
  <si>
    <t>+1,3pts</t>
  </si>
  <si>
    <t>Compte de Résultat Mobile</t>
  </si>
  <si>
    <t>Cumul</t>
  </si>
  <si>
    <t>2015
Réel</t>
  </si>
  <si>
    <t>2015
Budget</t>
  </si>
  <si>
    <t>Ecart / Budget</t>
  </si>
  <si>
    <t>2014
Réel</t>
  </si>
  <si>
    <t>2015
Actu 1</t>
  </si>
  <si>
    <t>2015
Actu 2</t>
  </si>
  <si>
    <t>2015
Actu 3</t>
  </si>
  <si>
    <t>2015                         Budget</t>
  </si>
  <si>
    <t xml:space="preserve">2014           Réel </t>
  </si>
  <si>
    <t xml:space="preserve">2011           Réel </t>
  </si>
  <si>
    <t xml:space="preserve">2010           Réel </t>
  </si>
  <si>
    <t xml:space="preserve">2009           Réel </t>
  </si>
  <si>
    <t xml:space="preserve">2008           Réel </t>
  </si>
  <si>
    <t>2007                     Réel</t>
  </si>
  <si>
    <t>Bud / 
2014 (%)</t>
  </si>
  <si>
    <t>Actu 1 / 
2014 (%)</t>
  </si>
  <si>
    <t>Actu 2 / 
2014 (%)</t>
  </si>
  <si>
    <t>Actu 3 / 
2014 (%)</t>
  </si>
  <si>
    <t>Coût des ventes mobile</t>
  </si>
  <si>
    <t>Marge Brute Mobile</t>
  </si>
  <si>
    <t>en % du CA</t>
  </si>
  <si>
    <t>Dotations au amortissements</t>
  </si>
  <si>
    <t xml:space="preserve">Provision pour charges </t>
  </si>
  <si>
    <t>EBIT</t>
  </si>
  <si>
    <t>RESULTAT AVANT IMPOT</t>
  </si>
  <si>
    <t xml:space="preserve">Parc Fixe </t>
  </si>
  <si>
    <t>CUMUL</t>
  </si>
  <si>
    <t>Parc Fixe Actif</t>
  </si>
  <si>
    <t>Dont CDMA</t>
  </si>
  <si>
    <t>Parc Commercial</t>
  </si>
  <si>
    <t>Ventes Brutes</t>
  </si>
  <si>
    <t>dont CDMA</t>
  </si>
  <si>
    <t>Résiliations</t>
  </si>
  <si>
    <t>% résiliation</t>
  </si>
  <si>
    <t>Accroissement net</t>
  </si>
  <si>
    <t>Parc Fin Période</t>
  </si>
  <si>
    <t>Flux d'inactivité (CDMA)</t>
  </si>
  <si>
    <t xml:space="preserve">% churn </t>
  </si>
  <si>
    <t>Parc Moyen</t>
  </si>
  <si>
    <t>Grand Public</t>
  </si>
  <si>
    <t>Professionnel</t>
  </si>
  <si>
    <t>Télécentres</t>
  </si>
  <si>
    <t>Cabines</t>
  </si>
  <si>
    <t>Grands Comptes</t>
  </si>
  <si>
    <t>Onatel : Parc Internet</t>
  </si>
  <si>
    <t>Parc Internet global</t>
  </si>
  <si>
    <t>% ADSL</t>
  </si>
  <si>
    <t>RTC</t>
  </si>
  <si>
    <t>LS</t>
  </si>
  <si>
    <t>ADSL</t>
  </si>
  <si>
    <t>CDMA</t>
  </si>
  <si>
    <t>CA Fixe &amp; Internet</t>
  </si>
  <si>
    <t>dont CA Etat</t>
  </si>
  <si>
    <t>CA Global (hors transit)</t>
  </si>
  <si>
    <t>CA voix sortant</t>
  </si>
  <si>
    <t xml:space="preserve">Grand Public </t>
  </si>
  <si>
    <t>Professionnels</t>
  </si>
  <si>
    <t>Télécentre</t>
  </si>
  <si>
    <t>Cabines Téléphoniques</t>
  </si>
  <si>
    <t>Grands  Comptes</t>
  </si>
  <si>
    <t>CA entrant &amp; transit</t>
  </si>
  <si>
    <t xml:space="preserve">NATIONAL </t>
  </si>
  <si>
    <t>Depuis Mobile</t>
  </si>
  <si>
    <t>Depuis  Opérateur 1</t>
  </si>
  <si>
    <t>Depuis  Opérateur 2</t>
  </si>
  <si>
    <t>Depuis  Opérateur 3</t>
  </si>
  <si>
    <t xml:space="preserve">INTERNATIONAL </t>
  </si>
  <si>
    <t>Vers Fixe</t>
  </si>
  <si>
    <t>Vers  Opérateur 1</t>
  </si>
  <si>
    <t>Vers  Opérateur 2</t>
  </si>
  <si>
    <t>Vers  Opérateur 3</t>
  </si>
  <si>
    <t>CA transit</t>
  </si>
  <si>
    <t>Opérateur 1 vers International</t>
  </si>
  <si>
    <t>Opérateur 2 vers International</t>
  </si>
  <si>
    <t>Opérateur 3 vers International</t>
  </si>
  <si>
    <t>CA Data</t>
  </si>
  <si>
    <t>Clients tiers</t>
  </si>
  <si>
    <t>Liaisons Louées</t>
  </si>
  <si>
    <t>Dont LL Mobile</t>
  </si>
  <si>
    <t>Dont LS Mobile</t>
  </si>
  <si>
    <t>CA Internet</t>
  </si>
  <si>
    <t>CA autres</t>
  </si>
  <si>
    <t>Prestations fournies à Mobile</t>
  </si>
  <si>
    <t>Radio et Télévision Nationale</t>
  </si>
  <si>
    <t xml:space="preserve">Ventes de matériel </t>
  </si>
  <si>
    <t>Marge brute Fixe</t>
  </si>
  <si>
    <t>Opérateurs nationaux</t>
  </si>
  <si>
    <t>Achemin. intern. entrant vers Opérateurs nationaux</t>
  </si>
  <si>
    <t>Dont coût des cartes des terminaux</t>
  </si>
  <si>
    <t>Marge brute (hors transit)</t>
  </si>
  <si>
    <t>Compte de résultat Fixe</t>
  </si>
  <si>
    <t>(En Millions FCFA)</t>
  </si>
  <si>
    <t>2015        Budget</t>
  </si>
  <si>
    <t xml:space="preserve">   2014           Réel </t>
  </si>
  <si>
    <t>dont LL Intercompagnie</t>
  </si>
  <si>
    <t>Dotation aux amortissements</t>
  </si>
  <si>
    <t>Trafic Fixe</t>
  </si>
  <si>
    <t xml:space="preserve">Trafic sortant postpayé </t>
  </si>
  <si>
    <t xml:space="preserve">     vers mobile</t>
  </si>
  <si>
    <t xml:space="preserve">      vers Opérateur 1</t>
  </si>
  <si>
    <t xml:space="preserve">      vers Opérateur 2</t>
  </si>
  <si>
    <t xml:space="preserve">      vers Opérateur 3</t>
  </si>
  <si>
    <t>Trafic sortant prépayé</t>
  </si>
  <si>
    <t xml:space="preserve">    de Mobile</t>
  </si>
  <si>
    <t xml:space="preserve">    de Opérateur 1</t>
  </si>
  <si>
    <t xml:space="preserve">    de Opérateur 2</t>
  </si>
  <si>
    <t xml:space="preserve">    de Opérateur 3</t>
  </si>
  <si>
    <t>Trafic entrant prépayé</t>
  </si>
  <si>
    <t>Indicateurs Fixe &amp; Internet</t>
  </si>
  <si>
    <t>2011
Réel</t>
  </si>
  <si>
    <t>2010
Réel</t>
  </si>
  <si>
    <t>ARPU Voix fixe</t>
  </si>
  <si>
    <t>Usage voix / client / mn</t>
  </si>
  <si>
    <t>ARPU Internet</t>
  </si>
  <si>
    <t>ARPU RTC</t>
  </si>
  <si>
    <t>ARPU LS</t>
  </si>
  <si>
    <t>ARPU ADSL</t>
  </si>
  <si>
    <t>ARPU CDMA</t>
  </si>
  <si>
    <t>Cumulé</t>
  </si>
  <si>
    <t>Réel</t>
  </si>
  <si>
    <t>Actu3</t>
  </si>
  <si>
    <t>Var Actu3 vs Réel 23 . %</t>
  </si>
  <si>
    <t>Var Budget vs Actu 3.Val</t>
  </si>
  <si>
    <t>En monnaie locale</t>
  </si>
  <si>
    <t>Parc Data Mobile actif (90 jrs)</t>
  </si>
  <si>
    <t>2G</t>
  </si>
  <si>
    <t>3G</t>
  </si>
  <si>
    <t>4G</t>
  </si>
  <si>
    <t>Trafic data (en millions de Go)</t>
  </si>
  <si>
    <t>ARPU</t>
  </si>
  <si>
    <t>Usage (en Go/client)</t>
  </si>
  <si>
    <t xml:space="preserve">Prix / Go </t>
  </si>
  <si>
    <t>Réel &lt;Mois&gt;</t>
  </si>
  <si>
    <t>% Evol/</t>
  </si>
  <si>
    <t>2024 VS 2023</t>
  </si>
  <si>
    <t>2025 VS 2024</t>
  </si>
  <si>
    <t>Parc clients Total</t>
  </si>
  <si>
    <t>Parc clients actif (90 jours)</t>
  </si>
  <si>
    <t>Nombre de points de ventes</t>
  </si>
  <si>
    <t>Nombre de points de Marchand</t>
  </si>
  <si>
    <t>Total Montant des transactions</t>
  </si>
  <si>
    <t>Dépôt d’argent</t>
  </si>
  <si>
    <t>Retrait d’argent</t>
  </si>
  <si>
    <t>Transfert d’argent national</t>
  </si>
  <si>
    <t>Transfert d’argent international</t>
  </si>
  <si>
    <t>Recharge Mobile</t>
  </si>
  <si>
    <t>Achat de forfaits</t>
  </si>
  <si>
    <t>Achat de biens et services</t>
  </si>
  <si>
    <t>Parie en ligne</t>
  </si>
  <si>
    <t xml:space="preserve">Paiement de factures </t>
  </si>
  <si>
    <t>Paiement de salaires</t>
  </si>
  <si>
    <t>Autres (Push &amp; Pull_paiements en ligne inclus)</t>
  </si>
  <si>
    <t>Recharge Mobile (Activation de forfaits inclue)</t>
  </si>
  <si>
    <t>Pari en ligne</t>
  </si>
  <si>
    <t>Pack Moov Money</t>
  </si>
  <si>
    <t>Reversement MAB A MM</t>
  </si>
  <si>
    <t>Autres (Push &amp; Pull)</t>
  </si>
  <si>
    <t>Total Commissions</t>
  </si>
  <si>
    <t>Dont commissions Revendeurs</t>
  </si>
  <si>
    <t>Autres (à préciser)</t>
  </si>
  <si>
    <t>Dont commissions ETB</t>
  </si>
  <si>
    <t>Dont commissions Banques</t>
  </si>
  <si>
    <t>Autres (Push &amp; Pull, Masters &amp; Charge Distri)</t>
  </si>
  <si>
    <t>Marge Brute (en monnaie locale)</t>
  </si>
  <si>
    <t>% Marge Brute/CA</t>
  </si>
  <si>
    <t>Taxe 5%</t>
  </si>
  <si>
    <t>Capex Consolidés</t>
  </si>
  <si>
    <t>Janv</t>
  </si>
  <si>
    <t>Fev</t>
  </si>
  <si>
    <t>Aout</t>
  </si>
  <si>
    <t>Var Budget vs Budget 2024 . %</t>
  </si>
  <si>
    <t>Total capex</t>
  </si>
  <si>
    <t>Réseau</t>
  </si>
  <si>
    <t>Réseau d'accès</t>
  </si>
  <si>
    <t>Activation du personnel</t>
  </si>
  <si>
    <t>Commutation &amp; plates-formes</t>
  </si>
  <si>
    <t>Transmission</t>
  </si>
  <si>
    <t>Energie &amp; climatisation</t>
  </si>
  <si>
    <t>Réseau International et interconnexion</t>
  </si>
  <si>
    <t>Internet</t>
  </si>
  <si>
    <t>Système d'information</t>
  </si>
  <si>
    <t>Matériel industriel</t>
  </si>
  <si>
    <t>Installation et agencement</t>
  </si>
  <si>
    <t>Matériel informatique</t>
  </si>
  <si>
    <t>Commercial et Marketing</t>
  </si>
  <si>
    <t xml:space="preserve">Commercial </t>
  </si>
  <si>
    <t>Marketing</t>
  </si>
  <si>
    <t>Capexisation des kits</t>
  </si>
  <si>
    <t>Administratif et Financier</t>
  </si>
  <si>
    <t>Logistique</t>
  </si>
  <si>
    <t>Matériel et outillage industriels</t>
  </si>
  <si>
    <t>Materiel informatique</t>
  </si>
  <si>
    <t>Matériels et mobiliers</t>
  </si>
  <si>
    <t>Climatiseurs</t>
  </si>
  <si>
    <t>Autres matériels et mobiliers</t>
  </si>
  <si>
    <t>Autres agencements (eau electricité, autres)</t>
  </si>
  <si>
    <t>Autres installations</t>
  </si>
  <si>
    <t>Terrains et Batiments</t>
  </si>
  <si>
    <t>Transport</t>
  </si>
  <si>
    <t>Autres(mat. Bureau, bureautique,…)</t>
  </si>
  <si>
    <t>Materiel bureautique</t>
  </si>
  <si>
    <t>Mobilier de bureau</t>
  </si>
  <si>
    <t xml:space="preserve">Terrains </t>
  </si>
  <si>
    <t xml:space="preserve">Constructions </t>
  </si>
  <si>
    <t>Installations Techniques, Matériel et Outillage</t>
  </si>
  <si>
    <t xml:space="preserve">Matériel de Transport </t>
  </si>
  <si>
    <t xml:space="preserve">Mobiliers, Matériel de Bureau et Aménagements Divers </t>
  </si>
  <si>
    <t>Licence Mobile</t>
  </si>
  <si>
    <t>Logiciels</t>
  </si>
  <si>
    <t>Cartes SIM</t>
  </si>
  <si>
    <t xml:space="preserve">Filiale: </t>
  </si>
  <si>
    <t>BUDGET 2025</t>
  </si>
  <si>
    <t>Domaine</t>
  </si>
  <si>
    <t>Projets/Périmètre/Quantitatif</t>
  </si>
  <si>
    <t>Budget 2025 en MML</t>
  </si>
  <si>
    <t>Radio</t>
  </si>
  <si>
    <r>
      <rPr>
        <b/>
        <sz val="11"/>
        <rFont val="Arial"/>
        <family val="2"/>
      </rPr>
      <t>Extension LTE (ajout L1800/L2100):</t>
    </r>
    <r>
      <rPr>
        <sz val="11"/>
        <rFont val="Arial"/>
        <family val="2"/>
      </rPr>
      <t xml:space="preserve">
110 Extensions L1800 + 64 Extensions L2100</t>
    </r>
  </si>
  <si>
    <r>
      <rPr>
        <b/>
        <sz val="11"/>
        <rFont val="Arial"/>
        <family val="2"/>
      </rPr>
      <t>Nouveaux sites:</t>
    </r>
    <r>
      <rPr>
        <sz val="11"/>
        <rFont val="Arial"/>
        <family val="2"/>
      </rPr>
      <t xml:space="preserve">
32 SRAN GU900+L800 pour sites urbains;
43 SRAN GU900 +L800 pour sites ruraux</t>
    </r>
  </si>
  <si>
    <r>
      <rPr>
        <b/>
        <sz val="11"/>
        <rFont val="Arial"/>
        <family val="2"/>
      </rPr>
      <t>Activation 5G sur quelques zones stratégiques des grandes villes (Cotonou, Calavi, Porto-Novo, Parakou):</t>
    </r>
    <r>
      <rPr>
        <sz val="11"/>
        <rFont val="Arial"/>
        <family val="2"/>
      </rPr>
      <t xml:space="preserve">
Activation 5G sur 25 sites</t>
    </r>
  </si>
  <si>
    <t>Mise à palier logiciel de tous les nœuds RAN</t>
  </si>
  <si>
    <t>Core/IN/VAS</t>
  </si>
  <si>
    <r>
      <rPr>
        <b/>
        <sz val="11"/>
        <rFont val="Arial"/>
        <family val="2"/>
      </rPr>
      <t>Modernisation, redondance géographique et extension capacité PS Core (Reliquat Phase1) :</t>
    </r>
    <r>
      <rPr>
        <sz val="11"/>
        <rFont val="Arial"/>
        <family val="2"/>
      </rPr>
      <t xml:space="preserve">
HSS FE à 4000 KSAU, 
SGSN/MME, EPG, SAPC à 6000 KSAU et 5000 KIP, 
Throughput à 2 x 70 Gbps</t>
    </r>
  </si>
  <si>
    <r>
      <rPr>
        <b/>
        <sz val="11"/>
        <rFont val="Arial"/>
        <family val="2"/>
      </rPr>
      <t>Mise à palier logiciel plateformes Core CS:</t>
    </r>
    <r>
      <rPr>
        <sz val="11"/>
        <rFont val="Arial"/>
        <family val="2"/>
      </rPr>
      <t xml:space="preserve">
Mise à palier logiciel des nœuds MSC/HLR/HSS/CUDB.
Modernisation plateforme EDA</t>
    </r>
  </si>
  <si>
    <t>Environnement</t>
  </si>
  <si>
    <r>
      <rPr>
        <b/>
        <sz val="11"/>
        <rFont val="Arial"/>
        <family val="2"/>
      </rPr>
      <t>Mise à niveau réseau de terre sites GSM:</t>
    </r>
    <r>
      <rPr>
        <sz val="11"/>
        <rFont val="Arial"/>
        <family val="2"/>
      </rPr>
      <t xml:space="preserve">
Mise à niveau du réseau de terre sur 40 sites</t>
    </r>
  </si>
  <si>
    <r>
      <rPr>
        <b/>
        <sz val="11"/>
        <rFont val="Arial"/>
        <family val="2"/>
      </rPr>
      <t>Mise à niveau énergie Centres Techniques:</t>
    </r>
    <r>
      <rPr>
        <sz val="11"/>
        <rFont val="Arial"/>
        <family val="2"/>
      </rPr>
      <t xml:space="preserve">
Extensions des ateliers d'énergie pour les centres techniques de Bohicon, Parakou et West Africa</t>
    </r>
  </si>
  <si>
    <r>
      <rPr>
        <b/>
        <sz val="11"/>
        <rFont val="Arial"/>
        <family val="2"/>
      </rPr>
      <t>Energie des nouveaux sites:</t>
    </r>
    <r>
      <rPr>
        <sz val="11"/>
        <rFont val="Arial"/>
        <family val="2"/>
      </rPr>
      <t xml:space="preserve">
Raccordement à l'énergie commerciale, Groupe électrogène avec cuve à gasoil et accessoires pour les 75 nouveaux sites</t>
    </r>
  </si>
  <si>
    <r>
      <rPr>
        <b/>
        <sz val="11"/>
        <rFont val="Arial"/>
        <family val="2"/>
      </rPr>
      <t>Raccordement à l'énergie commerciale de sites existants:</t>
    </r>
    <r>
      <rPr>
        <sz val="11"/>
        <rFont val="Arial"/>
        <family val="2"/>
      </rPr>
      <t xml:space="preserve">
Raccordement à l'énergie commerciale pour 25 sites existants.</t>
    </r>
  </si>
  <si>
    <r>
      <rPr>
        <b/>
        <sz val="11"/>
        <rFont val="Arial"/>
        <family val="2"/>
      </rPr>
      <t>Remplacement baie d'autonomie sites GSM:</t>
    </r>
    <r>
      <rPr>
        <sz val="11"/>
        <rFont val="Arial"/>
        <family val="2"/>
      </rPr>
      <t xml:space="preserve">
Remplacement des baies d'autonomie (1 bâti + 05 batteries lithium) pour 60 sites</t>
    </r>
  </si>
  <si>
    <r>
      <rPr>
        <b/>
        <sz val="11"/>
        <rFont val="Arial"/>
        <family val="2"/>
      </rPr>
      <t>Solarisation de sites H24:</t>
    </r>
    <r>
      <rPr>
        <sz val="11"/>
        <rFont val="Arial"/>
        <family val="2"/>
      </rPr>
      <t xml:space="preserve">
Mise en œuvre de l'énergie solaire sur 200 sites existants fonctionnant H24 sur GE</t>
    </r>
  </si>
  <si>
    <r>
      <rPr>
        <b/>
        <sz val="11"/>
        <rFont val="Arial"/>
        <family val="2"/>
      </rPr>
      <t>Solarisation de sites électrifiés sans GE:</t>
    </r>
    <r>
      <rPr>
        <sz val="11"/>
        <rFont val="Arial"/>
        <family val="2"/>
      </rPr>
      <t xml:space="preserve">
Mise en œuvre de l'énergie solaire sur 25 sites existants électrifiés et non équipés de GE</t>
    </r>
  </si>
  <si>
    <t>Infrastructures</t>
  </si>
  <si>
    <r>
      <rPr>
        <b/>
        <sz val="11"/>
        <rFont val="Arial"/>
        <family val="2"/>
      </rPr>
      <t>Construction et aménagement des nouveaux sites:</t>
    </r>
    <r>
      <rPr>
        <sz val="11"/>
        <rFont val="Arial"/>
        <family val="2"/>
      </rPr>
      <t xml:space="preserve">
Construction et aménagement de 30 sites coloc; 33 sites au sol et 12 sites en terrasse</t>
    </r>
  </si>
  <si>
    <r>
      <rPr>
        <b/>
        <sz val="11"/>
        <rFont val="Arial"/>
        <family val="2"/>
      </rPr>
      <t>Remise à niveau pylônes:</t>
    </r>
    <r>
      <rPr>
        <sz val="11"/>
        <rFont val="Arial"/>
        <family val="2"/>
      </rPr>
      <t xml:space="preserve">
Remise à niveau de 15 pylônes haubannés et de 05 pylônes au sol.</t>
    </r>
  </si>
  <si>
    <r>
      <rPr>
        <b/>
        <sz val="11"/>
        <rFont val="Arial"/>
        <family val="2"/>
      </rPr>
      <t>Mise en conformité Sites (Périmètre de sécurité et Camouflage):</t>
    </r>
    <r>
      <rPr>
        <sz val="11"/>
        <rFont val="Arial"/>
        <family val="2"/>
      </rPr>
      <t xml:space="preserve">
Mise en conformité du périmètre de sécurité et du camouflage de 25 sites</t>
    </r>
  </si>
  <si>
    <r>
      <rPr>
        <b/>
        <sz val="11"/>
        <rFont val="Arial"/>
        <family val="2"/>
      </rPr>
      <t>Extension Salle Machine des Centres Techniques de Bohicon et Parakou:</t>
    </r>
    <r>
      <rPr>
        <sz val="11"/>
        <rFont val="Arial"/>
        <family val="2"/>
      </rPr>
      <t xml:space="preserve">
Génie civil et aménagement à l'étage des 2 Centres Techniques de Bohicon et Parakou</t>
    </r>
  </si>
  <si>
    <t>Transmission/IPRAN/MPLS</t>
  </si>
  <si>
    <r>
      <rPr>
        <b/>
        <sz val="11"/>
        <rFont val="Arial"/>
        <family val="2"/>
      </rPr>
      <t>Extension boucle optique:</t>
    </r>
    <r>
      <rPr>
        <sz val="11"/>
        <rFont val="Arial"/>
        <family val="2"/>
      </rPr>
      <t xml:space="preserve">
Mise en œuvre de liens backbone par location de FON
Fibrage de 200 sites radio</t>
    </r>
  </si>
  <si>
    <r>
      <rPr>
        <b/>
        <sz val="11"/>
        <rFont val="Arial"/>
        <family val="2"/>
      </rPr>
      <t>Liaisons FHIP pour les nouveaux sites:</t>
    </r>
    <r>
      <rPr>
        <sz val="11"/>
        <rFont val="Arial"/>
        <family val="2"/>
      </rPr>
      <t xml:space="preserve">
Acquisition et mise en service de 75 liens FHIP</t>
    </r>
  </si>
  <si>
    <r>
      <rPr>
        <b/>
        <sz val="11"/>
        <rFont val="Arial"/>
        <family val="2"/>
      </rPr>
      <t>Renforcement IPRAN</t>
    </r>
    <r>
      <rPr>
        <sz val="11"/>
        <rFont val="Arial"/>
        <family val="2"/>
      </rPr>
      <t xml:space="preserve">
Acquisition et mise en service de 50 routeurs de distribution</t>
    </r>
  </si>
  <si>
    <t>Fixe</t>
  </si>
  <si>
    <t>SI Securisation SI</t>
  </si>
  <si>
    <r>
      <rPr>
        <b/>
        <sz val="12"/>
        <color rgb="FF000000"/>
        <rFont val="Calibri"/>
        <family val="2"/>
        <scheme val="minor"/>
      </rPr>
      <t>Equipement et Solution de Protection SI :</t>
    </r>
    <r>
      <rPr>
        <sz val="12"/>
        <color rgb="FF000000"/>
        <rFont val="Calibri"/>
        <family val="2"/>
        <scheme val="minor"/>
      </rPr>
      <t xml:space="preserve">
Sécuritsation équipements SI, Gestion et Monitoring des Logs (Remplacement SIEM) + MCAFEE 
Migration SOC vers Casanet 
Migration NDR vers Logmonitor
IP Réputation</t>
    </r>
  </si>
  <si>
    <t xml:space="preserve">SI Infrastructure Consolidation, Optimisation Infrastructure &amp; Reprise d’Activité SI </t>
  </si>
  <si>
    <r>
      <rPr>
        <b/>
        <sz val="12"/>
        <color rgb="FF000000"/>
        <rFont val="Calibri"/>
        <family val="2"/>
        <scheme val="minor"/>
      </rPr>
      <t>Extension de stockage baie et data domain:</t>
    </r>
    <r>
      <rPr>
        <sz val="12"/>
        <color rgb="FF000000"/>
        <rFont val="Calibri"/>
        <family val="2"/>
        <scheme val="minor"/>
      </rPr>
      <t xml:space="preserve">
Extension de la capacité de stockage des baies et data domain sur site de production et site de reprise.</t>
    </r>
  </si>
  <si>
    <r>
      <rPr>
        <b/>
        <sz val="12"/>
        <color rgb="FF000000"/>
        <rFont val="Calibri"/>
        <family val="2"/>
        <scheme val="minor"/>
      </rPr>
      <t>Infrastructure réseau et environnement:</t>
    </r>
    <r>
      <rPr>
        <sz val="12"/>
        <color rgb="FF000000"/>
        <rFont val="Calibri"/>
        <family val="2"/>
        <scheme val="minor"/>
      </rPr>
      <t xml:space="preserve">
Switch/Routeurs/Cablages/Onduleurs/File attente/interco Franchises/Amenagements/Video surveillance</t>
    </r>
  </si>
  <si>
    <r>
      <rPr>
        <b/>
        <sz val="14"/>
        <color rgb="FF000000"/>
        <rFont val="Calibri"/>
        <family val="2"/>
        <scheme val="minor"/>
      </rPr>
      <t>Infrastructure Serveurs :</t>
    </r>
    <r>
      <rPr>
        <sz val="12"/>
        <color rgb="FF000000"/>
        <rFont val="Calibri"/>
        <family val="2"/>
        <scheme val="minor"/>
      </rPr>
      <t xml:space="preserve">
 Serveurs (Consolidation + Nouveau serveurs + virtualisation)</t>
    </r>
  </si>
  <si>
    <r>
      <rPr>
        <b/>
        <sz val="12"/>
        <color rgb="FF000000"/>
        <rFont val="Calibri"/>
        <family val="2"/>
        <scheme val="minor"/>
      </rPr>
      <t>Infrastructure  Bureautique:</t>
    </r>
    <r>
      <rPr>
        <sz val="12"/>
        <color rgb="FF000000"/>
        <rFont val="Calibri"/>
        <family val="2"/>
        <scheme val="minor"/>
      </rPr>
      <t xml:space="preserve">
Laptop/Desktop/Imprimantes</t>
    </r>
  </si>
  <si>
    <r>
      <rPr>
        <b/>
        <sz val="12"/>
        <rFont val="Calibri"/>
        <family val="2"/>
        <scheme val="minor"/>
      </rPr>
      <t>Licences:</t>
    </r>
    <r>
      <rPr>
        <sz val="12"/>
        <color rgb="FF000000"/>
        <rFont val="Calibri"/>
        <family val="2"/>
        <scheme val="minor"/>
      </rPr>
      <t xml:space="preserve">
Acquisition diverses licences (Oracle, Linux, Immo, VMWARE/RAFM/Citrix …)</t>
    </r>
  </si>
  <si>
    <r>
      <rPr>
        <b/>
        <sz val="12"/>
        <color rgb="FF000000"/>
        <rFont val="Calibri"/>
        <family val="2"/>
        <scheme val="minor"/>
      </rPr>
      <t>PRI/PRA plan d’investissement:</t>
    </r>
    <r>
      <rPr>
        <sz val="12"/>
        <color rgb="FF000000"/>
        <rFont val="Calibri"/>
        <family val="2"/>
        <scheme val="minor"/>
      </rPr>
      <t xml:space="preserve">
PRI/PRA, un plan d’investissement pour assurer la mise en place de la reprise d’activité </t>
    </r>
  </si>
  <si>
    <t xml:space="preserve">SI Plateforme Applicative et Décisionnelle SI </t>
  </si>
  <si>
    <r>
      <rPr>
        <b/>
        <sz val="12"/>
        <color rgb="FF000000"/>
        <rFont val="Calibri"/>
        <family val="2"/>
        <scheme val="minor"/>
      </rPr>
      <t>Solution SI Commercia</t>
    </r>
    <r>
      <rPr>
        <sz val="12"/>
        <color rgb="FF000000"/>
        <rFont val="Calibri"/>
        <family val="2"/>
        <scheme val="minor"/>
      </rPr>
      <t>l:
Application Fédérant les différentes applications utilisées dans la gestion des clients et la facturation</t>
    </r>
  </si>
  <si>
    <r>
      <rPr>
        <b/>
        <sz val="12"/>
        <color rgb="FF000000"/>
        <rFont val="Calibri"/>
        <family val="2"/>
        <scheme val="minor"/>
      </rPr>
      <t>Digitalisation du Kit Commercial:</t>
    </r>
    <r>
      <rPr>
        <sz val="12"/>
        <color rgb="FF000000"/>
        <rFont val="Calibri"/>
        <family val="2"/>
        <scheme val="minor"/>
      </rPr>
      <t xml:space="preserve">
Phase 2 de la migration des plateformes d’indentification et de provisionning(SWAP) existantes :Mise en service de Bornes commerciales</t>
    </r>
  </si>
  <si>
    <r>
      <rPr>
        <b/>
        <sz val="12"/>
        <color rgb="FF000000"/>
        <rFont val="Calibri"/>
        <family val="2"/>
        <scheme val="minor"/>
      </rPr>
      <t>Digitalisation Reseau de Distribution Commerciale:</t>
    </r>
    <r>
      <rPr>
        <sz val="12"/>
        <color rgb="FF000000"/>
        <rFont val="Calibri"/>
        <family val="2"/>
        <scheme val="minor"/>
      </rPr>
      <t xml:space="preserve">
Ce projet permet d’acquérir un outil web/mobile pour Optimiser la gestion du réseau distribution, suivre l’efficacité des agents de terrain, accroitre la visibilité sur les points de ventes et les clients. (Gross acquisition, Rechargement, moov money, Forfait, alerte stock, tableau de bord KPIs) </t>
    </r>
  </si>
  <si>
    <r>
      <rPr>
        <b/>
        <sz val="12"/>
        <color rgb="FF000000"/>
        <rFont val="Calibri"/>
        <family val="2"/>
        <scheme val="minor"/>
      </rPr>
      <t>Autres développements complémentaires:</t>
    </r>
    <r>
      <rPr>
        <sz val="12"/>
        <color rgb="FF000000"/>
        <rFont val="Calibri"/>
        <family val="2"/>
        <scheme val="minor"/>
      </rPr>
      <t xml:space="preserve">
Mediation/Interconnect, Flex- DKC et modernisation plateformes associées</t>
    </r>
  </si>
  <si>
    <r>
      <rPr>
        <b/>
        <sz val="12"/>
        <color rgb="FF000000"/>
        <rFont val="Calibri"/>
        <family val="2"/>
        <scheme val="minor"/>
      </rPr>
      <t>Fonctionnalités Complémentaires ERP SageX3:</t>
    </r>
    <r>
      <rPr>
        <sz val="12"/>
        <color rgb="FF000000"/>
        <rFont val="Calibri"/>
        <family val="2"/>
        <scheme val="minor"/>
      </rPr>
      <t xml:space="preserve">
Développement spécifique sur l’ERP Sage X3 pour les besoins Metier dans le cadre TMA </t>
    </r>
  </si>
  <si>
    <r>
      <rPr>
        <b/>
        <sz val="12"/>
        <color rgb="FF000000"/>
        <rFont val="Calibri"/>
        <family val="2"/>
        <scheme val="minor"/>
      </rPr>
      <t>Upgrade Sage X3 à la version 12</t>
    </r>
    <r>
      <rPr>
        <sz val="12"/>
        <color rgb="FF000000"/>
        <rFont val="Calibri"/>
        <family val="2"/>
        <scheme val="minor"/>
      </rPr>
      <t xml:space="preserve"> : Mise à jour de la plateforme SAGE X3 à la version 12</t>
    </r>
  </si>
  <si>
    <r>
      <rPr>
        <b/>
        <sz val="12"/>
        <color rgb="FF000000"/>
        <rFont val="Calibri"/>
        <family val="2"/>
        <scheme val="minor"/>
      </rPr>
      <t>Upgrade Plateforme Telepin:</t>
    </r>
    <r>
      <rPr>
        <sz val="12"/>
        <color rgb="FF000000"/>
        <rFont val="Calibri"/>
        <family val="2"/>
        <scheme val="minor"/>
      </rPr>
      <t xml:space="preserve">
Prevision pour evolution metier de la plateforme EVD Concucrent</t>
    </r>
  </si>
  <si>
    <r>
      <rPr>
        <b/>
        <sz val="12"/>
        <color rgb="FF000000"/>
        <rFont val="Calibri"/>
        <family val="2"/>
        <scheme val="minor"/>
      </rPr>
      <t>Upgrade Plateforme Moov Money:</t>
    </r>
    <r>
      <rPr>
        <sz val="12"/>
        <color rgb="FF000000"/>
        <rFont val="Calibri"/>
        <family val="2"/>
        <scheme val="minor"/>
      </rPr>
      <t xml:space="preserve">
MAJ version logiciel; integration les projet metier et règlementaire + Gestion des AML et PEP (LBCFT)</t>
    </r>
  </si>
  <si>
    <r>
      <rPr>
        <b/>
        <sz val="12"/>
        <color rgb="FF000000"/>
        <rFont val="Calibri"/>
        <family val="2"/>
        <scheme val="minor"/>
      </rPr>
      <t>Site WEB et  Self Care:</t>
    </r>
    <r>
      <rPr>
        <sz val="12"/>
        <color rgb="FF000000"/>
        <rFont val="Calibri"/>
        <family val="2"/>
        <scheme val="minor"/>
      </rPr>
      <t xml:space="preserve">
Refonte du site WEB et Moov Africa et Module Self Care</t>
    </r>
  </si>
  <si>
    <r>
      <rPr>
        <b/>
        <sz val="12"/>
        <color rgb="FF000000"/>
        <rFont val="Calibri"/>
        <family val="2"/>
        <scheme val="minor"/>
      </rPr>
      <t>Gestion Electronique et Documentaire:</t>
    </r>
    <r>
      <rPr>
        <sz val="12"/>
        <color rgb="FF000000"/>
        <rFont val="Calibri"/>
        <family val="2"/>
        <scheme val="minor"/>
      </rPr>
      <t xml:space="preserve">
Mise en place d’une solution de Gestion Electronique et Documentaire en vue de leur digitalisation</t>
    </r>
  </si>
  <si>
    <r>
      <rPr>
        <b/>
        <sz val="12"/>
        <color rgb="FF000000"/>
        <rFont val="Calibri"/>
        <family val="2"/>
        <scheme val="minor"/>
      </rPr>
      <t>SI Juridique:</t>
    </r>
    <r>
      <rPr>
        <sz val="12"/>
        <color rgb="FF000000"/>
        <rFont val="Calibri"/>
        <family val="2"/>
        <scheme val="minor"/>
      </rPr>
      <t xml:space="preserve">
Mise en place d’un système de Gestion des contrat en vue de la digitalisation du processus de bout en bout</t>
    </r>
  </si>
  <si>
    <t>SI HR</t>
  </si>
  <si>
    <t>SOLUTION BI</t>
  </si>
  <si>
    <r>
      <rPr>
        <b/>
        <sz val="12"/>
        <color rgb="FF000000"/>
        <rFont val="Calibri"/>
        <family val="2"/>
        <scheme val="minor"/>
      </rPr>
      <t>Refonte Intranet:</t>
    </r>
    <r>
      <rPr>
        <sz val="12"/>
        <color rgb="FF000000"/>
        <rFont val="Calibri"/>
        <family val="2"/>
        <scheme val="minor"/>
      </rPr>
      <t xml:space="preserve">
Refonte de la plate forme intranet afin de faciliter et améliorer le travail collaboratif et la communication entreprise.</t>
    </r>
  </si>
  <si>
    <r>
      <rPr>
        <b/>
        <sz val="12"/>
        <color rgb="FF000000"/>
        <rFont val="Calibri"/>
        <family val="2"/>
        <scheme val="minor"/>
      </rPr>
      <t>Upgrade solution Revenue Assurance et Gestion Fraud:</t>
    </r>
    <r>
      <rPr>
        <sz val="12"/>
        <color rgb="FF000000"/>
        <rFont val="Calibri"/>
        <family val="2"/>
        <scheme val="minor"/>
      </rPr>
      <t xml:space="preserve">
Modules Rerating, Internal Affairs, DFP&amp;DAP </t>
    </r>
  </si>
  <si>
    <r>
      <rPr>
        <b/>
        <sz val="12"/>
        <color rgb="FF000000"/>
        <rFont val="Calibri"/>
        <family val="2"/>
        <scheme val="minor"/>
      </rPr>
      <t>Solution de Gestion des campagnes : IRIS:</t>
    </r>
    <r>
      <rPr>
        <sz val="12"/>
        <color rgb="FF000000"/>
        <rFont val="Calibri"/>
        <family val="2"/>
        <scheme val="minor"/>
      </rPr>
      <t xml:space="preserve">
Solution de Gestion des Campagnes et de la Fidelisation (Upgrade de la solution LMS à la version IRIS ou autre solution)</t>
    </r>
  </si>
  <si>
    <t>Autres (outils,…)</t>
  </si>
  <si>
    <r>
      <rPr>
        <b/>
        <sz val="11"/>
        <rFont val="Arial"/>
        <family val="2"/>
      </rPr>
      <t>Automatisation suivi conformité réglementaire QoS:</t>
    </r>
    <r>
      <rPr>
        <sz val="11"/>
        <rFont val="Arial"/>
        <family val="2"/>
      </rPr>
      <t xml:space="preserve">
Plateforme de suivi temps réel des indicateurs QoS évalués par l'Autorité de Régulation</t>
    </r>
  </si>
  <si>
    <r>
      <rPr>
        <b/>
        <sz val="11"/>
        <rFont val="Arial"/>
        <family val="2"/>
      </rPr>
      <t>Modernisation sondes de capture:</t>
    </r>
    <r>
      <rPr>
        <sz val="11"/>
        <rFont val="Arial"/>
        <family val="2"/>
      </rPr>
      <t xml:space="preserve">
Modernisation du système de sondes Astellia pour permettre la détection des anomalies protocolaires</t>
    </r>
  </si>
  <si>
    <t>Glissement 2024==&gt; 2025</t>
  </si>
  <si>
    <t>Autres Capex 2025</t>
  </si>
  <si>
    <t>Commercial, logistique, charges à activer, ….</t>
  </si>
  <si>
    <t xml:space="preserve">Total </t>
  </si>
  <si>
    <t>Total Réseau</t>
  </si>
  <si>
    <t>Total SI</t>
  </si>
  <si>
    <t>Total ADM</t>
  </si>
  <si>
    <t>Flux Financiers consolidés</t>
  </si>
  <si>
    <t xml:space="preserve">Avril
</t>
  </si>
  <si>
    <t>Dec</t>
  </si>
  <si>
    <t>VarBudget vs Actu 3 val</t>
  </si>
  <si>
    <t>Var Réel 23 vs Réel 2022 . Val</t>
  </si>
  <si>
    <t>Var Actu3 vs Budget initial . Val</t>
  </si>
  <si>
    <t>Neutralisation de la var. de provisions incluses dans l'Ebitda (-)</t>
  </si>
  <si>
    <t>Variation de BFR opérationnel (+/-)</t>
  </si>
  <si>
    <t>ns</t>
  </si>
  <si>
    <t>Dividendes reçus des participations non consolidées (+)</t>
  </si>
  <si>
    <t>Investissements bruts (Flux d'augmentation des immos corporelles et incorporelles bruts de la période)   (-)</t>
  </si>
  <si>
    <t>Produit de cession des immobilisations corporelles et incorporelles (+)</t>
  </si>
  <si>
    <t>Cession d'immobilisations</t>
  </si>
  <si>
    <t>Investissements nets (Capex brutes - cession d'immo.) (-)</t>
  </si>
  <si>
    <t>Plan de restructuration</t>
  </si>
  <si>
    <t>CFFO</t>
  </si>
  <si>
    <t>Résultat financier hors dividendes des stés non consolidées (+/-)</t>
  </si>
  <si>
    <t>Impôts payés (-)</t>
  </si>
  <si>
    <t>Dividendes payés (-)</t>
  </si>
  <si>
    <t>Cash flow used for financing and taxes</t>
  </si>
  <si>
    <t>Cash flow used for investment (+/-)</t>
  </si>
  <si>
    <t xml:space="preserve">Autres éléments non cash </t>
  </si>
  <si>
    <t>Net cash flow</t>
  </si>
  <si>
    <t>Dettes brutes (-)</t>
  </si>
  <si>
    <t>Trésorerie brute (+)</t>
  </si>
  <si>
    <t>Trésorerie nette fin de période</t>
  </si>
  <si>
    <t>ebitda</t>
  </si>
  <si>
    <t>provisions</t>
  </si>
  <si>
    <t>capex</t>
  </si>
  <si>
    <t>cffo</t>
  </si>
  <si>
    <t>interet</t>
  </si>
  <si>
    <t>dettes brutes</t>
  </si>
  <si>
    <t>(En Millions CFA)</t>
  </si>
  <si>
    <t>A3 / 2023</t>
  </si>
  <si>
    <t>(%)</t>
  </si>
  <si>
    <t>Neutralisation de la variation de provisions incluses dans l'Ebitda (-)</t>
  </si>
  <si>
    <t>Investissements corporels &amp; incorporels</t>
  </si>
  <si>
    <t>Produit de cession d'immobilisations</t>
  </si>
  <si>
    <t>Variation du BFR</t>
  </si>
  <si>
    <t>Cash flow from operations</t>
  </si>
  <si>
    <t>IS (cash)</t>
  </si>
  <si>
    <t xml:space="preserve">Dividendes </t>
  </si>
  <si>
    <t>Cash flow used for financing, taxes</t>
  </si>
  <si>
    <t>Cash flow used for investment</t>
  </si>
  <si>
    <t>Eléments non cash</t>
  </si>
  <si>
    <t>Dette brute (y compris ICNE)</t>
  </si>
  <si>
    <t>Cash &amp; cash equivalent</t>
  </si>
  <si>
    <t>Trésorerie/Dette nette</t>
  </si>
  <si>
    <t>DESIGNATIONS</t>
  </si>
  <si>
    <t>TOTAL 2024</t>
  </si>
  <si>
    <t>TOTAL 2025</t>
  </si>
  <si>
    <t>PREVISIONS 2025</t>
  </si>
  <si>
    <t>FÉVRIER</t>
  </si>
  <si>
    <t>DÉCEMBRE</t>
  </si>
  <si>
    <t>EXPLOITATION</t>
  </si>
  <si>
    <t>+</t>
  </si>
  <si>
    <t>RECETTES D'EXPLOITATION</t>
  </si>
  <si>
    <t>RECETTES INTERCO INTERNATIONALES</t>
  </si>
  <si>
    <t>RECETTES INTERCO NATIONALES</t>
  </si>
  <si>
    <t xml:space="preserve">RECETTES CONVENTIONS </t>
  </si>
  <si>
    <t xml:space="preserve">   (A) TOTAL ENCAISSEMENTS         </t>
  </si>
  <si>
    <t xml:space="preserve">        ENCAISSEMENTS CUMULES</t>
  </si>
  <si>
    <t>DECAISSEMENTS D'EXPLOITATION</t>
  </si>
  <si>
    <t>INTERCOS  NATIONALES</t>
  </si>
  <si>
    <t>INTERCOS  INTERNATIONALES</t>
  </si>
  <si>
    <t>AUTRES ACHATS** dont management fees ( voir détails en bas)</t>
  </si>
  <si>
    <t>IMPOTS &amp; TAXES</t>
  </si>
  <si>
    <t>T.V.A</t>
  </si>
  <si>
    <t>CHARGES DE PERSONNEL</t>
  </si>
  <si>
    <t>REGIES</t>
  </si>
  <si>
    <t>AUTRES CHARGES MOOVMONEY</t>
  </si>
  <si>
    <t>DEPENSES D'INVESTISSEMENTS</t>
  </si>
  <si>
    <t>LICENCES, FONDS DE COMMERCE &amp; BREVETS MARQUES DROITS ET VALEURS</t>
  </si>
  <si>
    <t>TERRAINS, AMENAGEMENTS ET CONSTRUCTIONS</t>
  </si>
  <si>
    <t>INSTAL. TECHN.,MATERIEL &amp; OUTILLAGE</t>
  </si>
  <si>
    <t>MATERIEL DE TRANSPORT</t>
  </si>
  <si>
    <t>MATERIEL ET MOBILIER DE BUREAU</t>
  </si>
  <si>
    <t>AUTRES IMMOBILISATIONS</t>
  </si>
  <si>
    <t>AVANCES ET ACOMPTES/IMMOB</t>
  </si>
  <si>
    <t xml:space="preserve">   (B) TOTAL DECAISSEMENTS         </t>
  </si>
  <si>
    <t xml:space="preserve">        DECAISSEMENTS CUMULES</t>
  </si>
  <si>
    <t xml:space="preserve">   (C) FLUX MENSUEL GENERE PAR EXPLOITAT°=CFFO</t>
  </si>
  <si>
    <t>FLUX CUMULE</t>
  </si>
  <si>
    <t>HORS EXPLOIT</t>
  </si>
  <si>
    <t>AUTRES</t>
  </si>
  <si>
    <t>I.S</t>
  </si>
  <si>
    <t>DIVIDENDES</t>
  </si>
  <si>
    <t xml:space="preserve">   (D) FLUX MENSUEL GENERE PAR H. EXPLOITAT°         </t>
  </si>
  <si>
    <t>FINANCEMENT</t>
  </si>
  <si>
    <t>OPERATION DE FINANCEMENT</t>
  </si>
  <si>
    <t>CHARGES D'INTERETS</t>
  </si>
  <si>
    <t>REMBOURSEMENT D'EMPRUNTS ( SHL +BABE°</t>
  </si>
  <si>
    <t>REMBOURSEMENT CREDITS SPOT</t>
  </si>
  <si>
    <t>NOUVEAU EMPRUNTS A LMT</t>
  </si>
  <si>
    <t>NOUVEAU CREDITS SPOT</t>
  </si>
  <si>
    <t>AUTRES (AUG K, PARTICIPATION, PRETS…)</t>
  </si>
  <si>
    <t>PRODUITS FINANCIERS - REMBOURSEMENT MAROC TELECOM</t>
  </si>
  <si>
    <t xml:space="preserve">   (E) FLUX MENSUEL         </t>
  </si>
  <si>
    <t>NET CASH FLOW</t>
  </si>
  <si>
    <t>FLUX NET MENSUEL (C+D+E)</t>
  </si>
  <si>
    <t>FLUX NET CUMULE (C+D+E)</t>
  </si>
  <si>
    <t>DETTE NETTE</t>
  </si>
  <si>
    <t>PORTEFEUILLE EN VALEUR DE PLACEMENT</t>
  </si>
  <si>
    <t>COMPTES SEQUESTRES</t>
  </si>
  <si>
    <t>DISPONIBILITES EN TRESORERIE (BQ+REGIES+..)</t>
  </si>
  <si>
    <r>
      <t>C</t>
    </r>
    <r>
      <rPr>
        <b/>
        <sz val="10"/>
        <color indexed="8"/>
        <rFont val="Arial"/>
        <family val="2"/>
      </rPr>
      <t xml:space="preserve">ASH &amp; CASH EQUIVALENT </t>
    </r>
    <r>
      <rPr>
        <sz val="10"/>
        <rFont val="Arial"/>
        <family val="2"/>
      </rPr>
      <t/>
    </r>
  </si>
  <si>
    <t>EMPRUNTS BANCAIRES</t>
  </si>
  <si>
    <t>CREDIT FOURNISSEURS</t>
  </si>
  <si>
    <t>CREDIT SPOT</t>
  </si>
  <si>
    <t>AUTRES DETTES FINANCIERES</t>
  </si>
  <si>
    <t>INTERETS COURNUS NON ECHUS</t>
  </si>
  <si>
    <t>DETTE BRUTE</t>
  </si>
  <si>
    <t>Convention de signe:</t>
  </si>
  <si>
    <t>Cash reçu + / Cash payé -</t>
  </si>
  <si>
    <t>Trésorerie positive (+), Dette brute (-)</t>
  </si>
  <si>
    <t>Contrôle dette brute</t>
  </si>
  <si>
    <t>Flux dette cumulé</t>
  </si>
  <si>
    <t>Contrôle net cash flow</t>
  </si>
  <si>
    <t xml:space="preserve">Kpts </t>
  </si>
  <si>
    <t xml:space="preserve">Intérerts  rembourses </t>
  </si>
  <si>
    <t xml:space="preserve">Inter^tes dus </t>
  </si>
  <si>
    <t xml:space="preserve"> Remb</t>
  </si>
  <si>
    <t>Solde</t>
  </si>
  <si>
    <t xml:space="preserve"> solde ECO</t>
  </si>
  <si>
    <t xml:space="preserve"> Nvt Emp</t>
  </si>
  <si>
    <t>**Décaissements de managements fees budget 2018</t>
  </si>
  <si>
    <t>DETAIL RECETTES</t>
  </si>
  <si>
    <t>EVD</t>
  </si>
  <si>
    <t>INTERCO INTER</t>
  </si>
  <si>
    <t>CAPACITE MTN+COLOC</t>
  </si>
  <si>
    <t>Dépôts masters MM</t>
  </si>
  <si>
    <t>COLOC</t>
  </si>
  <si>
    <t>Recettes com MM</t>
  </si>
  <si>
    <t>Ventes MM</t>
  </si>
  <si>
    <t>Filiales : Suivi des CAPEX</t>
  </si>
  <si>
    <t>MOIS</t>
  </si>
  <si>
    <t>Intitulé du projet</t>
  </si>
  <si>
    <t>Famille (*)</t>
  </si>
  <si>
    <t>Type</t>
  </si>
  <si>
    <t>Fournissseurs</t>
  </si>
  <si>
    <t>Montant budgétisé 2015</t>
  </si>
  <si>
    <t>Actu1 2015</t>
  </si>
  <si>
    <t>Actu2 2015</t>
  </si>
  <si>
    <t>Actu3 2015</t>
  </si>
  <si>
    <t>Avancement physique en %</t>
  </si>
  <si>
    <t>Réalisé Janvier 2015</t>
  </si>
  <si>
    <t>Réalisé Février 2015</t>
  </si>
  <si>
    <t>Réalisé Mars 2015</t>
  </si>
  <si>
    <t>Réalisé Avril 2015</t>
  </si>
  <si>
    <t>Réalisé Mai 2015</t>
  </si>
  <si>
    <t>Réalisé Juin 2015</t>
  </si>
  <si>
    <t>Réalisé Juillet 2015</t>
  </si>
  <si>
    <t>Réalisé Août 2015</t>
  </si>
  <si>
    <t>Réalisé Septembre 2015</t>
  </si>
  <si>
    <t>Réalisé Octobre 2015</t>
  </si>
  <si>
    <t>Réalisé Novembre 2015</t>
  </si>
  <si>
    <t>Réalisé Décembre 2015</t>
  </si>
  <si>
    <t>% de réalisation du budget</t>
  </si>
  <si>
    <t>Equipement</t>
  </si>
  <si>
    <t>Prestations</t>
  </si>
  <si>
    <t>Frais annexe(DD)</t>
  </si>
  <si>
    <t>Cumul 2015</t>
  </si>
  <si>
    <t>Projet budgétisé</t>
  </si>
  <si>
    <t>Nouveau projet</t>
  </si>
  <si>
    <t>Report non budgétisé</t>
  </si>
  <si>
    <t>Avances/Projet N+1</t>
  </si>
  <si>
    <t>Suivi des management fees et SHL</t>
  </si>
  <si>
    <t>Stock au 31/12/2014</t>
  </si>
  <si>
    <t>charge mensuelle</t>
  </si>
  <si>
    <t>paiement</t>
  </si>
  <si>
    <t>Stock au 31/01/2015</t>
  </si>
  <si>
    <t>Stock au 28/02/2015</t>
  </si>
  <si>
    <t>Stock au 31/03/2015</t>
  </si>
  <si>
    <t>Stock au 30/04/2015</t>
  </si>
  <si>
    <t>Stock au 31/05/2015</t>
  </si>
  <si>
    <t>Stock au 30/06/2015</t>
  </si>
  <si>
    <t>Stock au 31/07/2015</t>
  </si>
  <si>
    <t>Stock au 31/08/2015</t>
  </si>
  <si>
    <t>Stock au 30/09/2015</t>
  </si>
  <si>
    <t>Stock au 31/10/2015</t>
  </si>
  <si>
    <t>Stock au 30/11/2015</t>
  </si>
  <si>
    <t>Stock au 31/12/2015</t>
  </si>
  <si>
    <t>dont assistance technique</t>
  </si>
  <si>
    <t>dont licence de marque</t>
  </si>
  <si>
    <t>dont contrat de services (call center)</t>
  </si>
  <si>
    <t xml:space="preserve">Addition </t>
  </si>
  <si>
    <t>Total SHL</t>
  </si>
  <si>
    <t>principal</t>
  </si>
  <si>
    <t>intérêts</t>
  </si>
  <si>
    <t xml:space="preserve">SHL 1 (Golden Falcon) </t>
  </si>
  <si>
    <t>dont principal</t>
  </si>
  <si>
    <t>dont intérêt</t>
  </si>
  <si>
    <t xml:space="preserve">SHL 2 (Etisalat Group) </t>
  </si>
  <si>
    <t xml:space="preserve">SHL 3 (Avce Trésorerie AT) </t>
  </si>
  <si>
    <t>Eléments non récurrents 2015</t>
  </si>
  <si>
    <t>En Millions monnaie locale</t>
  </si>
  <si>
    <t>Février</t>
  </si>
  <si>
    <t>Juillet</t>
  </si>
  <si>
    <t>Septembre</t>
  </si>
  <si>
    <t>Octobre</t>
  </si>
  <si>
    <t>Novembre</t>
  </si>
  <si>
    <t>Décembre</t>
  </si>
  <si>
    <t>CA</t>
  </si>
  <si>
    <t>Impact sms contesté MTN sur 2014.</t>
  </si>
  <si>
    <t>Total CA</t>
  </si>
  <si>
    <t>COS</t>
  </si>
  <si>
    <t>Total COS</t>
  </si>
  <si>
    <t>OPEX</t>
  </si>
  <si>
    <t>Reprise provision sur créances sms contestés MTN.</t>
  </si>
  <si>
    <t>Reclassement de la reprise de provision sur risque fiscal des éléments non exceptionnels en opex.</t>
  </si>
  <si>
    <t>Prise en compte d'une facture d'avoirs accordés par Ericsson sur la période de janv à juin.</t>
  </si>
  <si>
    <t>Redevances sur numérotation  fevrier à Juillet 2015</t>
  </si>
  <si>
    <t>Total OPEX</t>
  </si>
  <si>
    <t>Amortissements &amp; NC</t>
  </si>
  <si>
    <t>Total Amortissements &amp; NC</t>
  </si>
  <si>
    <t>Effectif et Sites BTS</t>
  </si>
  <si>
    <t>Effectif</t>
  </si>
  <si>
    <t>Sites BTS mis en service (cumulé)</t>
  </si>
  <si>
    <t>3G/4G</t>
  </si>
  <si>
    <t>Suivi des créances clients &amp; créances et dettes opérateurs</t>
  </si>
  <si>
    <t xml:space="preserve">En millions </t>
  </si>
  <si>
    <t>Contrôle</t>
  </si>
  <si>
    <t>Solde au 31/03/2015</t>
  </si>
  <si>
    <r>
      <rPr>
        <b/>
        <sz val="10"/>
        <rFont val="Calibri"/>
        <family val="2"/>
      </rPr>
      <t>≤</t>
    </r>
    <r>
      <rPr>
        <b/>
        <sz val="10"/>
        <rFont val="Arial Unicode MS"/>
        <family val="2"/>
      </rPr>
      <t>30 jrs</t>
    </r>
  </si>
  <si>
    <r>
      <t xml:space="preserve">&gt;30 et </t>
    </r>
    <r>
      <rPr>
        <b/>
        <sz val="10"/>
        <rFont val="Calibri"/>
        <family val="2"/>
      </rPr>
      <t>≤</t>
    </r>
    <r>
      <rPr>
        <b/>
        <sz val="10"/>
        <rFont val="Arial Unicode MS"/>
        <family val="2"/>
      </rPr>
      <t>90</t>
    </r>
  </si>
  <si>
    <r>
      <t xml:space="preserve">&gt;90 et </t>
    </r>
    <r>
      <rPr>
        <b/>
        <sz val="10"/>
        <rFont val="Calibri"/>
        <family val="2"/>
      </rPr>
      <t>≤</t>
    </r>
    <r>
      <rPr>
        <b/>
        <sz val="10"/>
        <rFont val="Arial Unicode MS"/>
        <family val="2"/>
      </rPr>
      <t>365</t>
    </r>
  </si>
  <si>
    <r>
      <t xml:space="preserve">&gt;1 an et </t>
    </r>
    <r>
      <rPr>
        <b/>
        <sz val="10"/>
        <rFont val="Calibri"/>
        <family val="2"/>
      </rPr>
      <t>≤</t>
    </r>
    <r>
      <rPr>
        <b/>
        <sz val="10"/>
        <rFont val="Arial Unicode MS"/>
        <family val="2"/>
      </rPr>
      <t>2ans</t>
    </r>
  </si>
  <si>
    <r>
      <t xml:space="preserve">&gt;2 an et </t>
    </r>
    <r>
      <rPr>
        <b/>
        <sz val="10"/>
        <rFont val="Calibri"/>
        <family val="2"/>
      </rPr>
      <t>≤</t>
    </r>
    <r>
      <rPr>
        <b/>
        <sz val="10"/>
        <rFont val="Arial Unicode MS"/>
        <family val="2"/>
      </rPr>
      <t>3ans</t>
    </r>
  </si>
  <si>
    <t>&gt; 3ans</t>
  </si>
  <si>
    <t>Solde Créances clients</t>
  </si>
  <si>
    <t>Créances clients privées brutes</t>
  </si>
  <si>
    <t>Créances distributeurs</t>
  </si>
  <si>
    <t>Créances résiliées</t>
  </si>
  <si>
    <t>Créances douteuses</t>
  </si>
  <si>
    <t>Autres (manuelles,….)</t>
  </si>
  <si>
    <t>Total créances brutes</t>
  </si>
  <si>
    <t>Provision pour dépréciation en comptabilité (HT)</t>
  </si>
  <si>
    <t>Provision pour dépréciation en comptabilité (TTC)</t>
  </si>
  <si>
    <t xml:space="preserve">Taux de recouvrement fixe </t>
  </si>
  <si>
    <t xml:space="preserve">Taux de recouvrement Mobile </t>
  </si>
  <si>
    <t>Créances publiques brutes</t>
  </si>
  <si>
    <t>Créances manuelles</t>
  </si>
  <si>
    <t>Créances Telcase</t>
  </si>
  <si>
    <t>Provision pour dépréciation en comptabilité</t>
  </si>
  <si>
    <t>Taux de recouvrement fixe</t>
  </si>
  <si>
    <t>Taux de recouvrement Mobile</t>
  </si>
  <si>
    <t>Solde opérateurs</t>
  </si>
  <si>
    <t>Créances opérateurs</t>
  </si>
  <si>
    <t>Dettes opérateurs</t>
  </si>
  <si>
    <t>* Données à plus d'an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</si>
</sst>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6">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00\ &quot;€&quot;_-;\-* #,##0.00\ &quot;€&quot;_-;_-* &quot;-&quot;??\ &quot;€&quot;_-;_-@_-"/>
    <numFmt numFmtId="167" formatCode="_-* #,##0.00\ _€_-;\-* #,##0.00\ _€_-;_-* &quot;-&quot;??\ _€_-;_-@_-"/>
    <numFmt numFmtId="168" formatCode="0.0%"/>
    <numFmt numFmtId="169" formatCode="_-* #,##0\ _F_-;\-* #,##0\ _F_-;_-* &quot;-&quot;??\ _F_-;_-@_-"/>
    <numFmt numFmtId="170" formatCode="_-* #,##0.00\ _F_-;\-* #,##0.00\ _F_-;_-* &quot;-&quot;??\ _F_-;_-@_-"/>
    <numFmt numFmtId="171" formatCode="#,##0_ ;\-#,##0\ "/>
    <numFmt numFmtId="172" formatCode="#,##0,,"/>
    <numFmt numFmtId="173" formatCode="#,##0,;;;&quot;$K&quot;"/>
    <numFmt numFmtId="174" formatCode="_-&quot;$&quot;* #,##0_-;\-&quot;$&quot;* #,##0_-;_-&quot;$&quot;* &quot;-&quot;_-;_-@_-"/>
    <numFmt numFmtId="175" formatCode="_-&quot;$&quot;* #,##0.00_-;\-&quot;$&quot;* #,##0.00_-;_-&quot;$&quot;* &quot;-&quot;??_-;_-@_-"/>
    <numFmt numFmtId="176" formatCode="#,##0.0_);\(#,##0.0\);0_._0_)"/>
    <numFmt numFmtId="177" formatCode="0.0_)\%;\(0.0\)\%;0.0_)\%;@_)_%"/>
    <numFmt numFmtId="178" formatCode="#,##0.0_)_%;\(#,##0.0\)_%;0.0_)_%;@_)_%"/>
    <numFmt numFmtId="179" formatCode=";;;"/>
    <numFmt numFmtId="180" formatCode="#,##0.0_);\(#,##0.0\);#,##0.0_);@_)"/>
    <numFmt numFmtId="181" formatCode="dd\-mmm\-yy_)"/>
    <numFmt numFmtId="182" formatCode="#,##0.0_);\(#,##0.0\)"/>
    <numFmt numFmtId="183" formatCode="&quot;$&quot;_(#,##0.00_);&quot;$&quot;\(#,##0.00\);&quot;$&quot;_(0.00_);@_)"/>
    <numFmt numFmtId="184" formatCode="&quot;$&quot;_(#,##0.00_);&quot;$&quot;\(#,##0.00\)"/>
    <numFmt numFmtId="185" formatCode="&quot;$&quot;#,##0.000_);[Red]\(&quot;$&quot;#,##0.000\)"/>
    <numFmt numFmtId="186" formatCode="&quot;£&quot;_(#,##0.00_);&quot;£&quot;\(#,##0.00\)"/>
    <numFmt numFmtId="187" formatCode="&quot;£&quot;_(#,##0.00_);&quot;£&quot;\(#,##0.00\);&quot;£&quot;_(0.00_);@_)"/>
    <numFmt numFmtId="188" formatCode="#,##0.00_);\(#,##0.00\);0.00_);@_)"/>
    <numFmt numFmtId="189" formatCode="0.0_)"/>
    <numFmt numFmtId="190" formatCode="\€_(#,##0.00_);\€\(#,##0.00\);\€_(0.00_);@_)"/>
    <numFmt numFmtId="191" formatCode="0.00_)"/>
    <numFmt numFmtId="192" formatCode="#,##0_)\x;\(#,##0\)\x;0_)\x;@_)_x"/>
    <numFmt numFmtId="193" formatCode="#,##0.0_)\x;\(#,##0.0\)\x;0.0_)\x;@_)_x"/>
    <numFmt numFmtId="194" formatCode="#,##0.0_)\x;\(#,##0.0\)\x"/>
    <numFmt numFmtId="195" formatCode="&quot;$&quot;#,##0.0000_);[Red]\(&quot;$&quot;#,##0.0000\)"/>
    <numFmt numFmtId="196" formatCode="#,##0_)_x;\(#,##0\)_x;0_)_x;@_)_x"/>
    <numFmt numFmtId="197" formatCode="#,##0.0_)_x;\(#,##0.0\)_x;0.0_)_x;@_)_x"/>
    <numFmt numFmtId="198" formatCode="0.0"/>
    <numFmt numFmtId="199" formatCode="#,##0.0_)_x;\(#,##0.0\)_x"/>
    <numFmt numFmtId="200" formatCode="&quot;$&quot;#,##0.0_);[Red]\(&quot;$&quot;#,##0.0\)"/>
    <numFmt numFmtId="201" formatCode="0.0_)\%;\(0.0\)\%"/>
    <numFmt numFmtId="202" formatCode="#,##0.000_);\(#,##0.000\)"/>
    <numFmt numFmtId="203" formatCode="#,##0.0_)_%;\(#,##0.0\)_%"/>
    <numFmt numFmtId="204" formatCode="&quot;!&quot;#,##0_);\(&quot;!&quot;#,##0\)"/>
    <numFmt numFmtId="205" formatCode="_ &quot;\&quot;* #,##0_ ;_ &quot;\&quot;* \-#,##0_ ;_ &quot;\&quot;* &quot;-&quot;_ ;_ @_ "/>
    <numFmt numFmtId="206" formatCode="_ &quot;\&quot;* #,##0.00_ ;_ &quot;\&quot;* \-#,##0.00_ ;_ &quot;\&quot;* &quot;-&quot;??_ ;_ @_ "/>
    <numFmt numFmtId="207" formatCode="#,##0,_$;\-#,##0,_$"/>
    <numFmt numFmtId="208" formatCode="_ * #,##0_ ;_ * \-#,##0_ ;_ * &quot;-&quot;_ ;_ @_ "/>
    <numFmt numFmtId="209" formatCode="_ * #,##0.00_ ;_ * \-#,##0.00_ ;_ * &quot;-&quot;??_ ;_ @_ "/>
    <numFmt numFmtId="210" formatCode="General_)"/>
    <numFmt numFmtId="211" formatCode="#,##0;\-#,##0;&quot;-&quot;"/>
    <numFmt numFmtId="212" formatCode="0.0&quot;  &quot;"/>
    <numFmt numFmtId="213" formatCode="0.000&quot;  &quot;"/>
    <numFmt numFmtId="214" formatCode="0.0000&quot;  &quot;"/>
    <numFmt numFmtId="215" formatCode="0.00000&quot;  &quot;"/>
    <numFmt numFmtId="216" formatCode="0.00&quot;  &quot;"/>
    <numFmt numFmtId="217" formatCode="#,##0\ ;[Red]\(#,##0\)"/>
    <numFmt numFmtId="218" formatCode="_ * #,##0.00_)&quot;L&quot;_ ;_ * \(#,##0.00\)&quot;L&quot;_ ;_ * &quot;-&quot;??_)&quot;L&quot;_ ;_ @_ "/>
    <numFmt numFmtId="219" formatCode="#,##0.00\ &quot;F&quot;;[Red]\-#,##0.00\ &quot;F&quot;"/>
    <numFmt numFmtId="220" formatCode="_-* #,##0.0\ _F_-;\-* #,##0.0\ _F_-;_-* &quot;-&quot;?\ _F_-;_-@_-"/>
    <numFmt numFmtId="221" formatCode="&quot;$&quot;#,##0\ ;\(&quot;$&quot;#,##0\)"/>
    <numFmt numFmtId="222" formatCode="_(* #,##0_);_(* \(#,##0\);_(* &quot;0&quot;??_);_(@_)"/>
    <numFmt numFmtId="223" formatCode="#,##0;\(#,##0\)"/>
    <numFmt numFmtId="224" formatCode="#,##0.00000"/>
    <numFmt numFmtId="225" formatCode="#,##0.0;\(#,##0.0\)"/>
    <numFmt numFmtId="226" formatCode="mmm\-d\-yyyy"/>
    <numFmt numFmtId="227" formatCode="_(* #,##0_);_(* \(#,##0\);_(* &quot;-&quot;??_);_(@_)"/>
    <numFmt numFmtId="228" formatCode="_(* #,###.00_);_(* \(#,###.00\);_(* &quot;-&quot;??_);_(@_)"/>
    <numFmt numFmtId="229" formatCode="_-* #,##0\ _z_l_-;\-* #,##0\ _z_l_-;_-* &quot;-&quot;\ _z_l_-;_-@_-"/>
    <numFmt numFmtId="230" formatCode="_-* #,##0.00\ _z_l_-;\-* #,##0.00\ _z_l_-;_-* &quot;-&quot;??\ _z_l_-;_-@_-"/>
    <numFmt numFmtId="231" formatCode="_-* #,##0.00\ [$€-1]_-;\-* #,##0.00\ [$€-1]_-;_-* &quot;-&quot;??\ [$€-1]_-"/>
    <numFmt numFmtId="232" formatCode="_-[$€]* #,##0.00_-;\-[$€]* #,##0.00_-;_-[$€]* &quot;-&quot;??_-;_-@_-"/>
    <numFmt numFmtId="233" formatCode="_-* #,##0.00\ [$€]_-;\-* #,##0.00\ [$€]_-;_-* &quot;-&quot;??\ [$€]_-;_-@_-"/>
    <numFmt numFmtId="234" formatCode="#,##0,,,\ ;;;&quot;Gb/s&quot;"/>
    <numFmt numFmtId="235" formatCode="\+#,##0.0%_);\(#,##0.0%\);&quot;-&quot;_);@_)"/>
    <numFmt numFmtId="236" formatCode="0;;"/>
    <numFmt numFmtId="237" formatCode="#,##0.0\x_);\(#,##0.0\x\);&quot;-&quot;_);@_)"/>
    <numFmt numFmtId="238" formatCode="#,##0.0_);\(#,##0.0\);&quot;-&quot;_);@_)"/>
    <numFmt numFmtId="239" formatCode="#,##0.0%_);\(#,##0.0%\);&quot;-&quot;_);@_)"/>
    <numFmt numFmtId="240" formatCode="yyyy_)"/>
    <numFmt numFmtId="241" formatCode="#,##0.0_);[Red]\(#,##0.0\)"/>
    <numFmt numFmtId="242" formatCode="#,##0.000%_);[Red]\(#,##0.000%\)"/>
    <numFmt numFmtId="243" formatCode="mm/dd/yy;;;"/>
    <numFmt numFmtId="244" formatCode="#,##0,;;;&quot;Kb/s&quot;"/>
    <numFmt numFmtId="245" formatCode="#,##0,,;;;&quot;Mb/s&quot;"/>
    <numFmt numFmtId="246" formatCode="_-* #,##0.00\ _D_H_-;\-* #,##0.00\ _D_H_-;_-* &quot;-&quot;??\ _D_H_-;_-@_-"/>
    <numFmt numFmtId="247" formatCode="#,##0\ [$$-C0C]"/>
    <numFmt numFmtId="248" formatCode="_-&quot;£ &quot;* #,##0_-;\-&quot;£ &quot;* #,##0_-;_-&quot;£ &quot;* &quot;-&quot;_-;_-@_-"/>
    <numFmt numFmtId="249" formatCode="_-&quot;£ &quot;* #,##0.00_-;\-&quot;£ &quot;* #,##0.00_-;_-&quot;£ &quot;* &quot;-&quot;??_-;_-@_-"/>
    <numFmt numFmtId="250" formatCode="#,##0.0\x_);\(#,##0.0\x\);#,##0.0\x_);@_)"/>
    <numFmt numFmtId="251" formatCode="#,##0.0_);[Red]\(#,##0.0\);&quot;N/A &quot;"/>
    <numFmt numFmtId="252" formatCode="###0.0_x;\(###0.0\)_x"/>
    <numFmt numFmtId="253" formatCode="_ * #,##0_)_L_ ;_ * \(#,##0\)_L_ ;_ * &quot;-&quot;_)_L_ ;_ @_ "/>
    <numFmt numFmtId="254" formatCode="\(&quot;$&quot;\ 000\)"/>
    <numFmt numFmtId="255" formatCode="#,##0.0%_);\(#,##0.0%\)"/>
    <numFmt numFmtId="256" formatCode="_-* #,##0.000000_-;\-* #,##0.000000_-;_-* &quot;-&quot;??_-;_-@_-"/>
    <numFmt numFmtId="257" formatCode="0.0%&quot;NetPPE/sales&quot;"/>
    <numFmt numFmtId="258" formatCode="0.0%&quot;NWI/Sls&quot;"/>
    <numFmt numFmtId="259" formatCode="0.000000000"/>
    <numFmt numFmtId="260" formatCode="0.000000"/>
    <numFmt numFmtId="261" formatCode="#,##0.0\%_);\(#,##0.0\%\);#,##0.0\%_);@_)"/>
    <numFmt numFmtId="262" formatCode="0.0%&quot;Sales&quot;"/>
    <numFmt numFmtId="263" formatCode="&quot;$&quot;#,##0;\-&quot;$&quot;#,##0"/>
    <numFmt numFmtId="264" formatCode="mm/dd/yy"/>
    <numFmt numFmtId="265" formatCode="#,##0.0"/>
    <numFmt numFmtId="266" formatCode="\_);&quot;&quot;;\_);&quot;&quot;_)"/>
    <numFmt numFmtId="267" formatCode="0.0000000000000"/>
    <numFmt numFmtId="268" formatCode="_-* #,##0.000_-;\-* #,##0.000_-;_-* &quot;-&quot;??_-;_-@_-"/>
    <numFmt numFmtId="269" formatCode="&quot;TFCF: &quot;#,##0_);[Red]&quot;No! &quot;\(#,##0\)"/>
    <numFmt numFmtId="270" formatCode="_(* #,##0,_);[Red]_(* \(#,##0,\);_(* 0_);_(@_)"/>
    <numFmt numFmtId="271" formatCode="_(* #,##0_);[Red]_(* \(#,##0\);_(* 0_);_(@_)"/>
    <numFmt numFmtId="272" formatCode="#,##0,,&quot; (*)&quot;"/>
    <numFmt numFmtId="273" formatCode="#,##0.00,,"/>
    <numFmt numFmtId="274" formatCode="#,##0.00_ ;\-#,##0.00\ "/>
    <numFmt numFmtId="275" formatCode="#,##0.0,,"/>
    <numFmt numFmtId="276" formatCode="#,##0,,&quot; *&quot;"/>
    <numFmt numFmtId="277" formatCode="_-* #,##0.0\ _F_-;\-* #,##0.0\ _F_-;_-* &quot;-&quot;??\ _F_-;_-@_-"/>
    <numFmt numFmtId="278" formatCode="0&quot; (*)  &quot;"/>
    <numFmt numFmtId="279" formatCode="_-* #,##0.000000\ _F_-;\-* #,##0.000000\ _F_-;_-* &quot;-&quot;??\ _F_-;_-@_-"/>
    <numFmt numFmtId="280" formatCode="_-* #,##0\ _€_-;\-* #,##0\ _€_-;_-* &quot;-&quot;??\ _€_-;_-@_-"/>
    <numFmt numFmtId="281" formatCode="_-* #,##0.000\ _F_-;\-* #,##0.000\ _F_-;_-* &quot;-&quot;??\ _F_-;_-@_-"/>
    <numFmt numFmtId="282" formatCode="mmmm\-yyyy"/>
    <numFmt numFmtId="283" formatCode="0000"/>
    <numFmt numFmtId="284" formatCode="000000"/>
    <numFmt numFmtId="285" formatCode="#,##0_)&quot;days&quot;;\(#,##0\)&quot;days&quot;"/>
    <numFmt numFmtId="286" formatCode="0.00_);\(0.00\);0.00"/>
    <numFmt numFmtId="287" formatCode="&quot;$&quot;#,##0"/>
    <numFmt numFmtId="288" formatCode="&quot;$&quot;#,##0.;;\(&quot;$&quot;#,##0.\)"/>
    <numFmt numFmtId="289" formatCode="0.00_);\(0.00\);0.00_)"/>
    <numFmt numFmtId="290" formatCode="&quot;$&quot;#,##0_);&quot;$&quot;\(#,##0.\)"/>
    <numFmt numFmtId="291" formatCode="&quot;$&quot;#,##0_);&quot;$&quot;\(#,##0\)"/>
    <numFmt numFmtId="292" formatCode="[$-409]mmm/yy;@"/>
    <numFmt numFmtId="293" formatCode="&quot;$&quot;#,##0.0000_);\(&quot;$&quot;#,##0.0000\)"/>
    <numFmt numFmtId="294" formatCode="0.00\%;\-0.00\%;0.00\%"/>
    <numFmt numFmtId="295" formatCode="0.00\x;\-0.00\x;0.00\x"/>
    <numFmt numFmtId="296" formatCode="##0.00000"/>
    <numFmt numFmtId="297" formatCode="#,##0,;\-#,##0,"/>
    <numFmt numFmtId="298" formatCode="_(&quot;$&quot;* #,##0.0_);_(&quot;$&quot;* \(#,##0.0\);_(&quot;$&quot;* &quot;-&quot;??_);_(@_)"/>
    <numFmt numFmtId="299" formatCode="#0.0\ &quot;%&quot;"/>
    <numFmt numFmtId="300" formatCode="&quot;$&quot;#,##0.00;[Red]\-&quot;$&quot;#,##0.00"/>
    <numFmt numFmtId="301" formatCode="_-* #,##0.000000000000\ _F_-;\-* #,##0.000000000000\ _F_-;_-* &quot;-&quot;??\ _F_-;_-@_-"/>
    <numFmt numFmtId="302" formatCode="#,##0.0&quot; pt&quot;;\-#,##0.0&quot; pt&quot;"/>
    <numFmt numFmtId="303" formatCode="_-* #,##0.0000\ _F_-;\-* #,##0.0000\ _F_-;_-* &quot;-&quot;??\ _F_-;_-@_-"/>
    <numFmt numFmtId="304" formatCode="#,##0.00&quot; pt&quot;;\-#,##0.00&quot; pt&quot;"/>
    <numFmt numFmtId="305" formatCode="_-* #,##0\ _€_-;\-* #,##0\ _€_-;_-* &quot;-&quot;\ _€_-;_-@_-"/>
    <numFmt numFmtId="306" formatCode="_-* #,##0.00_-;\-* #,##0.00_-;_-* &quot;-&quot;_-;_-@_-"/>
    <numFmt numFmtId="307" formatCode="_-* #,##0.000000\ _C_F_A_-;\-* #,##0.000000\ _C_F_A_-;_-* &quot;-&quot;??????\ _C_F_A_-;_-@_-"/>
    <numFmt numFmtId="308" formatCode="_-* #,##0\ _C_F_A_-;\-* #,##0\ _C_F_A_-;_-* &quot;-&quot;\ _C_F_A_-;_-@_-"/>
    <numFmt numFmtId="309" formatCode="[$-40C]mmm\-yy;@"/>
    <numFmt numFmtId="310" formatCode="#,##0.000"/>
    <numFmt numFmtId="311" formatCode="_-* #,##0.0_-;\-* #,##0.0_-;_-* &quot;-&quot;_-;_-@_-"/>
    <numFmt numFmtId="312" formatCode="_-* #,##0.000_-;\-* #,##0.000_-;_-* &quot;-&quot;_-;_-@_-"/>
    <numFmt numFmtId="313" formatCode="_-* #,##0.0000_-;\-* #,##0.0000_-;_-* &quot;-&quot;_-;_-@_-"/>
    <numFmt numFmtId="314" formatCode="_-* #,##0.000000_-;\-* #,##0.000000_-;_-* &quot;-&quot;_-;_-@_-"/>
    <numFmt numFmtId="315" formatCode="_-* #,##0.0_-;\-* #,##0.0_-;_-* &quot;-&quot;??_-;_-@_-"/>
    <numFmt numFmtId="316" formatCode="#,##0.0_ ;\-#,##0.0\ "/>
    <numFmt numFmtId="317" formatCode="0.000%"/>
    <numFmt numFmtId="318" formatCode="\+#,##0.0&quot;pts&quot;;\-#,##0.0&quot;pts&quot;"/>
    <numFmt numFmtId="319" formatCode="0.000"/>
    <numFmt numFmtId="320" formatCode="#,##0.000000"/>
    <numFmt numFmtId="321" formatCode="_-* #,##0.000\ _C_F_A_-;\-* #,##0.000\ _C_F_A_-;_-* &quot;-&quot;???\ _C_F_A_-;_-@_-"/>
    <numFmt numFmtId="322" formatCode="_-* #,##0.00000_-;\-* #,##0.00000_-;_-* &quot;-&quot;_-;_-@_-"/>
  </numFmts>
  <fonts count="36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10"/>
      <color indexed="17"/>
      <name val="Arial"/>
      <family val="2"/>
    </font>
    <font>
      <b/>
      <sz val="18"/>
      <color indexed="56"/>
      <name val="Arial"/>
      <family val="2"/>
    </font>
    <font>
      <b/>
      <sz val="10"/>
      <name val="Arial"/>
      <family val="2"/>
    </font>
    <font>
      <b/>
      <sz val="10"/>
      <color indexed="9"/>
      <name val="Arial"/>
      <family val="2"/>
    </font>
    <font>
      <i/>
      <sz val="10"/>
      <name val="Arial"/>
      <family val="2"/>
    </font>
    <font>
      <b/>
      <sz val="10"/>
      <color indexed="56"/>
      <name val="Arial"/>
      <family val="2"/>
    </font>
    <font>
      <sz val="10"/>
      <name val="Calibri"/>
      <family val="2"/>
    </font>
    <font>
      <b/>
      <sz val="18"/>
      <color indexed="10"/>
      <name val="Arial"/>
      <family val="2"/>
    </font>
    <font>
      <b/>
      <sz val="20"/>
      <color indexed="10"/>
      <name val="Arial"/>
      <family val="2"/>
    </font>
    <font>
      <sz val="9"/>
      <color indexed="12"/>
      <name val="Arial"/>
      <family val="2"/>
    </font>
    <font>
      <sz val="10"/>
      <color indexed="12"/>
      <name val="Arial"/>
      <family val="2"/>
    </font>
    <font>
      <sz val="9"/>
      <name val="Arial"/>
      <family val="2"/>
    </font>
    <font>
      <i/>
      <sz val="10"/>
      <color indexed="12"/>
      <name val="Arial"/>
      <family val="2"/>
    </font>
    <font>
      <i/>
      <sz val="9"/>
      <color indexed="12"/>
      <name val="Arial"/>
      <family val="2"/>
    </font>
    <font>
      <b/>
      <sz val="10"/>
      <color indexed="10"/>
      <name val="Arial"/>
      <family val="2"/>
    </font>
    <font>
      <sz val="10"/>
      <color indexed="10"/>
      <name val="Arial"/>
      <family val="2"/>
    </font>
    <font>
      <sz val="11"/>
      <name val="Arial"/>
      <family val="2"/>
    </font>
    <font>
      <b/>
      <sz val="10"/>
      <color indexed="12"/>
      <name val="Arial"/>
      <family val="2"/>
    </font>
    <font>
      <b/>
      <sz val="11"/>
      <name val="Arial"/>
      <family val="2"/>
    </font>
    <font>
      <b/>
      <sz val="10"/>
      <color indexed="61"/>
      <name val="Arial"/>
      <family val="2"/>
    </font>
    <font>
      <b/>
      <sz val="9"/>
      <name val="Arial"/>
      <family val="2"/>
    </font>
    <font>
      <b/>
      <sz val="10"/>
      <color indexed="30"/>
      <name val="Arial"/>
      <family val="2"/>
    </font>
    <font>
      <b/>
      <sz val="10"/>
      <color indexed="8"/>
      <name val="Arial"/>
      <family val="2"/>
    </font>
    <font>
      <sz val="8"/>
      <name val="Times New Roman"/>
      <family val="1"/>
    </font>
    <font>
      <sz val="12"/>
      <name val="Helv"/>
      <family val="2"/>
    </font>
    <font>
      <sz val="12"/>
      <name val="????"/>
      <charset val="136"/>
    </font>
    <font>
      <sz val="12"/>
      <name val="Times New Roman"/>
      <family val="1"/>
    </font>
    <font>
      <sz val="8"/>
      <name val="Arial"/>
      <family val="2"/>
    </font>
    <font>
      <sz val="10"/>
      <name val="Helvetica-Narrow"/>
      <family val="2"/>
    </font>
    <font>
      <sz val="10"/>
      <name val="Helv"/>
    </font>
    <font>
      <sz val="10"/>
      <name val="Helv"/>
      <family val="2"/>
    </font>
    <font>
      <b/>
      <sz val="22"/>
      <color indexed="18"/>
      <name val="Arial"/>
      <family val="2"/>
    </font>
    <font>
      <sz val="10"/>
      <name val="Courier"/>
      <family val="3"/>
    </font>
    <font>
      <sz val="12"/>
      <name val="DTMLetterRegular"/>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Helv"/>
      <charset val="204"/>
    </font>
    <font>
      <sz val="11"/>
      <color indexed="8"/>
      <name val="Calibri"/>
      <family val="2"/>
    </font>
    <font>
      <sz val="11"/>
      <color indexed="9"/>
      <name val="Calibri"/>
      <family val="2"/>
    </font>
    <font>
      <sz val="11"/>
      <name val="µ¸¿ò"/>
      <family val="3"/>
    </font>
    <font>
      <sz val="8"/>
      <name val="Tahoma"/>
      <family val="2"/>
    </font>
    <font>
      <sz val="11"/>
      <color indexed="10"/>
      <name val="Calibri"/>
      <family val="2"/>
    </font>
    <font>
      <sz val="10"/>
      <name val="TimesNewRomanPS"/>
    </font>
    <font>
      <sz val="12"/>
      <name val="Tms Rmn"/>
      <family val="1"/>
    </font>
    <font>
      <sz val="8"/>
      <name val="Verdana"/>
      <family val="2"/>
    </font>
    <font>
      <sz val="12"/>
      <name val="¹ÙÅÁÃ¼"/>
      <family val="1"/>
    </font>
    <font>
      <sz val="10"/>
      <color indexed="8"/>
      <name val="Arial"/>
      <family val="2"/>
    </font>
    <font>
      <sz val="12"/>
      <name val="Arial"/>
      <family val="2"/>
    </font>
    <font>
      <b/>
      <sz val="11"/>
      <color indexed="10"/>
      <name val="Calibri"/>
      <family val="2"/>
    </font>
    <font>
      <b/>
      <sz val="11"/>
      <color indexed="52"/>
      <name val="Calibri"/>
      <family val="2"/>
    </font>
    <font>
      <sz val="11"/>
      <color indexed="52"/>
      <name val="Calibri"/>
      <family val="2"/>
    </font>
    <font>
      <sz val="12"/>
      <name val="宋体"/>
      <charset val="134"/>
    </font>
    <font>
      <sz val="8"/>
      <color indexed="12"/>
      <name val="Helv"/>
    </font>
    <font>
      <sz val="10"/>
      <name val="MS Serif"/>
      <family val="1"/>
    </font>
    <font>
      <sz val="9"/>
      <name val="Helv"/>
    </font>
    <font>
      <sz val="8"/>
      <name val="Helv"/>
    </font>
    <font>
      <b/>
      <sz val="8"/>
      <name val="Arial"/>
      <family val="2"/>
    </font>
    <font>
      <sz val="8"/>
      <color indexed="8"/>
      <name val="Arial"/>
      <family val="2"/>
    </font>
    <font>
      <sz val="10"/>
      <name val="Geneva"/>
      <family val="2"/>
    </font>
    <font>
      <sz val="10"/>
      <name val="Geneva"/>
    </font>
    <font>
      <b/>
      <u/>
      <sz val="8"/>
      <name val="Arial"/>
      <family val="2"/>
    </font>
    <font>
      <sz val="10"/>
      <color indexed="8"/>
      <name val="MS Sans Serif"/>
      <family val="2"/>
    </font>
    <font>
      <sz val="10"/>
      <name val="Arial PL"/>
    </font>
    <font>
      <sz val="10"/>
      <name val="Univers"/>
      <family val="2"/>
    </font>
    <font>
      <b/>
      <sz val="11"/>
      <color indexed="8"/>
      <name val="Calibri"/>
      <family val="2"/>
    </font>
    <font>
      <sz val="10"/>
      <color indexed="16"/>
      <name val="MS Serif"/>
      <family val="1"/>
    </font>
    <font>
      <b/>
      <sz val="18"/>
      <color indexed="24"/>
      <name val="Arial"/>
      <family val="2"/>
    </font>
    <font>
      <b/>
      <sz val="12"/>
      <color indexed="24"/>
      <name val="Arial"/>
      <family val="2"/>
    </font>
    <font>
      <sz val="11"/>
      <color indexed="62"/>
      <name val="Calibri"/>
      <family val="2"/>
    </font>
    <font>
      <sz val="18"/>
      <name val="Times New Roman"/>
      <family val="1"/>
    </font>
    <font>
      <i/>
      <sz val="12"/>
      <name val="Times New Roman"/>
      <family val="1"/>
    </font>
    <font>
      <i/>
      <sz val="12"/>
      <name val="Arial"/>
      <family val="2"/>
    </font>
    <font>
      <sz val="10"/>
      <color indexed="24"/>
      <name val="Arial"/>
      <family val="2"/>
    </font>
    <font>
      <u/>
      <sz val="8"/>
      <color indexed="36"/>
      <name val="Arial"/>
      <family val="2"/>
    </font>
    <font>
      <b/>
      <sz val="8"/>
      <name val="Helv"/>
    </font>
    <font>
      <b/>
      <sz val="14"/>
      <name val="Albertus"/>
      <family val="2"/>
    </font>
    <font>
      <b/>
      <i/>
      <u/>
      <sz val="10"/>
      <name val="Arial"/>
      <family val="2"/>
    </font>
    <font>
      <b/>
      <sz val="8"/>
      <color indexed="8"/>
      <name val="Tahoma"/>
      <family val="2"/>
    </font>
    <font>
      <b/>
      <sz val="12"/>
      <name val="Arial"/>
      <family val="2"/>
    </font>
    <font>
      <b/>
      <u/>
      <sz val="8"/>
      <color indexed="8"/>
      <name val="Tahoma"/>
      <family val="2"/>
    </font>
    <font>
      <b/>
      <u/>
      <sz val="18"/>
      <name val="Geneva"/>
      <family val="2"/>
    </font>
    <font>
      <b/>
      <sz val="10"/>
      <name val="Univers"/>
      <family val="2"/>
    </font>
    <font>
      <b/>
      <sz val="10"/>
      <name val="Geneva"/>
      <family val="2"/>
    </font>
    <font>
      <b/>
      <sz val="10"/>
      <name val="Geneva"/>
    </font>
    <font>
      <b/>
      <u/>
      <sz val="18"/>
      <name val="Geneva"/>
    </font>
    <font>
      <b/>
      <sz val="12"/>
      <color indexed="9"/>
      <name val="Praxis Com"/>
      <family val="2"/>
    </font>
    <font>
      <b/>
      <i/>
      <sz val="20"/>
      <color indexed="8"/>
      <name val="Praxis Com"/>
      <family val="2"/>
    </font>
    <font>
      <b/>
      <sz val="8"/>
      <name val="MS Sans Serif"/>
      <family val="2"/>
    </font>
    <font>
      <b/>
      <sz val="9"/>
      <name val="Helv"/>
    </font>
    <font>
      <sz val="10"/>
      <color indexed="9"/>
      <name val="Arial"/>
      <family val="2"/>
    </font>
    <font>
      <sz val="8"/>
      <color indexed="12"/>
      <name val="Arial"/>
      <family val="2"/>
    </font>
    <font>
      <sz val="8"/>
      <color indexed="23"/>
      <name val="Arial"/>
      <family val="2"/>
    </font>
    <font>
      <sz val="8"/>
      <color indexed="12"/>
      <name val="Praxis Com"/>
      <family val="2"/>
    </font>
    <font>
      <sz val="9"/>
      <color indexed="17"/>
      <name val="Helv"/>
    </font>
    <font>
      <sz val="10"/>
      <name val="N Helvetica Narrow"/>
    </font>
    <font>
      <sz val="8"/>
      <color indexed="39"/>
      <name val="Arial"/>
      <family val="2"/>
    </font>
    <font>
      <sz val="8"/>
      <color indexed="12"/>
      <name val="Tahoma"/>
      <family val="2"/>
    </font>
    <font>
      <sz val="11"/>
      <color indexed="20"/>
      <name val="Calibri"/>
      <family val="2"/>
    </font>
    <font>
      <b/>
      <i/>
      <sz val="12"/>
      <color indexed="8"/>
      <name val="Times New Roman"/>
      <family val="1"/>
    </font>
    <font>
      <i/>
      <sz val="9.85"/>
      <color indexed="8"/>
      <name val="Times New Roman"/>
      <family val="1"/>
    </font>
    <font>
      <sz val="10"/>
      <name val="Times New Roman"/>
      <family val="1"/>
    </font>
    <font>
      <sz val="14"/>
      <color indexed="12"/>
      <name val="Book Antiqua"/>
      <family val="1"/>
    </font>
    <font>
      <sz val="10"/>
      <name val="MS Sans Serif"/>
      <family val="2"/>
    </font>
    <font>
      <sz val="8"/>
      <name val="Palatino"/>
      <family val="1"/>
    </font>
    <font>
      <i/>
      <sz val="7"/>
      <color indexed="54"/>
      <name val="Arial"/>
      <family val="2"/>
    </font>
    <font>
      <sz val="11"/>
      <color indexed="19"/>
      <name val="Calibri"/>
      <family val="2"/>
    </font>
    <font>
      <sz val="11"/>
      <color indexed="60"/>
      <name val="Calibri"/>
      <family val="2"/>
    </font>
    <font>
      <sz val="7"/>
      <name val="Small Fonts"/>
      <family val="2"/>
    </font>
    <font>
      <b/>
      <sz val="8"/>
      <color indexed="23"/>
      <name val="Verdana"/>
      <family val="2"/>
    </font>
    <font>
      <sz val="10"/>
      <name val="Arial CE"/>
    </font>
    <font>
      <sz val="8"/>
      <color indexed="54"/>
      <name val="Arial"/>
      <family val="2"/>
    </font>
    <font>
      <sz val="24"/>
      <name val="MS Sans Serif"/>
      <family val="2"/>
    </font>
    <font>
      <b/>
      <sz val="26"/>
      <name val="Times New Roman"/>
      <family val="1"/>
    </font>
    <font>
      <b/>
      <sz val="18"/>
      <name val="Times New Roman"/>
      <family val="1"/>
    </font>
    <font>
      <b/>
      <u/>
      <sz val="10"/>
      <name val="Arial"/>
      <family val="2"/>
    </font>
    <font>
      <sz val="10"/>
      <name val="Tms Rmn"/>
    </font>
    <font>
      <sz val="16"/>
      <color indexed="9"/>
      <name val="Tahoma"/>
      <family val="2"/>
    </font>
    <font>
      <sz val="9"/>
      <color indexed="8"/>
      <name val="Helv"/>
    </font>
    <font>
      <b/>
      <sz val="10"/>
      <name val="MS Sans Serif"/>
      <family val="2"/>
    </font>
    <font>
      <i/>
      <sz val="10"/>
      <color indexed="10"/>
      <name val="Futura Bk BT"/>
      <family val="2"/>
    </font>
    <font>
      <sz val="10"/>
      <name val="Futura Bk BT"/>
    </font>
    <font>
      <sz val="8"/>
      <color indexed="10"/>
      <name val="Arial"/>
      <family val="2"/>
    </font>
    <font>
      <b/>
      <sz val="10"/>
      <name val="Times New Roman"/>
      <family val="1"/>
    </font>
    <font>
      <sz val="9"/>
      <color indexed="20"/>
      <name val="Helv"/>
    </font>
    <font>
      <sz val="8"/>
      <name val="Wingdings"/>
      <charset val="2"/>
    </font>
    <font>
      <sz val="10"/>
      <color indexed="39"/>
      <name val="Arial"/>
      <family val="2"/>
    </font>
    <font>
      <b/>
      <sz val="12"/>
      <color indexed="8"/>
      <name val="Arial"/>
      <family val="2"/>
    </font>
    <font>
      <b/>
      <sz val="16"/>
      <color indexed="23"/>
      <name val="Arial"/>
      <family val="2"/>
    </font>
    <font>
      <sz val="11"/>
      <color indexed="17"/>
      <name val="Calibri"/>
      <family val="2"/>
    </font>
    <font>
      <sz val="8"/>
      <name val="Helv"/>
      <charset val="177"/>
    </font>
    <font>
      <b/>
      <sz val="11"/>
      <color indexed="63"/>
      <name val="Calibri"/>
      <family val="2"/>
    </font>
    <font>
      <sz val="8"/>
      <name val="MS Sans Serif"/>
      <family val="2"/>
    </font>
    <font>
      <sz val="10"/>
      <name val="ACaslon Regular"/>
    </font>
    <font>
      <sz val="11"/>
      <name val="Times New Roman"/>
      <family val="1"/>
    </font>
    <font>
      <b/>
      <sz val="8"/>
      <color indexed="12"/>
      <name val="Wingdings"/>
      <charset val="2"/>
    </font>
    <font>
      <sz val="7"/>
      <name val="Times New Roman"/>
      <family val="1"/>
    </font>
    <font>
      <b/>
      <sz val="8"/>
      <color indexed="63"/>
      <name val="Verdana"/>
      <family val="2"/>
    </font>
    <font>
      <i/>
      <sz val="11"/>
      <color indexed="23"/>
      <name val="Calibri"/>
      <family val="2"/>
    </font>
    <font>
      <sz val="7"/>
      <name val="Arial"/>
      <family val="2"/>
    </font>
    <font>
      <b/>
      <sz val="10"/>
      <name val="Bookman Old Style"/>
      <family val="1"/>
    </font>
    <font>
      <b/>
      <sz val="18"/>
      <color indexed="62"/>
      <name val="Cambria"/>
      <family val="2"/>
    </font>
    <font>
      <b/>
      <sz val="18"/>
      <color indexed="56"/>
      <name val="Cambria"/>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1"/>
      <color indexed="9"/>
      <name val="Calibri"/>
      <family val="2"/>
    </font>
    <font>
      <sz val="8"/>
      <color indexed="9"/>
      <name val="Tahoma"/>
      <family val="2"/>
    </font>
    <font>
      <b/>
      <sz val="8"/>
      <color indexed="22"/>
      <name val="Arial"/>
      <family val="2"/>
    </font>
    <font>
      <sz val="10"/>
      <name val="宋体"/>
      <charset val="134"/>
    </font>
    <font>
      <sz val="12"/>
      <name val="新細明體"/>
      <family val="1"/>
      <charset val="136"/>
    </font>
    <font>
      <b/>
      <sz val="24"/>
      <color indexed="10"/>
      <name val="Arial"/>
      <family val="2"/>
    </font>
    <font>
      <sz val="11"/>
      <color theme="1"/>
      <name val="Calibri"/>
      <family val="2"/>
      <scheme val="minor"/>
    </font>
    <font>
      <sz val="10"/>
      <color rgb="FF0000FF"/>
      <name val="Arial"/>
      <family val="2"/>
    </font>
    <font>
      <b/>
      <sz val="20"/>
      <color rgb="FFFF0000"/>
      <name val="Arial"/>
      <family val="2"/>
    </font>
    <font>
      <b/>
      <sz val="14"/>
      <color rgb="FFFF0000"/>
      <name val="Arial"/>
      <family val="2"/>
    </font>
    <font>
      <sz val="10"/>
      <color theme="1"/>
      <name val="Arial"/>
      <family val="2"/>
    </font>
    <font>
      <b/>
      <sz val="10"/>
      <color theme="1"/>
      <name val="Arial"/>
      <family val="2"/>
    </font>
    <font>
      <b/>
      <sz val="11"/>
      <color theme="1"/>
      <name val="Calibri"/>
      <family val="2"/>
      <scheme val="minor"/>
    </font>
    <font>
      <sz val="12"/>
      <color theme="1"/>
      <name val="Calibri"/>
      <family val="2"/>
      <scheme val="minor"/>
    </font>
    <font>
      <sz val="9"/>
      <name val="Calibri"/>
      <family val="2"/>
      <scheme val="minor"/>
    </font>
    <font>
      <sz val="9"/>
      <name val="Helv"/>
      <family val="2"/>
    </font>
    <font>
      <sz val="12"/>
      <name val="Calibri"/>
      <family val="2"/>
      <scheme val="minor"/>
    </font>
    <font>
      <b/>
      <sz val="10"/>
      <name val="Arial Unicode MS"/>
      <family val="2"/>
    </font>
    <font>
      <b/>
      <sz val="10"/>
      <name val="Calibri"/>
      <family val="2"/>
    </font>
    <font>
      <i/>
      <sz val="11"/>
      <name val="Arial"/>
      <family val="2"/>
    </font>
    <font>
      <sz val="16"/>
      <name val="Arial"/>
      <family val="2"/>
    </font>
    <font>
      <sz val="10"/>
      <color rgb="FFFFC000"/>
      <name val="Arial"/>
      <family val="2"/>
    </font>
    <font>
      <i/>
      <sz val="12"/>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color indexed="52"/>
      <name val="Arial"/>
      <family val="2"/>
    </font>
    <font>
      <sz val="10"/>
      <color indexed="52"/>
      <name val="Arial"/>
      <family val="2"/>
    </font>
    <font>
      <sz val="10"/>
      <color indexed="62"/>
      <name val="Arial"/>
      <family val="2"/>
    </font>
    <font>
      <sz val="10"/>
      <color indexed="20"/>
      <name val="Arial"/>
      <family val="2"/>
    </font>
    <font>
      <sz val="10"/>
      <color indexed="60"/>
      <name val="Arial"/>
      <family val="2"/>
    </font>
    <font>
      <b/>
      <sz val="10"/>
      <color indexed="63"/>
      <name val="Arial"/>
      <family val="2"/>
    </font>
    <font>
      <i/>
      <sz val="10"/>
      <color indexed="23"/>
      <name val="Arial"/>
      <family val="2"/>
    </font>
    <font>
      <b/>
      <sz val="15"/>
      <color indexed="56"/>
      <name val="Arial"/>
      <family val="2"/>
    </font>
    <font>
      <b/>
      <sz val="13"/>
      <color indexed="56"/>
      <name val="Arial"/>
      <family val="2"/>
    </font>
    <font>
      <b/>
      <sz val="11"/>
      <color indexed="56"/>
      <name val="Arial"/>
      <family val="2"/>
    </font>
    <font>
      <sz val="12"/>
      <name val="Helv"/>
    </font>
    <font>
      <sz val="9.85"/>
      <color indexed="8"/>
      <name val="Times New Roman"/>
      <family val="1"/>
    </font>
    <font>
      <sz val="10"/>
      <name val="Arial"/>
      <family val="2"/>
    </font>
    <font>
      <b/>
      <sz val="13"/>
      <name val="CG Times (W1)"/>
      <family val="1"/>
    </font>
    <font>
      <u/>
      <sz val="10"/>
      <color indexed="12"/>
      <name val="Arial"/>
      <family val="2"/>
    </font>
    <font>
      <sz val="10"/>
      <name val="Arial"/>
      <family val="2"/>
    </font>
    <font>
      <sz val="10"/>
      <color rgb="FFC00000"/>
      <name val="Arial"/>
      <family val="2"/>
    </font>
    <font>
      <b/>
      <sz val="10"/>
      <color rgb="FFC00000"/>
      <name val="Arial"/>
      <family val="2"/>
    </font>
    <font>
      <b/>
      <sz val="16"/>
      <color rgb="FFFF0000"/>
      <name val="Arial"/>
      <family val="2"/>
    </font>
    <font>
      <b/>
      <sz val="10"/>
      <color rgb="FFFF0000"/>
      <name val="Arial"/>
      <family val="2"/>
    </font>
    <font>
      <sz val="10"/>
      <color rgb="FFFF0000"/>
      <name val="Arial"/>
      <family val="2"/>
    </font>
    <font>
      <b/>
      <sz val="10"/>
      <color rgb="FF0000FF"/>
      <name val="Arial"/>
      <family val="2"/>
    </font>
    <font>
      <b/>
      <i/>
      <sz val="10"/>
      <name val="Arial"/>
      <family val="2"/>
    </font>
    <font>
      <sz val="9"/>
      <color rgb="FF0000FF"/>
      <name val="Arial"/>
      <family val="2"/>
    </font>
    <font>
      <b/>
      <sz val="12"/>
      <name val="Calibri"/>
      <family val="2"/>
      <scheme val="minor"/>
    </font>
    <font>
      <sz val="12"/>
      <color rgb="FFFF0000"/>
      <name val="Calibri"/>
      <family val="2"/>
      <scheme val="minor"/>
    </font>
    <font>
      <sz val="12"/>
      <color rgb="FFFF0000"/>
      <name val="Arial"/>
      <family val="2"/>
    </font>
    <font>
      <sz val="9"/>
      <color rgb="FFFF0000"/>
      <name val="Arial"/>
      <family val="2"/>
    </font>
    <font>
      <b/>
      <sz val="16"/>
      <color indexed="30"/>
      <name val="Arial"/>
      <family val="2"/>
    </font>
    <font>
      <u/>
      <sz val="11"/>
      <color theme="1"/>
      <name val="Calibri"/>
      <family val="2"/>
      <scheme val="minor"/>
    </font>
    <font>
      <b/>
      <sz val="14"/>
      <color indexed="56"/>
      <name val="Arial"/>
      <family val="2"/>
    </font>
    <font>
      <sz val="14"/>
      <name val="Arial"/>
      <family val="2"/>
    </font>
    <font>
      <sz val="12"/>
      <name val="Arial MT"/>
    </font>
    <font>
      <sz val="11"/>
      <color theme="1"/>
      <name val="Arial"/>
      <family val="2"/>
    </font>
    <font>
      <b/>
      <u val="double"/>
      <sz val="16"/>
      <name val="Calibri"/>
      <family val="2"/>
      <scheme val="minor"/>
    </font>
    <font>
      <b/>
      <sz val="12"/>
      <color theme="1"/>
      <name val="Arial"/>
      <family val="2"/>
    </font>
    <font>
      <sz val="11"/>
      <color indexed="8"/>
      <name val="Arial"/>
      <family val="2"/>
    </font>
    <font>
      <b/>
      <sz val="11"/>
      <color indexed="8"/>
      <name val="Arial"/>
      <family val="2"/>
    </font>
    <font>
      <b/>
      <sz val="12"/>
      <color indexed="62"/>
      <name val="Arial"/>
      <family val="2"/>
    </font>
    <font>
      <sz val="9"/>
      <color indexed="81"/>
      <name val="Tahoma"/>
      <family val="2"/>
    </font>
    <font>
      <b/>
      <sz val="9"/>
      <color indexed="81"/>
      <name val="Tahoma"/>
      <family val="2"/>
    </font>
    <font>
      <b/>
      <sz val="10"/>
      <color indexed="81"/>
      <name val="Tahoma"/>
      <family val="2"/>
    </font>
    <font>
      <sz val="10"/>
      <color indexed="81"/>
      <name val="Tahoma"/>
      <family val="2"/>
    </font>
    <font>
      <b/>
      <sz val="11"/>
      <color rgb="FFFF0000"/>
      <name val="Arial"/>
      <family val="2"/>
    </font>
    <font>
      <b/>
      <sz val="10"/>
      <color theme="0"/>
      <name val="Arial"/>
      <family val="2"/>
    </font>
    <font>
      <b/>
      <sz val="11"/>
      <color rgb="FFFF0000"/>
      <name val="Calibri"/>
      <family val="2"/>
      <scheme val="minor"/>
    </font>
    <font>
      <sz val="11"/>
      <name val="Calibri"/>
      <family val="2"/>
      <scheme val="minor"/>
    </font>
    <font>
      <b/>
      <sz val="36"/>
      <color indexed="17"/>
      <name val="Arial"/>
      <family val="2"/>
    </font>
    <font>
      <b/>
      <sz val="12"/>
      <color rgb="FFFF0000"/>
      <name val="Calibri"/>
      <family val="2"/>
      <scheme val="minor"/>
    </font>
    <font>
      <b/>
      <sz val="26"/>
      <color rgb="FF000099"/>
      <name val="Arial"/>
      <family val="2"/>
    </font>
    <font>
      <b/>
      <sz val="14"/>
      <color rgb="FFC00000"/>
      <name val="Arial"/>
      <family val="2"/>
    </font>
    <font>
      <b/>
      <i/>
      <sz val="16"/>
      <color theme="5" tint="-0.249977111117893"/>
      <name val="Arial"/>
      <family val="2"/>
    </font>
    <font>
      <b/>
      <sz val="26"/>
      <color indexed="17"/>
      <name val="Arial"/>
      <family val="2"/>
    </font>
    <font>
      <sz val="24"/>
      <color indexed="9"/>
      <name val="Arial"/>
      <family val="2"/>
    </font>
    <font>
      <sz val="24"/>
      <color indexed="57"/>
      <name val="Arial"/>
      <family val="2"/>
    </font>
    <font>
      <sz val="10"/>
      <color indexed="18"/>
      <name val="Arial"/>
      <family val="2"/>
    </font>
    <font>
      <b/>
      <sz val="8"/>
      <color rgb="FF002060"/>
      <name val="Arial"/>
      <family val="2"/>
    </font>
    <font>
      <sz val="8"/>
      <name val="Antique Olive"/>
      <family val="2"/>
    </font>
    <font>
      <sz val="8"/>
      <name val="Geneva"/>
    </font>
    <font>
      <sz val="10"/>
      <color indexed="8"/>
      <name val="Calibri"/>
      <family val="2"/>
    </font>
    <font>
      <sz val="10"/>
      <color indexed="9"/>
      <name val="Calibri"/>
      <family val="2"/>
    </font>
    <font>
      <b/>
      <i/>
      <u/>
      <sz val="10"/>
      <color indexed="8"/>
      <name val="Arial"/>
      <family val="2"/>
    </font>
    <font>
      <sz val="10"/>
      <color indexed="10"/>
      <name val="Calibri"/>
      <family val="2"/>
    </font>
    <font>
      <sz val="12"/>
      <name val="Tms Rmn"/>
    </font>
    <font>
      <b/>
      <sz val="10"/>
      <color indexed="52"/>
      <name val="Calibri"/>
      <family val="2"/>
    </font>
    <font>
      <sz val="10"/>
      <color indexed="52"/>
      <name val="Calibri"/>
      <family val="2"/>
    </font>
    <font>
      <b/>
      <sz val="10"/>
      <color indexed="50"/>
      <name val="Arial"/>
      <family val="2"/>
    </font>
    <font>
      <sz val="10"/>
      <color indexed="62"/>
      <name val="Calibri"/>
      <family val="2"/>
    </font>
    <font>
      <b/>
      <sz val="12"/>
      <name val="Helv"/>
    </font>
    <font>
      <u/>
      <sz val="9"/>
      <color indexed="12"/>
      <name val="Arial"/>
      <family val="2"/>
    </font>
    <font>
      <sz val="10"/>
      <color indexed="20"/>
      <name val="Calibri"/>
      <family val="2"/>
    </font>
    <font>
      <sz val="10"/>
      <color indexed="60"/>
      <name val="Calibri"/>
      <family val="2"/>
    </font>
    <font>
      <i/>
      <sz val="9"/>
      <color indexed="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0"/>
      <color indexed="17"/>
      <name val="Calibri"/>
      <family val="2"/>
    </font>
    <font>
      <sz val="10"/>
      <color indexed="12"/>
      <name val="MS Sans Serif"/>
      <family val="2"/>
    </font>
    <font>
      <b/>
      <sz val="10"/>
      <color indexed="63"/>
      <name val="Calibri"/>
      <family val="2"/>
    </font>
    <font>
      <b/>
      <sz val="8"/>
      <name val="Times New Roman"/>
      <family val="1"/>
    </font>
    <font>
      <sz val="10"/>
      <name val="Comic Sans MS"/>
      <family val="4"/>
    </font>
    <font>
      <b/>
      <sz val="10"/>
      <name val="Helvetica-Narrow"/>
      <family val="2"/>
    </font>
    <font>
      <i/>
      <sz val="10"/>
      <color indexed="23"/>
      <name val="Calibri"/>
      <family val="2"/>
    </font>
    <font>
      <b/>
      <sz val="12"/>
      <name val="Times New Roman"/>
      <family val="1"/>
    </font>
    <font>
      <b/>
      <sz val="12"/>
      <name val="Helvetica-Narrow"/>
      <family val="2"/>
    </font>
    <font>
      <b/>
      <sz val="10"/>
      <color indexed="9"/>
      <name val="Calibri"/>
      <family val="2"/>
    </font>
    <font>
      <b/>
      <sz val="10"/>
      <color indexed="10"/>
      <name val="Arial"/>
      <family val="2"/>
      <charset val="161"/>
    </font>
    <font>
      <sz val="10"/>
      <color theme="0"/>
      <name val="Arial"/>
      <family val="2"/>
    </font>
    <font>
      <b/>
      <sz val="10"/>
      <color rgb="FF0070C0"/>
      <name val="Arial"/>
      <family val="2"/>
    </font>
    <font>
      <b/>
      <sz val="12"/>
      <color rgb="FFFF0000"/>
      <name val="Arial"/>
      <family val="2"/>
    </font>
    <font>
      <b/>
      <sz val="10"/>
      <color rgb="FF0066CC"/>
      <name val="Arial"/>
      <family val="2"/>
    </font>
    <font>
      <sz val="10"/>
      <color indexed="8"/>
      <name val="Book Antiqua"/>
      <family val="1"/>
    </font>
    <font>
      <sz val="10"/>
      <name val="Book Antiqua"/>
      <family val="1"/>
    </font>
    <font>
      <sz val="10"/>
      <color theme="0"/>
      <name val="Book Antiqua"/>
      <family val="1"/>
    </font>
    <font>
      <b/>
      <u val="double"/>
      <sz val="16"/>
      <color rgb="FFFF0000"/>
      <name val="Calibri"/>
      <family val="2"/>
      <scheme val="minor"/>
    </font>
    <font>
      <sz val="11"/>
      <color rgb="FFFF0000"/>
      <name val="Arial"/>
      <family val="2"/>
    </font>
    <font>
      <b/>
      <sz val="9"/>
      <color rgb="FFFF0000"/>
      <name val="Arial"/>
      <family val="2"/>
    </font>
    <font>
      <b/>
      <sz val="10"/>
      <color indexed="62"/>
      <name val="Arial"/>
      <family val="2"/>
    </font>
    <font>
      <sz val="10"/>
      <color theme="1"/>
      <name val="Calibri"/>
      <family val="2"/>
      <scheme val="minor"/>
    </font>
    <font>
      <sz val="10"/>
      <color rgb="FFFF0000"/>
      <name val="Calibri"/>
      <family val="2"/>
      <scheme val="minor"/>
    </font>
    <font>
      <b/>
      <u/>
      <sz val="10"/>
      <color indexed="8"/>
      <name val="Arial"/>
      <family val="2"/>
    </font>
    <font>
      <sz val="16"/>
      <color theme="0"/>
      <name val="Arial"/>
      <family val="2"/>
    </font>
    <font>
      <sz val="10"/>
      <color theme="0" tint="-0.34998626667073579"/>
      <name val="Arial"/>
      <family val="2"/>
    </font>
    <font>
      <b/>
      <sz val="10"/>
      <color theme="0" tint="-0.34998626667073579"/>
      <name val="Arial"/>
      <family val="2"/>
    </font>
    <font>
      <b/>
      <sz val="9"/>
      <color theme="1"/>
      <name val="Arial"/>
      <family val="2"/>
    </font>
    <font>
      <sz val="9"/>
      <color theme="1"/>
      <name val="Arial"/>
      <family val="2"/>
    </font>
    <font>
      <b/>
      <sz val="28"/>
      <color theme="0"/>
      <name val="Arial"/>
      <family val="2"/>
    </font>
    <font>
      <b/>
      <sz val="9"/>
      <color theme="1"/>
      <name val="Arial Narrow"/>
      <family val="2"/>
    </font>
    <font>
      <b/>
      <sz val="11"/>
      <color theme="1"/>
      <name val="Arial Narrow"/>
      <family val="2"/>
    </font>
    <font>
      <sz val="9"/>
      <color theme="1"/>
      <name val="Arial Narrow"/>
      <family val="2"/>
    </font>
    <font>
      <b/>
      <sz val="9"/>
      <color theme="0"/>
      <name val="Arial Narrow"/>
      <family val="2"/>
    </font>
    <font>
      <b/>
      <sz val="10"/>
      <color theme="3"/>
      <name val="Arial"/>
      <family val="2"/>
    </font>
    <font>
      <sz val="10"/>
      <color theme="3"/>
      <name val="Arial"/>
      <family val="2"/>
    </font>
    <font>
      <sz val="10"/>
      <color theme="3"/>
      <name val="Calibri"/>
      <family val="2"/>
      <scheme val="minor"/>
    </font>
    <font>
      <b/>
      <sz val="11"/>
      <color theme="3"/>
      <name val="Arial"/>
      <family val="2"/>
    </font>
    <font>
      <sz val="11"/>
      <color theme="3"/>
      <name val="Arial"/>
      <family val="2"/>
    </font>
    <font>
      <b/>
      <sz val="11"/>
      <color theme="9" tint="-0.249977111117893"/>
      <name val="Times New Roman"/>
      <family val="1"/>
    </font>
    <font>
      <sz val="10"/>
      <color theme="1"/>
      <name val="Times New Roman"/>
      <family val="1"/>
    </font>
    <font>
      <b/>
      <sz val="12"/>
      <color rgb="FFFFFFFF"/>
      <name val="Times New Roman"/>
      <family val="1"/>
    </font>
    <font>
      <sz val="11"/>
      <color theme="1"/>
      <name val="Times New Roman"/>
      <family val="1"/>
    </font>
    <font>
      <b/>
      <sz val="10"/>
      <color rgb="FFE26B0A"/>
      <name val="Times New Roman"/>
      <family val="1"/>
    </font>
    <font>
      <b/>
      <sz val="10"/>
      <color rgb="FF0070C0"/>
      <name val="Times New Roman"/>
      <family val="1"/>
    </font>
    <font>
      <i/>
      <sz val="11"/>
      <color rgb="FF1F497D"/>
      <name val="Arial"/>
      <family val="2"/>
    </font>
    <font>
      <sz val="10"/>
      <color rgb="FF1F497D"/>
      <name val="Arial"/>
      <family val="2"/>
    </font>
    <font>
      <i/>
      <sz val="10"/>
      <color rgb="FF1F497D"/>
      <name val="Arial"/>
      <family val="2"/>
    </font>
    <font>
      <sz val="11"/>
      <color rgb="FF1F497D"/>
      <name val="Arial"/>
      <family val="2"/>
    </font>
    <font>
      <sz val="12"/>
      <color rgb="FF000000"/>
      <name val="Times New Roman"/>
      <family val="1"/>
    </font>
    <font>
      <b/>
      <sz val="14"/>
      <color theme="1"/>
      <name val="Calibri"/>
      <family val="2"/>
      <scheme val="minor"/>
    </font>
    <font>
      <b/>
      <sz val="26"/>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sz val="12"/>
      <color rgb="FF000000"/>
      <name val="Calibri"/>
      <family val="2"/>
    </font>
    <font>
      <b/>
      <sz val="14"/>
      <color rgb="FF000000"/>
      <name val="Calibri"/>
      <family val="2"/>
      <scheme val="minor"/>
    </font>
    <font>
      <sz val="10"/>
      <color theme="0" tint="-0.14999847407452621"/>
      <name val="Arial"/>
      <family val="2"/>
    </font>
    <font>
      <b/>
      <sz val="10"/>
      <color theme="0" tint="-0.14999847407452621"/>
      <name val="Arial"/>
      <family val="2"/>
    </font>
    <font>
      <sz val="8"/>
      <color theme="1"/>
      <name val="Times New Roman"/>
      <family val="1"/>
    </font>
    <font>
      <b/>
      <sz val="8"/>
      <color rgb="FFFFFFFF"/>
      <name val="Times New Roman"/>
      <family val="1"/>
    </font>
    <font>
      <b/>
      <sz val="8"/>
      <color rgb="FF0070C0"/>
      <name val="Times New Roman"/>
      <family val="1"/>
    </font>
    <font>
      <b/>
      <sz val="8"/>
      <color rgb="FFE26B0A"/>
      <name val="Times New Roman"/>
      <family val="1"/>
    </font>
    <font>
      <i/>
      <sz val="8"/>
      <color rgb="FF1F497D"/>
      <name val="Arial"/>
      <family val="2"/>
    </font>
    <font>
      <sz val="8"/>
      <color rgb="FF1F497D"/>
      <name val="Arial"/>
      <family val="2"/>
    </font>
    <font>
      <sz val="8"/>
      <name val="Calibri"/>
      <family val="2"/>
      <scheme val="minor"/>
    </font>
    <font>
      <sz val="8"/>
      <color rgb="FF000000"/>
      <name val="Times New Roman"/>
      <family val="1"/>
    </font>
    <font>
      <sz val="8"/>
      <color theme="0" tint="-0.34998626667073579"/>
      <name val="Times New Roman"/>
      <family val="1"/>
    </font>
    <font>
      <sz val="8"/>
      <color theme="0" tint="-0.34998626667073579"/>
      <name val="Calibri"/>
      <family val="2"/>
      <scheme val="minor"/>
    </font>
    <font>
      <sz val="8"/>
      <color rgb="FFFF0000"/>
      <name val="Calibri"/>
      <family val="2"/>
      <scheme val="minor"/>
    </font>
    <font>
      <sz val="8"/>
      <color theme="0"/>
      <name val="Calibri"/>
      <family val="2"/>
      <scheme val="minor"/>
    </font>
    <font>
      <i/>
      <sz val="8"/>
      <name val="Times New Roman"/>
      <family val="1"/>
    </font>
    <font>
      <sz val="11"/>
      <color rgb="FF000000"/>
      <name val="Calibri"/>
      <family val="2"/>
      <scheme val="minor"/>
    </font>
    <font>
      <sz val="18"/>
      <name val="Arial"/>
      <family val="2"/>
    </font>
    <font>
      <sz val="8"/>
      <color rgb="FF002060"/>
      <name val="Arial"/>
      <family val="2"/>
    </font>
    <font>
      <i/>
      <sz val="8"/>
      <color rgb="FF002060"/>
      <name val="Arial"/>
      <family val="2"/>
    </font>
    <font>
      <i/>
      <sz val="10"/>
      <color theme="0"/>
      <name val="Arial"/>
      <family val="2"/>
    </font>
  </fonts>
  <fills count="147">
    <fill>
      <patternFill patternType="none"/>
    </fill>
    <fill>
      <patternFill patternType="gray125"/>
    </fill>
    <fill>
      <patternFill patternType="solid">
        <fgColor indexed="43"/>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41"/>
        <bgColor indexed="41"/>
      </patternFill>
    </fill>
    <fill>
      <patternFill patternType="solid">
        <fgColor indexed="22"/>
        <bgColor indexed="22"/>
      </patternFill>
    </fill>
    <fill>
      <patternFill patternType="solid">
        <fgColor indexed="44"/>
        <bgColor indexed="44"/>
      </patternFill>
    </fill>
    <fill>
      <patternFill patternType="solid">
        <fgColor indexed="56"/>
      </patternFill>
    </fill>
    <fill>
      <patternFill patternType="solid">
        <fgColor indexed="10"/>
      </patternFill>
    </fill>
    <fill>
      <patternFill patternType="solid">
        <fgColor indexed="25"/>
        <bgColor indexed="25"/>
      </patternFill>
    </fill>
    <fill>
      <patternFill patternType="solid">
        <fgColor indexed="55"/>
        <bgColor indexed="55"/>
      </patternFill>
    </fill>
    <fill>
      <patternFill patternType="solid">
        <fgColor indexed="57"/>
      </patternFill>
    </fill>
    <fill>
      <patternFill patternType="solid">
        <fgColor indexed="54"/>
      </patternFill>
    </fill>
    <fill>
      <patternFill patternType="solid">
        <fgColor indexed="31"/>
        <bgColor indexed="31"/>
      </patternFill>
    </fill>
    <fill>
      <patternFill patternType="solid">
        <fgColor indexed="47"/>
        <bgColor indexed="47"/>
      </patternFill>
    </fill>
    <fill>
      <patternFill patternType="solid">
        <fgColor indexed="9"/>
        <bgColor indexed="26"/>
      </patternFill>
    </fill>
    <fill>
      <patternFill patternType="solid">
        <fgColor indexed="38"/>
      </patternFill>
    </fill>
    <fill>
      <patternFill patternType="solid">
        <fgColor indexed="18"/>
        <bgColor indexed="64"/>
      </patternFill>
    </fill>
    <fill>
      <patternFill patternType="solid">
        <fgColor indexed="55"/>
        <bgColor indexed="23"/>
      </patternFill>
    </fill>
    <fill>
      <patternFill patternType="solid">
        <fgColor indexed="22"/>
      </patternFill>
    </fill>
    <fill>
      <patternFill patternType="solid">
        <fgColor indexed="9"/>
      </patternFill>
    </fill>
    <fill>
      <patternFill patternType="solid">
        <fgColor indexed="22"/>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1"/>
        <bgColor indexed="64"/>
      </patternFill>
    </fill>
    <fill>
      <patternFill patternType="lightUp">
        <fgColor indexed="9"/>
        <bgColor indexed="26"/>
      </patternFill>
    </fill>
    <fill>
      <patternFill patternType="lightUp">
        <fgColor indexed="9"/>
        <bgColor indexed="23"/>
      </patternFill>
    </fill>
    <fill>
      <patternFill patternType="lightUp">
        <fgColor indexed="9"/>
        <bgColor indexed="22"/>
      </patternFill>
    </fill>
    <fill>
      <patternFill patternType="solid">
        <fgColor indexed="13"/>
        <bgColor indexed="64"/>
      </patternFill>
    </fill>
    <fill>
      <patternFill patternType="solid">
        <fgColor indexed="24"/>
        <bgColor indexed="64"/>
      </patternFill>
    </fill>
    <fill>
      <patternFill patternType="solid">
        <fgColor indexed="22"/>
        <bgColor indexed="31"/>
      </patternFill>
    </fill>
    <fill>
      <patternFill patternType="solid">
        <fgColor indexed="46"/>
        <bgColor indexed="64"/>
      </patternFill>
    </fill>
    <fill>
      <patternFill patternType="mediumGray">
        <fgColor indexed="22"/>
      </patternFill>
    </fill>
    <fill>
      <patternFill patternType="darkVertica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3"/>
        <bgColor indexed="64"/>
      </patternFill>
    </fill>
    <fill>
      <patternFill patternType="solid">
        <fgColor indexed="55"/>
      </patternFill>
    </fill>
    <fill>
      <patternFill patternType="solid">
        <fgColor indexed="22"/>
        <bgColor indexed="55"/>
      </patternFill>
    </fill>
    <fill>
      <patternFill patternType="solid">
        <fgColor theme="0"/>
        <bgColor indexed="64"/>
      </patternFill>
    </fill>
    <fill>
      <patternFill patternType="solid">
        <fgColor theme="9" tint="0.79998168889431442"/>
        <bgColor indexed="64"/>
      </patternFill>
    </fill>
    <fill>
      <patternFill patternType="solid">
        <fgColor theme="0" tint="-0.249977111117893"/>
        <bgColor indexed="64"/>
      </patternFill>
    </fill>
    <fill>
      <patternFill patternType="lightGray"/>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indexed="44"/>
        <bgColor indexed="64"/>
      </patternFill>
    </fill>
    <fill>
      <patternFill patternType="solid">
        <fgColor rgb="FF0070C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indexed="42"/>
        <bgColor indexed="64"/>
      </patternFill>
    </fill>
    <fill>
      <patternFill patternType="darkGray">
        <fgColor indexed="9"/>
        <bgColor indexed="9"/>
      </patternFill>
    </fill>
    <fill>
      <patternFill patternType="solid">
        <fgColor indexed="9"/>
        <bgColor indexed="9"/>
      </patternFill>
    </fill>
    <fill>
      <patternFill patternType="darkGray">
        <fgColor indexed="9"/>
        <bgColor indexed="14"/>
      </patternFill>
    </fill>
    <fill>
      <patternFill patternType="lightGray">
        <fgColor indexed="12"/>
      </patternFill>
    </fill>
    <fill>
      <patternFill patternType="darkGray">
        <fgColor indexed="9"/>
        <bgColor indexed="34"/>
      </patternFill>
    </fill>
    <fill>
      <patternFill patternType="gray125">
        <fgColor indexed="8"/>
      </patternFill>
    </fill>
    <fill>
      <patternFill patternType="darkGray">
        <fgColor indexed="9"/>
        <bgColor indexed="13"/>
      </patternFill>
    </fill>
    <fill>
      <patternFill patternType="solid">
        <fgColor indexed="13"/>
      </patternFill>
    </fill>
    <fill>
      <patternFill patternType="solid">
        <fgColor indexed="9"/>
        <bgColor indexed="15"/>
      </patternFill>
    </fill>
    <fill>
      <patternFill patternType="solid">
        <fgColor rgb="FFFF0000"/>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00FFFF"/>
        <bgColor indexed="64"/>
      </patternFill>
    </fill>
    <fill>
      <patternFill patternType="solid">
        <fgColor theme="6"/>
        <bgColor indexed="64"/>
      </patternFill>
    </fill>
    <fill>
      <patternFill patternType="solid">
        <fgColor rgb="FF00FF00"/>
        <bgColor indexed="64"/>
      </patternFill>
    </fill>
    <fill>
      <patternFill patternType="solid">
        <fgColor theme="6" tint="0.79998168889431442"/>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9"/>
        <bgColor indexed="64"/>
      </patternFill>
    </fill>
    <fill>
      <patternFill patternType="solid">
        <fgColor theme="7"/>
        <bgColor indexed="64"/>
      </patternFill>
    </fill>
    <fill>
      <patternFill patternType="solid">
        <fgColor rgb="FFE26B0A"/>
        <bgColor indexed="64"/>
      </patternFill>
    </fill>
    <fill>
      <patternFill patternType="solid">
        <fgColor rgb="FFF2F2F2"/>
        <bgColor indexed="64"/>
      </patternFill>
    </fill>
    <fill>
      <patternFill patternType="solid">
        <fgColor rgb="FFFFFFFF"/>
        <bgColor indexed="64"/>
      </patternFill>
    </fill>
    <fill>
      <patternFill patternType="solid">
        <fgColor theme="5" tint="0.39997558519241921"/>
        <bgColor indexed="64"/>
      </patternFill>
    </fill>
    <fill>
      <patternFill patternType="solid">
        <fgColor rgb="FFDCE6F1"/>
        <bgColor indexed="64"/>
      </patternFill>
    </fill>
    <fill>
      <patternFill patternType="solid">
        <fgColor rgb="FFC4D79B"/>
        <bgColor indexed="64"/>
      </patternFill>
    </fill>
  </fills>
  <borders count="435">
    <border>
      <left/>
      <right/>
      <top/>
      <bottom/>
      <diagonal/>
    </border>
    <border>
      <left/>
      <right/>
      <top style="thin">
        <color indexed="8"/>
      </top>
      <bottom style="thin">
        <color indexed="8"/>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style="medium">
        <color indexed="9"/>
      </left>
      <right style="medium">
        <color indexed="9"/>
      </right>
      <top/>
      <bottom/>
      <diagonal/>
    </border>
    <border>
      <left/>
      <right/>
      <top/>
      <bottom style="medium">
        <color indexed="64"/>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hair">
        <color indexed="64"/>
      </top>
      <bottom/>
      <diagonal/>
    </border>
    <border>
      <left/>
      <right/>
      <top/>
      <bottom style="dashed">
        <color indexed="64"/>
      </bottom>
      <diagonal/>
    </border>
    <border>
      <left style="thin">
        <color indexed="64"/>
      </left>
      <right style="thin">
        <color indexed="64"/>
      </right>
      <top style="thin">
        <color indexed="64"/>
      </top>
      <bottom style="thin">
        <color indexed="64"/>
      </bottom>
      <diagonal/>
    </border>
    <border>
      <left/>
      <right/>
      <top style="medium">
        <color indexed="8"/>
      </top>
      <bottom style="medium">
        <color indexed="8"/>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8"/>
      </bottom>
      <diagonal/>
    </border>
    <border>
      <left style="thin">
        <color indexed="8"/>
      </left>
      <right style="thin">
        <color indexed="55"/>
      </right>
      <top/>
      <bottom/>
      <diagonal/>
    </border>
    <border>
      <left style="medium">
        <color indexed="9"/>
      </left>
      <right style="medium">
        <color indexed="9"/>
      </right>
      <top style="medium">
        <color indexed="9"/>
      </top>
      <bottom style="medium">
        <color indexed="9"/>
      </bottom>
      <diagonal/>
    </border>
    <border>
      <left style="medium">
        <color indexed="8"/>
      </left>
      <right style="medium">
        <color indexed="8"/>
      </right>
      <top/>
      <bottom/>
      <diagonal/>
    </border>
    <border>
      <left style="medium">
        <color indexed="64"/>
      </left>
      <right style="medium">
        <color indexed="64"/>
      </right>
      <top style="medium">
        <color indexed="64"/>
      </top>
      <bottom style="medium">
        <color indexed="64"/>
      </bottom>
      <diagonal/>
    </border>
    <border>
      <left style="thin">
        <color indexed="55"/>
      </left>
      <right style="thin">
        <color indexed="55"/>
      </right>
      <top style="thin">
        <color indexed="55"/>
      </top>
      <bottom style="thin">
        <color indexed="55"/>
      </bottom>
      <diagonal/>
    </border>
    <border>
      <left/>
      <right/>
      <top style="thin">
        <color indexed="64"/>
      </top>
      <bottom/>
      <diagonal/>
    </border>
    <border>
      <left style="double">
        <color indexed="10"/>
      </left>
      <right style="double">
        <color indexed="10"/>
      </right>
      <top style="double">
        <color indexed="10"/>
      </top>
      <bottom style="double">
        <color indexed="10"/>
      </bottom>
      <diagonal/>
    </border>
    <border>
      <left/>
      <right style="medium">
        <color indexed="64"/>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style="double">
        <color indexed="63"/>
      </left>
      <right style="double">
        <color indexed="63"/>
      </right>
      <top style="double">
        <color indexed="63"/>
      </top>
      <bottom style="double">
        <color indexed="63"/>
      </bottom>
      <diagonal/>
    </border>
    <border>
      <left/>
      <right/>
      <top/>
      <bottom style="medium">
        <color indexed="60"/>
      </bottom>
      <diagonal/>
    </border>
    <border>
      <left style="thin">
        <color theme="5" tint="-0.24994659260841701"/>
      </left>
      <right/>
      <top/>
      <bottom/>
      <diagonal/>
    </border>
    <border>
      <left/>
      <right style="thin">
        <color theme="5" tint="-0.24994659260841701"/>
      </right>
      <top/>
      <bottom/>
      <diagonal/>
    </border>
    <border>
      <left style="thin">
        <color theme="5" tint="-0.24994659260841701"/>
      </left>
      <right/>
      <top/>
      <bottom style="thin">
        <color theme="5" tint="-0.24994659260841701"/>
      </bottom>
      <diagonal/>
    </border>
    <border>
      <left/>
      <right/>
      <top/>
      <bottom style="thin">
        <color theme="5" tint="-0.24994659260841701"/>
      </bottom>
      <diagonal/>
    </border>
    <border>
      <left/>
      <right style="thin">
        <color theme="5" tint="-0.24994659260841701"/>
      </right>
      <top/>
      <bottom style="thin">
        <color theme="5" tint="-0.24994659260841701"/>
      </bottom>
      <diagonal/>
    </border>
    <border>
      <left style="thin">
        <color theme="5" tint="-0.24994659260841701"/>
      </left>
      <right/>
      <top style="thin">
        <color theme="5" tint="-0.24994659260841701"/>
      </top>
      <bottom style="thin">
        <color theme="5" tint="-0.24994659260841701"/>
      </bottom>
      <diagonal/>
    </border>
    <border>
      <left/>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thin">
        <color theme="5" tint="-0.24994659260841701"/>
      </top>
      <bottom/>
      <diagonal/>
    </border>
    <border>
      <left style="thin">
        <color theme="5" tint="-0.24994659260841701"/>
      </left>
      <right style="thin">
        <color theme="5" tint="-0.24994659260841701"/>
      </right>
      <top/>
      <bottom/>
      <diagonal/>
    </border>
    <border>
      <left style="thin">
        <color theme="5" tint="-0.24994659260841701"/>
      </left>
      <right style="thin">
        <color theme="5" tint="-0.24994659260841701"/>
      </right>
      <top/>
      <bottom style="thin">
        <color theme="5" tint="-0.24994659260841701"/>
      </bottom>
      <diagonal/>
    </border>
    <border>
      <left style="thin">
        <color theme="5" tint="-0.24994659260841701"/>
      </left>
      <right/>
      <top style="thin">
        <color theme="5" tint="-0.24994659260841701"/>
      </top>
      <bottom/>
      <diagonal/>
    </border>
    <border>
      <left/>
      <right/>
      <top style="thin">
        <color theme="5" tint="-0.24994659260841701"/>
      </top>
      <bottom/>
      <diagonal/>
    </border>
    <border>
      <left/>
      <right style="thin">
        <color theme="5" tint="-0.24994659260841701"/>
      </right>
      <top style="thin">
        <color theme="5" tint="-0.24994659260841701"/>
      </top>
      <bottom/>
      <diagonal/>
    </border>
    <border>
      <left style="thin">
        <color rgb="FFFF0066"/>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2060"/>
      </left>
      <right style="thin">
        <color rgb="FF002060"/>
      </right>
      <top style="thin">
        <color rgb="FF002060"/>
      </top>
      <bottom style="thin">
        <color rgb="FF002060"/>
      </bottom>
      <diagonal/>
    </border>
    <border>
      <left/>
      <right/>
      <top/>
      <bottom style="medium">
        <color rgb="FF002060"/>
      </bottom>
      <diagonal/>
    </border>
    <border>
      <left style="thin">
        <color rgb="FF002060"/>
      </left>
      <right style="thin">
        <color rgb="FF002060"/>
      </right>
      <top/>
      <bottom/>
      <diagonal/>
    </border>
    <border>
      <left style="thin">
        <color rgb="FF002060"/>
      </left>
      <right style="thin">
        <color rgb="FF002060"/>
      </right>
      <top/>
      <bottom style="thin">
        <color rgb="FF002060"/>
      </bottom>
      <diagonal/>
    </border>
    <border>
      <left style="thin">
        <color rgb="FF000099"/>
      </left>
      <right style="thin">
        <color rgb="FF000099"/>
      </right>
      <top style="thin">
        <color rgb="FF000099"/>
      </top>
      <bottom style="thin">
        <color rgb="FF000099"/>
      </bottom>
      <diagonal/>
    </border>
    <border>
      <left style="thin">
        <color rgb="FF000099"/>
      </left>
      <right/>
      <top style="thin">
        <color rgb="FF000099"/>
      </top>
      <bottom style="thin">
        <color rgb="FF000099"/>
      </bottom>
      <diagonal/>
    </border>
    <border>
      <left/>
      <right/>
      <top style="thin">
        <color rgb="FF000099"/>
      </top>
      <bottom style="thin">
        <color rgb="FF000099"/>
      </bottom>
      <diagonal/>
    </border>
    <border>
      <left/>
      <right style="thin">
        <color rgb="FF000099"/>
      </right>
      <top style="thin">
        <color rgb="FF000099"/>
      </top>
      <bottom style="thin">
        <color rgb="FF000099"/>
      </bottom>
      <diagonal/>
    </border>
    <border>
      <left style="thin">
        <color rgb="FF000099"/>
      </left>
      <right/>
      <top style="thin">
        <color rgb="FF000099"/>
      </top>
      <bottom/>
      <diagonal/>
    </border>
    <border>
      <left/>
      <right style="thin">
        <color rgb="FF000099"/>
      </right>
      <top style="thin">
        <color rgb="FF000099"/>
      </top>
      <bottom/>
      <diagonal/>
    </border>
    <border>
      <left style="thin">
        <color rgb="FF000099"/>
      </left>
      <right/>
      <top/>
      <bottom/>
      <diagonal/>
    </border>
    <border>
      <left/>
      <right style="thin">
        <color rgb="FF000099"/>
      </right>
      <top/>
      <bottom/>
      <diagonal/>
    </border>
    <border>
      <left style="thin">
        <color rgb="FF000099"/>
      </left>
      <right/>
      <top/>
      <bottom style="thin">
        <color rgb="FF000099"/>
      </bottom>
      <diagonal/>
    </border>
    <border>
      <left/>
      <right style="thin">
        <color rgb="FF000099"/>
      </right>
      <top/>
      <bottom style="thin">
        <color rgb="FF000099"/>
      </bottom>
      <diagonal/>
    </border>
    <border>
      <left/>
      <right/>
      <top style="thin">
        <color rgb="FF000099"/>
      </top>
      <bottom/>
      <diagonal/>
    </border>
    <border>
      <left/>
      <right/>
      <top/>
      <bottom style="thin">
        <color rgb="FF000099"/>
      </bottom>
      <diagonal/>
    </border>
    <border>
      <left style="thin">
        <color rgb="FF000099"/>
      </left>
      <right style="thin">
        <color rgb="FF000099"/>
      </right>
      <top style="thin">
        <color rgb="FF000099"/>
      </top>
      <bottom/>
      <diagonal/>
    </border>
    <border>
      <left style="thin">
        <color rgb="FF000099"/>
      </left>
      <right style="thin">
        <color rgb="FF000099"/>
      </right>
      <top/>
      <bottom/>
      <diagonal/>
    </border>
    <border>
      <left style="thin">
        <color rgb="FF000099"/>
      </left>
      <right style="thin">
        <color rgb="FF000099"/>
      </right>
      <top/>
      <bottom style="thin">
        <color rgb="FF000099"/>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theme="3"/>
      </top>
      <bottom style="thin">
        <color rgb="FF000099"/>
      </bottom>
      <diagonal/>
    </border>
    <border>
      <left/>
      <right/>
      <top/>
      <bottom style="medium">
        <color indexed="53"/>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dotted">
        <color rgb="FFFF6600"/>
      </bottom>
      <diagonal/>
    </border>
    <border>
      <left style="thin">
        <color rgb="FFFF6600"/>
      </left>
      <right style="thin">
        <color rgb="FFFF6600"/>
      </right>
      <top style="dotted">
        <color rgb="FFFF6600"/>
      </top>
      <bottom style="dotted">
        <color rgb="FFFF6600"/>
      </bottom>
      <diagonal/>
    </border>
    <border>
      <left style="thin">
        <color rgb="FFFF6600"/>
      </left>
      <right style="thin">
        <color rgb="FFFF6600"/>
      </right>
      <top style="dotted">
        <color rgb="FFFF6600"/>
      </top>
      <bottom style="thin">
        <color rgb="FFFF6600"/>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8"/>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thin">
        <color indexed="64"/>
      </top>
      <bottom/>
      <diagonal/>
    </border>
    <border>
      <left style="thin">
        <color indexed="64"/>
      </left>
      <right/>
      <top style="thin">
        <color rgb="FF000099"/>
      </top>
      <bottom style="thin">
        <color rgb="FF000099"/>
      </bottom>
      <diagonal/>
    </border>
    <border>
      <left style="thin">
        <color indexed="64"/>
      </left>
      <right/>
      <top style="thin">
        <color rgb="FF000099"/>
      </top>
      <bottom/>
      <diagonal/>
    </border>
    <border>
      <left style="thin">
        <color indexed="64"/>
      </left>
      <right/>
      <top/>
      <bottom style="thin">
        <color rgb="FF000099"/>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indexed="64"/>
      </left>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medium">
        <color indexed="64"/>
      </left>
      <right style="medium">
        <color indexed="64"/>
      </right>
      <top style="dashed">
        <color indexed="64"/>
      </top>
      <bottom style="dashed">
        <color indexed="64"/>
      </bottom>
      <diagonal/>
    </border>
    <border>
      <left style="medium">
        <color indexed="64"/>
      </left>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dashed">
        <color indexed="64"/>
      </left>
      <right style="dashed">
        <color indexed="64"/>
      </right>
      <top style="dashed">
        <color indexed="64"/>
      </top>
      <bottom style="medium">
        <color indexed="64"/>
      </bottom>
      <diagonal/>
    </border>
    <border>
      <left/>
      <right style="medium">
        <color indexed="64"/>
      </right>
      <top/>
      <bottom style="medium">
        <color indexed="64"/>
      </bottom>
      <diagonal/>
    </border>
    <border>
      <left style="dashed">
        <color indexed="64"/>
      </left>
      <right style="dashed">
        <color indexed="64"/>
      </right>
      <top/>
      <bottom style="medium">
        <color indexed="64"/>
      </bottom>
      <diagonal/>
    </border>
    <border>
      <left/>
      <right/>
      <top style="dashed">
        <color indexed="64"/>
      </top>
      <bottom style="dashed">
        <color indexed="64"/>
      </bottom>
      <diagonal/>
    </border>
    <border>
      <left style="thin">
        <color auto="1"/>
      </left>
      <right style="thin">
        <color indexed="64"/>
      </right>
      <top style="dashed">
        <color auto="1"/>
      </top>
      <bottom style="dashed">
        <color auto="1"/>
      </bottom>
      <diagonal/>
    </border>
    <border>
      <left style="thin">
        <color indexed="64"/>
      </left>
      <right/>
      <top style="dashed">
        <color auto="1"/>
      </top>
      <bottom style="dashed">
        <color auto="1"/>
      </bottom>
      <diagonal/>
    </border>
    <border>
      <left/>
      <right style="thin">
        <color indexed="64"/>
      </right>
      <top style="dashed">
        <color auto="1"/>
      </top>
      <bottom style="dashed">
        <color auto="1"/>
      </bottom>
      <diagonal/>
    </border>
    <border>
      <left style="dashed">
        <color indexed="64"/>
      </left>
      <right style="dashed">
        <color indexed="64"/>
      </right>
      <top/>
      <bottom style="thin">
        <color indexed="64"/>
      </bottom>
      <diagonal/>
    </border>
    <border>
      <left style="thin">
        <color indexed="64"/>
      </left>
      <right style="dashed">
        <color indexed="64"/>
      </right>
      <top style="dashed">
        <color auto="1"/>
      </top>
      <bottom style="thin">
        <color indexed="64"/>
      </bottom>
      <diagonal/>
    </border>
    <border>
      <left style="thin">
        <color rgb="FFFF6600"/>
      </left>
      <right style="thin">
        <color rgb="FFFF6600"/>
      </right>
      <top/>
      <bottom style="dotted">
        <color rgb="FFFF6600"/>
      </bottom>
      <diagonal/>
    </border>
    <border>
      <left style="thin">
        <color rgb="FFFF6600"/>
      </left>
      <right style="thin">
        <color rgb="FFFF6600"/>
      </right>
      <top style="dotted">
        <color rgb="FFFF6600"/>
      </top>
      <bottom/>
      <diagonal/>
    </border>
    <border>
      <left style="medium">
        <color rgb="FF969696"/>
      </left>
      <right/>
      <top style="medium">
        <color rgb="FF969696"/>
      </top>
      <bottom/>
      <diagonal/>
    </border>
    <border>
      <left/>
      <right/>
      <top style="medium">
        <color rgb="FF969696"/>
      </top>
      <bottom/>
      <diagonal/>
    </border>
    <border>
      <left/>
      <right style="medium">
        <color rgb="FF969696"/>
      </right>
      <top style="medium">
        <color rgb="FF969696"/>
      </top>
      <bottom/>
      <diagonal/>
    </border>
    <border>
      <left style="medium">
        <color rgb="FF969696"/>
      </left>
      <right/>
      <top/>
      <bottom/>
      <diagonal/>
    </border>
    <border>
      <left/>
      <right style="medium">
        <color rgb="FF969696"/>
      </right>
      <top/>
      <bottom/>
      <diagonal/>
    </border>
    <border>
      <left style="medium">
        <color rgb="FF969696"/>
      </left>
      <right/>
      <top/>
      <bottom style="medium">
        <color rgb="FF969696"/>
      </bottom>
      <diagonal/>
    </border>
    <border>
      <left/>
      <right/>
      <top/>
      <bottom style="medium">
        <color rgb="FF969696"/>
      </bottom>
      <diagonal/>
    </border>
    <border>
      <left/>
      <right style="medium">
        <color rgb="FF969696"/>
      </right>
      <top/>
      <bottom style="medium">
        <color rgb="FF969696"/>
      </bottom>
      <diagonal/>
    </border>
    <border>
      <left style="double">
        <color indexed="64"/>
      </left>
      <right style="double">
        <color indexed="64"/>
      </right>
      <top style="double">
        <color indexed="64"/>
      </top>
      <bottom/>
      <diagonal/>
    </border>
    <border>
      <left style="thin">
        <color indexed="23"/>
      </left>
      <right style="thin">
        <color indexed="23"/>
      </right>
      <top style="thin">
        <color indexed="23"/>
      </top>
      <bottom style="thin">
        <color indexed="23"/>
      </bottom>
      <diagonal/>
    </border>
    <border>
      <left style="thin">
        <color indexed="9"/>
      </left>
      <right style="thin">
        <color indexed="23"/>
      </right>
      <top style="thin">
        <color indexed="9"/>
      </top>
      <bottom style="thin">
        <color indexed="23"/>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hair">
        <color indexed="27"/>
      </left>
      <right style="hair">
        <color indexed="27"/>
      </right>
      <top style="hair">
        <color indexed="27"/>
      </top>
      <bottom style="hair">
        <color indexed="27"/>
      </bottom>
      <diagonal/>
    </border>
    <border>
      <left/>
      <right/>
      <top style="thin">
        <color indexed="64"/>
      </top>
      <bottom style="double">
        <color indexed="64"/>
      </bottom>
      <diagonal/>
    </border>
    <border>
      <left style="thin">
        <color indexed="8"/>
      </left>
      <right/>
      <top/>
      <bottom style="thin">
        <color indexed="8"/>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FF6600"/>
      </left>
      <right/>
      <top style="thin">
        <color rgb="FFFF6600"/>
      </top>
      <bottom style="thin">
        <color rgb="FFFF6600"/>
      </bottom>
      <diagonal/>
    </border>
    <border>
      <left/>
      <right/>
      <top style="thin">
        <color rgb="FFFF6600"/>
      </top>
      <bottom style="thin">
        <color rgb="FFFF6600"/>
      </bottom>
      <diagonal/>
    </border>
    <border>
      <left/>
      <right style="thin">
        <color rgb="FFFF6600"/>
      </right>
      <top style="thin">
        <color rgb="FFFF6600"/>
      </top>
      <bottom style="thin">
        <color rgb="FFFF6600"/>
      </bottom>
      <diagonal/>
    </border>
    <border>
      <left style="thin">
        <color rgb="FFFF6600"/>
      </left>
      <right style="thin">
        <color rgb="FFFF6600"/>
      </right>
      <top style="thin">
        <color rgb="FFFF6600"/>
      </top>
      <bottom/>
      <diagonal/>
    </border>
    <border>
      <left style="thin">
        <color rgb="FFFF6600"/>
      </left>
      <right style="thin">
        <color rgb="FFFF6600"/>
      </right>
      <top/>
      <bottom style="thin">
        <color rgb="FFFF6600"/>
      </bottom>
      <diagonal/>
    </border>
    <border>
      <left style="thin">
        <color indexed="64"/>
      </left>
      <right style="thin">
        <color rgb="FF000099"/>
      </right>
      <top style="thin">
        <color rgb="FF000099"/>
      </top>
      <bottom/>
      <diagonal/>
    </border>
    <border>
      <left style="thin">
        <color indexed="64"/>
      </left>
      <right style="thin">
        <color rgb="FF000099"/>
      </right>
      <top/>
      <bottom/>
      <diagonal/>
    </border>
    <border>
      <left style="thin">
        <color rgb="FFFF6600"/>
      </left>
      <right style="thin">
        <color rgb="FFFF6600"/>
      </right>
      <top/>
      <bottom/>
      <diagonal/>
    </border>
    <border>
      <left style="thin">
        <color indexed="64"/>
      </left>
      <right style="thin">
        <color indexed="64"/>
      </right>
      <top style="thin">
        <color indexed="64"/>
      </top>
      <bottom style="thin">
        <color rgb="FF000099"/>
      </bottom>
      <diagonal/>
    </border>
    <border>
      <left style="thin">
        <color indexed="64"/>
      </left>
      <right style="thin">
        <color indexed="64"/>
      </right>
      <top style="thin">
        <color rgb="FF000099"/>
      </top>
      <bottom style="thin">
        <color rgb="FF000099"/>
      </bottom>
      <diagonal/>
    </border>
    <border>
      <left style="thin">
        <color indexed="64"/>
      </left>
      <right style="thin">
        <color indexed="64"/>
      </right>
      <top style="thin">
        <color rgb="FF000099"/>
      </top>
      <bottom/>
      <diagonal/>
    </border>
    <border>
      <left style="thin">
        <color indexed="64"/>
      </left>
      <right style="thin">
        <color indexed="64"/>
      </right>
      <top/>
      <bottom style="thin">
        <color rgb="FF000099"/>
      </bottom>
      <diagonal/>
    </border>
    <border>
      <left style="thin">
        <color rgb="FF000099"/>
      </left>
      <right style="thin">
        <color rgb="FF000099"/>
      </right>
      <top style="mediumDashed">
        <color theme="4"/>
      </top>
      <bottom style="thin">
        <color rgb="FF000099"/>
      </bottom>
      <diagonal/>
    </border>
    <border>
      <left/>
      <right style="thin">
        <color indexed="64"/>
      </right>
      <top style="thin">
        <color indexed="64"/>
      </top>
      <bottom style="thin">
        <color indexed="64"/>
      </bottom>
      <diagonal/>
    </border>
    <border>
      <left style="thin">
        <color rgb="FF000099"/>
      </left>
      <right style="thin">
        <color indexed="64"/>
      </right>
      <top style="thin">
        <color rgb="FF000099"/>
      </top>
      <bottom style="thin">
        <color rgb="FF000099"/>
      </bottom>
      <diagonal/>
    </border>
    <border>
      <left style="thin">
        <color rgb="FF000099"/>
      </left>
      <right style="thin">
        <color indexed="64"/>
      </right>
      <top/>
      <bottom/>
      <diagonal/>
    </border>
    <border>
      <left style="thin">
        <color rgb="FF000099"/>
      </left>
      <right style="thin">
        <color indexed="64"/>
      </right>
      <top style="thin">
        <color rgb="FF000099"/>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rgb="FF000099"/>
      </bottom>
      <diagonal/>
    </border>
    <border>
      <left/>
      <right style="thin">
        <color indexed="64"/>
      </right>
      <top style="thin">
        <color rgb="FF000099"/>
      </top>
      <bottom style="thin">
        <color rgb="FF000099"/>
      </bottom>
      <diagonal/>
    </border>
    <border>
      <left/>
      <right style="thin">
        <color indexed="64"/>
      </right>
      <top style="thin">
        <color rgb="FF000099"/>
      </top>
      <bottom/>
      <diagonal/>
    </border>
    <border>
      <left/>
      <right style="thin">
        <color indexed="64"/>
      </right>
      <top/>
      <bottom style="thin">
        <color rgb="FF000099"/>
      </bottom>
      <diagonal/>
    </border>
    <border>
      <left/>
      <right/>
      <top style="thin">
        <color indexed="64"/>
      </top>
      <bottom style="thin">
        <color indexed="64"/>
      </bottom>
      <diagonal/>
    </border>
    <border>
      <left/>
      <right style="thin">
        <color indexed="64"/>
      </right>
      <top style="thin">
        <color rgb="FF000099"/>
      </top>
      <bottom style="thin">
        <color indexed="64"/>
      </bottom>
      <diagonal/>
    </border>
    <border>
      <left/>
      <right/>
      <top style="thin">
        <color rgb="FF000099"/>
      </top>
      <bottom style="thin">
        <color indexed="64"/>
      </bottom>
      <diagonal/>
    </border>
    <border>
      <left style="thin">
        <color rgb="FF000099"/>
      </left>
      <right style="thin">
        <color indexed="64"/>
      </right>
      <top/>
      <bottom style="thin">
        <color rgb="FF000099"/>
      </bottom>
      <diagonal/>
    </border>
    <border>
      <left style="thin">
        <color auto="1"/>
      </left>
      <right style="thin">
        <color auto="1"/>
      </right>
      <top style="thin">
        <color rgb="FF000099"/>
      </top>
      <bottom style="thin">
        <color auto="1"/>
      </bottom>
      <diagonal/>
    </border>
    <border>
      <left style="thin">
        <color auto="1"/>
      </left>
      <right style="thin">
        <color auto="1"/>
      </right>
      <top/>
      <bottom style="thin">
        <color auto="1"/>
      </bottom>
      <diagonal/>
    </border>
    <border>
      <left style="thin">
        <color rgb="FF000099"/>
      </left>
      <right/>
      <top/>
      <bottom style="thin">
        <color indexed="64"/>
      </bottom>
      <diagonal/>
    </border>
    <border>
      <left/>
      <right style="thin">
        <color rgb="FF000099"/>
      </right>
      <top style="thin">
        <color indexed="64"/>
      </top>
      <bottom style="thin">
        <color rgb="FF000099"/>
      </bottom>
      <diagonal/>
    </border>
    <border>
      <left/>
      <right/>
      <top style="medium">
        <color rgb="FF002060"/>
      </top>
      <bottom/>
      <diagonal/>
    </border>
    <border>
      <left/>
      <right/>
      <top style="medium">
        <color indexed="64"/>
      </top>
      <bottom style="thin">
        <color indexed="64"/>
      </bottom>
      <diagonal/>
    </border>
    <border>
      <left style="thin">
        <color indexed="64"/>
      </left>
      <right style="thin">
        <color indexed="64"/>
      </right>
      <top/>
      <bottom style="thin">
        <color rgb="FF002060"/>
      </bottom>
      <diagonal/>
    </border>
    <border>
      <left style="thin">
        <color indexed="64"/>
      </left>
      <right style="thin">
        <color indexed="64"/>
      </right>
      <top style="thin">
        <color rgb="FF002060"/>
      </top>
      <bottom style="thin">
        <color rgb="FF002060"/>
      </bottom>
      <diagonal/>
    </border>
    <border>
      <left/>
      <right/>
      <top style="thin">
        <color indexed="8"/>
      </top>
      <bottom style="thin">
        <color indexed="8"/>
      </bottom>
      <diagonal/>
    </border>
    <border>
      <left/>
      <right/>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8"/>
      </top>
      <bottom style="medium">
        <color indexed="8"/>
      </bottom>
      <diagonal/>
    </border>
    <border>
      <left/>
      <right/>
      <top style="thin">
        <color indexed="64"/>
      </top>
      <bottom style="thin">
        <color indexed="64"/>
      </bottom>
      <diagonal/>
    </border>
    <border>
      <left style="thin">
        <color indexed="8"/>
      </left>
      <right style="thin">
        <color indexed="55"/>
      </right>
      <top/>
      <bottom/>
      <diagonal/>
    </border>
    <border>
      <left style="medium">
        <color indexed="9"/>
      </left>
      <right style="medium">
        <color indexed="9"/>
      </right>
      <top style="medium">
        <color indexed="9"/>
      </top>
      <bottom style="medium">
        <color indexed="9"/>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9"/>
      </left>
      <right style="thin">
        <color indexed="23"/>
      </right>
      <top style="thin">
        <color indexed="9"/>
      </top>
      <bottom style="thin">
        <color indexed="23"/>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thin">
        <color indexed="8"/>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diagonal/>
    </border>
    <border>
      <left style="thin">
        <color indexed="9"/>
      </left>
      <right style="thin">
        <color indexed="23"/>
      </right>
      <top style="thin">
        <color indexed="9"/>
      </top>
      <bottom style="thin">
        <color indexed="23"/>
      </bottom>
      <diagonal/>
    </border>
    <border>
      <left/>
      <right/>
      <top style="thin">
        <color indexed="64"/>
      </top>
      <bottom style="thin">
        <color indexed="64"/>
      </bottom>
      <diagonal/>
    </border>
    <border>
      <left/>
      <right/>
      <top style="thin">
        <color indexed="8"/>
      </top>
      <bottom style="thin">
        <color indexed="8"/>
      </bottom>
      <diagonal/>
    </border>
    <border>
      <left/>
      <right/>
      <top/>
      <bottom style="medium">
        <color indexed="1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medium">
        <color indexed="8"/>
      </top>
      <bottom style="medium">
        <color indexed="8"/>
      </bottom>
      <diagonal/>
    </border>
    <border>
      <left style="medium">
        <color indexed="9"/>
      </left>
      <right style="medium">
        <color indexed="9"/>
      </right>
      <top style="medium">
        <color indexed="9"/>
      </top>
      <bottom style="medium">
        <color indexed="9"/>
      </bottom>
      <diagonal/>
    </border>
    <border>
      <left style="thin">
        <color indexed="55"/>
      </left>
      <right style="thin">
        <color indexed="55"/>
      </right>
      <top style="thin">
        <color indexed="55"/>
      </top>
      <bottom style="thin">
        <color indexed="55"/>
      </bottom>
      <diagonal/>
    </border>
    <border>
      <left/>
      <right/>
      <top style="thin">
        <color indexed="64"/>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style="thin">
        <color indexed="8"/>
      </left>
      <right style="thin">
        <color indexed="8"/>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9"/>
      </left>
      <right style="thin">
        <color indexed="23"/>
      </right>
      <top style="thin">
        <color indexed="9"/>
      </top>
      <bottom style="thin">
        <color indexed="23"/>
      </bottom>
      <diagonal/>
    </border>
    <border>
      <left/>
      <right/>
      <top style="thin">
        <color indexed="8"/>
      </top>
      <bottom style="thin">
        <color indexed="8"/>
      </bottom>
      <diagonal/>
    </border>
    <border>
      <left/>
      <right/>
      <top/>
      <bottom style="medium">
        <color indexed="1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medium">
        <color indexed="8"/>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bottom style="medium">
        <color indexed="30"/>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diagonal/>
    </border>
    <border>
      <left style="thin">
        <color indexed="9"/>
      </left>
      <right style="thin">
        <color indexed="23"/>
      </right>
      <top style="thin">
        <color indexed="9"/>
      </top>
      <bottom style="thin">
        <color indexed="23"/>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8"/>
      </top>
      <bottom style="thin">
        <color indexed="8"/>
      </bottom>
      <diagonal/>
    </border>
    <border>
      <left/>
      <right/>
      <top/>
      <bottom style="medium">
        <color indexed="1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9"/>
      </right>
      <top/>
      <bottom style="medium">
        <color indexed="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medium">
        <color indexed="8"/>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bottom style="medium">
        <color indexed="30"/>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diagonal/>
    </border>
    <border>
      <left style="thin">
        <color indexed="9"/>
      </left>
      <right style="thin">
        <color indexed="23"/>
      </right>
      <top style="thin">
        <color indexed="9"/>
      </top>
      <bottom style="thin">
        <color indexed="23"/>
      </bottom>
      <diagonal/>
    </border>
    <border>
      <left/>
      <right/>
      <top style="thin">
        <color indexed="64"/>
      </top>
      <bottom style="thin">
        <color indexed="64"/>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2"/>
      </top>
      <bottom style="double">
        <color indexed="62"/>
      </bottom>
      <diagonal/>
    </border>
    <border>
      <left/>
      <right/>
      <top style="thin">
        <color indexed="56"/>
      </top>
      <bottom style="double">
        <color indexed="56"/>
      </bottom>
      <diagonal/>
    </border>
    <border>
      <left style="thin">
        <color rgb="FF000099"/>
      </left>
      <right style="medium">
        <color rgb="FF002060"/>
      </right>
      <top style="thin">
        <color rgb="FF000099"/>
      </top>
      <bottom style="thin">
        <color rgb="FF000099"/>
      </bottom>
      <diagonal/>
    </border>
    <border>
      <left/>
      <right style="medium">
        <color rgb="FF002060"/>
      </right>
      <top/>
      <bottom/>
      <diagonal/>
    </border>
    <border>
      <left style="thin">
        <color indexed="64"/>
      </left>
      <right style="medium">
        <color rgb="FF002060"/>
      </right>
      <top style="thin">
        <color rgb="FF000099"/>
      </top>
      <bottom style="thin">
        <color rgb="FF000099"/>
      </bottom>
      <diagonal/>
    </border>
    <border>
      <left style="thin">
        <color indexed="64"/>
      </left>
      <right style="medium">
        <color rgb="FF002060"/>
      </right>
      <top/>
      <bottom style="thin">
        <color rgb="FF000099"/>
      </bottom>
      <diagonal/>
    </border>
    <border>
      <left/>
      <right/>
      <top style="medium">
        <color rgb="FF002060"/>
      </top>
      <bottom style="thin">
        <color rgb="FF000099"/>
      </bottom>
      <diagonal/>
    </border>
    <border>
      <left/>
      <right style="medium">
        <color rgb="FF002060"/>
      </right>
      <top style="medium">
        <color rgb="FF002060"/>
      </top>
      <bottom style="thin">
        <color rgb="FF000099"/>
      </bottom>
      <diagonal/>
    </border>
    <border>
      <left style="medium">
        <color indexed="64"/>
      </left>
      <right/>
      <top style="medium">
        <color rgb="FF002060"/>
      </top>
      <bottom style="thin">
        <color rgb="FF000099"/>
      </bottom>
      <diagonal/>
    </border>
    <border>
      <left/>
      <right/>
      <top style="medium">
        <color indexed="64"/>
      </top>
      <bottom style="thin">
        <color rgb="FF000099"/>
      </bottom>
      <diagonal/>
    </border>
    <border>
      <left style="thin">
        <color rgb="FF000099"/>
      </left>
      <right/>
      <top style="thin">
        <color indexed="64"/>
      </top>
      <bottom style="thin">
        <color rgb="FF000099"/>
      </bottom>
      <diagonal/>
    </border>
    <border>
      <left/>
      <right/>
      <top style="thin">
        <color indexed="64"/>
      </top>
      <bottom style="thin">
        <color rgb="FF000099"/>
      </bottom>
      <diagonal/>
    </border>
    <border>
      <left/>
      <right style="thin">
        <color rgb="FF000099"/>
      </right>
      <top/>
      <bottom style="thin">
        <color indexed="64"/>
      </bottom>
      <diagonal/>
    </border>
    <border>
      <left style="thin">
        <color rgb="FF000099"/>
      </left>
      <right/>
      <top style="thin">
        <color rgb="FF000099"/>
      </top>
      <bottom style="thin">
        <color indexed="64"/>
      </bottom>
      <diagonal/>
    </border>
    <border>
      <left style="thin">
        <color rgb="FF000099"/>
      </left>
      <right style="thin">
        <color rgb="FF000099"/>
      </right>
      <top/>
      <bottom style="thin">
        <color indexed="64"/>
      </bottom>
      <diagonal/>
    </border>
    <border>
      <left style="thin">
        <color rgb="FF000099"/>
      </left>
      <right style="medium">
        <color indexed="64"/>
      </right>
      <top style="thin">
        <color rgb="FF000099"/>
      </top>
      <bottom style="thin">
        <color rgb="FF000099"/>
      </bottom>
      <diagonal/>
    </border>
    <border>
      <left style="thin">
        <color rgb="FF000099"/>
      </left>
      <right style="medium">
        <color indexed="64"/>
      </right>
      <top/>
      <bottom/>
      <diagonal/>
    </border>
    <border>
      <left/>
      <right style="medium">
        <color indexed="64"/>
      </right>
      <top style="thin">
        <color indexed="64"/>
      </top>
      <bottom style="thin">
        <color rgb="FF000099"/>
      </bottom>
      <diagonal/>
    </border>
    <border>
      <left style="thin">
        <color rgb="FF000099"/>
      </left>
      <right style="thin">
        <color rgb="FF000099"/>
      </right>
      <top style="thin">
        <color indexed="64"/>
      </top>
      <bottom style="thin">
        <color rgb="FF000099"/>
      </bottom>
      <diagonal/>
    </border>
    <border>
      <left/>
      <right style="thin">
        <color indexed="64"/>
      </right>
      <top/>
      <bottom style="thin">
        <color indexed="64"/>
      </bottom>
      <diagonal/>
    </border>
    <border>
      <left style="thin">
        <color rgb="FF000099"/>
      </left>
      <right style="thin">
        <color indexed="64"/>
      </right>
      <top style="thin">
        <color indexed="64"/>
      </top>
      <bottom style="thin">
        <color rgb="FF000099"/>
      </bottom>
      <diagonal/>
    </border>
    <border>
      <left style="thin">
        <color indexed="64"/>
      </left>
      <right style="thin">
        <color indexed="64"/>
      </right>
      <top style="medium">
        <color indexed="64"/>
      </top>
      <bottom style="thin">
        <color rgb="FF000099"/>
      </bottom>
      <diagonal/>
    </border>
    <border>
      <left style="thin">
        <color theme="5"/>
      </left>
      <right style="thin">
        <color indexed="64"/>
      </right>
      <top style="medium">
        <color theme="5"/>
      </top>
      <bottom/>
      <diagonal/>
    </border>
    <border>
      <left style="thin">
        <color indexed="64"/>
      </left>
      <right/>
      <top style="medium">
        <color theme="5"/>
      </top>
      <bottom/>
      <diagonal/>
    </border>
    <border>
      <left style="medium">
        <color theme="5"/>
      </left>
      <right style="medium">
        <color theme="5"/>
      </right>
      <top style="medium">
        <color theme="5"/>
      </top>
      <bottom/>
      <diagonal/>
    </border>
    <border>
      <left/>
      <right/>
      <top style="medium">
        <color theme="5"/>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style="medium">
        <color theme="5"/>
      </left>
      <right style="medium">
        <color theme="5"/>
      </right>
      <top style="thin">
        <color theme="5"/>
      </top>
      <bottom style="thin">
        <color theme="5"/>
      </bottom>
      <diagonal/>
    </border>
    <border>
      <left style="thin">
        <color theme="5"/>
      </left>
      <right style="thin">
        <color theme="5"/>
      </right>
      <top style="thin">
        <color theme="5"/>
      </top>
      <bottom style="medium">
        <color theme="5"/>
      </bottom>
      <diagonal/>
    </border>
    <border>
      <left style="thin">
        <color theme="5"/>
      </left>
      <right/>
      <top style="thin">
        <color theme="5"/>
      </top>
      <bottom style="medium">
        <color theme="5"/>
      </bottom>
      <diagonal/>
    </border>
    <border>
      <left style="medium">
        <color theme="5"/>
      </left>
      <right style="medium">
        <color theme="5"/>
      </right>
      <top style="thin">
        <color theme="5"/>
      </top>
      <bottom style="medium">
        <color theme="5"/>
      </bottom>
      <diagonal/>
    </border>
    <border>
      <left style="thin">
        <color theme="5"/>
      </left>
      <right style="thin">
        <color theme="5"/>
      </right>
      <top style="thin">
        <color theme="5"/>
      </top>
      <bottom/>
      <diagonal/>
    </border>
    <border>
      <left style="thin">
        <color theme="5"/>
      </left>
      <right style="thin">
        <color theme="5"/>
      </right>
      <top/>
      <bottom style="thin">
        <color theme="5"/>
      </bottom>
      <diagonal/>
    </border>
    <border>
      <left style="thin">
        <color auto="1"/>
      </left>
      <right style="medium">
        <color indexed="64"/>
      </right>
      <top style="thin">
        <color auto="1"/>
      </top>
      <bottom/>
      <diagonal/>
    </border>
    <border>
      <left style="thin">
        <color rgb="FF002060"/>
      </left>
      <right/>
      <top/>
      <bottom/>
      <diagonal/>
    </border>
    <border>
      <left/>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top style="medium">
        <color rgb="FFFFFFFF"/>
      </top>
      <bottom/>
      <diagonal/>
    </border>
    <border>
      <left style="medium">
        <color rgb="FFFFFFFF"/>
      </left>
      <right/>
      <top/>
      <bottom style="medium">
        <color theme="4"/>
      </bottom>
      <diagonal/>
    </border>
    <border>
      <left/>
      <right style="medium">
        <color rgb="FFFFFFFF"/>
      </right>
      <top/>
      <bottom style="medium">
        <color rgb="FF0070C0"/>
      </bottom>
      <diagonal/>
    </border>
    <border>
      <left style="medium">
        <color theme="5"/>
      </left>
      <right/>
      <top style="medium">
        <color theme="5"/>
      </top>
      <bottom style="medium">
        <color theme="5"/>
      </bottom>
      <diagonal/>
    </border>
    <border>
      <left style="medium">
        <color rgb="FF0070C0"/>
      </left>
      <right/>
      <top/>
      <bottom style="medium">
        <color rgb="FF0070C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E26B0A"/>
      </left>
      <right/>
      <top style="medium">
        <color rgb="FFE26B0A"/>
      </top>
      <bottom style="medium">
        <color rgb="FFE26B0A"/>
      </bottom>
      <diagonal/>
    </border>
    <border>
      <left/>
      <right style="medium">
        <color rgb="FF0070C0"/>
      </right>
      <top style="medium">
        <color rgb="FF0070C0"/>
      </top>
      <bottom style="medium">
        <color rgb="FF0070C0"/>
      </bottom>
      <diagonal/>
    </border>
    <border>
      <left/>
      <right/>
      <top/>
      <bottom style="medium">
        <color rgb="FFE26B0A"/>
      </bottom>
      <diagonal/>
    </border>
    <border>
      <left style="medium">
        <color rgb="FF0070C0"/>
      </left>
      <right/>
      <top style="medium">
        <color rgb="FF0070C0"/>
      </top>
      <bottom style="medium">
        <color rgb="FF0070C0"/>
      </bottom>
      <diagonal/>
    </border>
    <border>
      <left style="medium">
        <color rgb="FF0070C0"/>
      </left>
      <right style="medium">
        <color rgb="FF0070C0"/>
      </right>
      <top style="medium">
        <color rgb="FF0070C0"/>
      </top>
      <bottom style="medium">
        <color rgb="FF0070C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E26B0A"/>
      </left>
      <right/>
      <top style="medium">
        <color rgb="FFE26B0A"/>
      </top>
      <bottom/>
      <diagonal/>
    </border>
    <border>
      <left/>
      <right style="medium">
        <color rgb="FF0070C0"/>
      </right>
      <top style="medium">
        <color rgb="FF0070C0"/>
      </top>
      <bottom/>
      <diagonal/>
    </border>
    <border>
      <left style="medium">
        <color rgb="FF0070C0"/>
      </left>
      <right/>
      <top style="medium">
        <color rgb="FF0070C0"/>
      </top>
      <bottom/>
      <diagonal/>
    </border>
    <border>
      <left style="medium">
        <color rgb="FF0070C0"/>
      </left>
      <right style="medium">
        <color rgb="FF0070C0"/>
      </right>
      <top style="medium">
        <color rgb="FF0070C0"/>
      </top>
      <bottom/>
      <diagonal/>
    </border>
    <border>
      <left style="medium">
        <color rgb="FF000000"/>
      </left>
      <right/>
      <top/>
      <bottom/>
      <diagonal/>
    </border>
    <border>
      <left/>
      <right style="medium">
        <color rgb="FF000000"/>
      </right>
      <top/>
      <bottom/>
      <diagonal/>
    </border>
    <border>
      <left style="medium">
        <color rgb="FFE26B0A"/>
      </left>
      <right/>
      <top/>
      <bottom/>
      <diagonal/>
    </border>
    <border>
      <left/>
      <right style="medium">
        <color rgb="FF0070C0"/>
      </right>
      <top/>
      <bottom/>
      <diagonal/>
    </border>
    <border>
      <left style="medium">
        <color rgb="FF0070C0"/>
      </left>
      <right/>
      <top/>
      <bottom/>
      <diagonal/>
    </border>
    <border>
      <left style="medium">
        <color rgb="FF0070C0"/>
      </left>
      <right style="medium">
        <color rgb="FF0070C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E26B0A"/>
      </left>
      <right/>
      <top/>
      <bottom style="medium">
        <color rgb="FFE26B0A"/>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right/>
      <top style="medium">
        <color rgb="FFE26B0A"/>
      </top>
      <bottom style="medium">
        <color rgb="FFE26B0A"/>
      </bottom>
      <diagonal/>
    </border>
    <border>
      <left style="medium">
        <color rgb="FFFFFFFF"/>
      </left>
      <right style="medium">
        <color rgb="FFFFFFFF"/>
      </right>
      <top/>
      <bottom style="medium">
        <color rgb="FF0070C0"/>
      </bottom>
      <diagonal/>
    </border>
    <border>
      <left/>
      <right/>
      <top/>
      <bottom style="thin">
        <color rgb="FFFFC000"/>
      </bottom>
      <diagonal/>
    </border>
    <border>
      <left style="hair">
        <color rgb="FFFFC000"/>
      </left>
      <right style="hair">
        <color rgb="FFFFC000"/>
      </right>
      <top style="thin">
        <color rgb="FFFFC000"/>
      </top>
      <bottom style="thin">
        <color rgb="FFFFC000"/>
      </bottom>
      <diagonal/>
    </border>
    <border>
      <left style="dotted">
        <color rgb="FF000000"/>
      </left>
      <right style="dotted">
        <color rgb="FF000000"/>
      </right>
      <top style="dotted">
        <color rgb="FF000000"/>
      </top>
      <bottom style="dotted">
        <color rgb="FF000000"/>
      </bottom>
      <diagonal/>
    </border>
    <border>
      <left/>
      <right/>
      <top/>
      <bottom style="hair">
        <color rgb="FFFFC000"/>
      </bottom>
      <diagonal/>
    </border>
    <border>
      <left/>
      <right/>
      <top style="hair">
        <color rgb="FFFFC000"/>
      </top>
      <bottom style="hair">
        <color rgb="FFFFC000"/>
      </bottom>
      <diagonal/>
    </border>
    <border>
      <left/>
      <right/>
      <top style="hair">
        <color rgb="FFFFC000"/>
      </top>
      <bottom/>
      <diagonal/>
    </border>
    <border>
      <left style="thin">
        <color indexed="64"/>
      </left>
      <right style="thin">
        <color rgb="FF000099"/>
      </right>
      <top style="thin">
        <color indexed="64"/>
      </top>
      <bottom style="thin">
        <color rgb="FF000099"/>
      </bottom>
      <diagonal/>
    </border>
    <border>
      <left style="thin">
        <color indexed="64"/>
      </left>
      <right style="thin">
        <color rgb="FF000099"/>
      </right>
      <top style="thin">
        <color rgb="FF000099"/>
      </top>
      <bottom style="thin">
        <color rgb="FF000099"/>
      </bottom>
      <diagonal/>
    </border>
    <border>
      <left style="thin">
        <color indexed="64"/>
      </left>
      <right style="thin">
        <color rgb="FF000099"/>
      </right>
      <top style="thin">
        <color rgb="FF000099"/>
      </top>
      <bottom style="thin">
        <color indexed="64"/>
      </bottom>
      <diagonal/>
    </border>
    <border>
      <left style="thin">
        <color indexed="64"/>
      </left>
      <right style="thin">
        <color rgb="FF000099"/>
      </right>
      <top/>
      <bottom style="thin">
        <color indexed="64"/>
      </bottom>
      <diagonal/>
    </border>
    <border>
      <left/>
      <right style="medium">
        <color rgb="FFFFFFFF"/>
      </right>
      <top/>
      <bottom style="medium">
        <color rgb="FFE26B0A"/>
      </bottom>
      <diagonal/>
    </border>
    <border>
      <left/>
      <right style="medium">
        <color rgb="FF000000"/>
      </right>
      <top style="medium">
        <color indexed="64"/>
      </top>
      <bottom style="medium">
        <color indexed="64"/>
      </bottom>
      <diagonal/>
    </border>
    <border>
      <left/>
      <right style="medium">
        <color indexed="64"/>
      </right>
      <top style="medium">
        <color rgb="FF000000"/>
      </top>
      <bottom/>
      <diagonal/>
    </border>
    <border>
      <left/>
      <right style="medium">
        <color indexed="64"/>
      </right>
      <top/>
      <bottom style="medium">
        <color rgb="FF000000"/>
      </bottom>
      <diagonal/>
    </border>
    <border>
      <left style="medium">
        <color rgb="FF000000"/>
      </left>
      <right/>
      <top/>
      <bottom style="medium">
        <color auto="1"/>
      </bottom>
      <diagonal/>
    </border>
    <border>
      <left/>
      <right style="medium">
        <color rgb="FF000000"/>
      </right>
      <top/>
      <bottom style="medium">
        <color auto="1"/>
      </bottom>
      <diagonal/>
    </border>
    <border>
      <left style="medium">
        <color theme="9" tint="-0.249977111117893"/>
      </left>
      <right/>
      <top/>
      <bottom/>
      <diagonal/>
    </border>
    <border>
      <left style="medium">
        <color rgb="FF000000"/>
      </left>
      <right/>
      <top style="medium">
        <color rgb="FF000000"/>
      </top>
      <bottom style="medium">
        <color auto="1"/>
      </bottom>
      <diagonal/>
    </border>
    <border>
      <left/>
      <right style="medium">
        <color rgb="FF000000"/>
      </right>
      <top style="medium">
        <color rgb="FF000000"/>
      </top>
      <bottom style="medium">
        <color auto="1"/>
      </bottom>
      <diagonal/>
    </border>
    <border>
      <left/>
      <right/>
      <top/>
      <bottom style="medium">
        <color rgb="FF000000"/>
      </bottom>
      <diagonal/>
    </border>
    <border>
      <left/>
      <right/>
      <top style="medium">
        <color rgb="FF0070C0"/>
      </top>
      <bottom style="medium">
        <color rgb="FF0070C0"/>
      </bottom>
      <diagonal/>
    </border>
    <border>
      <left/>
      <right/>
      <top/>
      <bottom style="medium">
        <color rgb="FF000080"/>
      </bottom>
      <diagonal/>
    </border>
    <border>
      <left/>
      <right/>
      <top style="medium">
        <color rgb="FF000080"/>
      </top>
      <bottom/>
      <diagonal/>
    </border>
    <border>
      <left/>
      <right/>
      <top/>
      <bottom style="thin">
        <color rgb="FFFF6600"/>
      </bottom>
      <diagonal/>
    </border>
    <border>
      <left/>
      <right/>
      <top/>
      <bottom style="medium">
        <color rgb="FFFF6600"/>
      </bottom>
      <diagonal/>
    </border>
    <border>
      <left/>
      <right/>
      <top style="thin">
        <color rgb="FFFF6600"/>
      </top>
      <bottom/>
      <diagonal/>
    </border>
    <border>
      <left/>
      <right/>
      <top style="medium">
        <color rgb="FFFF6600"/>
      </top>
      <bottom style="medium">
        <color rgb="FFFF6600"/>
      </bottom>
      <diagonal/>
    </border>
    <border>
      <left/>
      <right/>
      <top style="medium">
        <color rgb="FFFF6600"/>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auto="1"/>
      </top>
      <bottom/>
      <diagonal/>
    </border>
    <border>
      <left style="thin">
        <color indexed="64"/>
      </left>
      <right style="thin">
        <color indexed="64"/>
      </right>
      <top style="medium">
        <color indexed="64"/>
      </top>
      <bottom/>
      <diagonal/>
    </border>
    <border>
      <left style="medium">
        <color auto="1"/>
      </left>
      <right/>
      <top style="medium">
        <color auto="1"/>
      </top>
      <bottom/>
      <diagonal/>
    </border>
    <border>
      <left style="thin">
        <color indexed="60"/>
      </left>
      <right style="thin">
        <color indexed="60"/>
      </right>
      <top style="thin">
        <color indexed="60"/>
      </top>
      <bottom style="thin">
        <color indexed="60"/>
      </bottom>
      <diagonal/>
    </border>
    <border>
      <left style="thin">
        <color indexed="60"/>
      </left>
      <right/>
      <top style="thin">
        <color indexed="60"/>
      </top>
      <bottom style="thin">
        <color indexed="60"/>
      </bottom>
      <diagonal/>
    </border>
    <border>
      <left/>
      <right/>
      <top style="thin">
        <color indexed="60"/>
      </top>
      <bottom style="thin">
        <color indexed="60"/>
      </bottom>
      <diagonal/>
    </border>
    <border>
      <left/>
      <right style="thin">
        <color indexed="60"/>
      </right>
      <top style="thin">
        <color indexed="60"/>
      </top>
      <bottom style="thin">
        <color indexed="60"/>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thin">
        <color rgb="FF002060"/>
      </left>
      <right style="thin">
        <color auto="1"/>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99"/>
      </left>
      <right/>
      <top style="thin">
        <color indexed="64"/>
      </top>
      <bottom style="thin">
        <color indexed="64"/>
      </bottom>
      <diagonal/>
    </border>
    <border>
      <left/>
      <right style="thin">
        <color rgb="FF000099"/>
      </right>
      <top style="thin">
        <color indexed="64"/>
      </top>
      <bottom style="thin">
        <color indexed="64"/>
      </bottom>
      <diagonal/>
    </border>
    <border>
      <left style="thin">
        <color auto="1"/>
      </left>
      <right/>
      <top style="thin">
        <color auto="1"/>
      </top>
      <bottom/>
      <diagonal/>
    </border>
    <border>
      <left style="thin">
        <color indexed="64"/>
      </left>
      <right style="thin">
        <color rgb="FF000099"/>
      </right>
      <top style="thin">
        <color indexed="64"/>
      </top>
      <bottom/>
      <diagonal/>
    </border>
    <border>
      <left style="thin">
        <color rgb="FF000099"/>
      </left>
      <right/>
      <top style="thin">
        <color indexed="64"/>
      </top>
      <bottom/>
      <diagonal/>
    </border>
    <border>
      <left style="thin">
        <color rgb="FF000099"/>
      </left>
      <right style="thin">
        <color rgb="FF000099"/>
      </right>
      <top style="thin">
        <color auto="1"/>
      </top>
      <bottom style="thin">
        <color auto="1"/>
      </bottom>
      <diagonal/>
    </border>
    <border>
      <left style="thin">
        <color rgb="FF000099"/>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8"/>
      </top>
      <bottom/>
      <diagonal/>
    </border>
    <border>
      <left/>
      <right style="thin">
        <color indexed="64"/>
      </right>
      <top style="medium">
        <color indexed="8"/>
      </top>
      <bottom/>
      <diagonal/>
    </border>
    <border>
      <left style="thin">
        <color indexed="64"/>
      </left>
      <right style="thin">
        <color indexed="64"/>
      </right>
      <top style="medium">
        <color auto="1"/>
      </top>
      <bottom/>
      <diagonal/>
    </border>
    <border>
      <left style="thin">
        <color indexed="64"/>
      </left>
      <right style="thin">
        <color indexed="64"/>
      </right>
      <top style="medium">
        <color indexed="8"/>
      </top>
      <bottom/>
      <diagonal/>
    </border>
    <border>
      <left/>
      <right style="thin">
        <color indexed="64"/>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indexed="64"/>
      </left>
      <right/>
      <top style="medium">
        <color indexed="8"/>
      </top>
      <bottom/>
      <diagonal/>
    </border>
  </borders>
  <cellStyleXfs count="20192">
    <xf numFmtId="0" fontId="0" fillId="0" borderId="0"/>
    <xf numFmtId="0" fontId="44" fillId="0" borderId="0"/>
    <xf numFmtId="173" fontId="45" fillId="0" borderId="0">
      <alignment horizontal="right"/>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0" fontId="20" fillId="0" borderId="0"/>
    <xf numFmtId="0" fontId="20" fillId="0" borderId="0"/>
    <xf numFmtId="0" fontId="20" fillId="0" borderId="0"/>
    <xf numFmtId="0" fontId="20" fillId="0" borderId="0"/>
    <xf numFmtId="4" fontId="20" fillId="0" borderId="0">
      <alignment horizontal="center"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0" fontId="20" fillId="0" borderId="0"/>
    <xf numFmtId="4" fontId="20" fillId="0" borderId="0">
      <alignment horizontal="center" vertical="center"/>
    </xf>
    <xf numFmtId="4" fontId="20" fillId="0" borderId="0">
      <alignment horizontal="center" vertical="center"/>
    </xf>
    <xf numFmtId="4" fontId="20" fillId="0" borderId="0">
      <alignment horizontal="center" vertical="center"/>
    </xf>
    <xf numFmtId="0" fontId="20" fillId="0" borderId="0"/>
    <xf numFmtId="0" fontId="20" fillId="0" borderId="0"/>
    <xf numFmtId="0" fontId="20" fillId="0" borderId="0"/>
    <xf numFmtId="0" fontId="20" fillId="0" borderId="0"/>
    <xf numFmtId="0" fontId="20" fillId="0" borderId="0"/>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0" fontId="20" fillId="0" borderId="0"/>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4" fontId="20" fillId="0" borderId="0">
      <alignment horizontal="center" vertical="center"/>
    </xf>
    <xf numFmtId="0" fontId="46" fillId="0" borderId="0"/>
    <xf numFmtId="174" fontId="47" fillId="0" borderId="0" applyFont="0" applyFill="0" applyBorder="0" applyAlignment="0" applyProtection="0"/>
    <xf numFmtId="164" fontId="47" fillId="0" borderId="0" applyFont="0" applyFill="0" applyBorder="0" applyAlignment="0" applyProtection="0"/>
    <xf numFmtId="165" fontId="47" fillId="0" borderId="0" applyFont="0" applyFill="0" applyBorder="0" applyAlignment="0" applyProtection="0"/>
    <xf numFmtId="174" fontId="46" fillId="0" borderId="0" applyFont="0" applyFill="0" applyBorder="0" applyAlignment="0" applyProtection="0"/>
    <xf numFmtId="175" fontId="47" fillId="0" borderId="0" applyFont="0" applyFill="0" applyBorder="0" applyAlignment="0" applyProtection="0"/>
    <xf numFmtId="176" fontId="48" fillId="0" borderId="0"/>
    <xf numFmtId="176" fontId="48" fillId="0" borderId="0"/>
    <xf numFmtId="176" fontId="48" fillId="0" borderId="0"/>
    <xf numFmtId="176" fontId="48" fillId="0" borderId="0"/>
    <xf numFmtId="177" fontId="20" fillId="0" borderId="0" applyFont="0" applyFill="0" applyBorder="0" applyAlignment="0" applyProtection="0"/>
    <xf numFmtId="168" fontId="49" fillId="0" borderId="0" applyFont="0" applyFill="0" applyBorder="0" applyAlignment="0" applyProtection="0"/>
    <xf numFmtId="178" fontId="20" fillId="0" borderId="0" applyFont="0" applyFill="0" applyBorder="0" applyAlignment="0" applyProtection="0"/>
    <xf numFmtId="179" fontId="49" fillId="0" borderId="0" applyFont="0" applyFill="0" applyBorder="0" applyAlignment="0" applyProtection="0"/>
    <xf numFmtId="0" fontId="47" fillId="0" borderId="0"/>
    <xf numFmtId="0" fontId="47" fillId="0" borderId="0"/>
    <xf numFmtId="0" fontId="50" fillId="0" borderId="0"/>
    <xf numFmtId="0" fontId="50" fillId="0" borderId="0"/>
    <xf numFmtId="0" fontId="50" fillId="0" borderId="0"/>
    <xf numFmtId="0" fontId="50" fillId="0" borderId="0"/>
    <xf numFmtId="0" fontId="47" fillId="0" borderId="0"/>
    <xf numFmtId="0" fontId="51" fillId="0" borderId="0"/>
    <xf numFmtId="180" fontId="20" fillId="0" borderId="0" applyFont="0" applyFill="0" applyBorder="0" applyAlignment="0" applyProtection="0"/>
    <xf numFmtId="181" fontId="49" fillId="0" borderId="0" applyFont="0" applyFill="0" applyBorder="0" applyAlignment="0" applyProtection="0"/>
    <xf numFmtId="182" fontId="20" fillId="0" borderId="0" applyFont="0" applyFill="0" applyBorder="0" applyAlignment="0" applyProtection="0"/>
    <xf numFmtId="182" fontId="20" fillId="0" borderId="0" applyFont="0" applyFill="0" applyBorder="0" applyAlignment="0" applyProtection="0"/>
    <xf numFmtId="182" fontId="20" fillId="0" borderId="0" applyFont="0" applyFill="0" applyBorder="0" applyAlignment="0" applyProtection="0"/>
    <xf numFmtId="180" fontId="20" fillId="0" borderId="0" applyFont="0" applyFill="0" applyBorder="0" applyAlignment="0" applyProtection="0"/>
    <xf numFmtId="181" fontId="49" fillId="0" borderId="0" applyFont="0" applyFill="0" applyBorder="0" applyAlignment="0" applyProtection="0"/>
    <xf numFmtId="180" fontId="20" fillId="0" borderId="0" applyFont="0" applyFill="0" applyBorder="0" applyAlignment="0" applyProtection="0"/>
    <xf numFmtId="181" fontId="49" fillId="0" borderId="0" applyFont="0" applyFill="0" applyBorder="0" applyAlignment="0" applyProtection="0"/>
    <xf numFmtId="182" fontId="20" fillId="0" borderId="0" applyFont="0" applyFill="0" applyBorder="0" applyAlignment="0" applyProtection="0"/>
    <xf numFmtId="182" fontId="20" fillId="0" borderId="0" applyFont="0" applyFill="0" applyBorder="0" applyAlignment="0" applyProtection="0"/>
    <xf numFmtId="182" fontId="20" fillId="0" borderId="0" applyFont="0" applyFill="0" applyBorder="0" applyAlignment="0" applyProtection="0"/>
    <xf numFmtId="0" fontId="20" fillId="0" borderId="0" applyFont="0" applyFill="0" applyBorder="0" applyAlignment="0" applyProtection="0"/>
    <xf numFmtId="183" fontId="20" fillId="0" borderId="0" applyFont="0" applyFill="0" applyBorder="0" applyAlignment="0" applyProtection="0"/>
    <xf numFmtId="182" fontId="49" fillId="0" borderId="0" applyFont="0" applyFill="0" applyBorder="0" applyAlignment="0" applyProtection="0"/>
    <xf numFmtId="184" fontId="20" fillId="0" borderId="0" applyFont="0" applyFill="0" applyBorder="0" applyAlignment="0" applyProtection="0"/>
    <xf numFmtId="184" fontId="20" fillId="0" borderId="0" applyFont="0" applyFill="0" applyBorder="0" applyAlignment="0" applyProtection="0"/>
    <xf numFmtId="185" fontId="49" fillId="0" borderId="0" applyFont="0" applyFill="0" applyBorder="0" applyAlignment="0" applyProtection="0"/>
    <xf numFmtId="184" fontId="20" fillId="0" borderId="0" applyFont="0" applyFill="0" applyBorder="0" applyAlignment="0" applyProtection="0"/>
    <xf numFmtId="183" fontId="20" fillId="0" borderId="0" applyFont="0" applyFill="0" applyBorder="0" applyAlignment="0" applyProtection="0"/>
    <xf numFmtId="182" fontId="49" fillId="0" borderId="0" applyFont="0" applyFill="0" applyBorder="0" applyAlignment="0" applyProtection="0"/>
    <xf numFmtId="183" fontId="20" fillId="0" borderId="0" applyFont="0" applyFill="0" applyBorder="0" applyAlignment="0" applyProtection="0"/>
    <xf numFmtId="182" fontId="49" fillId="0" borderId="0" applyFont="0" applyFill="0" applyBorder="0" applyAlignment="0" applyProtection="0"/>
    <xf numFmtId="184"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4" fontId="20" fillId="0" borderId="0" applyFont="0" applyFill="0" applyBorder="0" applyAlignment="0" applyProtection="0"/>
    <xf numFmtId="185" fontId="49" fillId="0" borderId="0" applyFont="0" applyFill="0" applyBorder="0" applyAlignment="0" applyProtection="0"/>
    <xf numFmtId="184" fontId="20" fillId="0" borderId="0" applyFont="0" applyFill="0" applyBorder="0" applyAlignment="0" applyProtection="0"/>
    <xf numFmtId="185" fontId="49" fillId="0" borderId="0" applyFont="0" applyFill="0" applyBorder="0" applyAlignment="0" applyProtection="0"/>
    <xf numFmtId="187" fontId="20" fillId="0" borderId="0" applyFont="0" applyFill="0" applyBorder="0" applyAlignment="0" applyProtection="0"/>
    <xf numFmtId="188" fontId="20" fillId="0" borderId="0" applyFont="0" applyFill="0" applyBorder="0" applyAlignment="0" applyProtection="0"/>
    <xf numFmtId="189" fontId="49" fillId="0" borderId="0" applyFont="0" applyFill="0" applyBorder="0" applyAlignment="0" applyProtection="0"/>
    <xf numFmtId="182"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188" fontId="20" fillId="0" borderId="0" applyFont="0" applyFill="0" applyBorder="0" applyAlignment="0" applyProtection="0"/>
    <xf numFmtId="189" fontId="49" fillId="0" borderId="0" applyFont="0" applyFill="0" applyBorder="0" applyAlignment="0" applyProtection="0"/>
    <xf numFmtId="188" fontId="20" fillId="0" borderId="0" applyFont="0" applyFill="0" applyBorder="0" applyAlignment="0" applyProtection="0"/>
    <xf numFmtId="189" fontId="49" fillId="0" borderId="0" applyFont="0" applyFill="0" applyBorder="0" applyAlignment="0" applyProtection="0"/>
    <xf numFmtId="182" fontId="20" fillId="0" borderId="0" applyFont="0" applyFill="0" applyBorder="0" applyAlignment="0" applyProtection="0"/>
    <xf numFmtId="39" fontId="20" fillId="0" borderId="0" applyFont="0" applyFill="0" applyBorder="0" applyAlignment="0" applyProtection="0"/>
    <xf numFmtId="39" fontId="20" fillId="0" borderId="0" applyFont="0" applyFill="0" applyBorder="0" applyAlignment="0" applyProtection="0"/>
    <xf numFmtId="0" fontId="50" fillId="0" borderId="0"/>
    <xf numFmtId="0" fontId="50" fillId="0" borderId="0"/>
    <xf numFmtId="0" fontId="20" fillId="0" borderId="0"/>
    <xf numFmtId="0" fontId="20" fillId="0" borderId="0"/>
    <xf numFmtId="0" fontId="20" fillId="0" borderId="0"/>
    <xf numFmtId="190" fontId="20" fillId="0" borderId="0" applyFont="0" applyFill="0" applyBorder="0" applyAlignment="0" applyProtection="0"/>
    <xf numFmtId="191" fontId="49" fillId="0" borderId="0" applyFont="0" applyFill="0" applyBorder="0" applyAlignment="0" applyProtection="0"/>
    <xf numFmtId="0" fontId="50" fillId="0" borderId="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0" fillId="2" borderId="0" applyNumberFormat="0" applyFont="0" applyAlignment="0" applyProtection="0"/>
    <xf numFmtId="0" fontId="51"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47" fillId="0" borderId="0"/>
    <xf numFmtId="0" fontId="47" fillId="0" borderId="0"/>
    <xf numFmtId="0" fontId="50" fillId="0" borderId="0"/>
    <xf numFmtId="0" fontId="53" fillId="0" borderId="0">
      <alignment vertical="center"/>
    </xf>
    <xf numFmtId="0" fontId="53" fillId="0" borderId="0">
      <alignment vertical="center"/>
    </xf>
    <xf numFmtId="0" fontId="53" fillId="0" borderId="0">
      <alignment vertical="center"/>
    </xf>
    <xf numFmtId="192" fontId="20" fillId="0" borderId="0" applyFont="0" applyFill="0" applyBorder="0" applyAlignment="0" applyProtection="0"/>
    <xf numFmtId="193" fontId="20" fillId="0" borderId="0" applyFont="0" applyFill="0" applyBorder="0" applyAlignment="0" applyProtection="0"/>
    <xf numFmtId="194" fontId="20" fillId="0" borderId="0" applyFont="0" applyFill="0" applyBorder="0" applyAlignment="0" applyProtection="0"/>
    <xf numFmtId="194" fontId="20" fillId="0" borderId="0" applyFont="0" applyFill="0" applyBorder="0" applyAlignment="0" applyProtection="0"/>
    <xf numFmtId="195" fontId="49" fillId="0" borderId="0" applyFont="0" applyFill="0" applyBorder="0" applyAlignment="0" applyProtection="0"/>
    <xf numFmtId="194" fontId="20" fillId="0" borderId="0" applyFont="0" applyFill="0" applyBorder="0" applyAlignment="0" applyProtection="0"/>
    <xf numFmtId="192" fontId="20" fillId="0" borderId="0" applyFont="0" applyFill="0" applyBorder="0" applyAlignment="0" applyProtection="0"/>
    <xf numFmtId="192" fontId="20" fillId="0" borderId="0" applyFont="0" applyFill="0" applyBorder="0" applyAlignment="0" applyProtection="0"/>
    <xf numFmtId="194" fontId="20" fillId="0" borderId="0" applyFont="0" applyFill="0" applyBorder="0" applyAlignment="0" applyProtection="0"/>
    <xf numFmtId="194" fontId="20" fillId="0" borderId="0" applyFont="0" applyFill="0" applyBorder="0" applyAlignment="0" applyProtection="0"/>
    <xf numFmtId="195" fontId="49" fillId="0" borderId="0" applyFont="0" applyFill="0" applyBorder="0" applyAlignment="0" applyProtection="0"/>
    <xf numFmtId="194" fontId="20" fillId="0" borderId="0" applyFont="0" applyFill="0" applyBorder="0" applyAlignment="0" applyProtection="0"/>
    <xf numFmtId="195" fontId="49" fillId="0" borderId="0" applyFont="0" applyFill="0" applyBorder="0" applyAlignment="0" applyProtection="0"/>
    <xf numFmtId="193" fontId="20" fillId="0" borderId="0" applyFont="0" applyFill="0" applyBorder="0" applyAlignment="0" applyProtection="0"/>
    <xf numFmtId="196" fontId="20" fillId="0" borderId="0" applyFont="0" applyFill="0" applyBorder="0" applyProtection="0">
      <alignment horizontal="right"/>
    </xf>
    <xf numFmtId="197" fontId="20" fillId="0" borderId="0" applyFont="0" applyFill="0" applyBorder="0" applyAlignment="0" applyProtection="0"/>
    <xf numFmtId="198" fontId="49" fillId="0" borderId="0" applyFont="0" applyFill="0" applyBorder="0" applyProtection="0">
      <alignment horizontal="right"/>
    </xf>
    <xf numFmtId="199" fontId="20" fillId="0" borderId="0" applyFont="0" applyFill="0" applyBorder="0" applyAlignment="0" applyProtection="0"/>
    <xf numFmtId="199" fontId="20" fillId="0" borderId="0" applyFont="0" applyFill="0" applyBorder="0" applyAlignment="0" applyProtection="0"/>
    <xf numFmtId="200" fontId="49" fillId="0" borderId="0" applyFont="0" applyFill="0" applyBorder="0" applyAlignment="0" applyProtection="0"/>
    <xf numFmtId="199" fontId="20" fillId="0" borderId="0" applyFont="0" applyFill="0" applyBorder="0" applyAlignment="0" applyProtection="0"/>
    <xf numFmtId="196" fontId="20" fillId="0" borderId="0" applyFont="0" applyFill="0" applyBorder="0" applyProtection="0">
      <alignment horizontal="right"/>
    </xf>
    <xf numFmtId="196" fontId="20" fillId="0" borderId="0" applyFont="0" applyFill="0" applyBorder="0" applyProtection="0">
      <alignment horizontal="right"/>
    </xf>
    <xf numFmtId="198" fontId="49" fillId="0" borderId="0" applyFont="0" applyFill="0" applyBorder="0" applyProtection="0">
      <alignment horizontal="right"/>
    </xf>
    <xf numFmtId="196" fontId="20" fillId="0" borderId="0" applyFont="0" applyFill="0" applyBorder="0" applyProtection="0">
      <alignment horizontal="right"/>
    </xf>
    <xf numFmtId="198" fontId="49" fillId="0" borderId="0" applyFont="0" applyFill="0" applyBorder="0" applyProtection="0">
      <alignment horizontal="right"/>
    </xf>
    <xf numFmtId="199" fontId="20" fillId="0" borderId="0" applyFont="0" applyFill="0" applyBorder="0" applyAlignment="0" applyProtection="0"/>
    <xf numFmtId="199" fontId="20" fillId="0" borderId="0" applyFont="0" applyFill="0" applyBorder="0" applyAlignment="0" applyProtection="0"/>
    <xf numFmtId="200" fontId="49" fillId="0" borderId="0" applyFont="0" applyFill="0" applyBorder="0" applyAlignment="0" applyProtection="0"/>
    <xf numFmtId="199" fontId="20" fillId="0" borderId="0" applyFont="0" applyFill="0" applyBorder="0" applyAlignment="0" applyProtection="0"/>
    <xf numFmtId="200" fontId="49" fillId="0" borderId="0" applyFont="0" applyFill="0" applyBorder="0" applyAlignment="0" applyProtection="0"/>
    <xf numFmtId="197" fontId="20" fillId="0" borderId="0" applyFont="0" applyFill="0" applyBorder="0" applyAlignment="0" applyProtection="0"/>
    <xf numFmtId="193" fontId="20" fillId="0" borderId="0" applyFont="0" applyFill="0" applyBorder="0" applyProtection="0">
      <alignment horizontal="right"/>
    </xf>
    <xf numFmtId="0" fontId="50" fillId="0" borderId="0"/>
    <xf numFmtId="0" fontId="47" fillId="0" borderId="0"/>
    <xf numFmtId="201" fontId="20" fillId="0" borderId="0" applyFont="0" applyFill="0" applyBorder="0" applyAlignment="0" applyProtection="0"/>
    <xf numFmtId="177" fontId="20" fillId="0" borderId="0" applyFont="0" applyFill="0" applyBorder="0" applyAlignment="0" applyProtection="0"/>
    <xf numFmtId="202" fontId="49" fillId="0" borderId="0" applyFont="0" applyFill="0" applyBorder="0" applyAlignment="0" applyProtection="0"/>
    <xf numFmtId="177" fontId="20" fillId="0" borderId="0" applyFont="0" applyFill="0" applyBorder="0" applyAlignment="0" applyProtection="0"/>
    <xf numFmtId="203" fontId="20" fillId="0" borderId="0" applyFont="0" applyFill="0" applyBorder="0" applyAlignment="0" applyProtection="0"/>
    <xf numFmtId="178" fontId="20" fillId="0" borderId="0" applyFont="0" applyFill="0" applyBorder="0" applyAlignment="0" applyProtection="0"/>
    <xf numFmtId="204" fontId="49" fillId="0" borderId="0" applyFont="0" applyFill="0" applyBorder="0" applyAlignment="0" applyProtection="0"/>
    <xf numFmtId="178" fontId="20" fillId="0" borderId="0" applyFont="0" applyFill="0" applyBorder="0" applyAlignment="0" applyProtection="0"/>
    <xf numFmtId="0" fontId="47" fillId="0" borderId="0"/>
    <xf numFmtId="0" fontId="47" fillId="0" borderId="0"/>
    <xf numFmtId="0" fontId="47" fillId="0" borderId="0"/>
    <xf numFmtId="0" fontId="47" fillId="0" borderId="0"/>
    <xf numFmtId="0" fontId="50" fillId="0" borderId="0"/>
    <xf numFmtId="0" fontId="50" fillId="0" borderId="0"/>
    <xf numFmtId="0" fontId="47" fillId="0" borderId="0"/>
    <xf numFmtId="0" fontId="47" fillId="0" borderId="0"/>
    <xf numFmtId="0" fontId="47" fillId="0" borderId="0"/>
    <xf numFmtId="0" fontId="47" fillId="0" borderId="0"/>
    <xf numFmtId="0" fontId="47" fillId="0" borderId="0"/>
    <xf numFmtId="0" fontId="47"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Protection="0">
      <alignment vertical="top"/>
    </xf>
    <xf numFmtId="0" fontId="55" fillId="0" borderId="0" applyNumberFormat="0" applyFill="0" applyBorder="0" applyAlignment="0" applyProtection="0">
      <alignment vertical="top"/>
    </xf>
    <xf numFmtId="0" fontId="56" fillId="0" borderId="1" applyNumberFormat="0" applyFill="0" applyAlignment="0" applyProtection="0"/>
    <xf numFmtId="0" fontId="47" fillId="0" borderId="0"/>
    <xf numFmtId="0" fontId="47" fillId="0" borderId="0"/>
    <xf numFmtId="0" fontId="56" fillId="0" borderId="1" applyNumberFormat="0" applyFill="0" applyAlignment="0" applyProtection="0"/>
    <xf numFmtId="0" fontId="56" fillId="0" borderId="2"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0" applyNumberFormat="0" applyFill="0" applyBorder="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0" applyNumberFormat="0" applyFill="0" applyBorder="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0" fillId="0" borderId="0"/>
    <xf numFmtId="0" fontId="47" fillId="0" borderId="0"/>
    <xf numFmtId="0" fontId="47" fillId="0" borderId="0"/>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57" fillId="0" borderId="0" applyNumberFormat="0" applyFill="0" applyBorder="0" applyProtection="0">
      <alignment horizontal="left"/>
    </xf>
    <xf numFmtId="0" fontId="57" fillId="0" borderId="0" applyNumberFormat="0" applyFill="0" applyBorder="0" applyProtection="0">
      <alignment horizontal="left"/>
    </xf>
    <xf numFmtId="0" fontId="57" fillId="0" borderId="0" applyNumberFormat="0" applyFill="0" applyBorder="0" applyProtection="0">
      <alignment horizontal="left"/>
    </xf>
    <xf numFmtId="0" fontId="57" fillId="0" borderId="0" applyNumberFormat="0" applyFill="0" applyBorder="0" applyProtection="0">
      <alignment horizontal="left"/>
    </xf>
    <xf numFmtId="0" fontId="58" fillId="0" borderId="0" applyNumberFormat="0" applyFill="0" applyBorder="0" applyProtection="0">
      <alignment horizontal="centerContinuous"/>
    </xf>
    <xf numFmtId="0" fontId="58" fillId="0" borderId="0" applyNumberFormat="0" applyFill="0" applyProtection="0">
      <alignment horizontal="centerContinuous"/>
    </xf>
    <xf numFmtId="0" fontId="58" fillId="0" borderId="0" applyNumberFormat="0" applyFill="0" applyProtection="0">
      <alignment horizontal="centerContinuous"/>
    </xf>
    <xf numFmtId="0" fontId="58" fillId="0" borderId="0" applyNumberFormat="0" applyFill="0" applyBorder="0" applyProtection="0">
      <alignment horizontal="centerContinuous"/>
    </xf>
    <xf numFmtId="0" fontId="56" fillId="0" borderId="0" applyNumberFormat="0" applyFill="0" applyBorder="0" applyAlignment="0" applyProtection="0"/>
    <xf numFmtId="0" fontId="20" fillId="0" borderId="0" applyFont="0" applyFill="0" applyBorder="0" applyAlignment="0" applyProtection="0"/>
    <xf numFmtId="0" fontId="47" fillId="0" borderId="0"/>
    <xf numFmtId="0" fontId="47" fillId="0" borderId="0"/>
    <xf numFmtId="0" fontId="59" fillId="0" borderId="0"/>
    <xf numFmtId="0" fontId="50" fillId="0" borderId="0"/>
    <xf numFmtId="0" fontId="50" fillId="0" borderId="0"/>
    <xf numFmtId="0" fontId="50" fillId="0" borderId="0"/>
    <xf numFmtId="0" fontId="50" fillId="0" borderId="0"/>
    <xf numFmtId="0" fontId="54" fillId="0" borderId="0"/>
    <xf numFmtId="0" fontId="47" fillId="0" borderId="0"/>
    <xf numFmtId="0" fontId="60" fillId="4" borderId="0" applyNumberFormat="0" applyBorder="0" applyAlignment="0" applyProtection="0"/>
    <xf numFmtId="0" fontId="60" fillId="4" borderId="0" applyNumberFormat="0" applyBorder="0" applyAlignment="0" applyProtection="0"/>
    <xf numFmtId="0" fontId="60" fillId="4" borderId="0" applyNumberFormat="0" applyBorder="0" applyAlignment="0" applyProtection="0"/>
    <xf numFmtId="0" fontId="60" fillId="4" borderId="0" applyNumberFormat="0" applyBorder="0" applyAlignment="0" applyProtection="0"/>
    <xf numFmtId="0" fontId="60" fillId="4" borderId="0" applyNumberFormat="0" applyBorder="0" applyAlignment="0" applyProtection="0"/>
    <xf numFmtId="0" fontId="60" fillId="4" borderId="0" applyNumberFormat="0" applyBorder="0" applyAlignment="0" applyProtection="0"/>
    <xf numFmtId="0" fontId="60" fillId="3"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5"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7"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10" borderId="0" applyNumberFormat="0" applyBorder="0" applyAlignment="0" applyProtection="0"/>
    <xf numFmtId="0" fontId="60" fillId="9"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4"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6" borderId="0" applyNumberFormat="0" applyBorder="0" applyAlignment="0" applyProtection="0"/>
    <xf numFmtId="0" fontId="60" fillId="2" borderId="0" applyNumberFormat="0" applyBorder="0" applyAlignment="0" applyProtection="0"/>
    <xf numFmtId="0" fontId="60" fillId="2" borderId="0" applyNumberFormat="0" applyBorder="0" applyAlignment="0" applyProtection="0"/>
    <xf numFmtId="0" fontId="60" fillId="2" borderId="0" applyNumberFormat="0" applyBorder="0" applyAlignment="0" applyProtection="0"/>
    <xf numFmtId="0" fontId="60" fillId="2" borderId="0" applyNumberFormat="0" applyBorder="0" applyAlignment="0" applyProtection="0"/>
    <xf numFmtId="0" fontId="60" fillId="2" borderId="0" applyNumberFormat="0" applyBorder="0" applyAlignment="0" applyProtection="0"/>
    <xf numFmtId="0" fontId="60" fillId="2" borderId="0" applyNumberFormat="0" applyBorder="0" applyAlignment="0" applyProtection="0"/>
    <xf numFmtId="0" fontId="60" fillId="12" borderId="0" applyNumberFormat="0" applyBorder="0" applyAlignment="0" applyProtection="0"/>
    <xf numFmtId="0" fontId="60" fillId="5" borderId="0" applyNumberFormat="0" applyBorder="0" applyAlignment="0" applyProtection="0"/>
    <xf numFmtId="0" fontId="60" fillId="5" borderId="0" applyNumberFormat="0" applyBorder="0" applyAlignment="0" applyProtection="0"/>
    <xf numFmtId="0" fontId="60" fillId="5" borderId="0" applyNumberFormat="0" applyBorder="0" applyAlignment="0" applyProtection="0"/>
    <xf numFmtId="0" fontId="60" fillId="5" borderId="0" applyNumberFormat="0" applyBorder="0" applyAlignment="0" applyProtection="0"/>
    <xf numFmtId="0" fontId="60" fillId="5" borderId="0" applyNumberFormat="0" applyBorder="0" applyAlignment="0" applyProtection="0"/>
    <xf numFmtId="0" fontId="60" fillId="5" borderId="0" applyNumberFormat="0" applyBorder="0" applyAlignment="0" applyProtection="0"/>
    <xf numFmtId="0" fontId="60" fillId="9"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11" borderId="0" applyNumberFormat="0" applyBorder="0" applyAlignment="0" applyProtection="0"/>
    <xf numFmtId="0" fontId="60" fillId="4"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8" borderId="0" applyNumberFormat="0" applyBorder="0" applyAlignment="0" applyProtection="0"/>
    <xf numFmtId="0" fontId="60" fillId="13"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6" borderId="0" applyNumberFormat="0" applyBorder="0" applyAlignment="0" applyProtection="0"/>
    <xf numFmtId="0" fontId="61" fillId="13" borderId="0" applyNumberFormat="0" applyBorder="0" applyAlignment="0" applyProtection="0"/>
    <xf numFmtId="0" fontId="61" fillId="13" borderId="0" applyNumberFormat="0" applyBorder="0" applyAlignment="0" applyProtection="0"/>
    <xf numFmtId="0" fontId="61" fillId="13" borderId="0" applyNumberFormat="0" applyBorder="0" applyAlignment="0" applyProtection="0"/>
    <xf numFmtId="0" fontId="61" fillId="12" borderId="0" applyNumberFormat="0" applyBorder="0" applyAlignment="0" applyProtection="0"/>
    <xf numFmtId="0" fontId="61" fillId="5" borderId="0" applyNumberFormat="0" applyBorder="0" applyAlignment="0" applyProtection="0"/>
    <xf numFmtId="0" fontId="61" fillId="5" borderId="0" applyNumberFormat="0" applyBorder="0" applyAlignment="0" applyProtection="0"/>
    <xf numFmtId="0" fontId="61" fillId="5" borderId="0" applyNumberFormat="0" applyBorder="0" applyAlignment="0" applyProtection="0"/>
    <xf numFmtId="0" fontId="61" fillId="16"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1" borderId="0" applyNumberFormat="0" applyBorder="0" applyAlignment="0" applyProtection="0"/>
    <xf numFmtId="0" fontId="61" fillId="17" borderId="0" applyNumberFormat="0" applyBorder="0" applyAlignment="0" applyProtection="0"/>
    <xf numFmtId="0" fontId="61" fillId="6" borderId="0" applyNumberFormat="0" applyBorder="0" applyAlignment="0" applyProtection="0"/>
    <xf numFmtId="0" fontId="61" fillId="6" borderId="0" applyNumberFormat="0" applyBorder="0" applyAlignment="0" applyProtection="0"/>
    <xf numFmtId="0" fontId="61" fillId="6" borderId="0" applyNumberFormat="0" applyBorder="0" applyAlignment="0" applyProtection="0"/>
    <xf numFmtId="0" fontId="61" fillId="18" borderId="0" applyNumberFormat="0" applyBorder="0" applyAlignment="0" applyProtection="0"/>
    <xf numFmtId="0" fontId="60" fillId="20" borderId="0" applyNumberFormat="0" applyBorder="0" applyAlignment="0" applyProtection="0"/>
    <xf numFmtId="0" fontId="60"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23" borderId="0" applyNumberFormat="0" applyBorder="0" applyAlignment="0" applyProtection="0"/>
    <xf numFmtId="0" fontId="61" fillId="19"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1" fillId="26"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61" fillId="24"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1" fillId="21" borderId="0" applyNumberFormat="0" applyBorder="0" applyAlignment="0" applyProtection="0"/>
    <xf numFmtId="0" fontId="61" fillId="13" borderId="0" applyNumberFormat="0" applyBorder="0" applyAlignment="0" applyProtection="0"/>
    <xf numFmtId="0" fontId="61" fillId="13" borderId="0" applyNumberFormat="0" applyBorder="0" applyAlignment="0" applyProtection="0"/>
    <xf numFmtId="0" fontId="61" fillId="13" borderId="0" applyNumberFormat="0" applyBorder="0" applyAlignment="0" applyProtection="0"/>
    <xf numFmtId="0" fontId="61" fillId="27" borderId="0" applyNumberFormat="0" applyBorder="0" applyAlignment="0" applyProtection="0"/>
    <xf numFmtId="0" fontId="60" fillId="25" borderId="0" applyNumberFormat="0" applyBorder="0" applyAlignment="0" applyProtection="0"/>
    <xf numFmtId="0" fontId="60" fillId="21" borderId="0" applyNumberFormat="0" applyBorder="0" applyAlignment="0" applyProtection="0"/>
    <xf numFmtId="0" fontId="61" fillId="21" borderId="0" applyNumberFormat="0" applyBorder="0" applyAlignment="0" applyProtection="0"/>
    <xf numFmtId="0" fontId="61" fillId="28" borderId="0" applyNumberFormat="0" applyBorder="0" applyAlignment="0" applyProtection="0"/>
    <xf numFmtId="0" fontId="61" fillId="28" borderId="0" applyNumberFormat="0" applyBorder="0" applyAlignment="0" applyProtection="0"/>
    <xf numFmtId="0" fontId="61" fillId="28" borderId="0" applyNumberFormat="0" applyBorder="0" applyAlignment="0" applyProtection="0"/>
    <xf numFmtId="0" fontId="61" fillId="16" borderId="0" applyNumberFormat="0" applyBorder="0" applyAlignment="0" applyProtection="0"/>
    <xf numFmtId="0" fontId="60" fillId="20" borderId="0" applyNumberFormat="0" applyBorder="0" applyAlignment="0" applyProtection="0"/>
    <xf numFmtId="0" fontId="60" fillId="22" borderId="0" applyNumberFormat="0" applyBorder="0" applyAlignment="0" applyProtection="0"/>
    <xf numFmtId="0" fontId="61" fillId="22"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60" fillId="29" borderId="0" applyNumberFormat="0" applyBorder="0" applyAlignment="0" applyProtection="0"/>
    <xf numFmtId="0" fontId="60" fillId="29" borderId="0" applyNumberFormat="0" applyBorder="0" applyAlignment="0" applyProtection="0"/>
    <xf numFmtId="0" fontId="61" fillId="30"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61" fillId="15" borderId="0" applyNumberFormat="0" applyBorder="0" applyAlignment="0" applyProtection="0"/>
    <xf numFmtId="41" fontId="20" fillId="0" borderId="0"/>
    <xf numFmtId="205" fontId="62" fillId="0" borderId="0" applyFont="0" applyFill="0" applyBorder="0" applyAlignment="0" applyProtection="0"/>
    <xf numFmtId="206" fontId="62" fillId="0" borderId="0" applyFont="0" applyFill="0" applyBorder="0" applyAlignment="0" applyProtection="0"/>
    <xf numFmtId="207" fontId="63" fillId="31" borderId="5" applyProtection="0">
      <alignment vertical="center"/>
    </xf>
    <xf numFmtId="0" fontId="44" fillId="0" borderId="0">
      <alignment horizontal="center" wrapText="1"/>
      <protection locked="0"/>
    </xf>
    <xf numFmtId="208" fontId="62" fillId="0" borderId="0" applyFont="0" applyFill="0" applyBorder="0" applyAlignment="0" applyProtection="0"/>
    <xf numFmtId="209" fontId="62" fillId="0" borderId="0" applyFon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7" fillId="32" borderId="0"/>
    <xf numFmtId="0" fontId="65" fillId="0" borderId="6"/>
    <xf numFmtId="0" fontId="24" fillId="33" borderId="7">
      <alignment horizontal="center" vertical="center"/>
    </xf>
    <xf numFmtId="0" fontId="24" fillId="33" borderId="8">
      <alignment horizontal="center"/>
    </xf>
    <xf numFmtId="0" fontId="24" fillId="33" borderId="8">
      <alignment horizontal="center"/>
    </xf>
    <xf numFmtId="0" fontId="66" fillId="0" borderId="0" applyNumberFormat="0" applyFill="0" applyBorder="0" applyAlignment="0" applyProtection="0"/>
    <xf numFmtId="0" fontId="67" fillId="34" borderId="0">
      <alignment horizontal="left" vertical="center" indent="1"/>
    </xf>
    <xf numFmtId="0" fontId="44" fillId="0" borderId="9" applyNumberFormat="0" applyFont="0" applyFill="0" applyAlignment="0" applyProtection="0"/>
    <xf numFmtId="0" fontId="44" fillId="0" borderId="9" applyNumberFormat="0" applyFont="0" applyFill="0" applyAlignment="0" applyProtection="0"/>
    <xf numFmtId="210" fontId="20" fillId="0" borderId="10" applyNumberFormat="0" applyFill="0" applyAlignment="0" applyProtection="0"/>
    <xf numFmtId="210" fontId="20" fillId="0" borderId="10" applyNumberFormat="0" applyFill="0" applyAlignment="0" applyProtection="0"/>
    <xf numFmtId="0" fontId="68" fillId="0" borderId="0"/>
    <xf numFmtId="211" fontId="69" fillId="0" borderId="0" applyFill="0" applyBorder="0" applyAlignment="0"/>
    <xf numFmtId="212" fontId="70" fillId="0" borderId="0" applyFill="0" applyBorder="0" applyAlignment="0"/>
    <xf numFmtId="213" fontId="70" fillId="0" borderId="0" applyFill="0" applyBorder="0" applyAlignment="0"/>
    <xf numFmtId="214" fontId="70" fillId="0" borderId="0" applyFill="0" applyBorder="0" applyAlignment="0"/>
    <xf numFmtId="215"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0" fontId="71" fillId="36" borderId="11" applyNumberFormat="0" applyAlignment="0" applyProtection="0"/>
    <xf numFmtId="0" fontId="71" fillId="36" borderId="11" applyNumberFormat="0" applyAlignment="0" applyProtection="0"/>
    <xf numFmtId="0" fontId="71" fillId="36" borderId="11" applyNumberFormat="0" applyAlignment="0" applyProtection="0"/>
    <xf numFmtId="0" fontId="72" fillId="35" borderId="11" applyNumberFormat="0" applyAlignment="0" applyProtection="0"/>
    <xf numFmtId="0" fontId="64" fillId="0" borderId="13" applyNumberFormat="0" applyFill="0" applyAlignment="0" applyProtection="0"/>
    <xf numFmtId="0" fontId="64" fillId="0" borderId="13" applyNumberFormat="0" applyFill="0" applyAlignment="0" applyProtection="0"/>
    <xf numFmtId="0" fontId="64" fillId="0" borderId="13" applyNumberFormat="0" applyFill="0" applyAlignment="0" applyProtection="0"/>
    <xf numFmtId="0" fontId="73" fillId="0" borderId="12" applyNumberFormat="0" applyFill="0" applyAlignment="0" applyProtection="0"/>
    <xf numFmtId="218" fontId="74" fillId="0" borderId="0"/>
    <xf numFmtId="219" fontId="70" fillId="0" borderId="0"/>
    <xf numFmtId="218" fontId="74" fillId="0" borderId="0"/>
    <xf numFmtId="219" fontId="70" fillId="0" borderId="0"/>
    <xf numFmtId="218" fontId="74" fillId="0" borderId="0"/>
    <xf numFmtId="219" fontId="70" fillId="0" borderId="0"/>
    <xf numFmtId="218" fontId="74" fillId="0" borderId="0"/>
    <xf numFmtId="219" fontId="70" fillId="0" borderId="0"/>
    <xf numFmtId="218" fontId="74" fillId="0" borderId="0"/>
    <xf numFmtId="219" fontId="70" fillId="0" borderId="0"/>
    <xf numFmtId="218" fontId="74" fillId="0" borderId="0"/>
    <xf numFmtId="219" fontId="70" fillId="0" borderId="0"/>
    <xf numFmtId="218" fontId="74" fillId="0" borderId="0"/>
    <xf numFmtId="219" fontId="70" fillId="0" borderId="0"/>
    <xf numFmtId="218" fontId="74" fillId="0" borderId="0"/>
    <xf numFmtId="219" fontId="70" fillId="0" borderId="0"/>
    <xf numFmtId="216" fontId="70" fillId="0" borderId="0" applyFont="0" applyFill="0" applyBorder="0" applyAlignment="0" applyProtection="0"/>
    <xf numFmtId="38" fontId="75" fillId="0" borderId="0">
      <alignment horizontal="center"/>
      <protection locked="0"/>
    </xf>
    <xf numFmtId="43" fontId="20" fillId="0" borderId="0" applyFont="0" applyFill="0" applyBorder="0" applyAlignment="0" applyProtection="0"/>
    <xf numFmtId="3" fontId="70" fillId="0" borderId="0" applyFont="0" applyFill="0" applyBorder="0" applyAlignment="0" applyProtection="0"/>
    <xf numFmtId="0" fontId="20" fillId="8" borderId="14" applyNumberFormat="0" applyFont="0" applyAlignment="0" applyProtection="0"/>
    <xf numFmtId="0" fontId="20" fillId="8" borderId="14" applyNumberFormat="0" applyFont="0" applyAlignment="0" applyProtection="0"/>
    <xf numFmtId="0" fontId="20" fillId="8" borderId="14" applyNumberFormat="0" applyFont="0" applyAlignment="0" applyProtection="0"/>
    <xf numFmtId="0" fontId="76" fillId="0" borderId="0" applyNumberFormat="0" applyAlignment="0">
      <alignment horizontal="left"/>
    </xf>
    <xf numFmtId="3" fontId="20" fillId="37" borderId="0">
      <protection hidden="1"/>
    </xf>
    <xf numFmtId="0" fontId="20" fillId="37" borderId="0">
      <protection hidden="1"/>
    </xf>
    <xf numFmtId="0" fontId="20" fillId="37" borderId="0">
      <protection hidden="1"/>
    </xf>
    <xf numFmtId="3" fontId="20" fillId="37" borderId="0">
      <protection hidden="1"/>
    </xf>
    <xf numFmtId="0" fontId="77" fillId="37" borderId="0">
      <protection hidden="1"/>
    </xf>
    <xf numFmtId="220" fontId="47" fillId="37" borderId="0">
      <protection hidden="1"/>
    </xf>
    <xf numFmtId="220" fontId="47" fillId="37" borderId="0">
      <protection hidden="1"/>
    </xf>
    <xf numFmtId="0" fontId="77" fillId="37" borderId="0">
      <protection hidden="1"/>
    </xf>
    <xf numFmtId="42" fontId="20" fillId="0" borderId="0" applyFont="0" applyFill="0" applyBorder="0" applyAlignment="0" applyProtection="0"/>
    <xf numFmtId="212" fontId="70" fillId="0" borderId="0" applyFont="0" applyFill="0" applyBorder="0" applyAlignment="0" applyProtection="0"/>
    <xf numFmtId="200" fontId="48" fillId="0" borderId="0"/>
    <xf numFmtId="8" fontId="48" fillId="0" borderId="0"/>
    <xf numFmtId="0" fontId="77" fillId="0" borderId="0" applyFont="0" applyFill="0" applyBorder="0" applyAlignment="0" applyProtection="0"/>
    <xf numFmtId="221" fontId="70" fillId="0" borderId="0" applyFont="0" applyFill="0" applyBorder="0" applyAlignment="0" applyProtection="0"/>
    <xf numFmtId="222" fontId="20" fillId="0" borderId="0" applyNumberFormat="0" applyFont="0" applyBorder="0" applyAlignment="0">
      <alignment horizontal="centerContinuous"/>
    </xf>
    <xf numFmtId="0" fontId="23" fillId="0" borderId="0" applyNumberFormat="0" applyFont="0" applyBorder="0" applyAlignment="0"/>
    <xf numFmtId="1" fontId="78" fillId="0" borderId="0"/>
    <xf numFmtId="14" fontId="79" fillId="38" borderId="15" applyFill="0" applyBorder="0">
      <alignment horizontal="right"/>
    </xf>
    <xf numFmtId="223" fontId="20" fillId="39" borderId="16" applyFont="0" applyFill="0" applyBorder="0" applyAlignment="0" applyProtection="0"/>
    <xf numFmtId="224" fontId="20" fillId="39" borderId="0" applyFont="0" applyFill="0" applyBorder="0" applyAlignment="0" applyProtection="0"/>
    <xf numFmtId="225" fontId="20" fillId="0" borderId="17"/>
    <xf numFmtId="14" fontId="69" fillId="0" borderId="0" applyFill="0" applyBorder="0" applyAlignment="0"/>
    <xf numFmtId="14" fontId="79" fillId="38" borderId="15" applyFill="0" applyBorder="0">
      <alignment horizontal="right"/>
    </xf>
    <xf numFmtId="226" fontId="79" fillId="0" borderId="0" applyFill="0" applyBorder="0">
      <alignment horizontal="right"/>
    </xf>
    <xf numFmtId="181" fontId="80" fillId="0" borderId="0" applyBorder="0">
      <alignment horizontal="right" vertical="center"/>
    </xf>
    <xf numFmtId="0" fontId="77" fillId="0" borderId="0">
      <protection hidden="1"/>
    </xf>
    <xf numFmtId="0" fontId="20" fillId="0" borderId="0">
      <protection hidden="1"/>
    </xf>
    <xf numFmtId="0" fontId="81" fillId="0" borderId="0">
      <protection hidden="1"/>
    </xf>
    <xf numFmtId="0" fontId="82" fillId="0" borderId="0">
      <protection hidden="1"/>
    </xf>
    <xf numFmtId="0" fontId="32" fillId="0" borderId="0"/>
    <xf numFmtId="3" fontId="77" fillId="0" borderId="18"/>
    <xf numFmtId="38" fontId="81" fillId="0" borderId="0" applyFont="0" applyFill="0" applyBorder="0" applyAlignment="0" applyProtection="0"/>
    <xf numFmtId="40" fontId="81" fillId="0" borderId="0" applyFont="0" applyFill="0" applyBorder="0" applyAlignment="0" applyProtection="0"/>
    <xf numFmtId="227" fontId="48" fillId="40" borderId="0"/>
    <xf numFmtId="227" fontId="79" fillId="40" borderId="0"/>
    <xf numFmtId="0" fontId="83" fillId="0" borderId="0"/>
    <xf numFmtId="228" fontId="20" fillId="0" borderId="0"/>
    <xf numFmtId="0" fontId="20" fillId="0" borderId="19"/>
    <xf numFmtId="0" fontId="20" fillId="41" borderId="20" applyNumberFormat="0" applyFont="0" applyAlignment="0" applyProtection="0">
      <alignment horizontal="center"/>
    </xf>
    <xf numFmtId="229" fontId="84" fillId="0" borderId="0" applyFont="0" applyFill="0" applyBorder="0" applyAlignment="0" applyProtection="0"/>
    <xf numFmtId="41" fontId="85" fillId="0" borderId="0" applyFont="0" applyFill="0" applyBorder="0" applyAlignment="0" applyProtection="0"/>
    <xf numFmtId="230" fontId="84" fillId="0" borderId="0" applyFont="0" applyFill="0" applyBorder="0" applyAlignment="0" applyProtection="0"/>
    <xf numFmtId="43" fontId="85" fillId="0" borderId="0" applyFont="0" applyFill="0" applyBorder="0" applyAlignment="0" applyProtection="0"/>
    <xf numFmtId="3" fontId="86" fillId="38" borderId="0" applyNumberFormat="0">
      <protection locked="0"/>
    </xf>
    <xf numFmtId="0" fontId="87" fillId="42" borderId="0" applyNumberFormat="0" applyBorder="0" applyAlignment="0" applyProtection="0"/>
    <xf numFmtId="0" fontId="87" fillId="43" borderId="0" applyNumberFormat="0" applyBorder="0" applyAlignment="0" applyProtection="0"/>
    <xf numFmtId="0" fontId="87" fillId="44" borderId="0" applyNumberFormat="0" applyBorder="0" applyAlignment="0" applyProtection="0"/>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0" fontId="88" fillId="0" borderId="0" applyNumberFormat="0" applyAlignment="0">
      <alignment horizontal="left"/>
    </xf>
    <xf numFmtId="0" fontId="89" fillId="0" borderId="0" applyNumberFormat="0" applyFill="0" applyBorder="0" applyAlignment="0" applyProtection="0"/>
    <xf numFmtId="0" fontId="90" fillId="0" borderId="0" applyNumberFormat="0" applyFill="0" applyBorder="0" applyAlignment="0" applyProtection="0"/>
    <xf numFmtId="0" fontId="91" fillId="2" borderId="11" applyNumberFormat="0" applyAlignment="0" applyProtection="0"/>
    <xf numFmtId="0" fontId="91" fillId="2" borderId="11" applyNumberFormat="0" applyAlignment="0" applyProtection="0"/>
    <xf numFmtId="0" fontId="91" fillId="2" borderId="11" applyNumberFormat="0" applyAlignment="0" applyProtection="0"/>
    <xf numFmtId="0" fontId="91" fillId="10" borderId="11" applyNumberFormat="0" applyAlignment="0" applyProtection="0"/>
    <xf numFmtId="0" fontId="48" fillId="45" borderId="20"/>
    <xf numFmtId="231" fontId="20" fillId="0" borderId="0" applyFont="0" applyFill="0" applyBorder="0" applyAlignment="0" applyProtection="0"/>
    <xf numFmtId="232" fontId="20" fillId="0" borderId="0" applyFont="0" applyFill="0" applyBorder="0" applyAlignment="0" applyProtection="0"/>
    <xf numFmtId="233" fontId="20" fillId="0" borderId="0" applyFont="0" applyFill="0" applyBorder="0" applyAlignment="0" applyProtection="0"/>
    <xf numFmtId="0" fontId="20" fillId="0" borderId="0" applyFont="0" applyFill="0" applyAlignment="0" applyProtection="0"/>
    <xf numFmtId="0" fontId="20" fillId="0" borderId="0" applyFont="0" applyFill="0" applyAlignment="0" applyProtection="0"/>
    <xf numFmtId="0" fontId="92" fillId="0" borderId="0" applyNumberFormat="0" applyFill="0" applyBorder="0" applyAlignment="0" applyProtection="0"/>
    <xf numFmtId="0" fontId="44" fillId="0" borderId="0" applyNumberFormat="0" applyFill="0" applyBorder="0" applyAlignment="0" applyProtection="0"/>
    <xf numFmtId="0" fontId="93" fillId="0" borderId="0" applyNumberFormat="0" applyFill="0" applyBorder="0" applyAlignment="0" applyProtection="0"/>
    <xf numFmtId="0" fontId="70"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94" fillId="0" borderId="0" applyNumberFormat="0" applyFill="0" applyBorder="0" applyAlignment="0" applyProtection="0"/>
    <xf numFmtId="3" fontId="95" fillId="0" borderId="0" applyFont="0" applyFill="0" applyBorder="0" applyAlignment="0" applyProtection="0"/>
    <xf numFmtId="0" fontId="48" fillId="0" borderId="20" applyFont="0" applyFill="0" applyBorder="0" applyAlignment="0" applyProtection="0"/>
    <xf numFmtId="6" fontId="20" fillId="39" borderId="0" applyFont="0" applyFill="0" applyBorder="0" applyAlignment="0"/>
    <xf numFmtId="0" fontId="96" fillId="0" borderId="0" applyNumberFormat="0" applyFill="0" applyBorder="0" applyAlignment="0" applyProtection="0">
      <alignment vertical="top"/>
      <protection locked="0"/>
    </xf>
    <xf numFmtId="0" fontId="97" fillId="0" borderId="0"/>
    <xf numFmtId="0" fontId="48" fillId="0" borderId="0">
      <protection hidden="1"/>
    </xf>
    <xf numFmtId="234" fontId="20" fillId="0" borderId="0" applyAlignment="0">
      <alignment horizontal="right"/>
    </xf>
    <xf numFmtId="234" fontId="20" fillId="0" borderId="0" applyAlignment="0">
      <alignment horizontal="right"/>
    </xf>
    <xf numFmtId="0" fontId="98" fillId="0" borderId="0" applyFont="0" applyAlignment="0">
      <alignment horizontal="center"/>
    </xf>
    <xf numFmtId="0" fontId="99" fillId="0" borderId="0"/>
    <xf numFmtId="38" fontId="48" fillId="37" borderId="0" applyNumberFormat="0" applyBorder="0" applyAlignment="0" applyProtection="0"/>
    <xf numFmtId="235" fontId="80" fillId="0" borderId="0" applyBorder="0">
      <alignment horizontal="right" vertical="center"/>
    </xf>
    <xf numFmtId="0" fontId="79" fillId="0" borderId="0"/>
    <xf numFmtId="207" fontId="100" fillId="0" borderId="21">
      <alignment vertical="center"/>
    </xf>
    <xf numFmtId="0" fontId="101" fillId="0" borderId="22" applyNumberFormat="0" applyAlignment="0" applyProtection="0">
      <alignment horizontal="left" vertical="center"/>
    </xf>
    <xf numFmtId="0" fontId="101" fillId="0" borderId="23">
      <alignment horizontal="left" vertical="center"/>
    </xf>
    <xf numFmtId="0" fontId="100" fillId="0" borderId="24" applyNumberFormat="0" applyFill="0">
      <alignment horizontal="center" vertical="top"/>
    </xf>
    <xf numFmtId="0" fontId="102" fillId="31" borderId="25" applyNumberFormat="0">
      <alignment horizontal="left" vertical="center" indent="1"/>
    </xf>
    <xf numFmtId="0" fontId="103" fillId="38" borderId="0" applyNumberFormat="0" applyBorder="0" applyAlignment="0" applyProtection="0"/>
    <xf numFmtId="3" fontId="106" fillId="0" borderId="0" applyNumberFormat="0" applyBorder="0" applyAlignment="0" applyProtection="0"/>
    <xf numFmtId="0" fontId="107" fillId="38" borderId="0" applyNumberFormat="0" applyBorder="0" applyAlignment="0" applyProtection="0"/>
    <xf numFmtId="0" fontId="108" fillId="46" borderId="0">
      <alignment horizontal="left" vertical="center"/>
    </xf>
    <xf numFmtId="9" fontId="104" fillId="0" borderId="0" applyNumberFormat="0">
      <protection locked="0"/>
    </xf>
    <xf numFmtId="0" fontId="109" fillId="0" borderId="0">
      <alignment horizontal="left" vertical="center"/>
    </xf>
    <xf numFmtId="0" fontId="103" fillId="38" borderId="0" applyNumberFormat="0" applyBorder="0" applyAlignment="0" applyProtection="0"/>
    <xf numFmtId="236" fontId="101" fillId="0" borderId="0"/>
    <xf numFmtId="0" fontId="23" fillId="0" borderId="0"/>
    <xf numFmtId="0" fontId="110" fillId="0" borderId="9">
      <alignment horizontal="center"/>
    </xf>
    <xf numFmtId="0" fontId="110" fillId="0" borderId="0">
      <alignment horizontal="center"/>
    </xf>
    <xf numFmtId="0" fontId="111" fillId="0" borderId="0">
      <alignment vertical="center"/>
    </xf>
    <xf numFmtId="0" fontId="111" fillId="0" borderId="0"/>
    <xf numFmtId="0" fontId="77" fillId="0" borderId="0"/>
    <xf numFmtId="3" fontId="112" fillId="0" borderId="0">
      <protection hidden="1"/>
    </xf>
    <xf numFmtId="181" fontId="113" fillId="38" borderId="0" applyBorder="0">
      <alignment horizontal="right" vertical="center"/>
      <protection locked="0"/>
    </xf>
    <xf numFmtId="235" fontId="113" fillId="38" borderId="26" applyBorder="0">
      <alignment horizontal="right" vertical="center"/>
      <protection locked="0"/>
    </xf>
    <xf numFmtId="0" fontId="114" fillId="38" borderId="26" applyNumberFormat="0" applyBorder="0" applyAlignment="0">
      <alignment horizontal="right" vertical="center"/>
      <protection locked="0"/>
    </xf>
    <xf numFmtId="237" fontId="113" fillId="38" borderId="0" applyBorder="0">
      <alignment horizontal="right" vertical="center"/>
      <protection locked="0"/>
    </xf>
    <xf numFmtId="238" fontId="113" fillId="38" borderId="0" applyBorder="0">
      <alignment horizontal="right" vertical="center"/>
      <protection locked="0"/>
    </xf>
    <xf numFmtId="239" fontId="113" fillId="38" borderId="0" applyBorder="0">
      <alignment horizontal="right" vertical="center"/>
      <protection locked="0"/>
    </xf>
    <xf numFmtId="240" fontId="115" fillId="38" borderId="26" applyBorder="0">
      <alignment horizontal="right" vertical="center"/>
      <protection locked="0"/>
    </xf>
    <xf numFmtId="0" fontId="31" fillId="0" borderId="27" applyNumberFormat="0" applyAlignment="0"/>
    <xf numFmtId="3" fontId="116" fillId="0" borderId="20"/>
    <xf numFmtId="9" fontId="116" fillId="0" borderId="20"/>
    <xf numFmtId="0" fontId="116" fillId="0" borderId="20"/>
    <xf numFmtId="10" fontId="116" fillId="0" borderId="20"/>
    <xf numFmtId="0" fontId="116" fillId="0" borderId="20"/>
    <xf numFmtId="4" fontId="116" fillId="0" borderId="20"/>
    <xf numFmtId="10" fontId="48" fillId="39" borderId="20" applyNumberFormat="0" applyBorder="0" applyAlignment="0" applyProtection="0"/>
    <xf numFmtId="0" fontId="117" fillId="0" borderId="28" applyNumberFormat="0" applyFont="0" applyFill="0" applyAlignment="0">
      <alignment horizontal="center"/>
    </xf>
    <xf numFmtId="8" fontId="48" fillId="0" borderId="0"/>
    <xf numFmtId="3" fontId="20" fillId="38" borderId="0">
      <protection locked="0"/>
    </xf>
    <xf numFmtId="3" fontId="77" fillId="38" borderId="0"/>
    <xf numFmtId="3" fontId="20" fillId="38" borderId="0"/>
    <xf numFmtId="241" fontId="48" fillId="0" borderId="0"/>
    <xf numFmtId="242" fontId="48" fillId="0" borderId="0"/>
    <xf numFmtId="3" fontId="77" fillId="38" borderId="0"/>
    <xf numFmtId="3" fontId="77" fillId="38" borderId="0">
      <protection locked="0"/>
    </xf>
    <xf numFmtId="3" fontId="77" fillId="38" borderId="0"/>
    <xf numFmtId="242" fontId="48" fillId="0" borderId="0"/>
    <xf numFmtId="241" fontId="118" fillId="39" borderId="0" applyNumberFormat="0" applyBorder="0" applyAlignment="0">
      <protection locked="0"/>
    </xf>
    <xf numFmtId="3" fontId="116" fillId="0" borderId="20"/>
    <xf numFmtId="243" fontId="113" fillId="39" borderId="29">
      <alignment horizontal="center"/>
      <protection locked="0"/>
    </xf>
    <xf numFmtId="37" fontId="113" fillId="39" borderId="29">
      <alignment horizontal="right"/>
      <protection locked="0"/>
    </xf>
    <xf numFmtId="9" fontId="119" fillId="39" borderId="29">
      <alignment horizontal="right"/>
      <protection locked="0"/>
    </xf>
    <xf numFmtId="37" fontId="63" fillId="0" borderId="29">
      <alignment horizontal="right"/>
    </xf>
    <xf numFmtId="168" fontId="48" fillId="0" borderId="29">
      <alignment horizontal="right"/>
    </xf>
    <xf numFmtId="0" fontId="120" fillId="9" borderId="0" applyNumberFormat="0" applyBorder="0" applyAlignment="0" applyProtection="0"/>
    <xf numFmtId="0" fontId="120" fillId="9" borderId="0" applyNumberFormat="0" applyBorder="0" applyAlignment="0" applyProtection="0"/>
    <xf numFmtId="0" fontId="120" fillId="9" borderId="0" applyNumberFormat="0" applyBorder="0" applyAlignment="0" applyProtection="0"/>
    <xf numFmtId="0" fontId="120" fillId="5" borderId="0" applyNumberFormat="0" applyBorder="0" applyAlignment="0" applyProtection="0"/>
    <xf numFmtId="244" fontId="20" fillId="0" borderId="0">
      <alignment horizontal="right"/>
    </xf>
    <xf numFmtId="244" fontId="20" fillId="0" borderId="0">
      <alignment horizontal="right"/>
    </xf>
    <xf numFmtId="0" fontId="50" fillId="0" borderId="0"/>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245" fontId="20" fillId="0" borderId="0" applyAlignment="0">
      <alignment horizontal="right"/>
    </xf>
    <xf numFmtId="245" fontId="20" fillId="0" borderId="0" applyAlignment="0">
      <alignment horizontal="right"/>
    </xf>
    <xf numFmtId="164" fontId="82" fillId="0" borderId="0" applyFont="0" applyFill="0" applyBorder="0" applyAlignment="0" applyProtection="0"/>
    <xf numFmtId="165" fontId="82" fillId="0" borderId="0" applyFont="0" applyFill="0" applyBorder="0" applyAlignment="0" applyProtection="0"/>
    <xf numFmtId="170" fontId="20" fillId="0" borderId="0" applyFont="0" applyFill="0" applyBorder="0" applyAlignment="0" applyProtection="0"/>
    <xf numFmtId="167" fontId="20" fillId="0" borderId="0" applyFont="0" applyFill="0" applyBorder="0" applyAlignment="0" applyProtection="0"/>
    <xf numFmtId="167" fontId="12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60" fillId="0" borderId="0" applyFont="0" applyFill="0" applyBorder="0" applyAlignment="0" applyProtection="0"/>
    <xf numFmtId="246" fontId="20" fillId="0" borderId="0" applyFont="0" applyFill="0" applyBorder="0" applyAlignment="0" applyProtection="0"/>
    <xf numFmtId="167" fontId="60" fillId="0" borderId="0" applyFont="0" applyFill="0" applyBorder="0" applyAlignment="0" applyProtection="0"/>
    <xf numFmtId="167" fontId="20" fillId="0" borderId="0" applyFont="0" applyFill="0" applyBorder="0" applyAlignment="0" applyProtection="0"/>
    <xf numFmtId="167" fontId="122"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167" fontId="60" fillId="0" borderId="0" applyFont="0" applyFill="0" applyBorder="0" applyAlignment="0" applyProtection="0"/>
    <xf numFmtId="170" fontId="20" fillId="0" borderId="0" applyFont="0" applyFill="0" applyBorder="0" applyAlignment="0" applyProtection="0"/>
    <xf numFmtId="167" fontId="19" fillId="0" borderId="0" applyFont="0" applyFill="0" applyBorder="0" applyAlignment="0" applyProtection="0"/>
    <xf numFmtId="0" fontId="123" fillId="36" borderId="0" applyFont="0" applyFill="0" applyBorder="0" applyAlignment="0" applyProtection="0"/>
    <xf numFmtId="247" fontId="124" fillId="0" borderId="0"/>
    <xf numFmtId="17" fontId="20" fillId="0" borderId="0" applyFont="0" applyFill="0" applyBorder="0" applyAlignment="0" applyProtection="0"/>
    <xf numFmtId="248" fontId="82" fillId="0" borderId="0" applyFont="0" applyFill="0" applyBorder="0" applyAlignment="0" applyProtection="0"/>
    <xf numFmtId="249" fontId="82" fillId="0" borderId="0" applyFont="0" applyFill="0" applyBorder="0" applyAlignment="0" applyProtection="0"/>
    <xf numFmtId="0" fontId="95" fillId="0" borderId="0" applyFont="0" applyFill="0" applyBorder="0" applyAlignment="0" applyProtection="0"/>
    <xf numFmtId="3" fontId="125" fillId="0" borderId="30" applyNumberFormat="0">
      <alignment horizontal="left"/>
    </xf>
    <xf numFmtId="250" fontId="126" fillId="0" borderId="0" applyFont="0" applyFill="0" applyBorder="0" applyProtection="0">
      <alignment horizontal="right"/>
    </xf>
    <xf numFmtId="251" fontId="48" fillId="37" borderId="0" applyFont="0" applyBorder="0" applyAlignment="0" applyProtection="0">
      <alignment horizontal="right"/>
      <protection hidden="1"/>
    </xf>
    <xf numFmtId="0" fontId="127" fillId="0" borderId="0" applyBorder="0">
      <alignment horizontal="left" vertical="center"/>
    </xf>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9" fillId="2" borderId="0" applyNumberFormat="0" applyBorder="0" applyAlignment="0" applyProtection="0"/>
    <xf numFmtId="0" fontId="24" fillId="33" borderId="7">
      <alignment horizontal="center" wrapText="1"/>
    </xf>
    <xf numFmtId="37" fontId="130" fillId="0" borderId="0"/>
    <xf numFmtId="252" fontId="20" fillId="0" borderId="0"/>
    <xf numFmtId="0" fontId="131" fillId="47" borderId="0">
      <alignment horizontal="left" indent="1"/>
    </xf>
    <xf numFmtId="253" fontId="74" fillId="0" borderId="0"/>
    <xf numFmtId="254" fontId="20" fillId="0" borderId="0"/>
    <xf numFmtId="38" fontId="48" fillId="0" borderId="20" applyFont="0" applyFill="0" applyBorder="0" applyAlignment="0" applyProtection="0"/>
    <xf numFmtId="5" fontId="20" fillId="0" borderId="0" applyFont="0" applyFill="0" applyBorder="0" applyAlignment="0"/>
    <xf numFmtId="40" fontId="48" fillId="0" borderId="0" applyFont="0" applyFill="0" applyBorder="0" applyAlignment="0"/>
    <xf numFmtId="255" fontId="20" fillId="0" borderId="0" applyFont="0" applyFill="0" applyBorder="0" applyAlignment="0"/>
    <xf numFmtId="0" fontId="20" fillId="0" borderId="0"/>
    <xf numFmtId="0" fontId="20" fillId="0" borderId="0"/>
    <xf numFmtId="0" fontId="177" fillId="0" borderId="0"/>
    <xf numFmtId="0" fontId="20" fillId="0" borderId="0"/>
    <xf numFmtId="0" fontId="84" fillId="0" borderId="0"/>
    <xf numFmtId="0" fontId="20" fillId="0" borderId="0"/>
    <xf numFmtId="0" fontId="20" fillId="0" borderId="0"/>
    <xf numFmtId="0" fontId="20" fillId="0" borderId="0"/>
    <xf numFmtId="0" fontId="20" fillId="0" borderId="0"/>
    <xf numFmtId="0" fontId="20" fillId="0" borderId="0"/>
    <xf numFmtId="0" fontId="177" fillId="0" borderId="0"/>
    <xf numFmtId="0" fontId="177" fillId="0" borderId="0"/>
    <xf numFmtId="0" fontId="84" fillId="0" borderId="0"/>
    <xf numFmtId="0" fontId="177" fillId="0" borderId="0"/>
    <xf numFmtId="0" fontId="20" fillId="0" borderId="0"/>
    <xf numFmtId="0" fontId="177" fillId="0" borderId="0"/>
    <xf numFmtId="0" fontId="20" fillId="0" borderId="0"/>
    <xf numFmtId="0" fontId="20" fillId="0" borderId="0"/>
    <xf numFmtId="0" fontId="20" fillId="0" borderId="0"/>
    <xf numFmtId="0" fontId="177" fillId="0" borderId="0"/>
    <xf numFmtId="0" fontId="20" fillId="0" borderId="0"/>
    <xf numFmtId="5" fontId="20" fillId="0" borderId="0" applyNumberFormat="0" applyFill="0" applyBorder="0" applyAlignment="0" applyProtection="0"/>
    <xf numFmtId="256" fontId="20" fillId="0" borderId="0" applyFont="0" applyFill="0" applyBorder="0" applyAlignment="0" applyProtection="0"/>
    <xf numFmtId="0" fontId="80" fillId="0" borderId="0" applyBorder="0">
      <alignment horizontal="left" vertical="center"/>
    </xf>
    <xf numFmtId="0" fontId="132" fillId="0" borderId="0"/>
    <xf numFmtId="0" fontId="20" fillId="0" borderId="0"/>
    <xf numFmtId="0" fontId="20" fillId="0" borderId="0"/>
    <xf numFmtId="0" fontId="84" fillId="0" borderId="0"/>
    <xf numFmtId="0" fontId="133" fillId="0" borderId="0" applyBorder="0">
      <alignment horizontal="left" vertical="center"/>
    </xf>
    <xf numFmtId="257" fontId="48" fillId="0" borderId="0" applyFont="0" applyFill="0" applyBorder="0" applyAlignment="0" applyProtection="0"/>
    <xf numFmtId="0" fontId="20" fillId="0" borderId="0"/>
    <xf numFmtId="0" fontId="134" fillId="0" borderId="0"/>
    <xf numFmtId="258" fontId="48" fillId="0" borderId="0" applyFont="0" applyFill="0" applyBorder="0" applyAlignment="0" applyProtection="0"/>
    <xf numFmtId="3" fontId="23" fillId="48" borderId="20" applyNumberFormat="0" applyAlignment="0">
      <alignment horizontal="center"/>
      <protection locked="0"/>
    </xf>
    <xf numFmtId="3" fontId="23" fillId="48" borderId="20" applyNumberFormat="0" applyAlignment="0">
      <alignment horizontal="center"/>
      <protection locked="0"/>
    </xf>
    <xf numFmtId="0" fontId="135" fillId="0" borderId="0" applyFill="0" applyBorder="0" applyProtection="0">
      <alignment horizontal="left"/>
    </xf>
    <xf numFmtId="0" fontId="136" fillId="0" borderId="0" applyFill="0" applyBorder="0" applyProtection="0">
      <alignment horizontal="left"/>
    </xf>
    <xf numFmtId="0" fontId="20" fillId="0" borderId="0" applyFont="0" applyFill="0" applyAlignment="0" applyProtection="0"/>
    <xf numFmtId="0" fontId="20" fillId="0" borderId="0" applyFont="0" applyFill="0" applyAlignment="0" applyProtection="0"/>
    <xf numFmtId="14" fontId="44" fillId="0" borderId="0">
      <alignment horizontal="center" wrapText="1"/>
      <protection locked="0"/>
    </xf>
    <xf numFmtId="44" fontId="20" fillId="0" borderId="0" applyFont="0" applyFill="0" applyBorder="0" applyAlignment="0"/>
    <xf numFmtId="259" fontId="70" fillId="0" borderId="0" applyFont="0" applyFill="0" applyBorder="0" applyAlignment="0" applyProtection="0"/>
    <xf numFmtId="41" fontId="20" fillId="0" borderId="0" applyFont="0" applyFill="0" applyBorder="0" applyAlignment="0"/>
    <xf numFmtId="43" fontId="20" fillId="0" borderId="0" applyFont="0" applyFill="0" applyBorder="0" applyAlignment="0"/>
    <xf numFmtId="3" fontId="77" fillId="0" borderId="0"/>
    <xf numFmtId="260" fontId="47" fillId="0" borderId="0">
      <protection hidden="1"/>
    </xf>
    <xf numFmtId="260" fontId="47" fillId="0" borderId="0">
      <protection hidden="1"/>
    </xf>
    <xf numFmtId="3" fontId="77" fillId="0" borderId="0"/>
    <xf numFmtId="261" fontId="44" fillId="0" borderId="0" applyFont="0" applyFill="0" applyBorder="0" applyProtection="0">
      <alignment horizontal="right"/>
    </xf>
    <xf numFmtId="41" fontId="20" fillId="0" borderId="0" applyFont="0" applyFill="0" applyBorder="0" applyAlignment="0" applyProtection="0"/>
    <xf numFmtId="262" fontId="48" fillId="0" borderId="0" applyFont="0" applyFill="0" applyBorder="0" applyAlignment="0" applyProtection="0"/>
    <xf numFmtId="0" fontId="20" fillId="0" borderId="0">
      <protection locked="0"/>
    </xf>
    <xf numFmtId="0" fontId="20" fillId="0" borderId="0">
      <protection locked="0"/>
    </xf>
    <xf numFmtId="0" fontId="137" fillId="0" borderId="0">
      <protection locked="0"/>
    </xf>
    <xf numFmtId="0" fontId="20" fillId="0" borderId="0">
      <protection locked="0"/>
    </xf>
    <xf numFmtId="0" fontId="20" fillId="0" borderId="0">
      <protection locked="0"/>
    </xf>
    <xf numFmtId="0" fontId="23" fillId="0" borderId="0">
      <protection locked="0"/>
    </xf>
    <xf numFmtId="0" fontId="23" fillId="0" borderId="0">
      <protection locked="0"/>
    </xf>
    <xf numFmtId="9" fontId="2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2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9" fontId="60" fillId="0" borderId="0" applyFont="0" applyFill="0" applyBorder="0" applyAlignment="0" applyProtection="0"/>
    <xf numFmtId="0" fontId="48" fillId="37" borderId="20"/>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263" fontId="138" fillId="0" borderId="0"/>
    <xf numFmtId="0" fontId="139" fillId="34" borderId="0">
      <alignment horizontal="left" indent="1"/>
    </xf>
    <xf numFmtId="9" fontId="140" fillId="0" borderId="18"/>
    <xf numFmtId="9" fontId="140" fillId="0" borderId="18"/>
    <xf numFmtId="3" fontId="86" fillId="0" borderId="0">
      <protection locked="0"/>
    </xf>
    <xf numFmtId="0" fontId="125" fillId="0" borderId="0" applyNumberFormat="0" applyFont="0" applyFill="0" applyBorder="0" applyAlignment="0" applyProtection="0">
      <alignment horizontal="left"/>
    </xf>
    <xf numFmtId="15" fontId="125" fillId="0" borderId="0" applyFont="0" applyFill="0" applyBorder="0" applyAlignment="0" applyProtection="0"/>
    <xf numFmtId="4" fontId="125" fillId="0" borderId="0" applyFont="0" applyFill="0" applyBorder="0" applyAlignment="0" applyProtection="0"/>
    <xf numFmtId="0" fontId="141" fillId="0" borderId="9">
      <alignment horizontal="center"/>
    </xf>
    <xf numFmtId="3" fontId="125" fillId="0" borderId="0" applyFont="0" applyFill="0" applyBorder="0" applyAlignment="0" applyProtection="0"/>
    <xf numFmtId="0" fontId="125" fillId="49" borderId="0" applyNumberFormat="0" applyFont="0" applyBorder="0" applyAlignment="0" applyProtection="0"/>
    <xf numFmtId="0" fontId="142" fillId="0" borderId="20">
      <alignment horizontal="center" vertical="center"/>
    </xf>
    <xf numFmtId="0" fontId="143" fillId="0" borderId="31" applyBorder="0">
      <alignment vertical="top"/>
      <protection locked="0"/>
    </xf>
    <xf numFmtId="241" fontId="144" fillId="0" borderId="0" applyNumberFormat="0" applyFill="0" applyBorder="0" applyAlignment="0" applyProtection="0">
      <alignment horizontal="left"/>
    </xf>
    <xf numFmtId="0" fontId="145" fillId="0" borderId="32" applyNumberFormat="0" applyFill="0" applyBorder="0" applyAlignment="0" applyProtection="0">
      <alignment horizontal="center"/>
    </xf>
    <xf numFmtId="3" fontId="146" fillId="37" borderId="0"/>
    <xf numFmtId="0" fontId="140" fillId="37" borderId="0"/>
    <xf numFmtId="4" fontId="146" fillId="37" borderId="0"/>
    <xf numFmtId="3" fontId="146" fillId="37" borderId="0"/>
    <xf numFmtId="0" fontId="147" fillId="50" borderId="0" applyNumberFormat="0" applyFont="0" applyBorder="0" applyAlignment="0">
      <alignment horizontal="center"/>
    </xf>
    <xf numFmtId="264" fontId="78" fillId="0" borderId="0" applyNumberFormat="0" applyFill="0" applyBorder="0" applyAlignment="0" applyProtection="0">
      <alignment horizontal="left"/>
    </xf>
    <xf numFmtId="263" fontId="20" fillId="0" borderId="0"/>
    <xf numFmtId="4" fontId="69" fillId="38" borderId="33" applyNumberFormat="0" applyProtection="0">
      <alignment vertical="center"/>
    </xf>
    <xf numFmtId="4" fontId="148" fillId="38" borderId="33" applyNumberFormat="0" applyProtection="0">
      <alignment vertical="center"/>
    </xf>
    <xf numFmtId="4" fontId="69" fillId="38" borderId="33" applyNumberFormat="0" applyProtection="0">
      <alignment horizontal="left" vertical="center" indent="1"/>
    </xf>
    <xf numFmtId="4" fontId="69" fillId="38" borderId="33" applyNumberFormat="0" applyProtection="0">
      <alignment horizontal="left" vertical="center" indent="1"/>
    </xf>
    <xf numFmtId="0" fontId="20" fillId="51" borderId="33" applyNumberFormat="0" applyProtection="0">
      <alignment horizontal="left" vertical="center" indent="1"/>
    </xf>
    <xf numFmtId="4" fontId="69" fillId="52" borderId="33" applyNumberFormat="0" applyProtection="0">
      <alignment horizontal="right" vertical="center"/>
    </xf>
    <xf numFmtId="4" fontId="69" fillId="53" borderId="33" applyNumberFormat="0" applyProtection="0">
      <alignment horizontal="right" vertical="center"/>
    </xf>
    <xf numFmtId="4" fontId="69" fillId="54" borderId="33" applyNumberFormat="0" applyProtection="0">
      <alignment horizontal="right" vertical="center"/>
    </xf>
    <xf numFmtId="4" fontId="69" fillId="55" borderId="33" applyNumberFormat="0" applyProtection="0">
      <alignment horizontal="right" vertical="center"/>
    </xf>
    <xf numFmtId="4" fontId="69" fillId="56" borderId="33" applyNumberFormat="0" applyProtection="0">
      <alignment horizontal="right" vertical="center"/>
    </xf>
    <xf numFmtId="4" fontId="69" fillId="57" borderId="33" applyNumberFormat="0" applyProtection="0">
      <alignment horizontal="right" vertical="center"/>
    </xf>
    <xf numFmtId="4" fontId="69" fillId="58" borderId="33" applyNumberFormat="0" applyProtection="0">
      <alignment horizontal="right" vertical="center"/>
    </xf>
    <xf numFmtId="4" fontId="69" fillId="59" borderId="33" applyNumberFormat="0" applyProtection="0">
      <alignment horizontal="right" vertical="center"/>
    </xf>
    <xf numFmtId="4" fontId="69" fillId="41" borderId="33" applyNumberFormat="0" applyProtection="0">
      <alignment horizontal="right" vertical="center"/>
    </xf>
    <xf numFmtId="4" fontId="43" fillId="60" borderId="33" applyNumberFormat="0" applyProtection="0">
      <alignment horizontal="left" vertical="center" indent="1"/>
    </xf>
    <xf numFmtId="4" fontId="69" fillId="61" borderId="34" applyNumberFormat="0" applyProtection="0">
      <alignment horizontal="left" vertical="center" indent="1"/>
    </xf>
    <xf numFmtId="4" fontId="149" fillId="62" borderId="0" applyNumberFormat="0" applyProtection="0">
      <alignment horizontal="left" vertical="center" indent="1"/>
    </xf>
    <xf numFmtId="0" fontId="20" fillId="51" borderId="33" applyNumberFormat="0" applyProtection="0">
      <alignment horizontal="left" vertical="center" indent="1"/>
    </xf>
    <xf numFmtId="4" fontId="69" fillId="61" borderId="33" applyNumberFormat="0" applyProtection="0">
      <alignment horizontal="left" vertical="center" indent="1"/>
    </xf>
    <xf numFmtId="4" fontId="69" fillId="63" borderId="33" applyNumberFormat="0" applyProtection="0">
      <alignment horizontal="left" vertical="center" indent="1"/>
    </xf>
    <xf numFmtId="0" fontId="20" fillId="63" borderId="33" applyNumberFormat="0" applyProtection="0">
      <alignment horizontal="left" vertical="center" indent="1"/>
    </xf>
    <xf numFmtId="0" fontId="20" fillId="63" borderId="33" applyNumberFormat="0" applyProtection="0">
      <alignment horizontal="left" vertical="center" indent="1"/>
    </xf>
    <xf numFmtId="0" fontId="20" fillId="64" borderId="33" applyNumberFormat="0" applyProtection="0">
      <alignment horizontal="left" vertical="center" indent="1"/>
    </xf>
    <xf numFmtId="0" fontId="20" fillId="64" borderId="33" applyNumberFormat="0" applyProtection="0">
      <alignment horizontal="left" vertical="center" indent="1"/>
    </xf>
    <xf numFmtId="0" fontId="20" fillId="37" borderId="33" applyNumberFormat="0" applyProtection="0">
      <alignment horizontal="left" vertical="center" indent="1"/>
    </xf>
    <xf numFmtId="0" fontId="20" fillId="37" borderId="33" applyNumberFormat="0" applyProtection="0">
      <alignment horizontal="left" vertical="center" indent="1"/>
    </xf>
    <xf numFmtId="0" fontId="20" fillId="51" borderId="33" applyNumberFormat="0" applyProtection="0">
      <alignment horizontal="left" vertical="center" indent="1"/>
    </xf>
    <xf numFmtId="0" fontId="20" fillId="51" borderId="33" applyNumberFormat="0" applyProtection="0">
      <alignment horizontal="left" vertical="center" indent="1"/>
    </xf>
    <xf numFmtId="4" fontId="69" fillId="39" borderId="33" applyNumberFormat="0" applyProtection="0">
      <alignment vertical="center"/>
    </xf>
    <xf numFmtId="4" fontId="148" fillId="39" borderId="33" applyNumberFormat="0" applyProtection="0">
      <alignment vertical="center"/>
    </xf>
    <xf numFmtId="4" fontId="69" fillId="39" borderId="33" applyNumberFormat="0" applyProtection="0">
      <alignment horizontal="left" vertical="center" indent="1"/>
    </xf>
    <xf numFmtId="4" fontId="69" fillId="39" borderId="33" applyNumberFormat="0" applyProtection="0">
      <alignment horizontal="left" vertical="center" indent="1"/>
    </xf>
    <xf numFmtId="4" fontId="69" fillId="61" borderId="33" applyNumberFormat="0" applyProtection="0">
      <alignment horizontal="right" vertical="center"/>
    </xf>
    <xf numFmtId="4" fontId="148" fillId="61" borderId="33" applyNumberFormat="0" applyProtection="0">
      <alignment horizontal="right" vertical="center"/>
    </xf>
    <xf numFmtId="0" fontId="20" fillId="51" borderId="33" applyNumberFormat="0" applyProtection="0">
      <alignment horizontal="left" vertical="center" indent="1"/>
    </xf>
    <xf numFmtId="0" fontId="20" fillId="51" borderId="33" applyNumberFormat="0" applyProtection="0">
      <alignment horizontal="left" vertical="center" indent="1"/>
    </xf>
    <xf numFmtId="0" fontId="150" fillId="0" borderId="0"/>
    <xf numFmtId="4" fontId="36" fillId="61" borderId="33" applyNumberFormat="0" applyProtection="0">
      <alignment horizontal="right" vertical="center"/>
    </xf>
    <xf numFmtId="0" fontId="151" fillId="11" borderId="0" applyNumberFormat="0" applyBorder="0" applyAlignment="0" applyProtection="0"/>
    <xf numFmtId="0" fontId="151" fillId="11" borderId="0" applyNumberFormat="0" applyBorder="0" applyAlignment="0" applyProtection="0"/>
    <xf numFmtId="0" fontId="151" fillId="11" borderId="0" applyNumberFormat="0" applyBorder="0" applyAlignment="0" applyProtection="0"/>
    <xf numFmtId="0" fontId="151" fillId="7" borderId="0" applyNumberFormat="0" applyBorder="0" applyAlignment="0" applyProtection="0"/>
    <xf numFmtId="0" fontId="123" fillId="65" borderId="0" applyNumberFormat="0" applyFont="0" applyBorder="0" applyAlignment="0" applyProtection="0"/>
    <xf numFmtId="0" fontId="147" fillId="1" borderId="23" applyNumberFormat="0" applyFont="0" applyAlignment="0">
      <alignment horizontal="center"/>
    </xf>
    <xf numFmtId="1" fontId="20" fillId="0" borderId="0"/>
    <xf numFmtId="0" fontId="152" fillId="0" borderId="20"/>
    <xf numFmtId="0" fontId="153" fillId="36" borderId="33" applyNumberFormat="0" applyAlignment="0" applyProtection="0"/>
    <xf numFmtId="0" fontId="153" fillId="36" borderId="33" applyNumberFormat="0" applyAlignment="0" applyProtection="0"/>
    <xf numFmtId="0" fontId="153" fillId="36" borderId="33" applyNumberFormat="0" applyAlignment="0" applyProtection="0"/>
    <xf numFmtId="0" fontId="153" fillId="35" borderId="33" applyNumberFormat="0" applyAlignment="0" applyProtection="0"/>
    <xf numFmtId="0" fontId="154" fillId="0" borderId="0" applyNumberFormat="0" applyFill="0" applyBorder="0" applyAlignment="0">
      <alignment horizontal="center"/>
    </xf>
    <xf numFmtId="0" fontId="155" fillId="0" borderId="0"/>
    <xf numFmtId="265" fontId="156" fillId="0" borderId="0"/>
    <xf numFmtId="0" fontId="47" fillId="0" borderId="0"/>
    <xf numFmtId="0" fontId="20" fillId="0" borderId="0">
      <alignment vertical="top"/>
    </xf>
    <xf numFmtId="0" fontId="20" fillId="0" borderId="0">
      <alignment vertical="top"/>
    </xf>
    <xf numFmtId="0" fontId="23" fillId="0" borderId="0"/>
    <xf numFmtId="0" fontId="77" fillId="0" borderId="0"/>
    <xf numFmtId="0" fontId="111" fillId="0" borderId="0"/>
    <xf numFmtId="266" fontId="157" fillId="38" borderId="0" applyBorder="0">
      <alignment vertical="center"/>
      <protection locked="0"/>
    </xf>
    <xf numFmtId="0" fontId="41" fillId="0" borderId="0" applyFill="0" applyBorder="0" applyProtection="0">
      <alignment horizontal="center" vertical="center"/>
    </xf>
    <xf numFmtId="0" fontId="41" fillId="0" borderId="0" applyFill="0" applyBorder="0" applyProtection="0"/>
    <xf numFmtId="0" fontId="23" fillId="0" borderId="0" applyFill="0" applyBorder="0" applyProtection="0">
      <alignment horizontal="left"/>
    </xf>
    <xf numFmtId="0" fontId="23" fillId="0" borderId="0" applyFill="0" applyBorder="0" applyProtection="0">
      <alignment horizontal="left"/>
    </xf>
    <xf numFmtId="0" fontId="158" fillId="0" borderId="0" applyFill="0" applyBorder="0" applyProtection="0">
      <alignment horizontal="left" vertical="top"/>
    </xf>
    <xf numFmtId="2" fontId="77" fillId="0" borderId="0"/>
    <xf numFmtId="0" fontId="81" fillId="0" borderId="0" applyNumberFormat="0" applyFont="0" applyFill="0" applyBorder="0" applyProtection="0">
      <alignment wrapText="1"/>
    </xf>
    <xf numFmtId="0" fontId="82" fillId="0" borderId="0" applyNumberFormat="0" applyFont="0" applyFill="0" applyBorder="0" applyProtection="0">
      <alignment wrapText="1"/>
    </xf>
    <xf numFmtId="0" fontId="32" fillId="0" borderId="20" applyNumberFormat="0" applyFont="0" applyAlignment="0">
      <alignment vertical="center" wrapText="1"/>
    </xf>
    <xf numFmtId="49" fontId="69" fillId="0" borderId="0" applyFill="0" applyBorder="0" applyAlignment="0"/>
    <xf numFmtId="267" fontId="70" fillId="0" borderId="0" applyFill="0" applyBorder="0" applyAlignment="0"/>
    <xf numFmtId="268" fontId="70" fillId="0" borderId="0" applyFill="0" applyBorder="0" applyAlignment="0"/>
    <xf numFmtId="0" fontId="159" fillId="34" borderId="0">
      <alignment horizontal="left" vertical="center" indent="1"/>
    </xf>
    <xf numFmtId="0" fontId="160" fillId="0" borderId="0" applyNumberFormat="0" applyFill="0" applyBorder="0" applyAlignment="0" applyProtection="0"/>
    <xf numFmtId="0" fontId="160" fillId="0" borderId="0" applyNumberFormat="0" applyFill="0" applyBorder="0" applyAlignment="0" applyProtection="0"/>
    <xf numFmtId="0" fontId="160" fillId="0" borderId="0" applyNumberFormat="0" applyFill="0" applyBorder="0" applyAlignment="0" applyProtection="0"/>
    <xf numFmtId="269" fontId="161" fillId="0" borderId="0" applyFill="0" applyBorder="0" applyAlignment="0" applyProtection="0">
      <alignment horizontal="right"/>
    </xf>
    <xf numFmtId="270" fontId="20" fillId="0" borderId="0" applyFont="0" applyFill="0" applyBorder="0" applyAlignment="0" applyProtection="0"/>
    <xf numFmtId="0" fontId="20" fillId="0" borderId="0" applyNumberFormat="0" applyFont="0" applyFill="0" applyBorder="0" applyAlignment="0" applyProtection="0"/>
    <xf numFmtId="0" fontId="162" fillId="0" borderId="0"/>
    <xf numFmtId="0" fontId="163" fillId="0" borderId="0" applyNumberFormat="0" applyFill="0" applyBorder="0" applyAlignment="0" applyProtection="0"/>
    <xf numFmtId="0" fontId="163" fillId="0" borderId="0" applyNumberFormat="0" applyFill="0" applyBorder="0" applyAlignment="0" applyProtection="0"/>
    <xf numFmtId="0" fontId="164" fillId="0" borderId="0" applyNumberFormat="0" applyFill="0" applyBorder="0" applyAlignment="0" applyProtection="0"/>
    <xf numFmtId="0" fontId="163" fillId="0" borderId="0" applyNumberFormat="0" applyFill="0" applyBorder="0" applyAlignment="0" applyProtection="0"/>
    <xf numFmtId="0" fontId="165" fillId="0" borderId="36" applyNumberFormat="0" applyFill="0" applyAlignment="0" applyProtection="0"/>
    <xf numFmtId="0" fontId="165" fillId="0" borderId="36" applyNumberFormat="0" applyFill="0" applyAlignment="0" applyProtection="0"/>
    <xf numFmtId="0" fontId="165" fillId="0" borderId="36" applyNumberFormat="0" applyFill="0" applyAlignment="0" applyProtection="0"/>
    <xf numFmtId="0" fontId="166" fillId="0" borderId="35" applyNumberFormat="0" applyFill="0" applyAlignment="0" applyProtection="0"/>
    <xf numFmtId="0" fontId="167" fillId="0" borderId="38" applyNumberFormat="0" applyFill="0" applyAlignment="0" applyProtection="0"/>
    <xf numFmtId="0" fontId="167" fillId="0" borderId="38" applyNumberFormat="0" applyFill="0" applyAlignment="0" applyProtection="0"/>
    <xf numFmtId="0" fontId="167" fillId="0" borderId="38" applyNumberFormat="0" applyFill="0" applyAlignment="0" applyProtection="0"/>
    <xf numFmtId="0" fontId="168" fillId="0" borderId="37" applyNumberFormat="0" applyFill="0" applyAlignment="0" applyProtection="0"/>
    <xf numFmtId="0" fontId="169" fillId="0" borderId="40" applyNumberFormat="0" applyFill="0" applyAlignment="0" applyProtection="0"/>
    <xf numFmtId="0" fontId="169" fillId="0" borderId="40" applyNumberFormat="0" applyFill="0" applyAlignment="0" applyProtection="0"/>
    <xf numFmtId="0" fontId="169" fillId="0" borderId="40" applyNumberFormat="0" applyFill="0" applyAlignment="0" applyProtection="0"/>
    <xf numFmtId="0" fontId="170" fillId="0" borderId="39" applyNumberFormat="0" applyFill="0" applyAlignment="0" applyProtection="0"/>
    <xf numFmtId="0" fontId="169" fillId="0" borderId="0" applyNumberFormat="0" applyFill="0" applyBorder="0" applyAlignment="0" applyProtection="0"/>
    <xf numFmtId="0" fontId="169" fillId="0" borderId="0" applyNumberFormat="0" applyFill="0" applyBorder="0" applyAlignment="0" applyProtection="0"/>
    <xf numFmtId="0" fontId="169" fillId="0" borderId="0" applyNumberFormat="0" applyFill="0" applyBorder="0" applyAlignment="0" applyProtection="0"/>
    <xf numFmtId="0" fontId="170" fillId="0" borderId="0" applyNumberFormat="0" applyFill="0" applyBorder="0" applyAlignment="0" applyProtection="0"/>
    <xf numFmtId="271" fontId="20" fillId="0" borderId="30" applyNumberFormat="0" applyFont="0" applyFill="0" applyAlignment="0" applyProtection="0"/>
    <xf numFmtId="0" fontId="87" fillId="0" borderId="42" applyNumberFormat="0" applyFill="0" applyAlignment="0" applyProtection="0"/>
    <xf numFmtId="0" fontId="87" fillId="0" borderId="42" applyNumberFormat="0" applyFill="0" applyAlignment="0" applyProtection="0"/>
    <xf numFmtId="0" fontId="87" fillId="0" borderId="42" applyNumberFormat="0" applyFill="0" applyAlignment="0" applyProtection="0"/>
    <xf numFmtId="0" fontId="87" fillId="0" borderId="41" applyNumberFormat="0" applyFill="0" applyAlignment="0" applyProtection="0"/>
    <xf numFmtId="0" fontId="20" fillId="0" borderId="17"/>
    <xf numFmtId="0" fontId="171" fillId="66" borderId="43" applyNumberFormat="0" applyAlignment="0" applyProtection="0"/>
    <xf numFmtId="0" fontId="171" fillId="66" borderId="43" applyNumberFormat="0" applyAlignment="0" applyProtection="0"/>
    <xf numFmtId="0" fontId="171" fillId="66" borderId="43" applyNumberFormat="0" applyAlignment="0" applyProtection="0"/>
    <xf numFmtId="264" fontId="48" fillId="0" borderId="0">
      <alignment horizontal="center"/>
    </xf>
    <xf numFmtId="243" fontId="48" fillId="0" borderId="29">
      <alignment horizontal="center"/>
    </xf>
    <xf numFmtId="37" fontId="48" fillId="0" borderId="29">
      <alignment horizontal="right"/>
    </xf>
    <xf numFmtId="9" fontId="63" fillId="0" borderId="29">
      <alignment horizontal="right"/>
    </xf>
    <xf numFmtId="37" fontId="63" fillId="67" borderId="29">
      <alignment horizontal="right"/>
    </xf>
    <xf numFmtId="168" fontId="48" fillId="67" borderId="29">
      <alignment horizontal="right"/>
    </xf>
    <xf numFmtId="41" fontId="172" fillId="0" borderId="0" applyNumberFormat="0" applyAlignment="0">
      <alignment horizontal="right"/>
    </xf>
    <xf numFmtId="37" fontId="79" fillId="37" borderId="29">
      <alignment horizontal="right"/>
    </xf>
    <xf numFmtId="37" fontId="173" fillId="37" borderId="29">
      <alignment horizontal="right"/>
    </xf>
    <xf numFmtId="37" fontId="48" fillId="37" borderId="29">
      <alignment horizontal="right"/>
    </xf>
    <xf numFmtId="9" fontId="63" fillId="37" borderId="29">
      <alignment horizontal="right"/>
    </xf>
    <xf numFmtId="2" fontId="95"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42" fontId="84" fillId="0" borderId="0" applyFont="0" applyFill="0" applyBorder="0" applyAlignment="0" applyProtection="0"/>
    <xf numFmtId="44" fontId="84" fillId="0" borderId="0" applyFont="0" applyFill="0" applyBorder="0" applyAlignment="0" applyProtection="0"/>
    <xf numFmtId="0" fontId="35" fillId="0" borderId="0">
      <protection hidden="1"/>
    </xf>
    <xf numFmtId="210" fontId="44" fillId="0" borderId="0" applyFont="0" applyFill="0" applyBorder="0" applyProtection="0">
      <alignment horizontal="right"/>
    </xf>
    <xf numFmtId="210" fontId="44" fillId="0" borderId="0" applyFont="0" applyFill="0" applyBorder="0" applyProtection="0">
      <alignment horizontal="right"/>
    </xf>
    <xf numFmtId="240" fontId="80" fillId="0" borderId="0" applyBorder="0">
      <alignment horizontal="right" vertical="center"/>
    </xf>
    <xf numFmtId="0" fontId="48" fillId="38" borderId="0"/>
    <xf numFmtId="0" fontId="20" fillId="0" borderId="0"/>
    <xf numFmtId="164" fontId="47" fillId="0" borderId="0" applyFont="0" applyFill="0" applyBorder="0" applyAlignment="0" applyProtection="0"/>
    <xf numFmtId="165" fontId="47" fillId="0" borderId="0" applyFont="0" applyFill="0" applyBorder="0" applyAlignment="0" applyProtection="0"/>
    <xf numFmtId="209" fontId="174" fillId="0" borderId="0" applyFont="0" applyFill="0" applyBorder="0" applyAlignment="0" applyProtection="0"/>
    <xf numFmtId="0" fontId="47" fillId="0" borderId="0" applyFont="0" applyFill="0" applyBorder="0" applyAlignment="0" applyProtection="0"/>
    <xf numFmtId="0" fontId="47" fillId="0" borderId="0" applyFont="0" applyFill="0" applyBorder="0" applyAlignment="0" applyProtection="0"/>
    <xf numFmtId="0" fontId="74" fillId="0" borderId="0"/>
    <xf numFmtId="0" fontId="74" fillId="0" borderId="0"/>
    <xf numFmtId="174" fontId="175" fillId="0" borderId="0" applyFont="0" applyFill="0" applyBorder="0" applyAlignment="0" applyProtection="0"/>
    <xf numFmtId="175" fontId="175"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2"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6" fillId="0" borderId="1" applyNumberFormat="0" applyFill="0" applyAlignment="0" applyProtection="0"/>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57" fillId="0" borderId="3" applyNumberFormat="0" applyFill="0" applyProtection="0">
      <alignment horizontal="center"/>
    </xf>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20" fillId="0" borderId="4" applyNumberFormat="0" applyFont="0" applyFill="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24" fillId="33" borderId="8">
      <alignment horizontal="center"/>
    </xf>
    <xf numFmtId="0" fontId="44" fillId="0" borderId="9" applyNumberFormat="0" applyFont="0" applyFill="0" applyAlignment="0" applyProtection="0"/>
    <xf numFmtId="210" fontId="20" fillId="0" borderId="10" applyNumberFormat="0" applyFill="0" applyAlignment="0" applyProtection="0"/>
    <xf numFmtId="231" fontId="20" fillId="0" borderId="0" applyFont="0" applyFill="0" applyBorder="0" applyAlignment="0" applyProtection="0"/>
    <xf numFmtId="170" fontId="2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23" fillId="48" borderId="20" applyNumberFormat="0" applyAlignment="0">
      <alignment horizontal="center"/>
      <protection locked="0"/>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8" fillId="0" borderId="0"/>
    <xf numFmtId="170" fontId="20" fillId="0" borderId="0" applyFont="0" applyFill="0" applyBorder="0" applyAlignment="0" applyProtection="0"/>
    <xf numFmtId="9" fontId="18" fillId="0" borderId="0" applyFont="0" applyFill="0" applyBorder="0" applyAlignment="0" applyProtection="0"/>
    <xf numFmtId="0" fontId="17" fillId="0" borderId="0"/>
    <xf numFmtId="9" fontId="17" fillId="0" borderId="0" applyFont="0" applyFill="0" applyBorder="0" applyAlignment="0" applyProtection="0"/>
    <xf numFmtId="167" fontId="181" fillId="0" borderId="0" applyFont="0" applyFill="0" applyBorder="0" applyAlignment="0" applyProtection="0"/>
    <xf numFmtId="0" fontId="181" fillId="0" borderId="0"/>
    <xf numFmtId="0" fontId="47" fillId="0" borderId="0"/>
    <xf numFmtId="0" fontId="186" fillId="0" borderId="0" applyNumberFormat="0" applyFill="0" applyBorder="0" applyAlignment="0" applyProtection="0"/>
    <xf numFmtId="212" fontId="70" fillId="0" borderId="0" applyFill="0" applyBorder="0" applyAlignment="0"/>
    <xf numFmtId="213" fontId="70" fillId="0" borderId="0" applyFill="0" applyBorder="0" applyAlignment="0"/>
    <xf numFmtId="214" fontId="70" fillId="0" borderId="0" applyFill="0" applyBorder="0" applyAlignment="0"/>
    <xf numFmtId="215"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216" fontId="70" fillId="0" borderId="0" applyFont="0" applyFill="0" applyBorder="0" applyAlignment="0" applyProtection="0"/>
    <xf numFmtId="212" fontId="70" fillId="0" borderId="0" applyFont="0" applyFill="0" applyBorder="0" applyAlignment="0" applyProtection="0"/>
    <xf numFmtId="0" fontId="81" fillId="0" borderId="0">
      <protection hidden="1"/>
    </xf>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3" fontId="105" fillId="0" borderId="0" applyNumberFormat="0" applyBorder="0" applyAlignment="0" applyProtection="0"/>
    <xf numFmtId="0" fontId="103" fillId="38" borderId="0" applyNumberFormat="0" applyBorder="0" applyAlignment="0" applyProtection="0"/>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167" fontId="20" fillId="0" borderId="0" applyFont="0" applyFill="0" applyBorder="0" applyAlignment="0" applyProtection="0"/>
    <xf numFmtId="0" fontId="84" fillId="0" borderId="0"/>
    <xf numFmtId="259" fontId="70" fillId="0" borderId="0" applyFont="0" applyFill="0" applyBorder="0" applyAlignment="0" applyProtection="0"/>
    <xf numFmtId="216" fontId="70" fillId="0" borderId="0" applyFill="0" applyBorder="0" applyAlignment="0"/>
    <xf numFmtId="212" fontId="70" fillId="0" borderId="0" applyFill="0" applyBorder="0" applyAlignment="0"/>
    <xf numFmtId="216" fontId="70" fillId="0" borderId="0" applyFill="0" applyBorder="0" applyAlignment="0"/>
    <xf numFmtId="217" fontId="70" fillId="0" borderId="0" applyFill="0" applyBorder="0" applyAlignment="0"/>
    <xf numFmtId="212" fontId="70" fillId="0" borderId="0" applyFill="0" applyBorder="0" applyAlignment="0"/>
    <xf numFmtId="0" fontId="81" fillId="0" borderId="0" applyNumberFormat="0" applyFont="0" applyFill="0" applyBorder="0" applyProtection="0">
      <alignment wrapText="1"/>
    </xf>
    <xf numFmtId="267" fontId="70" fillId="0" borderId="0" applyFill="0" applyBorder="0" applyAlignment="0"/>
    <xf numFmtId="268" fontId="70" fillId="0" borderId="0" applyFill="0" applyBorder="0" applyAlignment="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3"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7"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4"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12"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9"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4"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3"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1" borderId="0" applyNumberFormat="0" applyBorder="0" applyAlignment="0" applyProtection="0"/>
    <xf numFmtId="0" fontId="19" fillId="20" borderId="0" applyNumberFormat="0" applyBorder="0" applyAlignment="0" applyProtection="0"/>
    <xf numFmtId="0" fontId="19" fillId="22"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194" fillId="0" borderId="0" applyNumberFormat="0" applyFill="0" applyBorder="0" applyAlignment="0" applyProtection="0"/>
    <xf numFmtId="0" fontId="195" fillId="0" borderId="61" applyNumberFormat="0" applyFill="0" applyAlignment="0" applyProtection="0"/>
    <xf numFmtId="0" fontId="196" fillId="0" borderId="62" applyNumberFormat="0" applyFill="0" applyAlignment="0" applyProtection="0"/>
    <xf numFmtId="0" fontId="197" fillId="0" borderId="63" applyNumberFormat="0" applyFill="0" applyAlignment="0" applyProtection="0"/>
    <xf numFmtId="0" fontId="197" fillId="0" borderId="0" applyNumberFormat="0" applyFill="0" applyBorder="0" applyAlignment="0" applyProtection="0"/>
    <xf numFmtId="0" fontId="198" fillId="73" borderId="0" applyNumberFormat="0" applyBorder="0" applyAlignment="0" applyProtection="0"/>
    <xf numFmtId="0" fontId="199" fillId="74" borderId="0" applyNumberFormat="0" applyBorder="0" applyAlignment="0" applyProtection="0"/>
    <xf numFmtId="0" fontId="200" fillId="75" borderId="0" applyNumberFormat="0" applyBorder="0" applyAlignment="0" applyProtection="0"/>
    <xf numFmtId="0" fontId="202" fillId="77" borderId="65" applyNumberFormat="0" applyAlignment="0" applyProtection="0"/>
    <xf numFmtId="0" fontId="203" fillId="77" borderId="64" applyNumberFormat="0" applyAlignment="0" applyProtection="0"/>
    <xf numFmtId="0" fontId="204" fillId="0" borderId="66" applyNumberFormat="0" applyFill="0" applyAlignment="0" applyProtection="0"/>
    <xf numFmtId="0" fontId="205" fillId="78" borderId="67" applyNumberFormat="0" applyAlignment="0" applyProtection="0"/>
    <xf numFmtId="0" fontId="206" fillId="0" borderId="0" applyNumberFormat="0" applyFill="0" applyBorder="0" applyAlignment="0" applyProtection="0"/>
    <xf numFmtId="0" fontId="207" fillId="0" borderId="0" applyNumberFormat="0" applyFill="0" applyBorder="0" applyAlignment="0" applyProtection="0"/>
    <xf numFmtId="0" fontId="183" fillId="0" borderId="69" applyNumberFormat="0" applyFill="0" applyAlignment="0" applyProtection="0"/>
    <xf numFmtId="0" fontId="208" fillId="80" borderId="0" applyNumberFormat="0" applyBorder="0" applyAlignment="0" applyProtection="0"/>
    <xf numFmtId="0" fontId="15" fillId="81" borderId="0" applyNumberFormat="0" applyBorder="0" applyAlignment="0" applyProtection="0"/>
    <xf numFmtId="0" fontId="15" fillId="82" borderId="0" applyNumberFormat="0" applyBorder="0" applyAlignment="0" applyProtection="0"/>
    <xf numFmtId="0" fontId="208" fillId="83" borderId="0" applyNumberFormat="0" applyBorder="0" applyAlignment="0" applyProtection="0"/>
    <xf numFmtId="0" fontId="208" fillId="84" borderId="0" applyNumberFormat="0" applyBorder="0" applyAlignment="0" applyProtection="0"/>
    <xf numFmtId="0" fontId="15" fillId="85" borderId="0" applyNumberFormat="0" applyBorder="0" applyAlignment="0" applyProtection="0"/>
    <xf numFmtId="0" fontId="15" fillId="86" borderId="0" applyNumberFormat="0" applyBorder="0" applyAlignment="0" applyProtection="0"/>
    <xf numFmtId="0" fontId="208" fillId="87" borderId="0" applyNumberFormat="0" applyBorder="0" applyAlignment="0" applyProtection="0"/>
    <xf numFmtId="0" fontId="208" fillId="88" borderId="0" applyNumberFormat="0" applyBorder="0" applyAlignment="0" applyProtection="0"/>
    <xf numFmtId="0" fontId="15" fillId="89" borderId="0" applyNumberFormat="0" applyBorder="0" applyAlignment="0" applyProtection="0"/>
    <xf numFmtId="0" fontId="15" fillId="90" borderId="0" applyNumberFormat="0" applyBorder="0" applyAlignment="0" applyProtection="0"/>
    <xf numFmtId="0" fontId="208" fillId="91" borderId="0" applyNumberFormat="0" applyBorder="0" applyAlignment="0" applyProtection="0"/>
    <xf numFmtId="0" fontId="208" fillId="92" borderId="0" applyNumberFormat="0" applyBorder="0" applyAlignment="0" applyProtection="0"/>
    <xf numFmtId="0" fontId="15" fillId="93" borderId="0" applyNumberFormat="0" applyBorder="0" applyAlignment="0" applyProtection="0"/>
    <xf numFmtId="0" fontId="15" fillId="94" borderId="0" applyNumberFormat="0" applyBorder="0" applyAlignment="0" applyProtection="0"/>
    <xf numFmtId="0" fontId="208" fillId="95" borderId="0" applyNumberFormat="0" applyBorder="0" applyAlignment="0" applyProtection="0"/>
    <xf numFmtId="0" fontId="208" fillId="96" borderId="0" applyNumberFormat="0" applyBorder="0" applyAlignment="0" applyProtection="0"/>
    <xf numFmtId="0" fontId="15" fillId="97" borderId="0" applyNumberFormat="0" applyBorder="0" applyAlignment="0" applyProtection="0"/>
    <xf numFmtId="0" fontId="15" fillId="98" borderId="0" applyNumberFormat="0" applyBorder="0" applyAlignment="0" applyProtection="0"/>
    <xf numFmtId="0" fontId="208" fillId="99" borderId="0" applyNumberFormat="0" applyBorder="0" applyAlignment="0" applyProtection="0"/>
    <xf numFmtId="0" fontId="208" fillId="100" borderId="0" applyNumberFormat="0" applyBorder="0" applyAlignment="0" applyProtection="0"/>
    <xf numFmtId="0" fontId="15" fillId="101" borderId="0" applyNumberFormat="0" applyBorder="0" applyAlignment="0" applyProtection="0"/>
    <xf numFmtId="0" fontId="15" fillId="102" borderId="0" applyNumberFormat="0" applyBorder="0" applyAlignment="0" applyProtection="0"/>
    <xf numFmtId="0" fontId="208" fillId="103" borderId="0" applyNumberFormat="0" applyBorder="0" applyAlignment="0" applyProtection="0"/>
    <xf numFmtId="0" fontId="15" fillId="0" borderId="0"/>
    <xf numFmtId="167" fontId="19" fillId="0" borderId="0" applyFont="0" applyFill="0" applyBorder="0" applyAlignment="0" applyProtection="0"/>
    <xf numFmtId="167" fontId="19" fillId="0" borderId="0" applyFont="0" applyFill="0" applyBorder="0" applyAlignment="0" applyProtection="0"/>
    <xf numFmtId="9" fontId="15" fillId="0" borderId="0" applyFont="0" applyFill="0" applyBorder="0" applyAlignment="0" applyProtection="0"/>
    <xf numFmtId="0" fontId="15" fillId="0" borderId="0"/>
    <xf numFmtId="0" fontId="15" fillId="79" borderId="68" applyNumberFormat="0" applyFont="0" applyAlignment="0" applyProtection="0"/>
    <xf numFmtId="167" fontId="15" fillId="0" borderId="0" applyFont="0" applyFill="0" applyBorder="0" applyAlignment="0" applyProtection="0"/>
    <xf numFmtId="0" fontId="44" fillId="0" borderId="0"/>
    <xf numFmtId="0" fontId="44" fillId="0" borderId="0"/>
    <xf numFmtId="0" fontId="44" fillId="0" borderId="0"/>
    <xf numFmtId="0" fontId="69" fillId="3" borderId="0" applyNumberFormat="0" applyBorder="0" applyAlignment="0" applyProtection="0"/>
    <xf numFmtId="0" fontId="69" fillId="3" borderId="0" applyNumberFormat="0" applyBorder="0" applyAlignment="0" applyProtection="0"/>
    <xf numFmtId="0" fontId="19" fillId="3" borderId="0" applyNumberFormat="0" applyBorder="0" applyAlignment="0" applyProtection="0"/>
    <xf numFmtId="0" fontId="15" fillId="0" borderId="0"/>
    <xf numFmtId="0" fontId="15" fillId="0" borderId="0"/>
    <xf numFmtId="0" fontId="15" fillId="0" borderId="0"/>
    <xf numFmtId="0" fontId="15" fillId="0" borderId="0"/>
    <xf numFmtId="0" fontId="19" fillId="3" borderId="0" applyNumberFormat="0" applyBorder="0" applyAlignment="0" applyProtection="0"/>
    <xf numFmtId="0" fontId="69" fillId="5" borderId="0" applyNumberFormat="0" applyBorder="0" applyAlignment="0" applyProtection="0"/>
    <xf numFmtId="0" fontId="6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69" fillId="7" borderId="0" applyNumberFormat="0" applyBorder="0" applyAlignment="0" applyProtection="0"/>
    <xf numFmtId="0" fontId="69" fillId="7" borderId="0" applyNumberFormat="0" applyBorder="0" applyAlignment="0" applyProtection="0"/>
    <xf numFmtId="0" fontId="19" fillId="7" borderId="0" applyNumberFormat="0" applyBorder="0" applyAlignment="0" applyProtection="0"/>
    <xf numFmtId="0" fontId="19" fillId="7" borderId="0" applyNumberFormat="0" applyBorder="0" applyAlignment="0" applyProtection="0"/>
    <xf numFmtId="0" fontId="69" fillId="9" borderId="0" applyNumberFormat="0" applyBorder="0" applyAlignment="0" applyProtection="0"/>
    <xf numFmtId="0" fontId="6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69" fillId="11" borderId="0" applyNumberFormat="0" applyBorder="0" applyAlignment="0" applyProtection="0"/>
    <xf numFmtId="0" fontId="6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69" fillId="10" borderId="0" applyNumberFormat="0" applyBorder="0" applyAlignment="0" applyProtection="0"/>
    <xf numFmtId="0" fontId="6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69" fillId="6" borderId="0" applyNumberFormat="0" applyBorder="0" applyAlignment="0" applyProtection="0"/>
    <xf numFmtId="0" fontId="6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69" fillId="12" borderId="0" applyNumberFormat="0" applyBorder="0" applyAlignment="0" applyProtection="0"/>
    <xf numFmtId="0" fontId="69" fillId="12" borderId="0" applyNumberFormat="0" applyBorder="0" applyAlignment="0" applyProtection="0"/>
    <xf numFmtId="0" fontId="19" fillId="12" borderId="0" applyNumberFormat="0" applyBorder="0" applyAlignment="0" applyProtection="0"/>
    <xf numFmtId="0" fontId="19" fillId="12" borderId="0" applyNumberFormat="0" applyBorder="0" applyAlignment="0" applyProtection="0"/>
    <xf numFmtId="0" fontId="69" fillId="9" borderId="0" applyNumberFormat="0" applyBorder="0" applyAlignment="0" applyProtection="0"/>
    <xf numFmtId="0" fontId="69" fillId="9" borderId="0" applyNumberFormat="0" applyBorder="0" applyAlignment="0" applyProtection="0"/>
    <xf numFmtId="0" fontId="19" fillId="9" borderId="0" applyNumberFormat="0" applyBorder="0" applyAlignment="0" applyProtection="0"/>
    <xf numFmtId="0" fontId="19" fillId="9" borderId="0" applyNumberFormat="0" applyBorder="0" applyAlignment="0" applyProtection="0"/>
    <xf numFmtId="0" fontId="69" fillId="4" borderId="0" applyNumberFormat="0" applyBorder="0" applyAlignment="0" applyProtection="0"/>
    <xf numFmtId="0" fontId="6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69" fillId="13" borderId="0" applyNumberFormat="0" applyBorder="0" applyAlignment="0" applyProtection="0"/>
    <xf numFmtId="0" fontId="69" fillId="13" borderId="0" applyNumberFormat="0" applyBorder="0" applyAlignment="0" applyProtection="0"/>
    <xf numFmtId="0" fontId="19" fillId="13" borderId="0" applyNumberFormat="0" applyBorder="0" applyAlignment="0" applyProtection="0"/>
    <xf numFmtId="0" fontId="19" fillId="13" borderId="0" applyNumberFormat="0" applyBorder="0" applyAlignment="0" applyProtection="0"/>
    <xf numFmtId="0" fontId="112" fillId="14" borderId="0" applyNumberFormat="0" applyBorder="0" applyAlignment="0" applyProtection="0"/>
    <xf numFmtId="0" fontId="112" fillId="14" borderId="0" applyNumberFormat="0" applyBorder="0" applyAlignment="0" applyProtection="0"/>
    <xf numFmtId="0" fontId="61" fillId="14" borderId="0" applyNumberFormat="0" applyBorder="0" applyAlignment="0" applyProtection="0"/>
    <xf numFmtId="0" fontId="61" fillId="14" borderId="0" applyNumberFormat="0" applyBorder="0" applyAlignment="0" applyProtection="0"/>
    <xf numFmtId="0" fontId="112" fillId="6" borderId="0" applyNumberFormat="0" applyBorder="0" applyAlignment="0" applyProtection="0"/>
    <xf numFmtId="0" fontId="112" fillId="6" borderId="0" applyNumberFormat="0" applyBorder="0" applyAlignment="0" applyProtection="0"/>
    <xf numFmtId="0" fontId="61" fillId="6" borderId="0" applyNumberFormat="0" applyBorder="0" applyAlignment="0" applyProtection="0"/>
    <xf numFmtId="0" fontId="61" fillId="6" borderId="0" applyNumberFormat="0" applyBorder="0" applyAlignment="0" applyProtection="0"/>
    <xf numFmtId="0" fontId="112" fillId="12" borderId="0" applyNumberFormat="0" applyBorder="0" applyAlignment="0" applyProtection="0"/>
    <xf numFmtId="0" fontId="112" fillId="12" borderId="0" applyNumberFormat="0" applyBorder="0" applyAlignment="0" applyProtection="0"/>
    <xf numFmtId="0" fontId="61" fillId="12" borderId="0" applyNumberFormat="0" applyBorder="0" applyAlignment="0" applyProtection="0"/>
    <xf numFmtId="0" fontId="61" fillId="12" borderId="0" applyNumberFormat="0" applyBorder="0" applyAlignment="0" applyProtection="0"/>
    <xf numFmtId="0" fontId="112" fillId="16" borderId="0" applyNumberFormat="0" applyBorder="0" applyAlignment="0" applyProtection="0"/>
    <xf numFmtId="0" fontId="112" fillId="16" borderId="0" applyNumberFormat="0" applyBorder="0" applyAlignment="0" applyProtection="0"/>
    <xf numFmtId="0" fontId="61" fillId="16" borderId="0" applyNumberFormat="0" applyBorder="0" applyAlignment="0" applyProtection="0"/>
    <xf numFmtId="0" fontId="61" fillId="16" borderId="0" applyNumberFormat="0" applyBorder="0" applyAlignment="0" applyProtection="0"/>
    <xf numFmtId="0" fontId="112" fillId="17" borderId="0" applyNumberFormat="0" applyBorder="0" applyAlignment="0" applyProtection="0"/>
    <xf numFmtId="0" fontId="112"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112" fillId="18" borderId="0" applyNumberFormat="0" applyBorder="0" applyAlignment="0" applyProtection="0"/>
    <xf numFmtId="0" fontId="112" fillId="18" borderId="0" applyNumberFormat="0" applyBorder="0" applyAlignment="0" applyProtection="0"/>
    <xf numFmtId="0" fontId="61" fillId="18" borderId="0" applyNumberFormat="0" applyBorder="0" applyAlignment="0" applyProtection="0"/>
    <xf numFmtId="0" fontId="61" fillId="18" borderId="0" applyNumberFormat="0" applyBorder="0" applyAlignment="0" applyProtection="0"/>
    <xf numFmtId="0" fontId="112" fillId="19" borderId="0" applyNumberFormat="0" applyBorder="0" applyAlignment="0" applyProtection="0"/>
    <xf numFmtId="0" fontId="112" fillId="19" borderId="0" applyNumberFormat="0" applyBorder="0" applyAlignment="0" applyProtection="0"/>
    <xf numFmtId="0" fontId="61" fillId="19" borderId="0" applyNumberFormat="0" applyBorder="0" applyAlignment="0" applyProtection="0"/>
    <xf numFmtId="0" fontId="61" fillId="19" borderId="0" applyNumberFormat="0" applyBorder="0" applyAlignment="0" applyProtection="0"/>
    <xf numFmtId="0" fontId="112" fillId="24" borderId="0" applyNumberFormat="0" applyBorder="0" applyAlignment="0" applyProtection="0"/>
    <xf numFmtId="0" fontId="112" fillId="24" borderId="0" applyNumberFormat="0" applyBorder="0" applyAlignment="0" applyProtection="0"/>
    <xf numFmtId="0" fontId="61" fillId="24" borderId="0" applyNumberFormat="0" applyBorder="0" applyAlignment="0" applyProtection="0"/>
    <xf numFmtId="0" fontId="61" fillId="24" borderId="0" applyNumberFormat="0" applyBorder="0" applyAlignment="0" applyProtection="0"/>
    <xf numFmtId="0" fontId="112" fillId="27" borderId="0" applyNumberFormat="0" applyBorder="0" applyAlignment="0" applyProtection="0"/>
    <xf numFmtId="0" fontId="112" fillId="27" borderId="0" applyNumberFormat="0" applyBorder="0" applyAlignment="0" applyProtection="0"/>
    <xf numFmtId="0" fontId="61" fillId="27" borderId="0" applyNumberFormat="0" applyBorder="0" applyAlignment="0" applyProtection="0"/>
    <xf numFmtId="0" fontId="61" fillId="27" borderId="0" applyNumberFormat="0" applyBorder="0" applyAlignment="0" applyProtection="0"/>
    <xf numFmtId="0" fontId="112" fillId="16" borderId="0" applyNumberFormat="0" applyBorder="0" applyAlignment="0" applyProtection="0"/>
    <xf numFmtId="0" fontId="112" fillId="16" borderId="0" applyNumberFormat="0" applyBorder="0" applyAlignment="0" applyProtection="0"/>
    <xf numFmtId="0" fontId="61" fillId="16" borderId="0" applyNumberFormat="0" applyBorder="0" applyAlignment="0" applyProtection="0"/>
    <xf numFmtId="0" fontId="61" fillId="16" borderId="0" applyNumberFormat="0" applyBorder="0" applyAlignment="0" applyProtection="0"/>
    <xf numFmtId="0" fontId="112" fillId="17" borderId="0" applyNumberFormat="0" applyBorder="0" applyAlignment="0" applyProtection="0"/>
    <xf numFmtId="0" fontId="112" fillId="17" borderId="0" applyNumberFormat="0" applyBorder="0" applyAlignment="0" applyProtection="0"/>
    <xf numFmtId="0" fontId="61" fillId="17" borderId="0" applyNumberFormat="0" applyBorder="0" applyAlignment="0" applyProtection="0"/>
    <xf numFmtId="0" fontId="61" fillId="17" borderId="0" applyNumberFormat="0" applyBorder="0" applyAlignment="0" applyProtection="0"/>
    <xf numFmtId="0" fontId="112" fillId="15" borderId="0" applyNumberFormat="0" applyBorder="0" applyAlignment="0" applyProtection="0"/>
    <xf numFmtId="0" fontId="112" fillId="15" borderId="0" applyNumberFormat="0" applyBorder="0" applyAlignment="0" applyProtection="0"/>
    <xf numFmtId="0" fontId="61" fillId="15" borderId="0" applyNumberFormat="0" applyBorder="0" applyAlignment="0" applyProtection="0"/>
    <xf numFmtId="0" fontId="61" fillId="15" borderId="0" applyNumberFormat="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09" fillId="35" borderId="11" applyNumberFormat="0" applyAlignment="0" applyProtection="0"/>
    <xf numFmtId="0" fontId="209" fillId="35" borderId="11" applyNumberFormat="0" applyAlignment="0" applyProtection="0"/>
    <xf numFmtId="0" fontId="72" fillId="35" borderId="11" applyNumberFormat="0" applyAlignment="0" applyProtection="0"/>
    <xf numFmtId="0" fontId="72" fillId="35" borderId="11" applyNumberFormat="0" applyAlignment="0" applyProtection="0"/>
    <xf numFmtId="0" fontId="210" fillId="0" borderId="12" applyNumberFormat="0" applyFill="0" applyAlignment="0" applyProtection="0"/>
    <xf numFmtId="0" fontId="210" fillId="0" borderId="12" applyNumberFormat="0" applyFill="0" applyAlignment="0" applyProtection="0"/>
    <xf numFmtId="0" fontId="73" fillId="0" borderId="12" applyNumberFormat="0" applyFill="0" applyAlignment="0" applyProtection="0"/>
    <xf numFmtId="0" fontId="73" fillId="0" borderId="12" applyNumberFormat="0" applyFill="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0" fontId="20" fillId="8" borderId="14" applyNumberFormat="0" applyFont="0" applyAlignment="0" applyProtection="0"/>
    <xf numFmtId="0" fontId="20" fillId="8" borderId="14" applyNumberFormat="0" applyFont="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42" fontId="20" fillId="0" borderId="0" applyFont="0" applyFill="0" applyBorder="0" applyAlignment="0" applyProtection="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200"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0" fontId="211" fillId="10" borderId="11" applyNumberFormat="0" applyAlignment="0" applyProtection="0"/>
    <xf numFmtId="0" fontId="211" fillId="10" borderId="11" applyNumberFormat="0" applyAlignment="0" applyProtection="0"/>
    <xf numFmtId="0" fontId="91" fillId="10" borderId="11" applyNumberFormat="0" applyAlignment="0" applyProtection="0"/>
    <xf numFmtId="0" fontId="91" fillId="10" borderId="11" applyNumberFormat="0" applyAlignment="0" applyProtection="0"/>
    <xf numFmtId="166" fontId="20" fillId="0" borderId="0" applyFont="0" applyFill="0" applyBorder="0" applyAlignment="0" applyProtection="0"/>
    <xf numFmtId="233" fontId="20" fillId="0" borderId="0" applyFont="0" applyFill="0" applyBorder="0" applyAlignment="0" applyProtection="0"/>
    <xf numFmtId="23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23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233" fontId="20" fillId="0" borderId="0" applyFont="0" applyFill="0" applyBorder="0" applyAlignment="0" applyProtection="0"/>
    <xf numFmtId="23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8"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1"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242" fontId="48" fillId="0" borderId="0"/>
    <xf numFmtId="0" fontId="212" fillId="5" borderId="0" applyNumberFormat="0" applyBorder="0" applyAlignment="0" applyProtection="0"/>
    <xf numFmtId="0" fontId="212" fillId="5" borderId="0" applyNumberFormat="0" applyBorder="0" applyAlignment="0" applyProtection="0"/>
    <xf numFmtId="0" fontId="120" fillId="5" borderId="0" applyNumberFormat="0" applyBorder="0" applyAlignment="0" applyProtection="0"/>
    <xf numFmtId="0" fontId="120" fillId="5" borderId="0" applyNumberFormat="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251" fontId="48" fillId="37" borderId="0" applyFont="0" applyBorder="0" applyAlignment="0" applyProtection="0">
      <alignment horizontal="right"/>
      <protection hidden="1"/>
    </xf>
    <xf numFmtId="0" fontId="213" fillId="2" borderId="0" applyNumberFormat="0" applyBorder="0" applyAlignment="0" applyProtection="0"/>
    <xf numFmtId="0" fontId="213" fillId="2" borderId="0" applyNumberFormat="0" applyBorder="0" applyAlignment="0" applyProtection="0"/>
    <xf numFmtId="0" fontId="129" fillId="2" borderId="0" applyNumberFormat="0" applyBorder="0" applyAlignment="0" applyProtection="0"/>
    <xf numFmtId="0" fontId="129" fillId="2" borderId="0" applyNumberFormat="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0" fontId="20"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20" fillId="0" borderId="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7"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58"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262" fontId="48"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45" fillId="0" borderId="32" applyNumberFormat="0" applyFill="0" applyBorder="0" applyAlignment="0" applyProtection="0">
      <alignment horizontal="center"/>
    </xf>
    <xf numFmtId="0" fontId="145" fillId="0" borderId="32" applyNumberFormat="0" applyFill="0" applyBorder="0" applyAlignment="0" applyProtection="0">
      <alignment horizontal="center"/>
    </xf>
    <xf numFmtId="0" fontId="145" fillId="0" borderId="32" applyNumberFormat="0" applyFill="0" applyBorder="0" applyAlignment="0" applyProtection="0">
      <alignment horizontal="center"/>
    </xf>
    <xf numFmtId="0" fontId="21" fillId="7" borderId="0" applyNumberFormat="0" applyBorder="0" applyAlignment="0" applyProtection="0"/>
    <xf numFmtId="0" fontId="21" fillId="7" borderId="0" applyNumberFormat="0" applyBorder="0" applyAlignment="0" applyProtection="0"/>
    <xf numFmtId="0" fontId="151" fillId="7" borderId="0" applyNumberFormat="0" applyBorder="0" applyAlignment="0" applyProtection="0"/>
    <xf numFmtId="0" fontId="151" fillId="7" borderId="0" applyNumberFormat="0" applyBorder="0" applyAlignment="0" applyProtection="0"/>
    <xf numFmtId="0" fontId="214" fillId="35" borderId="33" applyNumberFormat="0" applyAlignment="0" applyProtection="0"/>
    <xf numFmtId="0" fontId="214" fillId="35" borderId="33" applyNumberFormat="0" applyAlignment="0" applyProtection="0"/>
    <xf numFmtId="0" fontId="153" fillId="35" borderId="33" applyNumberFormat="0" applyAlignment="0" applyProtection="0"/>
    <xf numFmtId="0" fontId="153" fillId="35" borderId="33" applyNumberFormat="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160" fillId="0" borderId="0" applyNumberFormat="0" applyFill="0" applyBorder="0" applyAlignment="0" applyProtection="0"/>
    <xf numFmtId="0" fontId="160"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216" fillId="0" borderId="35" applyNumberFormat="0" applyFill="0" applyAlignment="0" applyProtection="0"/>
    <xf numFmtId="0" fontId="216" fillId="0" borderId="35" applyNumberFormat="0" applyFill="0" applyAlignment="0" applyProtection="0"/>
    <xf numFmtId="0" fontId="166" fillId="0" borderId="35" applyNumberFormat="0" applyFill="0" applyAlignment="0" applyProtection="0"/>
    <xf numFmtId="0" fontId="166" fillId="0" borderId="35" applyNumberFormat="0" applyFill="0" applyAlignment="0" applyProtection="0"/>
    <xf numFmtId="0" fontId="217" fillId="0" borderId="37" applyNumberFormat="0" applyFill="0" applyAlignment="0" applyProtection="0"/>
    <xf numFmtId="0" fontId="217" fillId="0" borderId="37" applyNumberFormat="0" applyFill="0" applyAlignment="0" applyProtection="0"/>
    <xf numFmtId="0" fontId="168" fillId="0" borderId="37" applyNumberFormat="0" applyFill="0" applyAlignment="0" applyProtection="0"/>
    <xf numFmtId="0" fontId="168" fillId="0" borderId="37" applyNumberFormat="0" applyFill="0" applyAlignment="0" applyProtection="0"/>
    <xf numFmtId="0" fontId="218" fillId="0" borderId="39" applyNumberFormat="0" applyFill="0" applyAlignment="0" applyProtection="0"/>
    <xf numFmtId="0" fontId="218" fillId="0" borderId="39" applyNumberFormat="0" applyFill="0" applyAlignment="0" applyProtection="0"/>
    <xf numFmtId="0" fontId="170" fillId="0" borderId="39" applyNumberFormat="0" applyFill="0" applyAlignment="0" applyProtection="0"/>
    <xf numFmtId="0" fontId="170" fillId="0" borderId="39" applyNumberFormat="0" applyFill="0" applyAlignment="0" applyProtection="0"/>
    <xf numFmtId="0" fontId="218" fillId="0" borderId="0" applyNumberFormat="0" applyFill="0" applyBorder="0" applyAlignment="0" applyProtection="0"/>
    <xf numFmtId="0" fontId="218" fillId="0" borderId="0" applyNumberFormat="0" applyFill="0" applyBorder="0" applyAlignment="0" applyProtection="0"/>
    <xf numFmtId="0" fontId="170" fillId="0" borderId="0" applyNumberFormat="0" applyFill="0" applyBorder="0" applyAlignment="0" applyProtection="0"/>
    <xf numFmtId="0" fontId="170" fillId="0" borderId="0" applyNumberFormat="0" applyFill="0" applyBorder="0" applyAlignment="0" applyProtection="0"/>
    <xf numFmtId="0" fontId="43" fillId="0" borderId="41" applyNumberFormat="0" applyFill="0" applyAlignment="0" applyProtection="0"/>
    <xf numFmtId="0" fontId="43" fillId="0" borderId="41" applyNumberFormat="0" applyFill="0" applyAlignment="0" applyProtection="0"/>
    <xf numFmtId="0" fontId="87" fillId="0" borderId="41" applyNumberFormat="0" applyFill="0" applyAlignment="0" applyProtection="0"/>
    <xf numFmtId="0" fontId="87" fillId="0" borderId="41" applyNumberFormat="0" applyFill="0" applyAlignment="0" applyProtection="0"/>
    <xf numFmtId="0" fontId="24" fillId="66" borderId="43" applyNumberFormat="0" applyAlignment="0" applyProtection="0"/>
    <xf numFmtId="0" fontId="24" fillId="66" borderId="43" applyNumberFormat="0" applyAlignment="0" applyProtection="0"/>
    <xf numFmtId="0" fontId="171" fillId="66" borderId="43" applyNumberFormat="0" applyAlignment="0" applyProtection="0"/>
    <xf numFmtId="0" fontId="171" fillId="66" borderId="43" applyNumberFormat="0" applyAlignment="0" applyProtection="0"/>
    <xf numFmtId="0" fontId="44" fillId="0" borderId="0"/>
    <xf numFmtId="0" fontId="44" fillId="0" borderId="0"/>
    <xf numFmtId="0" fontId="44" fillId="0" borderId="0"/>
    <xf numFmtId="0" fontId="20" fillId="0" borderId="0"/>
    <xf numFmtId="41" fontId="20" fillId="0" borderId="0" applyFont="0" applyFill="0" applyBorder="0" applyAlignment="0" applyProtection="0"/>
    <xf numFmtId="42" fontId="20" fillId="0" borderId="0" applyFont="0" applyFill="0" applyBorder="0" applyAlignment="0" applyProtection="0"/>
    <xf numFmtId="233"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45" fillId="0" borderId="32" applyNumberFormat="0" applyFill="0" applyBorder="0" applyAlignment="0" applyProtection="0">
      <alignment horizontal="center"/>
    </xf>
    <xf numFmtId="0" fontId="145" fillId="0" borderId="32" applyNumberFormat="0" applyFill="0" applyBorder="0" applyAlignment="0" applyProtection="0">
      <alignment horizontal="center"/>
    </xf>
    <xf numFmtId="0" fontId="145" fillId="0" borderId="32" applyNumberFormat="0" applyFill="0" applyBorder="0" applyAlignment="0" applyProtection="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xf numFmtId="167" fontId="20" fillId="0" borderId="0" applyFont="0" applyFill="0" applyBorder="0" applyAlignment="0" applyProtection="0"/>
    <xf numFmtId="0" fontId="14" fillId="94" borderId="0" applyNumberFormat="0" applyBorder="0" applyAlignment="0" applyProtection="0"/>
    <xf numFmtId="0" fontId="14" fillId="93" borderId="0" applyNumberFormat="0" applyBorder="0" applyAlignment="0" applyProtection="0"/>
    <xf numFmtId="0" fontId="14" fillId="81" borderId="0" applyNumberFormat="0" applyBorder="0" applyAlignment="0" applyProtection="0"/>
    <xf numFmtId="0" fontId="14" fillId="89" borderId="0" applyNumberFormat="0" applyBorder="0" applyAlignment="0" applyProtection="0"/>
    <xf numFmtId="0" fontId="14" fillId="97" borderId="0" applyNumberFormat="0" applyBorder="0" applyAlignment="0" applyProtection="0"/>
    <xf numFmtId="0" fontId="14" fillId="82" borderId="0" applyNumberFormat="0" applyBorder="0" applyAlignment="0" applyProtection="0"/>
    <xf numFmtId="0" fontId="14" fillId="90" borderId="0" applyNumberFormat="0" applyBorder="0" applyAlignment="0" applyProtection="0"/>
    <xf numFmtId="0" fontId="14" fillId="102" borderId="0" applyNumberFormat="0" applyBorder="0" applyAlignment="0" applyProtection="0"/>
    <xf numFmtId="0" fontId="125" fillId="0" borderId="0"/>
    <xf numFmtId="9" fontId="125" fillId="0" borderId="0" applyFont="0" applyFill="0" applyBorder="0" applyAlignment="0" applyProtection="0"/>
    <xf numFmtId="247" fontId="124" fillId="0" borderId="0"/>
    <xf numFmtId="0" fontId="14" fillId="0" borderId="0"/>
    <xf numFmtId="0" fontId="14" fillId="102" borderId="0" applyNumberFormat="0" applyBorder="0" applyAlignment="0" applyProtection="0"/>
    <xf numFmtId="0" fontId="14" fillId="82" borderId="0" applyNumberFormat="0" applyBorder="0" applyAlignment="0" applyProtection="0"/>
    <xf numFmtId="0" fontId="14" fillId="93" borderId="0" applyNumberFormat="0" applyBorder="0" applyAlignment="0" applyProtection="0"/>
    <xf numFmtId="0" fontId="14" fillId="89" borderId="0" applyNumberFormat="0" applyBorder="0" applyAlignment="0" applyProtection="0"/>
    <xf numFmtId="0" fontId="14" fillId="85" borderId="0" applyNumberFormat="0" applyBorder="0" applyAlignment="0" applyProtection="0"/>
    <xf numFmtId="0" fontId="14" fillId="81" borderId="0" applyNumberFormat="0" applyBorder="0" applyAlignment="0" applyProtection="0"/>
    <xf numFmtId="0" fontId="14" fillId="81" borderId="0" applyNumberFormat="0" applyBorder="0" applyAlignment="0" applyProtection="0"/>
    <xf numFmtId="0" fontId="14" fillId="85" borderId="0" applyNumberFormat="0" applyBorder="0" applyAlignment="0" applyProtection="0"/>
    <xf numFmtId="0" fontId="14" fillId="89" borderId="0" applyNumberFormat="0" applyBorder="0" applyAlignment="0" applyProtection="0"/>
    <xf numFmtId="0" fontId="14" fillId="93" borderId="0" applyNumberFormat="0" applyBorder="0" applyAlignment="0" applyProtection="0"/>
    <xf numFmtId="0" fontId="14" fillId="97" borderId="0" applyNumberFormat="0" applyBorder="0" applyAlignment="0" applyProtection="0"/>
    <xf numFmtId="0" fontId="14" fillId="101" borderId="0" applyNumberFormat="0" applyBorder="0" applyAlignment="0" applyProtection="0"/>
    <xf numFmtId="0" fontId="14" fillId="82" borderId="0" applyNumberFormat="0" applyBorder="0" applyAlignment="0" applyProtection="0"/>
    <xf numFmtId="0" fontId="14" fillId="86" borderId="0" applyNumberFormat="0" applyBorder="0" applyAlignment="0" applyProtection="0"/>
    <xf numFmtId="0" fontId="14" fillId="90" borderId="0" applyNumberFormat="0" applyBorder="0" applyAlignment="0" applyProtection="0"/>
    <xf numFmtId="0" fontId="14" fillId="94" borderId="0" applyNumberFormat="0" applyBorder="0" applyAlignment="0" applyProtection="0"/>
    <xf numFmtId="0" fontId="14" fillId="98" borderId="0" applyNumberFormat="0" applyBorder="0" applyAlignment="0" applyProtection="0"/>
    <xf numFmtId="0" fontId="14" fillId="102" borderId="0" applyNumberFormat="0" applyBorder="0" applyAlignment="0" applyProtection="0"/>
    <xf numFmtId="233" fontId="219" fillId="0" borderId="0" applyFont="0" applyFill="0" applyBorder="0" applyAlignment="0" applyProtection="0"/>
    <xf numFmtId="0" fontId="14" fillId="0" borderId="0"/>
    <xf numFmtId="167" fontId="14" fillId="0" borderId="0" applyFont="0" applyFill="0" applyBorder="0" applyAlignment="0" applyProtection="0"/>
    <xf numFmtId="167" fontId="220" fillId="0" borderId="0" applyFont="0" applyFill="0" applyBorder="0" applyAlignment="0" applyProtection="0"/>
    <xf numFmtId="0" fontId="14" fillId="0" borderId="0"/>
    <xf numFmtId="0" fontId="84" fillId="0" borderId="0"/>
    <xf numFmtId="0" fontId="163" fillId="0" borderId="0" applyNumberFormat="0" applyFill="0" applyBorder="0" applyAlignment="0" applyProtection="0"/>
    <xf numFmtId="0" fontId="20" fillId="0" borderId="0"/>
    <xf numFmtId="0" fontId="20" fillId="0" borderId="0"/>
    <xf numFmtId="0" fontId="50" fillId="0" borderId="0"/>
    <xf numFmtId="0" fontId="123" fillId="36" borderId="0" applyFont="0" applyFill="0" applyBorder="0" applyAlignment="0" applyProtection="0"/>
    <xf numFmtId="0" fontId="20" fillId="0" borderId="0"/>
    <xf numFmtId="0" fontId="20" fillId="0" borderId="0"/>
    <xf numFmtId="0" fontId="47" fillId="0" borderId="0"/>
    <xf numFmtId="0" fontId="14" fillId="102" borderId="0" applyNumberFormat="0" applyBorder="0" applyAlignment="0" applyProtection="0"/>
    <xf numFmtId="0" fontId="14" fillId="86" borderId="0" applyNumberFormat="0" applyBorder="0" applyAlignment="0" applyProtection="0"/>
    <xf numFmtId="0" fontId="14" fillId="101" borderId="0" applyNumberFormat="0" applyBorder="0" applyAlignment="0" applyProtection="0"/>
    <xf numFmtId="0" fontId="14" fillId="85" borderId="0" applyNumberFormat="0" applyBorder="0" applyAlignment="0" applyProtection="0"/>
    <xf numFmtId="0" fontId="14" fillId="0" borderId="0"/>
    <xf numFmtId="0" fontId="123" fillId="36" borderId="0" applyFont="0" applyFill="0" applyBorder="0" applyAlignment="0" applyProtection="0"/>
    <xf numFmtId="0" fontId="20" fillId="0" borderId="0"/>
    <xf numFmtId="0" fontId="20" fillId="0" borderId="0"/>
    <xf numFmtId="0" fontId="123" fillId="36" borderId="0" applyFont="0" applyFill="0" applyBorder="0" applyAlignment="0" applyProtection="0"/>
    <xf numFmtId="0" fontId="14" fillId="94" borderId="0" applyNumberFormat="0" applyBorder="0" applyAlignment="0" applyProtection="0"/>
    <xf numFmtId="0" fontId="20" fillId="0" borderId="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6"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2"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5"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218" fontId="74" fillId="0" borderId="0"/>
    <xf numFmtId="218" fontId="74" fillId="0" borderId="0"/>
    <xf numFmtId="218" fontId="74" fillId="0" borderId="0"/>
    <xf numFmtId="218" fontId="74" fillId="0" borderId="0"/>
    <xf numFmtId="218" fontId="74" fillId="0" borderId="0"/>
    <xf numFmtId="218" fontId="74" fillId="0" borderId="0"/>
    <xf numFmtId="218" fontId="74" fillId="0" borderId="0"/>
    <xf numFmtId="218" fontId="74" fillId="0" borderId="0"/>
    <xf numFmtId="0" fontId="81" fillId="0" borderId="0">
      <protection hidden="1"/>
    </xf>
    <xf numFmtId="231" fontId="20" fillId="0" borderId="0" applyFont="0" applyFill="0" applyBorder="0" applyAlignment="0" applyProtection="0"/>
    <xf numFmtId="0" fontId="103" fillId="38" borderId="0" applyNumberFormat="0" applyBorder="0" applyAlignment="0" applyProtection="0"/>
    <xf numFmtId="3" fontId="105" fillId="0" borderId="0" applyNumberFormat="0" applyBorder="0" applyAlignment="0" applyProtection="0"/>
    <xf numFmtId="0" fontId="20" fillId="0" borderId="0"/>
    <xf numFmtId="170" fontId="20" fillId="0" borderId="0" applyFont="0" applyFill="0" applyBorder="0" applyAlignment="0" applyProtection="0"/>
    <xf numFmtId="167" fontId="19" fillId="0" borderId="0" applyFont="0" applyFill="0" applyBorder="0" applyAlignment="0" applyProtection="0"/>
    <xf numFmtId="0" fontId="123" fillId="36" borderId="0" applyFont="0" applyFill="0" applyBorder="0" applyAlignment="0" applyProtection="0"/>
    <xf numFmtId="253" fontId="74" fillId="0" borderId="0"/>
    <xf numFmtId="0" fontId="14" fillId="0" borderId="0"/>
    <xf numFmtId="0" fontId="20" fillId="0" borderId="0"/>
    <xf numFmtId="0" fontId="14" fillId="0" borderId="0"/>
    <xf numFmtId="0" fontId="14" fillId="0" borderId="0"/>
    <xf numFmtId="0" fontId="14" fillId="0" borderId="0"/>
    <xf numFmtId="0" fontId="14" fillId="0" borderId="0"/>
    <xf numFmtId="0" fontId="14" fillId="0" borderId="0"/>
    <xf numFmtId="9" fontId="19" fillId="0" borderId="0" applyFont="0" applyFill="0" applyBorder="0" applyAlignment="0" applyProtection="0"/>
    <xf numFmtId="9" fontId="19" fillId="0" borderId="0" applyFont="0" applyFill="0" applyBorder="0" applyAlignment="0" applyProtection="0"/>
    <xf numFmtId="0" fontId="81" fillId="0" borderId="0" applyNumberFormat="0" applyFont="0" applyFill="0" applyBorder="0" applyProtection="0">
      <alignment wrapText="1"/>
    </xf>
    <xf numFmtId="0" fontId="162" fillId="0" borderId="0"/>
    <xf numFmtId="0" fontId="20" fillId="0" borderId="0"/>
    <xf numFmtId="0" fontId="14" fillId="0" borderId="0"/>
    <xf numFmtId="0" fontId="14" fillId="0" borderId="0"/>
    <xf numFmtId="0" fontId="14" fillId="85" borderId="0" applyNumberFormat="0" applyBorder="0" applyAlignment="0" applyProtection="0"/>
    <xf numFmtId="0" fontId="14" fillId="93" borderId="0" applyNumberFormat="0" applyBorder="0" applyAlignment="0" applyProtection="0"/>
    <xf numFmtId="0" fontId="14" fillId="101" borderId="0" applyNumberFormat="0" applyBorder="0" applyAlignment="0" applyProtection="0"/>
    <xf numFmtId="0" fontId="14" fillId="86" borderId="0" applyNumberFormat="0" applyBorder="0" applyAlignment="0" applyProtection="0"/>
    <xf numFmtId="0" fontId="14" fillId="98" borderId="0" applyNumberFormat="0" applyBorder="0" applyAlignment="0" applyProtection="0"/>
    <xf numFmtId="0" fontId="20" fillId="0" borderId="0"/>
    <xf numFmtId="0" fontId="20" fillId="0" borderId="0"/>
    <xf numFmtId="0" fontId="14" fillId="98" borderId="0" applyNumberFormat="0" applyBorder="0" applyAlignment="0" applyProtection="0"/>
    <xf numFmtId="0" fontId="14" fillId="94" borderId="0" applyNumberFormat="0" applyBorder="0" applyAlignment="0" applyProtection="0"/>
    <xf numFmtId="0" fontId="14" fillId="90" borderId="0" applyNumberFormat="0" applyBorder="0" applyAlignment="0" applyProtection="0"/>
    <xf numFmtId="0" fontId="14" fillId="86" borderId="0" applyNumberFormat="0" applyBorder="0" applyAlignment="0" applyProtection="0"/>
    <xf numFmtId="0" fontId="14" fillId="101" borderId="0" applyNumberFormat="0" applyBorder="0" applyAlignment="0" applyProtection="0"/>
    <xf numFmtId="0" fontId="14" fillId="97" borderId="0" applyNumberFormat="0" applyBorder="0" applyAlignment="0" applyProtection="0"/>
    <xf numFmtId="0" fontId="20"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79" borderId="68" applyNumberFormat="0" applyFont="0" applyAlignment="0" applyProtection="0"/>
    <xf numFmtId="167" fontId="14" fillId="0" borderId="0" applyFont="0" applyFill="0" applyBorder="0" applyAlignment="0" applyProtection="0"/>
    <xf numFmtId="0" fontId="14" fillId="0" borderId="0"/>
    <xf numFmtId="0" fontId="14" fillId="0" borderId="0"/>
    <xf numFmtId="0" fontId="14" fillId="0" borderId="0"/>
    <xf numFmtId="0" fontId="14" fillId="0" borderId="0"/>
    <xf numFmtId="9" fontId="20" fillId="0" borderId="0" applyFont="0" applyFill="0" applyBorder="0" applyAlignment="0" applyProtection="0"/>
    <xf numFmtId="0" fontId="14" fillId="98" borderId="0" applyNumberFormat="0" applyBorder="0" applyAlignment="0" applyProtection="0"/>
    <xf numFmtId="0" fontId="14" fillId="90" borderId="0" applyNumberFormat="0" applyBorder="0" applyAlignment="0" applyProtection="0"/>
    <xf numFmtId="0" fontId="14" fillId="82" borderId="0" applyNumberFormat="0" applyBorder="0" applyAlignment="0" applyProtection="0"/>
    <xf numFmtId="0" fontId="14" fillId="97" borderId="0" applyNumberFormat="0" applyBorder="0" applyAlignment="0" applyProtection="0"/>
    <xf numFmtId="0" fontId="14" fillId="89" borderId="0" applyNumberFormat="0" applyBorder="0" applyAlignment="0" applyProtection="0"/>
    <xf numFmtId="0" fontId="14" fillId="81" borderId="0" applyNumberFormat="0" applyBorder="0" applyAlignment="0" applyProtection="0"/>
    <xf numFmtId="0" fontId="20" fillId="0" borderId="0"/>
    <xf numFmtId="0" fontId="123" fillId="36" borderId="0" applyFont="0" applyFill="0" applyBorder="0" applyAlignment="0" applyProtection="0"/>
    <xf numFmtId="0" fontId="123" fillId="36" borderId="0" applyFont="0" applyFill="0" applyBorder="0" applyAlignment="0" applyProtection="0"/>
    <xf numFmtId="0" fontId="20" fillId="0" borderId="0"/>
    <xf numFmtId="0" fontId="20" fillId="0" borderId="0"/>
    <xf numFmtId="0" fontId="20" fillId="0" borderId="0"/>
    <xf numFmtId="0" fontId="123" fillId="36" borderId="0" applyFont="0" applyFill="0" applyBorder="0" applyAlignment="0" applyProtection="0"/>
    <xf numFmtId="0" fontId="20" fillId="0" borderId="0"/>
    <xf numFmtId="0" fontId="123" fillId="36"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5" fillId="0" borderId="0"/>
    <xf numFmtId="0" fontId="125" fillId="0" borderId="0"/>
    <xf numFmtId="0" fontId="125" fillId="0" borderId="0"/>
    <xf numFmtId="0" fontId="125" fillId="0" borderId="0"/>
    <xf numFmtId="0" fontId="125" fillId="0" borderId="0"/>
    <xf numFmtId="167" fontId="14" fillId="0" borderId="0" applyFont="0" applyFill="0" applyBorder="0" applyAlignment="0" applyProtection="0"/>
    <xf numFmtId="9" fontId="125" fillId="0" borderId="0" applyFont="0" applyFill="0" applyBorder="0" applyAlignment="0" applyProtection="0"/>
    <xf numFmtId="167" fontId="125" fillId="0" borderId="0" applyFont="0" applyFill="0" applyBorder="0" applyAlignment="0" applyProtection="0"/>
    <xf numFmtId="0" fontId="125" fillId="0" borderId="0"/>
    <xf numFmtId="167" fontId="125" fillId="0" borderId="0" applyFont="0" applyFill="0" applyBorder="0" applyAlignment="0" applyProtection="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25" fillId="0" borderId="0"/>
    <xf numFmtId="0" fontId="13" fillId="0" borderId="0"/>
    <xf numFmtId="9" fontId="13" fillId="0" borderId="0" applyFont="0" applyFill="0" applyBorder="0" applyAlignment="0" applyProtection="0"/>
    <xf numFmtId="0" fontId="13" fillId="0" borderId="0"/>
    <xf numFmtId="0" fontId="13" fillId="0" borderId="0"/>
    <xf numFmtId="167" fontId="13" fillId="0" borderId="0" applyFont="0" applyFill="0" applyBorder="0" applyAlignment="0" applyProtection="0"/>
    <xf numFmtId="0" fontId="13" fillId="0" borderId="0"/>
    <xf numFmtId="167" fontId="221" fillId="0" borderId="0" applyFont="0" applyFill="0" applyBorder="0" applyAlignment="0" applyProtection="0"/>
    <xf numFmtId="0" fontId="221" fillId="0" borderId="0"/>
    <xf numFmtId="0" fontId="13" fillId="0" borderId="0"/>
    <xf numFmtId="0" fontId="22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0" fontId="11" fillId="79" borderId="68" applyNumberFormat="0" applyFont="0" applyAlignment="0" applyProtection="0"/>
    <xf numFmtId="0" fontId="11" fillId="81" borderId="0" applyNumberFormat="0" applyBorder="0" applyAlignment="0" applyProtection="0"/>
    <xf numFmtId="0" fontId="11" fillId="82" borderId="0" applyNumberFormat="0" applyBorder="0" applyAlignment="0" applyProtection="0"/>
    <xf numFmtId="0" fontId="11" fillId="85" borderId="0" applyNumberFormat="0" applyBorder="0" applyAlignment="0" applyProtection="0"/>
    <xf numFmtId="0" fontId="11" fillId="86" borderId="0" applyNumberFormat="0" applyBorder="0" applyAlignment="0" applyProtection="0"/>
    <xf numFmtId="0" fontId="11" fillId="89" borderId="0" applyNumberFormat="0" applyBorder="0" applyAlignment="0" applyProtection="0"/>
    <xf numFmtId="0" fontId="11" fillId="90" borderId="0" applyNumberFormat="0" applyBorder="0" applyAlignment="0" applyProtection="0"/>
    <xf numFmtId="0" fontId="11" fillId="93" borderId="0" applyNumberFormat="0" applyBorder="0" applyAlignment="0" applyProtection="0"/>
    <xf numFmtId="0" fontId="11" fillId="94" borderId="0" applyNumberFormat="0" applyBorder="0" applyAlignment="0" applyProtection="0"/>
    <xf numFmtId="0" fontId="11" fillId="97" borderId="0" applyNumberFormat="0" applyBorder="0" applyAlignment="0" applyProtection="0"/>
    <xf numFmtId="0" fontId="11" fillId="98" borderId="0" applyNumberFormat="0" applyBorder="0" applyAlignment="0" applyProtection="0"/>
    <xf numFmtId="0" fontId="11" fillId="101" borderId="0" applyNumberFormat="0" applyBorder="0" applyAlignment="0" applyProtection="0"/>
    <xf numFmtId="0" fontId="11" fillId="102" borderId="0" applyNumberFormat="0" applyBorder="0" applyAlignment="0" applyProtection="0"/>
    <xf numFmtId="167" fontId="11" fillId="0" borderId="0" applyFont="0" applyFill="0" applyBorder="0" applyAlignment="0" applyProtection="0"/>
    <xf numFmtId="247" fontId="124" fillId="0" borderId="0"/>
    <xf numFmtId="0" fontId="11" fillId="0" borderId="0"/>
    <xf numFmtId="9" fontId="11" fillId="0" borderId="0" applyFont="0" applyFill="0" applyBorder="0" applyAlignment="0" applyProtection="0"/>
    <xf numFmtId="0" fontId="11" fillId="0" borderId="0"/>
    <xf numFmtId="0" fontId="11" fillId="0" borderId="0"/>
    <xf numFmtId="0" fontId="19" fillId="3" borderId="0" applyNumberFormat="0" applyBorder="0" applyAlignment="0" applyProtection="0"/>
    <xf numFmtId="0" fontId="19" fillId="5" borderId="0" applyNumberFormat="0" applyBorder="0" applyAlignment="0" applyProtection="0"/>
    <xf numFmtId="0" fontId="19" fillId="7"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4"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4" borderId="0" applyNumberFormat="0" applyBorder="0" applyAlignment="0" applyProtection="0"/>
    <xf numFmtId="0" fontId="19" fillId="13" borderId="0" applyNumberFormat="0" applyBorder="0" applyAlignment="0" applyProtection="0"/>
    <xf numFmtId="0" fontId="61" fillId="14" borderId="0" applyNumberFormat="0" applyBorder="0" applyAlignment="0" applyProtection="0"/>
    <xf numFmtId="0" fontId="61" fillId="6" borderId="0" applyNumberFormat="0" applyBorder="0" applyAlignment="0" applyProtection="0"/>
    <xf numFmtId="0" fontId="61" fillId="12" borderId="0" applyNumberFormat="0" applyBorder="0" applyAlignment="0" applyProtection="0"/>
    <xf numFmtId="0" fontId="61" fillId="16" borderId="0" applyNumberFormat="0" applyBorder="0" applyAlignment="0" applyProtection="0"/>
    <xf numFmtId="0" fontId="61" fillId="17"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1" fillId="27" borderId="0" applyNumberFormat="0" applyBorder="0" applyAlignment="0" applyProtection="0"/>
    <xf numFmtId="0" fontId="61" fillId="16" borderId="0" applyNumberFormat="0" applyBorder="0" applyAlignment="0" applyProtection="0"/>
    <xf numFmtId="0" fontId="61" fillId="15" borderId="0" applyNumberFormat="0" applyBorder="0" applyAlignment="0" applyProtection="0"/>
    <xf numFmtId="0" fontId="72" fillId="35" borderId="11" applyNumberFormat="0" applyAlignment="0" applyProtection="0"/>
    <xf numFmtId="0" fontId="73" fillId="0" borderId="12" applyNumberFormat="0" applyFill="0" applyAlignment="0" applyProtection="0"/>
    <xf numFmtId="0" fontId="91" fillId="10" borderId="11"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233" fontId="20" fillId="0" borderId="0" applyFont="0" applyFill="0" applyBorder="0" applyAlignment="0" applyProtection="0"/>
    <xf numFmtId="0" fontId="120" fillId="5" borderId="0" applyNumberFormat="0" applyBorder="0" applyAlignment="0" applyProtection="0"/>
    <xf numFmtId="0" fontId="223" fillId="0" borderId="0" applyNumberFormat="0" applyFill="0" applyBorder="0" applyAlignment="0" applyProtection="0">
      <alignment vertical="top"/>
      <protection locked="0"/>
    </xf>
    <xf numFmtId="167" fontId="20" fillId="0" borderId="0" applyFont="0" applyFill="0" applyBorder="0" applyAlignment="0" applyProtection="0"/>
    <xf numFmtId="167" fontId="20" fillId="0" borderId="0" applyFont="0" applyFill="0" applyBorder="0" applyAlignment="0" applyProtection="0"/>
    <xf numFmtId="0" fontId="129" fillId="2"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20" fillId="0" borderId="0"/>
    <xf numFmtId="0" fontId="11" fillId="0" borderId="0"/>
    <xf numFmtId="0" fontId="11" fillId="0" borderId="0"/>
    <xf numFmtId="9" fontId="20" fillId="0" borderId="0" applyFont="0" applyFill="0" applyBorder="0" applyAlignment="0" applyProtection="0"/>
    <xf numFmtId="9" fontId="19" fillId="0" borderId="0" applyFont="0" applyFill="0" applyBorder="0" applyAlignment="0" applyProtection="0"/>
    <xf numFmtId="0" fontId="151" fillId="7" borderId="0" applyNumberFormat="0" applyBorder="0" applyAlignment="0" applyProtection="0"/>
    <xf numFmtId="0" fontId="153" fillId="35" borderId="33" applyNumberFormat="0" applyAlignment="0" applyProtection="0"/>
    <xf numFmtId="0" fontId="166" fillId="0" borderId="35" applyNumberFormat="0" applyFill="0" applyAlignment="0" applyProtection="0"/>
    <xf numFmtId="0" fontId="168" fillId="0" borderId="37" applyNumberFormat="0" applyFill="0" applyAlignment="0" applyProtection="0"/>
    <xf numFmtId="0" fontId="170" fillId="0" borderId="39" applyNumberFormat="0" applyFill="0" applyAlignment="0" applyProtection="0"/>
    <xf numFmtId="0" fontId="170" fillId="0" borderId="0" applyNumberFormat="0" applyFill="0" applyBorder="0" applyAlignment="0" applyProtection="0"/>
    <xf numFmtId="0" fontId="87" fillId="0" borderId="41" applyNumberForma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81" borderId="0" applyNumberFormat="0" applyBorder="0" applyAlignment="0" applyProtection="0"/>
    <xf numFmtId="0" fontId="10" fillId="82" borderId="0" applyNumberFormat="0" applyBorder="0" applyAlignment="0" applyProtection="0"/>
    <xf numFmtId="0" fontId="10" fillId="85" borderId="0" applyNumberFormat="0" applyBorder="0" applyAlignment="0" applyProtection="0"/>
    <xf numFmtId="0" fontId="10" fillId="86" borderId="0" applyNumberFormat="0" applyBorder="0" applyAlignment="0" applyProtection="0"/>
    <xf numFmtId="0" fontId="10" fillId="89" borderId="0" applyNumberFormat="0" applyBorder="0" applyAlignment="0" applyProtection="0"/>
    <xf numFmtId="0" fontId="10" fillId="90" borderId="0" applyNumberFormat="0" applyBorder="0" applyAlignment="0" applyProtection="0"/>
    <xf numFmtId="0" fontId="10" fillId="93" borderId="0" applyNumberFormat="0" applyBorder="0" applyAlignment="0" applyProtection="0"/>
    <xf numFmtId="0" fontId="10" fillId="94" borderId="0" applyNumberFormat="0" applyBorder="0" applyAlignment="0" applyProtection="0"/>
    <xf numFmtId="0" fontId="10" fillId="97" borderId="0" applyNumberFormat="0" applyBorder="0" applyAlignment="0" applyProtection="0"/>
    <xf numFmtId="0" fontId="10" fillId="98" borderId="0" applyNumberFormat="0" applyBorder="0" applyAlignment="0" applyProtection="0"/>
    <xf numFmtId="0" fontId="10" fillId="101" borderId="0" applyNumberFormat="0" applyBorder="0" applyAlignment="0" applyProtection="0"/>
    <xf numFmtId="0" fontId="10" fillId="102" borderId="0" applyNumberFormat="0" applyBorder="0" applyAlignment="0" applyProtection="0"/>
    <xf numFmtId="0" fontId="10" fillId="0" borderId="0"/>
    <xf numFmtId="9" fontId="10" fillId="0" borderId="0" applyFont="0" applyFill="0" applyBorder="0" applyAlignment="0" applyProtection="0"/>
    <xf numFmtId="0" fontId="10" fillId="0" borderId="0"/>
    <xf numFmtId="0" fontId="10" fillId="79" borderId="68" applyNumberFormat="0" applyFont="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94" borderId="0" applyNumberFormat="0" applyBorder="0" applyAlignment="0" applyProtection="0"/>
    <xf numFmtId="0" fontId="10" fillId="93" borderId="0" applyNumberFormat="0" applyBorder="0" applyAlignment="0" applyProtection="0"/>
    <xf numFmtId="0" fontId="10" fillId="81" borderId="0" applyNumberFormat="0" applyBorder="0" applyAlignment="0" applyProtection="0"/>
    <xf numFmtId="0" fontId="10" fillId="89" borderId="0" applyNumberFormat="0" applyBorder="0" applyAlignment="0" applyProtection="0"/>
    <xf numFmtId="0" fontId="10" fillId="97" borderId="0" applyNumberFormat="0" applyBorder="0" applyAlignment="0" applyProtection="0"/>
    <xf numFmtId="0" fontId="10" fillId="82" borderId="0" applyNumberFormat="0" applyBorder="0" applyAlignment="0" applyProtection="0"/>
    <xf numFmtId="0" fontId="10" fillId="90" borderId="0" applyNumberFormat="0" applyBorder="0" applyAlignment="0" applyProtection="0"/>
    <xf numFmtId="0" fontId="10" fillId="102" borderId="0" applyNumberFormat="0" applyBorder="0" applyAlignment="0" applyProtection="0"/>
    <xf numFmtId="0" fontId="10" fillId="0" borderId="0"/>
    <xf numFmtId="0" fontId="10" fillId="102" borderId="0" applyNumberFormat="0" applyBorder="0" applyAlignment="0" applyProtection="0"/>
    <xf numFmtId="0" fontId="10" fillId="82" borderId="0" applyNumberFormat="0" applyBorder="0" applyAlignment="0" applyProtection="0"/>
    <xf numFmtId="0" fontId="10" fillId="93" borderId="0" applyNumberFormat="0" applyBorder="0" applyAlignment="0" applyProtection="0"/>
    <xf numFmtId="0" fontId="10" fillId="89" borderId="0" applyNumberFormat="0" applyBorder="0" applyAlignment="0" applyProtection="0"/>
    <xf numFmtId="0" fontId="10" fillId="85" borderId="0" applyNumberFormat="0" applyBorder="0" applyAlignment="0" applyProtection="0"/>
    <xf numFmtId="0" fontId="10" fillId="81" borderId="0" applyNumberFormat="0" applyBorder="0" applyAlignment="0" applyProtection="0"/>
    <xf numFmtId="0" fontId="10" fillId="81" borderId="0" applyNumberFormat="0" applyBorder="0" applyAlignment="0" applyProtection="0"/>
    <xf numFmtId="0" fontId="10" fillId="85" borderId="0" applyNumberFormat="0" applyBorder="0" applyAlignment="0" applyProtection="0"/>
    <xf numFmtId="0" fontId="10" fillId="89" borderId="0" applyNumberFormat="0" applyBorder="0" applyAlignment="0" applyProtection="0"/>
    <xf numFmtId="0" fontId="10" fillId="93" borderId="0" applyNumberFormat="0" applyBorder="0" applyAlignment="0" applyProtection="0"/>
    <xf numFmtId="0" fontId="10" fillId="97" borderId="0" applyNumberFormat="0" applyBorder="0" applyAlignment="0" applyProtection="0"/>
    <xf numFmtId="0" fontId="10" fillId="101" borderId="0" applyNumberFormat="0" applyBorder="0" applyAlignment="0" applyProtection="0"/>
    <xf numFmtId="0" fontId="10" fillId="82" borderId="0" applyNumberFormat="0" applyBorder="0" applyAlignment="0" applyProtection="0"/>
    <xf numFmtId="0" fontId="10" fillId="86" borderId="0" applyNumberFormat="0" applyBorder="0" applyAlignment="0" applyProtection="0"/>
    <xf numFmtId="0" fontId="10" fillId="90" borderId="0" applyNumberFormat="0" applyBorder="0" applyAlignment="0" applyProtection="0"/>
    <xf numFmtId="0" fontId="10" fillId="94" borderId="0" applyNumberFormat="0" applyBorder="0" applyAlignment="0" applyProtection="0"/>
    <xf numFmtId="0" fontId="10" fillId="98" borderId="0" applyNumberFormat="0" applyBorder="0" applyAlignment="0" applyProtection="0"/>
    <xf numFmtId="0" fontId="10" fillId="102" borderId="0" applyNumberFormat="0" applyBorder="0" applyAlignment="0" applyProtection="0"/>
    <xf numFmtId="0" fontId="10" fillId="0" borderId="0"/>
    <xf numFmtId="167" fontId="10" fillId="0" borderId="0" applyFont="0" applyFill="0" applyBorder="0" applyAlignment="0" applyProtection="0"/>
    <xf numFmtId="0" fontId="10" fillId="0" borderId="0"/>
    <xf numFmtId="0" fontId="10" fillId="102" borderId="0" applyNumberFormat="0" applyBorder="0" applyAlignment="0" applyProtection="0"/>
    <xf numFmtId="0" fontId="10" fillId="86" borderId="0" applyNumberFormat="0" applyBorder="0" applyAlignment="0" applyProtection="0"/>
    <xf numFmtId="0" fontId="10" fillId="101" borderId="0" applyNumberFormat="0" applyBorder="0" applyAlignment="0" applyProtection="0"/>
    <xf numFmtId="0" fontId="10" fillId="85" borderId="0" applyNumberFormat="0" applyBorder="0" applyAlignment="0" applyProtection="0"/>
    <xf numFmtId="0" fontId="10" fillId="0" borderId="0"/>
    <xf numFmtId="0" fontId="10" fillId="9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85" borderId="0" applyNumberFormat="0" applyBorder="0" applyAlignment="0" applyProtection="0"/>
    <xf numFmtId="0" fontId="10" fillId="93" borderId="0" applyNumberFormat="0" applyBorder="0" applyAlignment="0" applyProtection="0"/>
    <xf numFmtId="0" fontId="10" fillId="101" borderId="0" applyNumberFormat="0" applyBorder="0" applyAlignment="0" applyProtection="0"/>
    <xf numFmtId="0" fontId="10" fillId="86" borderId="0" applyNumberFormat="0" applyBorder="0" applyAlignment="0" applyProtection="0"/>
    <xf numFmtId="0" fontId="10" fillId="98" borderId="0" applyNumberFormat="0" applyBorder="0" applyAlignment="0" applyProtection="0"/>
    <xf numFmtId="0" fontId="10" fillId="98" borderId="0" applyNumberFormat="0" applyBorder="0" applyAlignment="0" applyProtection="0"/>
    <xf numFmtId="0" fontId="10" fillId="94" borderId="0" applyNumberFormat="0" applyBorder="0" applyAlignment="0" applyProtection="0"/>
    <xf numFmtId="0" fontId="10" fillId="90" borderId="0" applyNumberFormat="0" applyBorder="0" applyAlignment="0" applyProtection="0"/>
    <xf numFmtId="0" fontId="10" fillId="86" borderId="0" applyNumberFormat="0" applyBorder="0" applyAlignment="0" applyProtection="0"/>
    <xf numFmtId="0" fontId="10" fillId="101" borderId="0" applyNumberFormat="0" applyBorder="0" applyAlignment="0" applyProtection="0"/>
    <xf numFmtId="0" fontId="10" fillId="97" borderId="0" applyNumberFormat="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79" borderId="68" applyNumberFormat="0" applyFont="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98" borderId="0" applyNumberFormat="0" applyBorder="0" applyAlignment="0" applyProtection="0"/>
    <xf numFmtId="0" fontId="10" fillId="90" borderId="0" applyNumberFormat="0" applyBorder="0" applyAlignment="0" applyProtection="0"/>
    <xf numFmtId="0" fontId="10" fillId="82" borderId="0" applyNumberFormat="0" applyBorder="0" applyAlignment="0" applyProtection="0"/>
    <xf numFmtId="0" fontId="10" fillId="97" borderId="0" applyNumberFormat="0" applyBorder="0" applyAlignment="0" applyProtection="0"/>
    <xf numFmtId="0" fontId="10" fillId="89" borderId="0" applyNumberFormat="0" applyBorder="0" applyAlignment="0" applyProtection="0"/>
    <xf numFmtId="0" fontId="10" fillId="81" borderId="0" applyNumberFormat="0" applyBorder="0" applyAlignment="0" applyProtection="0"/>
    <xf numFmtId="167"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10" fillId="0" borderId="0"/>
    <xf numFmtId="9" fontId="1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81" borderId="0" applyNumberFormat="0" applyBorder="0" applyAlignment="0" applyProtection="0"/>
    <xf numFmtId="0" fontId="9" fillId="82" borderId="0" applyNumberFormat="0" applyBorder="0" applyAlignment="0" applyProtection="0"/>
    <xf numFmtId="0" fontId="9" fillId="85" borderId="0" applyNumberFormat="0" applyBorder="0" applyAlignment="0" applyProtection="0"/>
    <xf numFmtId="0" fontId="9" fillId="86" borderId="0" applyNumberFormat="0" applyBorder="0" applyAlignment="0" applyProtection="0"/>
    <xf numFmtId="0" fontId="9" fillId="89" borderId="0" applyNumberFormat="0" applyBorder="0" applyAlignment="0" applyProtection="0"/>
    <xf numFmtId="0" fontId="9" fillId="90" borderId="0" applyNumberFormat="0" applyBorder="0" applyAlignment="0" applyProtection="0"/>
    <xf numFmtId="0" fontId="9" fillId="93" borderId="0" applyNumberFormat="0" applyBorder="0" applyAlignment="0" applyProtection="0"/>
    <xf numFmtId="0" fontId="9" fillId="94" borderId="0" applyNumberFormat="0" applyBorder="0" applyAlignment="0" applyProtection="0"/>
    <xf numFmtId="0" fontId="9" fillId="97" borderId="0" applyNumberFormat="0" applyBorder="0" applyAlignment="0" applyProtection="0"/>
    <xf numFmtId="0" fontId="9" fillId="98" borderId="0" applyNumberFormat="0" applyBorder="0" applyAlignment="0" applyProtection="0"/>
    <xf numFmtId="0" fontId="9" fillId="101" borderId="0" applyNumberFormat="0" applyBorder="0" applyAlignment="0" applyProtection="0"/>
    <xf numFmtId="0" fontId="9" fillId="102" borderId="0" applyNumberFormat="0" applyBorder="0" applyAlignment="0" applyProtection="0"/>
    <xf numFmtId="0" fontId="9" fillId="0" borderId="0"/>
    <xf numFmtId="9" fontId="9" fillId="0" borderId="0" applyFont="0" applyFill="0" applyBorder="0" applyAlignment="0" applyProtection="0"/>
    <xf numFmtId="0" fontId="9" fillId="0" borderId="0"/>
    <xf numFmtId="0" fontId="9" fillId="79" borderId="68" applyNumberFormat="0" applyFont="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94" borderId="0" applyNumberFormat="0" applyBorder="0" applyAlignment="0" applyProtection="0"/>
    <xf numFmtId="0" fontId="9" fillId="93" borderId="0" applyNumberFormat="0" applyBorder="0" applyAlignment="0" applyProtection="0"/>
    <xf numFmtId="0" fontId="9" fillId="81" borderId="0" applyNumberFormat="0" applyBorder="0" applyAlignment="0" applyProtection="0"/>
    <xf numFmtId="0" fontId="9" fillId="89" borderId="0" applyNumberFormat="0" applyBorder="0" applyAlignment="0" applyProtection="0"/>
    <xf numFmtId="0" fontId="9" fillId="97" borderId="0" applyNumberFormat="0" applyBorder="0" applyAlignment="0" applyProtection="0"/>
    <xf numFmtId="0" fontId="9" fillId="82" borderId="0" applyNumberFormat="0" applyBorder="0" applyAlignment="0" applyProtection="0"/>
    <xf numFmtId="0" fontId="9" fillId="90" borderId="0" applyNumberFormat="0" applyBorder="0" applyAlignment="0" applyProtection="0"/>
    <xf numFmtId="0" fontId="9" fillId="102" borderId="0" applyNumberFormat="0" applyBorder="0" applyAlignment="0" applyProtection="0"/>
    <xf numFmtId="0" fontId="9" fillId="0" borderId="0"/>
    <xf numFmtId="0" fontId="9" fillId="102" borderId="0" applyNumberFormat="0" applyBorder="0" applyAlignment="0" applyProtection="0"/>
    <xf numFmtId="0" fontId="9" fillId="82" borderId="0" applyNumberFormat="0" applyBorder="0" applyAlignment="0" applyProtection="0"/>
    <xf numFmtId="0" fontId="9" fillId="93" borderId="0" applyNumberFormat="0" applyBorder="0" applyAlignment="0" applyProtection="0"/>
    <xf numFmtId="0" fontId="9" fillId="89" borderId="0" applyNumberFormat="0" applyBorder="0" applyAlignment="0" applyProtection="0"/>
    <xf numFmtId="0" fontId="9" fillId="85" borderId="0" applyNumberFormat="0" applyBorder="0" applyAlignment="0" applyProtection="0"/>
    <xf numFmtId="0" fontId="9" fillId="81" borderId="0" applyNumberFormat="0" applyBorder="0" applyAlignment="0" applyProtection="0"/>
    <xf numFmtId="0" fontId="9" fillId="81" borderId="0" applyNumberFormat="0" applyBorder="0" applyAlignment="0" applyProtection="0"/>
    <xf numFmtId="0" fontId="9" fillId="85" borderId="0" applyNumberFormat="0" applyBorder="0" applyAlignment="0" applyProtection="0"/>
    <xf numFmtId="0" fontId="9" fillId="89" borderId="0" applyNumberFormat="0" applyBorder="0" applyAlignment="0" applyProtection="0"/>
    <xf numFmtId="0" fontId="9" fillId="93" borderId="0" applyNumberFormat="0" applyBorder="0" applyAlignment="0" applyProtection="0"/>
    <xf numFmtId="0" fontId="9" fillId="97" borderId="0" applyNumberFormat="0" applyBorder="0" applyAlignment="0" applyProtection="0"/>
    <xf numFmtId="0" fontId="9" fillId="101" borderId="0" applyNumberFormat="0" applyBorder="0" applyAlignment="0" applyProtection="0"/>
    <xf numFmtId="0" fontId="9" fillId="82" borderId="0" applyNumberFormat="0" applyBorder="0" applyAlignment="0" applyProtection="0"/>
    <xf numFmtId="0" fontId="9" fillId="86" borderId="0" applyNumberFormat="0" applyBorder="0" applyAlignment="0" applyProtection="0"/>
    <xf numFmtId="0" fontId="9" fillId="90" borderId="0" applyNumberFormat="0" applyBorder="0" applyAlignment="0" applyProtection="0"/>
    <xf numFmtId="0" fontId="9" fillId="94" borderId="0" applyNumberFormat="0" applyBorder="0" applyAlignment="0" applyProtection="0"/>
    <xf numFmtId="0" fontId="9" fillId="98" borderId="0" applyNumberFormat="0" applyBorder="0" applyAlignment="0" applyProtection="0"/>
    <xf numFmtId="0" fontId="9" fillId="102" borderId="0" applyNumberFormat="0" applyBorder="0" applyAlignment="0" applyProtection="0"/>
    <xf numFmtId="0" fontId="9" fillId="0" borderId="0"/>
    <xf numFmtId="167" fontId="9" fillId="0" borderId="0" applyFont="0" applyFill="0" applyBorder="0" applyAlignment="0" applyProtection="0"/>
    <xf numFmtId="0" fontId="9" fillId="0" borderId="0"/>
    <xf numFmtId="0" fontId="9" fillId="102" borderId="0" applyNumberFormat="0" applyBorder="0" applyAlignment="0" applyProtection="0"/>
    <xf numFmtId="0" fontId="9" fillId="86" borderId="0" applyNumberFormat="0" applyBorder="0" applyAlignment="0" applyProtection="0"/>
    <xf numFmtId="0" fontId="9" fillId="101" borderId="0" applyNumberFormat="0" applyBorder="0" applyAlignment="0" applyProtection="0"/>
    <xf numFmtId="0" fontId="9" fillId="85" borderId="0" applyNumberFormat="0" applyBorder="0" applyAlignment="0" applyProtection="0"/>
    <xf numFmtId="0" fontId="9" fillId="0" borderId="0"/>
    <xf numFmtId="0" fontId="9" fillId="9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5" borderId="0" applyNumberFormat="0" applyBorder="0" applyAlignment="0" applyProtection="0"/>
    <xf numFmtId="0" fontId="9" fillId="93" borderId="0" applyNumberFormat="0" applyBorder="0" applyAlignment="0" applyProtection="0"/>
    <xf numFmtId="0" fontId="9" fillId="101" borderId="0" applyNumberFormat="0" applyBorder="0" applyAlignment="0" applyProtection="0"/>
    <xf numFmtId="0" fontId="9" fillId="86" borderId="0" applyNumberFormat="0" applyBorder="0" applyAlignment="0" applyProtection="0"/>
    <xf numFmtId="0" fontId="9" fillId="98" borderId="0" applyNumberFormat="0" applyBorder="0" applyAlignment="0" applyProtection="0"/>
    <xf numFmtId="0" fontId="9" fillId="98" borderId="0" applyNumberFormat="0" applyBorder="0" applyAlignment="0" applyProtection="0"/>
    <xf numFmtId="0" fontId="9" fillId="94" borderId="0" applyNumberFormat="0" applyBorder="0" applyAlignment="0" applyProtection="0"/>
    <xf numFmtId="0" fontId="9" fillId="90" borderId="0" applyNumberFormat="0" applyBorder="0" applyAlignment="0" applyProtection="0"/>
    <xf numFmtId="0" fontId="9" fillId="86" borderId="0" applyNumberFormat="0" applyBorder="0" applyAlignment="0" applyProtection="0"/>
    <xf numFmtId="0" fontId="9" fillId="101" borderId="0" applyNumberFormat="0" applyBorder="0" applyAlignment="0" applyProtection="0"/>
    <xf numFmtId="0" fontId="9" fillId="97" borderId="0" applyNumberFormat="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79" borderId="68" applyNumberFormat="0" applyFont="0" applyAlignment="0" applyProtection="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98" borderId="0" applyNumberFormat="0" applyBorder="0" applyAlignment="0" applyProtection="0"/>
    <xf numFmtId="0" fontId="9" fillId="90" borderId="0" applyNumberFormat="0" applyBorder="0" applyAlignment="0" applyProtection="0"/>
    <xf numFmtId="0" fontId="9" fillId="82" borderId="0" applyNumberFormat="0" applyBorder="0" applyAlignment="0" applyProtection="0"/>
    <xf numFmtId="0" fontId="9" fillId="97" borderId="0" applyNumberFormat="0" applyBorder="0" applyAlignment="0" applyProtection="0"/>
    <xf numFmtId="0" fontId="9" fillId="89" borderId="0" applyNumberFormat="0" applyBorder="0" applyAlignment="0" applyProtection="0"/>
    <xf numFmtId="0" fontId="9" fillId="81" borderId="0" applyNumberFormat="0" applyBorder="0" applyAlignment="0" applyProtection="0"/>
    <xf numFmtId="167"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167" fontId="9" fillId="0" borderId="0" applyFont="0" applyFill="0" applyBorder="0" applyAlignment="0" applyProtection="0"/>
    <xf numFmtId="0" fontId="9" fillId="0" borderId="0"/>
    <xf numFmtId="167" fontId="224" fillId="0" borderId="0" applyFont="0" applyFill="0" applyBorder="0" applyAlignment="0" applyProtection="0"/>
    <xf numFmtId="0" fontId="224" fillId="0" borderId="0"/>
    <xf numFmtId="0" fontId="9" fillId="0" borderId="0"/>
    <xf numFmtId="0" fontId="22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4" fontId="20" fillId="0" borderId="0">
      <alignment horizontal="center" vertical="center"/>
    </xf>
    <xf numFmtId="0" fontId="20" fillId="0" borderId="0"/>
    <xf numFmtId="0" fontId="52" fillId="0" borderId="0" applyNumberFormat="0" applyFill="0" applyBorder="0" applyAlignment="0" applyProtection="0"/>
    <xf numFmtId="0" fontId="52" fillId="0" borderId="0" applyNumberFormat="0" applyFill="0" applyBorder="0" applyAlignment="0" applyProtection="0"/>
    <xf numFmtId="0" fontId="53"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applyNumberFormat="0" applyFill="0" applyBorder="0" applyProtection="0">
      <alignment vertical="top"/>
    </xf>
    <xf numFmtId="0" fontId="55" fillId="0" borderId="0" applyNumberFormat="0" applyFill="0" applyBorder="0" applyProtection="0">
      <alignment vertical="top"/>
    </xf>
    <xf numFmtId="0" fontId="8" fillId="0" borderId="0"/>
    <xf numFmtId="4" fontId="20" fillId="0" borderId="0">
      <alignment horizontal="center" vertical="center"/>
    </xf>
    <xf numFmtId="0" fontId="47" fillId="0" borderId="0"/>
    <xf numFmtId="0" fontId="47" fillId="0" borderId="0"/>
    <xf numFmtId="0" fontId="47" fillId="0" borderId="0"/>
    <xf numFmtId="0" fontId="50" fillId="0" borderId="0"/>
    <xf numFmtId="0" fontId="50" fillId="0" borderId="0"/>
    <xf numFmtId="0" fontId="53" fillId="0" borderId="0">
      <alignment vertical="center"/>
    </xf>
    <xf numFmtId="0" fontId="53" fillId="0" borderId="0">
      <alignment vertical="center"/>
    </xf>
    <xf numFmtId="0" fontId="53"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9" fontId="8" fillId="0" borderId="0" applyFont="0" applyFill="0" applyBorder="0" applyAlignment="0" applyProtection="0"/>
    <xf numFmtId="2" fontId="241" fillId="0" borderId="0"/>
    <xf numFmtId="167" fontId="8"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9" fillId="0" borderId="0"/>
    <xf numFmtId="0" fontId="20" fillId="0" borderId="0" applyNumberFormat="0" applyFill="0" applyBorder="0" applyAlignment="0" applyProtection="0"/>
    <xf numFmtId="0" fontId="59" fillId="0" borderId="0"/>
    <xf numFmtId="0" fontId="59" fillId="0" borderId="0"/>
    <xf numFmtId="0" fontId="20" fillId="0" borderId="0" applyNumberFormat="0" applyFill="0" applyBorder="0" applyAlignment="0" applyProtection="0"/>
    <xf numFmtId="0" fontId="59" fillId="0" borderId="0"/>
    <xf numFmtId="0" fontId="20"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xf numFmtId="0" fontId="48" fillId="0" borderId="0"/>
    <xf numFmtId="0" fontId="48" fillId="0" borderId="0"/>
    <xf numFmtId="0" fontId="48" fillId="0" borderId="0"/>
    <xf numFmtId="0" fontId="20"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20" fillId="0" borderId="0" applyNumberForma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8" fillId="0" borderId="0"/>
    <xf numFmtId="0" fontId="48" fillId="0" borderId="0"/>
    <xf numFmtId="0" fontId="48" fillId="0" borderId="0"/>
    <xf numFmtId="0" fontId="20" fillId="0" borderId="0"/>
    <xf numFmtId="0" fontId="20" fillId="0" borderId="0"/>
    <xf numFmtId="0" fontId="48" fillId="0" borderId="0"/>
    <xf numFmtId="0" fontId="48" fillId="0" borderId="0"/>
    <xf numFmtId="0" fontId="48" fillId="0" borderId="0"/>
    <xf numFmtId="0" fontId="20" fillId="0" borderId="0" applyNumberFormat="0" applyFill="0" applyBorder="0" applyAlignment="0" applyProtection="0"/>
    <xf numFmtId="0" fontId="20" fillId="0" borderId="0" applyNumberFormat="0" applyFill="0" applyBorder="0" applyAlignment="0" applyProtection="0"/>
    <xf numFmtId="9" fontId="20" fillId="113" borderId="0"/>
    <xf numFmtId="0" fontId="48" fillId="0" borderId="0"/>
    <xf numFmtId="0" fontId="20"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283" fontId="266" fillId="0" borderId="0">
      <alignment horizontal="left"/>
    </xf>
    <xf numFmtId="284" fontId="267" fillId="0" borderId="0">
      <alignment horizontal="left"/>
    </xf>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268" fillId="3" borderId="0" applyNumberFormat="0" applyBorder="0" applyAlignment="0" applyProtection="0"/>
    <xf numFmtId="0" fontId="268" fillId="3" borderId="0" applyNumberFormat="0" applyBorder="0" applyAlignment="0" applyProtection="0"/>
    <xf numFmtId="0" fontId="268" fillId="3" borderId="0" applyNumberFormat="0" applyBorder="0" applyAlignment="0" applyProtection="0"/>
    <xf numFmtId="0" fontId="268"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1" borderId="0" applyNumberFormat="0" applyBorder="0" applyAlignment="0" applyProtection="0"/>
    <xf numFmtId="0" fontId="19" fillId="3"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268" fillId="5" borderId="0" applyNumberFormat="0" applyBorder="0" applyAlignment="0" applyProtection="0"/>
    <xf numFmtId="0" fontId="268" fillId="5" borderId="0" applyNumberFormat="0" applyBorder="0" applyAlignment="0" applyProtection="0"/>
    <xf numFmtId="0" fontId="268" fillId="5" borderId="0" applyNumberFormat="0" applyBorder="0" applyAlignment="0" applyProtection="0"/>
    <xf numFmtId="0" fontId="268"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5" borderId="0" applyNumberFormat="0" applyBorder="0" applyAlignment="0" applyProtection="0"/>
    <xf numFmtId="0" fontId="19" fillId="5"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268" fillId="7" borderId="0" applyNumberFormat="0" applyBorder="0" applyAlignment="0" applyProtection="0"/>
    <xf numFmtId="0" fontId="268" fillId="7" borderId="0" applyNumberFormat="0" applyBorder="0" applyAlignment="0" applyProtection="0"/>
    <xf numFmtId="0" fontId="268" fillId="7" borderId="0" applyNumberFormat="0" applyBorder="0" applyAlignment="0" applyProtection="0"/>
    <xf numFmtId="0" fontId="268"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89" borderId="0" applyNumberFormat="0" applyBorder="0" applyAlignment="0" applyProtection="0"/>
    <xf numFmtId="0" fontId="19" fillId="7"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3" borderId="0" applyNumberFormat="0" applyBorder="0" applyAlignment="0" applyProtection="0"/>
    <xf numFmtId="0" fontId="19" fillId="9"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268" fillId="11" borderId="0" applyNumberFormat="0" applyBorder="0" applyAlignment="0" applyProtection="0"/>
    <xf numFmtId="0" fontId="268" fillId="11" borderId="0" applyNumberFormat="0" applyBorder="0" applyAlignment="0" applyProtection="0"/>
    <xf numFmtId="0" fontId="268" fillId="11" borderId="0" applyNumberFormat="0" applyBorder="0" applyAlignment="0" applyProtection="0"/>
    <xf numFmtId="0" fontId="268" fillId="11" borderId="0" applyNumberFormat="0" applyBorder="0" applyAlignment="0" applyProtection="0"/>
    <xf numFmtId="0" fontId="268"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268" fillId="10" borderId="0" applyNumberFormat="0" applyBorder="0" applyAlignment="0" applyProtection="0"/>
    <xf numFmtId="0" fontId="268" fillId="10" borderId="0" applyNumberFormat="0" applyBorder="0" applyAlignment="0" applyProtection="0"/>
    <xf numFmtId="0" fontId="268" fillId="10" borderId="0" applyNumberFormat="0" applyBorder="0" applyAlignment="0" applyProtection="0"/>
    <xf numFmtId="0" fontId="268"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9" fillId="3"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9" fillId="5"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19" fillId="7"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19" fillId="9"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97" borderId="0" applyNumberFormat="0" applyBorder="0" applyAlignment="0" applyProtection="0"/>
    <xf numFmtId="0" fontId="7" fillId="97" borderId="0" applyNumberFormat="0" applyBorder="0" applyAlignment="0" applyProtection="0"/>
    <xf numFmtId="0" fontId="19" fillId="11"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101" borderId="0" applyNumberFormat="0" applyBorder="0" applyAlignment="0" applyProtection="0"/>
    <xf numFmtId="0" fontId="7" fillId="101" borderId="0" applyNumberFormat="0" applyBorder="0" applyAlignment="0" applyProtection="0"/>
    <xf numFmtId="0" fontId="19" fillId="10"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268" fillId="6" borderId="0" applyNumberFormat="0" applyBorder="0" applyAlignment="0" applyProtection="0"/>
    <xf numFmtId="0" fontId="268" fillId="6" borderId="0" applyNumberFormat="0" applyBorder="0" applyAlignment="0" applyProtection="0"/>
    <xf numFmtId="0" fontId="268" fillId="6" borderId="0" applyNumberFormat="0" applyBorder="0" applyAlignment="0" applyProtection="0"/>
    <xf numFmtId="0" fontId="268" fillId="6" borderId="0" applyNumberFormat="0" applyBorder="0" applyAlignment="0" applyProtection="0"/>
    <xf numFmtId="0" fontId="268"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268" fillId="12" borderId="0" applyNumberFormat="0" applyBorder="0" applyAlignment="0" applyProtection="0"/>
    <xf numFmtId="0" fontId="268" fillId="12" borderId="0" applyNumberFormat="0" applyBorder="0" applyAlignment="0" applyProtection="0"/>
    <xf numFmtId="0" fontId="268" fillId="12" borderId="0" applyNumberFormat="0" applyBorder="0" applyAlignment="0" applyProtection="0"/>
    <xf numFmtId="0" fontId="268"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0" borderId="0" applyNumberFormat="0" applyBorder="0" applyAlignment="0" applyProtection="0"/>
    <xf numFmtId="0" fontId="19" fillId="12"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268"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268"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268" fillId="13" borderId="0" applyNumberFormat="0" applyBorder="0" applyAlignment="0" applyProtection="0"/>
    <xf numFmtId="0" fontId="268" fillId="13" borderId="0" applyNumberFormat="0" applyBorder="0" applyAlignment="0" applyProtection="0"/>
    <xf numFmtId="0" fontId="268" fillId="13" borderId="0" applyNumberFormat="0" applyBorder="0" applyAlignment="0" applyProtection="0"/>
    <xf numFmtId="0" fontId="268"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19" fillId="4"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19" fillId="6"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9" fillId="12"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19" fillId="9"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98" borderId="0" applyNumberFormat="0" applyBorder="0" applyAlignment="0" applyProtection="0"/>
    <xf numFmtId="0" fontId="7" fillId="98" borderId="0" applyNumberFormat="0" applyBorder="0" applyAlignment="0" applyProtection="0"/>
    <xf numFmtId="0" fontId="19" fillId="4"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7" fillId="102" borderId="0" applyNumberFormat="0" applyBorder="0" applyAlignment="0" applyProtection="0"/>
    <xf numFmtId="0" fontId="7" fillId="102" borderId="0" applyNumberFormat="0" applyBorder="0" applyAlignment="0" applyProtection="0"/>
    <xf numFmtId="0" fontId="19" fillId="13" borderId="0" applyNumberFormat="0" applyBorder="0" applyAlignment="0" applyProtection="0"/>
    <xf numFmtId="0" fontId="269" fillId="14" borderId="0" applyNumberFormat="0" applyBorder="0" applyAlignment="0" applyProtection="0"/>
    <xf numFmtId="0" fontId="269" fillId="14" borderId="0" applyNumberFormat="0" applyBorder="0" applyAlignment="0" applyProtection="0"/>
    <xf numFmtId="0" fontId="269" fillId="14" borderId="0" applyNumberFormat="0" applyBorder="0" applyAlignment="0" applyProtection="0"/>
    <xf numFmtId="0" fontId="269" fillId="14" borderId="0" applyNumberFormat="0" applyBorder="0" applyAlignment="0" applyProtection="0"/>
    <xf numFmtId="0" fontId="269" fillId="14" borderId="0" applyNumberFormat="0" applyBorder="0" applyAlignment="0" applyProtection="0"/>
    <xf numFmtId="0" fontId="269" fillId="6" borderId="0" applyNumberFormat="0" applyBorder="0" applyAlignment="0" applyProtection="0"/>
    <xf numFmtId="0" fontId="269" fillId="6" borderId="0" applyNumberFormat="0" applyBorder="0" applyAlignment="0" applyProtection="0"/>
    <xf numFmtId="0" fontId="269" fillId="6" borderId="0" applyNumberFormat="0" applyBorder="0" applyAlignment="0" applyProtection="0"/>
    <xf numFmtId="0" fontId="269" fillId="6" borderId="0" applyNumberFormat="0" applyBorder="0" applyAlignment="0" applyProtection="0"/>
    <xf numFmtId="0" fontId="269" fillId="6" borderId="0" applyNumberFormat="0" applyBorder="0" applyAlignment="0" applyProtection="0"/>
    <xf numFmtId="0" fontId="269" fillId="12" borderId="0" applyNumberFormat="0" applyBorder="0" applyAlignment="0" applyProtection="0"/>
    <xf numFmtId="0" fontId="269" fillId="12" borderId="0" applyNumberFormat="0" applyBorder="0" applyAlignment="0" applyProtection="0"/>
    <xf numFmtId="0" fontId="269" fillId="12" borderId="0" applyNumberFormat="0" applyBorder="0" applyAlignment="0" applyProtection="0"/>
    <xf numFmtId="0" fontId="269" fillId="12" borderId="0" applyNumberFormat="0" applyBorder="0" applyAlignment="0" applyProtection="0"/>
    <xf numFmtId="0" fontId="269" fillId="12"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8" borderId="0" applyNumberFormat="0" applyBorder="0" applyAlignment="0" applyProtection="0"/>
    <xf numFmtId="0" fontId="269" fillId="18" borderId="0" applyNumberFormat="0" applyBorder="0" applyAlignment="0" applyProtection="0"/>
    <xf numFmtId="0" fontId="269" fillId="18" borderId="0" applyNumberFormat="0" applyBorder="0" applyAlignment="0" applyProtection="0"/>
    <xf numFmtId="0" fontId="269" fillId="18" borderId="0" applyNumberFormat="0" applyBorder="0" applyAlignment="0" applyProtection="0"/>
    <xf numFmtId="0" fontId="269" fillId="18"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3"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87"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2"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16"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99"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18"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69" fillId="19"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69" fillId="19" borderId="0" applyNumberFormat="0" applyBorder="0" applyAlignment="0" applyProtection="0"/>
    <xf numFmtId="0" fontId="208" fillId="80" borderId="0" applyNumberFormat="0" applyBorder="0" applyAlignment="0" applyProtection="0"/>
    <xf numFmtId="0" fontId="269" fillId="19" borderId="0" applyNumberFormat="0" applyBorder="0" applyAlignment="0" applyProtection="0"/>
    <xf numFmtId="0" fontId="269" fillId="19" borderId="0" applyNumberFormat="0" applyBorder="0" applyAlignment="0" applyProtection="0"/>
    <xf numFmtId="0" fontId="269" fillId="19" borderId="0" applyNumberFormat="0" applyBorder="0" applyAlignment="0" applyProtection="0"/>
    <xf numFmtId="0" fontId="269" fillId="19" borderId="0" applyNumberFormat="0" applyBorder="0" applyAlignment="0" applyProtection="0"/>
    <xf numFmtId="0" fontId="269" fillId="19"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8" fillId="80" borderId="0" applyNumberFormat="0" applyBorder="0" applyAlignment="0" applyProtection="0"/>
    <xf numFmtId="0" fontId="20" fillId="0" borderId="0"/>
    <xf numFmtId="0" fontId="20" fillId="0" borderId="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69" fillId="24" borderId="0" applyNumberFormat="0" applyBorder="0" applyAlignment="0" applyProtection="0"/>
    <xf numFmtId="0" fontId="20" fillId="0" borderId="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69" fillId="24" borderId="0" applyNumberFormat="0" applyBorder="0" applyAlignment="0" applyProtection="0"/>
    <xf numFmtId="0" fontId="208" fillId="84" borderId="0" applyNumberFormat="0" applyBorder="0" applyAlignment="0" applyProtection="0"/>
    <xf numFmtId="0" fontId="269" fillId="24" borderId="0" applyNumberFormat="0" applyBorder="0" applyAlignment="0" applyProtection="0"/>
    <xf numFmtId="0" fontId="269" fillId="24" borderId="0" applyNumberFormat="0" applyBorder="0" applyAlignment="0" applyProtection="0"/>
    <xf numFmtId="0" fontId="269" fillId="24" borderId="0" applyNumberFormat="0" applyBorder="0" applyAlignment="0" applyProtection="0"/>
    <xf numFmtId="0" fontId="269" fillId="24" borderId="0" applyNumberFormat="0" applyBorder="0" applyAlignment="0" applyProtection="0"/>
    <xf numFmtId="0" fontId="269" fillId="2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8" fillId="84" borderId="0" applyNumberFormat="0" applyBorder="0" applyAlignment="0" applyProtection="0"/>
    <xf numFmtId="0" fontId="20" fillId="0" borderId="0"/>
    <xf numFmtId="0" fontId="20" fillId="0" borderId="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69" fillId="27" borderId="0" applyNumberFormat="0" applyBorder="0" applyAlignment="0" applyProtection="0"/>
    <xf numFmtId="0" fontId="20" fillId="0" borderId="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69" fillId="27" borderId="0" applyNumberFormat="0" applyBorder="0" applyAlignment="0" applyProtection="0"/>
    <xf numFmtId="0" fontId="208" fillId="88" borderId="0" applyNumberFormat="0" applyBorder="0" applyAlignment="0" applyProtection="0"/>
    <xf numFmtId="0" fontId="269" fillId="27" borderId="0" applyNumberFormat="0" applyBorder="0" applyAlignment="0" applyProtection="0"/>
    <xf numFmtId="0" fontId="269" fillId="27" borderId="0" applyNumberFormat="0" applyBorder="0" applyAlignment="0" applyProtection="0"/>
    <xf numFmtId="0" fontId="269" fillId="27" borderId="0" applyNumberFormat="0" applyBorder="0" applyAlignment="0" applyProtection="0"/>
    <xf numFmtId="0" fontId="269" fillId="27" borderId="0" applyNumberFormat="0" applyBorder="0" applyAlignment="0" applyProtection="0"/>
    <xf numFmtId="0" fontId="269" fillId="27"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8" fillId="88" borderId="0" applyNumberFormat="0" applyBorder="0" applyAlignment="0" applyProtection="0"/>
    <xf numFmtId="0" fontId="20" fillId="0" borderId="0"/>
    <xf numFmtId="0" fontId="20" fillId="0" borderId="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69" fillId="16" borderId="0" applyNumberFormat="0" applyBorder="0" applyAlignment="0" applyProtection="0"/>
    <xf numFmtId="0" fontId="20" fillId="0" borderId="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69" fillId="16" borderId="0" applyNumberFormat="0" applyBorder="0" applyAlignment="0" applyProtection="0"/>
    <xf numFmtId="0" fontId="208" fillId="92"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69" fillId="16"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8" fillId="92" borderId="0" applyNumberFormat="0" applyBorder="0" applyAlignment="0" applyProtection="0"/>
    <xf numFmtId="0" fontId="20" fillId="0" borderId="0"/>
    <xf numFmtId="0" fontId="20" fillId="0" borderId="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69" fillId="17" borderId="0" applyNumberFormat="0" applyBorder="0" applyAlignment="0" applyProtection="0"/>
    <xf numFmtId="0" fontId="20" fillId="0" borderId="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69" fillId="17" borderId="0" applyNumberFormat="0" applyBorder="0" applyAlignment="0" applyProtection="0"/>
    <xf numFmtId="0" fontId="208" fillId="96"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69" fillId="17"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8" fillId="96" borderId="0" applyNumberFormat="0" applyBorder="0" applyAlignment="0" applyProtection="0"/>
    <xf numFmtId="0" fontId="20" fillId="0" borderId="0"/>
    <xf numFmtId="0" fontId="20" fillId="0" borderId="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69" fillId="15" borderId="0" applyNumberFormat="0" applyBorder="0" applyAlignment="0" applyProtection="0"/>
    <xf numFmtId="0" fontId="20" fillId="0" borderId="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69" fillId="15" borderId="0" applyNumberFormat="0" applyBorder="0" applyAlignment="0" applyProtection="0"/>
    <xf numFmtId="0" fontId="208" fillId="100" borderId="0" applyNumberFormat="0" applyBorder="0" applyAlignment="0" applyProtection="0"/>
    <xf numFmtId="0" fontId="269" fillId="15" borderId="0" applyNumberFormat="0" applyBorder="0" applyAlignment="0" applyProtection="0"/>
    <xf numFmtId="0" fontId="269" fillId="15" borderId="0" applyNumberFormat="0" applyBorder="0" applyAlignment="0" applyProtection="0"/>
    <xf numFmtId="0" fontId="269" fillId="15" borderId="0" applyNumberFormat="0" applyBorder="0" applyAlignment="0" applyProtection="0"/>
    <xf numFmtId="0" fontId="269" fillId="15" borderId="0" applyNumberFormat="0" applyBorder="0" applyAlignment="0" applyProtection="0"/>
    <xf numFmtId="0" fontId="269" fillId="15"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08" fillId="100" borderId="0" applyNumberFormat="0" applyBorder="0" applyAlignment="0" applyProtection="0"/>
    <xf numFmtId="0" fontId="270" fillId="114" borderId="0" applyNumberFormat="0" applyFill="0" applyBorder="0" applyAlignment="0"/>
    <xf numFmtId="0" fontId="20" fillId="0" borderId="0"/>
    <xf numFmtId="0" fontId="20" fillId="0" borderId="0"/>
    <xf numFmtId="0" fontId="271" fillId="0" borderId="0" applyNumberFormat="0" applyFill="0" applyBorder="0" applyAlignment="0" applyProtection="0"/>
    <xf numFmtId="0" fontId="20" fillId="0" borderId="0"/>
    <xf numFmtId="0" fontId="271" fillId="0" borderId="0" applyNumberFormat="0" applyFill="0" applyBorder="0" applyAlignment="0" applyProtection="0"/>
    <xf numFmtId="0" fontId="20" fillId="0" borderId="0"/>
    <xf numFmtId="0" fontId="271" fillId="0" borderId="0" applyNumberFormat="0" applyFill="0" applyBorder="0" applyAlignment="0" applyProtection="0"/>
    <xf numFmtId="0" fontId="20" fillId="0" borderId="0"/>
    <xf numFmtId="0" fontId="271" fillId="0" borderId="0" applyNumberFormat="0" applyFill="0" applyBorder="0" applyAlignment="0" applyProtection="0"/>
    <xf numFmtId="0" fontId="271" fillId="0" borderId="0" applyNumberFormat="0" applyFill="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267" fillId="0" borderId="0" applyFont="0" applyFill="0" applyBorder="0" applyAlignment="0" applyProtection="0">
      <alignment horizontal="right"/>
    </xf>
    <xf numFmtId="0" fontId="272" fillId="0" borderId="0" applyNumberFormat="0" applyFill="0" applyBorder="0" applyAlignment="0" applyProtection="0"/>
    <xf numFmtId="0" fontId="125" fillId="0" borderId="141" applyBorder="0"/>
    <xf numFmtId="182" fontId="50" fillId="0" borderId="0" applyFill="0" applyBorder="0" applyAlignment="0"/>
    <xf numFmtId="189" fontId="123" fillId="0" borderId="0" applyFill="0" applyBorder="0" applyAlignment="0"/>
    <xf numFmtId="0" fontId="20" fillId="0" borderId="0" applyFill="0" applyBorder="0" applyAlignment="0"/>
    <xf numFmtId="0" fontId="20" fillId="0" borderId="0" applyFill="0" applyBorder="0" applyAlignment="0"/>
    <xf numFmtId="44" fontId="50" fillId="0" borderId="0" applyFill="0" applyBorder="0" applyAlignment="0"/>
    <xf numFmtId="285" fontId="82" fillId="0" borderId="0" applyFill="0" applyBorder="0" applyAlignment="0"/>
    <xf numFmtId="182" fontId="50" fillId="0" borderId="0" applyFill="0" applyBorder="0" applyAlignment="0"/>
    <xf numFmtId="0" fontId="273" fillId="35" borderId="142" applyNumberFormat="0" applyAlignment="0" applyProtection="0"/>
    <xf numFmtId="0" fontId="20" fillId="0" borderId="0"/>
    <xf numFmtId="0" fontId="20" fillId="0" borderId="0"/>
    <xf numFmtId="0" fontId="20" fillId="0" borderId="0"/>
    <xf numFmtId="0" fontId="273" fillId="35" borderId="142" applyNumberFormat="0" applyAlignment="0" applyProtection="0"/>
    <xf numFmtId="0" fontId="20" fillId="0" borderId="0"/>
    <xf numFmtId="0" fontId="273" fillId="35" borderId="142" applyNumberFormat="0" applyAlignment="0" applyProtection="0"/>
    <xf numFmtId="0" fontId="20" fillId="0" borderId="0"/>
    <xf numFmtId="0" fontId="273" fillId="35" borderId="142" applyNumberFormat="0" applyAlignment="0" applyProtection="0"/>
    <xf numFmtId="0" fontId="273" fillId="35" borderId="142"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03" fillId="77" borderId="64" applyNumberFormat="0" applyAlignment="0" applyProtection="0"/>
    <xf numFmtId="0" fontId="274" fillId="0" borderId="12" applyNumberFormat="0" applyFill="0" applyAlignment="0" applyProtection="0"/>
    <xf numFmtId="0" fontId="20" fillId="0" borderId="0"/>
    <xf numFmtId="0" fontId="20" fillId="0" borderId="0"/>
    <xf numFmtId="0" fontId="20" fillId="0" borderId="0"/>
    <xf numFmtId="0" fontId="274" fillId="0" borderId="12" applyNumberFormat="0" applyFill="0" applyAlignment="0" applyProtection="0"/>
    <xf numFmtId="0" fontId="20" fillId="0" borderId="0"/>
    <xf numFmtId="0" fontId="274" fillId="0" borderId="12" applyNumberFormat="0" applyFill="0" applyAlignment="0" applyProtection="0"/>
    <xf numFmtId="0" fontId="20" fillId="0" borderId="0"/>
    <xf numFmtId="0" fontId="274" fillId="0" borderId="12" applyNumberFormat="0" applyFill="0" applyAlignment="0" applyProtection="0"/>
    <xf numFmtId="0" fontId="274" fillId="0" borderId="12" applyNumberFormat="0" applyFill="0" applyAlignment="0" applyProtection="0"/>
    <xf numFmtId="3" fontId="31" fillId="115" borderId="143" applyNumberFormat="0" applyFill="0" applyBorder="0" applyAlignment="0">
      <protection locked="0"/>
    </xf>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205" fillId="78" borderId="67" applyNumberFormat="0" applyAlignment="0" applyProtection="0"/>
    <xf numFmtId="0" fontId="125" fillId="0" borderId="0">
      <alignment horizontal="center" wrapText="1"/>
      <protection hidden="1"/>
    </xf>
    <xf numFmtId="0" fontId="50" fillId="116" borderId="0" applyFont="0" applyBorder="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4" fontId="50" fillId="0" borderId="0" applyFont="0" applyFill="0" applyBorder="0" applyAlignment="0" applyProtection="0"/>
    <xf numFmtId="43" fontId="20" fillId="0" borderId="0" applyFont="0" applyFill="0" applyBorder="0" applyAlignment="0" applyProtection="0"/>
    <xf numFmtId="0" fontId="20" fillId="8" borderId="144" applyNumberFormat="0" applyFont="0" applyAlignment="0" applyProtection="0"/>
    <xf numFmtId="0" fontId="20" fillId="0" borderId="0"/>
    <xf numFmtId="0" fontId="20" fillId="8" borderId="144" applyNumberFormat="0" applyFont="0" applyAlignment="0" applyProtection="0"/>
    <xf numFmtId="0" fontId="20" fillId="0" borderId="0"/>
    <xf numFmtId="0" fontId="20" fillId="8" borderId="144" applyNumberFormat="0" applyFont="0" applyAlignment="0" applyProtection="0"/>
    <xf numFmtId="0" fontId="20" fillId="0" borderId="0"/>
    <xf numFmtId="0" fontId="7" fillId="79" borderId="68" applyNumberFormat="0" applyFont="0" applyAlignment="0" applyProtection="0"/>
    <xf numFmtId="0" fontId="20" fillId="0" borderId="0"/>
    <xf numFmtId="0" fontId="7" fillId="79" borderId="68" applyNumberFormat="0" applyFont="0" applyAlignment="0" applyProtection="0"/>
    <xf numFmtId="0" fontId="20" fillId="0" borderId="0"/>
    <xf numFmtId="0" fontId="7" fillId="79" borderId="68" applyNumberFormat="0" applyFont="0" applyAlignment="0" applyProtection="0"/>
    <xf numFmtId="0" fontId="20" fillId="0" borderId="0"/>
    <xf numFmtId="0" fontId="7" fillId="79" borderId="68" applyNumberFormat="0" applyFont="0" applyAlignment="0" applyProtection="0"/>
    <xf numFmtId="0" fontId="20" fillId="0" borderId="0"/>
    <xf numFmtId="0" fontId="7" fillId="79" borderId="68" applyNumberFormat="0" applyFont="0" applyAlignment="0" applyProtection="0"/>
    <xf numFmtId="0" fontId="20" fillId="0" borderId="0"/>
    <xf numFmtId="0" fontId="7" fillId="79" borderId="68" applyNumberFormat="0" applyFont="0" applyAlignment="0" applyProtection="0"/>
    <xf numFmtId="0" fontId="7" fillId="79" borderId="68" applyNumberFormat="0" applyFont="0" applyAlignment="0" applyProtection="0"/>
    <xf numFmtId="0" fontId="20" fillId="0" borderId="0"/>
    <xf numFmtId="0" fontId="20" fillId="8" borderId="144" applyNumberFormat="0" applyFont="0" applyAlignment="0" applyProtection="0"/>
    <xf numFmtId="0" fontId="20" fillId="0" borderId="0"/>
    <xf numFmtId="0" fontId="20" fillId="8" borderId="144" applyNumberFormat="0" applyFont="0" applyAlignment="0" applyProtection="0"/>
    <xf numFmtId="0" fontId="7" fillId="79" borderId="68" applyNumberFormat="0" applyFont="0" applyAlignment="0" applyProtection="0"/>
    <xf numFmtId="0" fontId="7" fillId="79" borderId="68" applyNumberFormat="0" applyFont="0" applyAlignment="0" applyProtection="0"/>
    <xf numFmtId="0" fontId="20" fillId="0" borderId="0"/>
    <xf numFmtId="0" fontId="20" fillId="8" borderId="144" applyNumberFormat="0" applyFont="0" applyAlignment="0" applyProtection="0"/>
    <xf numFmtId="0" fontId="134" fillId="117" borderId="0">
      <alignment horizontal="center" vertical="center" wrapText="1"/>
    </xf>
    <xf numFmtId="223" fontId="275" fillId="0" borderId="20" applyBorder="0"/>
    <xf numFmtId="0" fontId="20" fillId="0" borderId="0"/>
    <xf numFmtId="0" fontId="20" fillId="0" borderId="0"/>
    <xf numFmtId="286" fontId="125" fillId="0" borderId="0" applyFill="0" applyBorder="0">
      <alignment horizontal="right"/>
      <protection locked="0"/>
    </xf>
    <xf numFmtId="0" fontId="20" fillId="0" borderId="0"/>
    <xf numFmtId="182" fontId="50" fillId="0" borderId="0" applyFont="0" applyFill="0" applyBorder="0" applyAlignment="0" applyProtection="0"/>
    <xf numFmtId="0" fontId="20" fillId="0" borderId="0"/>
    <xf numFmtId="0" fontId="20" fillId="0" borderId="0"/>
    <xf numFmtId="3" fontId="69" fillId="118" borderId="0" applyBorder="0" applyAlignment="0"/>
    <xf numFmtId="0" fontId="20" fillId="0" borderId="0"/>
    <xf numFmtId="227" fontId="82" fillId="0" borderId="90"/>
    <xf numFmtId="223" fontId="35" fillId="0" borderId="105"/>
    <xf numFmtId="0" fontId="156" fillId="0" borderId="0"/>
    <xf numFmtId="44" fontId="50" fillId="0" borderId="0" applyFill="0" applyBorder="0" applyAlignment="0"/>
    <xf numFmtId="182" fontId="50" fillId="0" borderId="0" applyFill="0" applyBorder="0" applyAlignment="0"/>
    <xf numFmtId="44" fontId="50" fillId="0" borderId="0" applyFill="0" applyBorder="0" applyAlignment="0"/>
    <xf numFmtId="285" fontId="82" fillId="0" borderId="0" applyFill="0" applyBorder="0" applyAlignment="0"/>
    <xf numFmtId="182" fontId="50" fillId="0" borderId="0" applyFill="0" applyBorder="0" applyAlignment="0"/>
    <xf numFmtId="0" fontId="276" fillId="10" borderId="142" applyNumberFormat="0" applyAlignment="0" applyProtection="0"/>
    <xf numFmtId="0" fontId="20" fillId="0" borderId="0"/>
    <xf numFmtId="0" fontId="20" fillId="0" borderId="0"/>
    <xf numFmtId="0" fontId="20" fillId="0" borderId="0"/>
    <xf numFmtId="0" fontId="276" fillId="10" borderId="142" applyNumberFormat="0" applyAlignment="0" applyProtection="0"/>
    <xf numFmtId="0" fontId="20" fillId="0" borderId="0"/>
    <xf numFmtId="0" fontId="276" fillId="10" borderId="142" applyNumberFormat="0" applyAlignment="0" applyProtection="0"/>
    <xf numFmtId="0" fontId="20" fillId="0" borderId="0"/>
    <xf numFmtId="0" fontId="276" fillId="10" borderId="142" applyNumberFormat="0" applyAlignment="0" applyProtection="0"/>
    <xf numFmtId="0" fontId="276" fillId="10" borderId="142" applyNumberFormat="0" applyAlignment="0" applyProtection="0"/>
    <xf numFmtId="0" fontId="20" fillId="0" borderId="0"/>
    <xf numFmtId="0" fontId="20" fillId="0" borderId="0"/>
    <xf numFmtId="0" fontId="20" fillId="0" borderId="0"/>
    <xf numFmtId="0" fontId="20" fillId="0" borderId="0"/>
    <xf numFmtId="0" fontId="20" fillId="0" borderId="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0" fontId="207" fillId="0" borderId="0" applyNumberFormat="0" applyFill="0" applyBorder="0" applyAlignment="0" applyProtection="0"/>
    <xf numFmtId="287" fontId="82" fillId="0" borderId="0">
      <protection locked="0"/>
    </xf>
    <xf numFmtId="0" fontId="20" fillId="0" borderId="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198" fillId="73" borderId="0" applyNumberFormat="0" applyBorder="0" applyAlignment="0" applyProtection="0"/>
    <xf numFmtId="0" fontId="20" fillId="0" borderId="0"/>
    <xf numFmtId="0" fontId="277" fillId="119" borderId="145"/>
    <xf numFmtId="0" fontId="84" fillId="0" borderId="0">
      <alignment horizontal="left"/>
    </xf>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195" fillId="0" borderId="61" applyNumberFormat="0" applyFill="0" applyAlignment="0" applyProtection="0"/>
    <xf numFmtId="0" fontId="20" fillId="0" borderId="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196" fillId="0" borderId="62" applyNumberFormat="0" applyFill="0" applyAlignment="0" applyProtection="0"/>
    <xf numFmtId="0" fontId="20" fillId="0" borderId="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197" fillId="0" borderId="63" applyNumberFormat="0" applyFill="0" applyAlignment="0" applyProtection="0"/>
    <xf numFmtId="0" fontId="20" fillId="0" borderId="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197" fillId="0" borderId="0" applyNumberFormat="0" applyFill="0" applyBorder="0" applyAlignment="0" applyProtection="0"/>
    <xf numFmtId="0" fontId="20" fillId="0" borderId="0"/>
    <xf numFmtId="288" fontId="50" fillId="0" borderId="89" applyBorder="0">
      <protection locked="0"/>
    </xf>
    <xf numFmtId="0" fontId="69" fillId="120" borderId="0" applyNumberFormat="0" applyFont="0" applyFill="0" applyBorder="0" applyAlignment="0">
      <alignment horizontal="left"/>
      <protection hidden="1"/>
    </xf>
    <xf numFmtId="0" fontId="20" fillId="0" borderId="0"/>
    <xf numFmtId="0" fontId="278" fillId="0" borderId="0" applyNumberFormat="0" applyFill="0" applyBorder="0" applyAlignment="0" applyProtection="0">
      <alignment vertical="top"/>
      <protection locked="0"/>
    </xf>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1" fillId="76" borderId="64" applyNumberFormat="0" applyAlignment="0" applyProtection="0"/>
    <xf numFmtId="0" fontId="20" fillId="0" borderId="0"/>
    <xf numFmtId="0" fontId="20" fillId="0" borderId="0"/>
    <xf numFmtId="0" fontId="279" fillId="5" borderId="0" applyNumberFormat="0" applyBorder="0" applyAlignment="0" applyProtection="0"/>
    <xf numFmtId="0" fontId="20" fillId="0" borderId="0"/>
    <xf numFmtId="0" fontId="20" fillId="0" borderId="0"/>
    <xf numFmtId="0" fontId="20" fillId="0" borderId="0"/>
    <xf numFmtId="0" fontId="279" fillId="5" borderId="0" applyNumberFormat="0" applyBorder="0" applyAlignment="0" applyProtection="0"/>
    <xf numFmtId="0" fontId="20" fillId="0" borderId="0"/>
    <xf numFmtId="0" fontId="279" fillId="5" borderId="0" applyNumberFormat="0" applyBorder="0" applyAlignment="0" applyProtection="0"/>
    <xf numFmtId="0" fontId="20" fillId="0" borderId="0"/>
    <xf numFmtId="0" fontId="279" fillId="5" borderId="0" applyNumberFormat="0" applyBorder="0" applyAlignment="0" applyProtection="0"/>
    <xf numFmtId="0" fontId="279" fillId="5" borderId="0" applyNumberFormat="0" applyBorder="0" applyAlignment="0" applyProtection="0"/>
    <xf numFmtId="0" fontId="125" fillId="0" borderId="0" applyFill="0" applyBorder="0">
      <alignment horizontal="right"/>
      <protection locked="0"/>
    </xf>
    <xf numFmtId="289" fontId="125" fillId="0" borderId="0" applyFill="0" applyBorder="0">
      <alignment horizontal="right"/>
      <protection locked="0"/>
    </xf>
    <xf numFmtId="0" fontId="141" fillId="121" borderId="146">
      <alignment horizontal="left" vertical="center" wrapText="1"/>
    </xf>
    <xf numFmtId="0" fontId="20" fillId="0" borderId="0"/>
    <xf numFmtId="290" fontId="82" fillId="0" borderId="0" applyFont="0" applyFill="0" applyBorder="0" applyAlignment="0" applyProtection="0"/>
    <xf numFmtId="291" fontId="82" fillId="0" borderId="0" applyFont="0" applyFill="0" applyBorder="0" applyAlignment="0" applyProtection="0"/>
    <xf numFmtId="292" fontId="20" fillId="0" borderId="0"/>
    <xf numFmtId="292" fontId="20" fillId="0" borderId="0"/>
    <xf numFmtId="292" fontId="20" fillId="0" borderId="0"/>
    <xf numFmtId="292" fontId="20" fillId="0" borderId="0"/>
    <xf numFmtId="292" fontId="20" fillId="0" borderId="0"/>
    <xf numFmtId="292" fontId="20" fillId="0" borderId="0"/>
    <xf numFmtId="292" fontId="20" fillId="0" borderId="0"/>
    <xf numFmtId="0" fontId="20" fillId="0" borderId="0"/>
    <xf numFmtId="0" fontId="43" fillId="36" borderId="0">
      <alignment horizontal="left"/>
    </xf>
    <xf numFmtId="44" fontId="50" fillId="0" borderId="0" applyFill="0" applyBorder="0" applyAlignment="0"/>
    <xf numFmtId="182" fontId="50" fillId="0" borderId="0" applyFill="0" applyBorder="0" applyAlignment="0"/>
    <xf numFmtId="44" fontId="50" fillId="0" borderId="0" applyFill="0" applyBorder="0" applyAlignment="0"/>
    <xf numFmtId="285" fontId="82" fillId="0" borderId="0" applyFill="0" applyBorder="0" applyAlignment="0"/>
    <xf numFmtId="182" fontId="50" fillId="0" borderId="0" applyFill="0" applyBorder="0" applyAlignment="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4" fillId="0" borderId="66" applyNumberFormat="0" applyFill="0" applyAlignment="0" applyProtection="0"/>
    <xf numFmtId="0" fontId="20" fillId="0" borderId="0"/>
    <xf numFmtId="0" fontId="20" fillId="0" borderId="0"/>
    <xf numFmtId="0" fontId="20" fillId="0" borderId="0"/>
    <xf numFmtId="0" fontId="20" fillId="0" borderId="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167" fontId="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00" fillId="75" borderId="0" applyNumberFormat="0" applyBorder="0" applyAlignment="0" applyProtection="0"/>
    <xf numFmtId="0" fontId="280" fillId="2" borderId="0" applyNumberFormat="0" applyBorder="0" applyAlignment="0" applyProtection="0"/>
    <xf numFmtId="0" fontId="20" fillId="0" borderId="0"/>
    <xf numFmtId="0" fontId="20" fillId="0" borderId="0"/>
    <xf numFmtId="0" fontId="20" fillId="0" borderId="0"/>
    <xf numFmtId="0" fontId="280" fillId="2" borderId="0" applyNumberFormat="0" applyBorder="0" applyAlignment="0" applyProtection="0"/>
    <xf numFmtId="0" fontId="20" fillId="0" borderId="0"/>
    <xf numFmtId="0" fontId="280" fillId="2" borderId="0" applyNumberFormat="0" applyBorder="0" applyAlignment="0" applyProtection="0"/>
    <xf numFmtId="0" fontId="20" fillId="0" borderId="0"/>
    <xf numFmtId="0" fontId="280" fillId="2" borderId="0" applyNumberFormat="0" applyBorder="0" applyAlignment="0" applyProtection="0"/>
    <xf numFmtId="0" fontId="280" fillId="2" borderId="0" applyNumberFormat="0" applyBorder="0" applyAlignment="0" applyProtection="0"/>
    <xf numFmtId="293" fontId="20" fillId="0" borderId="0"/>
    <xf numFmtId="0" fontId="20" fillId="0" borderId="0"/>
    <xf numFmtId="0" fontId="7" fillId="0" borderId="0"/>
    <xf numFmtId="0" fontId="20" fillId="0" borderId="0"/>
    <xf numFmtId="0" fontId="7" fillId="0" borderId="0"/>
    <xf numFmtId="0" fontId="7" fillId="0" borderId="0"/>
    <xf numFmtId="0" fontId="20" fillId="0" borderId="0"/>
    <xf numFmtId="0" fontId="7" fillId="0" borderId="0"/>
    <xf numFmtId="0" fontId="7" fillId="0" borderId="0"/>
    <xf numFmtId="0" fontId="20" fillId="0" borderId="0"/>
    <xf numFmtId="0" fontId="7" fillId="0" borderId="0"/>
    <xf numFmtId="0" fontId="7" fillId="0" borderId="0"/>
    <xf numFmtId="0" fontId="20"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0" fontId="20" fillId="0" borderId="0"/>
    <xf numFmtId="0" fontId="20" fillId="0" borderId="0"/>
    <xf numFmtId="0" fontId="7" fillId="0" borderId="0"/>
    <xf numFmtId="0" fontId="20" fillId="0" borderId="0"/>
    <xf numFmtId="0" fontId="7" fillId="0" borderId="0"/>
    <xf numFmtId="0" fontId="7" fillId="0" borderId="0"/>
    <xf numFmtId="0" fontId="20" fillId="0" borderId="0"/>
    <xf numFmtId="0" fontId="20" fillId="0" borderId="0"/>
    <xf numFmtId="0" fontId="7" fillId="0" borderId="0"/>
    <xf numFmtId="0" fontId="20" fillId="0" borderId="0"/>
    <xf numFmtId="0" fontId="20" fillId="0" borderId="0"/>
    <xf numFmtId="0" fontId="7" fillId="0" borderId="0"/>
    <xf numFmtId="0" fontId="20" fillId="0" borderId="0"/>
    <xf numFmtId="0" fontId="20" fillId="0" borderId="0"/>
    <xf numFmtId="0" fontId="20" fillId="0" borderId="0"/>
    <xf numFmtId="0" fontId="7" fillId="0" borderId="0"/>
    <xf numFmtId="0" fontId="20" fillId="0" borderId="0"/>
    <xf numFmtId="0" fontId="20" fillId="0" borderId="0"/>
    <xf numFmtId="0" fontId="7" fillId="0" borderId="0"/>
    <xf numFmtId="0" fontId="20" fillId="0" borderId="0"/>
    <xf numFmtId="0" fontId="20" fillId="0" borderId="0"/>
    <xf numFmtId="0" fontId="7" fillId="0" borderId="0"/>
    <xf numFmtId="0" fontId="20" fillId="0" borderId="0"/>
    <xf numFmtId="0" fontId="20"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7" fillId="0" borderId="0"/>
    <xf numFmtId="0" fontId="20" fillId="0" borderId="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19" fillId="79" borderId="68" applyNumberFormat="0" applyFont="0" applyAlignment="0" applyProtection="0"/>
    <xf numFmtId="0" fontId="20" fillId="0" borderId="0"/>
    <xf numFmtId="0" fontId="20" fillId="0" borderId="0"/>
    <xf numFmtId="0" fontId="20" fillId="0" borderId="0"/>
    <xf numFmtId="0" fontId="281" fillId="0" borderId="0" applyNumberFormat="0" applyAlignment="0">
      <alignment vertical="top"/>
    </xf>
    <xf numFmtId="0" fontId="20" fillId="0" borderId="0" applyFont="0" applyFill="0" applyBorder="0" applyAlignment="0" applyProtection="0"/>
    <xf numFmtId="0" fontId="20" fillId="0" borderId="0" applyFont="0" applyFill="0" applyBorder="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0" fontId="202" fillId="77" borderId="65" applyNumberFormat="0" applyAlignment="0" applyProtection="0"/>
    <xf numFmtId="40" fontId="282" fillId="40" borderId="0">
      <alignment horizontal="right"/>
    </xf>
    <xf numFmtId="0" fontId="283" fillId="40" borderId="0">
      <alignment horizontal="right"/>
    </xf>
    <xf numFmtId="0" fontId="284" fillId="40" borderId="90"/>
    <xf numFmtId="0" fontId="284" fillId="0" borderId="0" applyBorder="0">
      <alignment horizontal="centerContinuous"/>
    </xf>
    <xf numFmtId="0" fontId="285" fillId="0" borderId="0" applyBorder="0">
      <alignment horizontal="centerContinuous"/>
    </xf>
    <xf numFmtId="168" fontId="20" fillId="0" borderId="0" applyFont="0" applyFill="0" applyBorder="0" applyAlignment="0" applyProtection="0"/>
    <xf numFmtId="0" fontId="82" fillId="0" borderId="0" applyFont="0" applyFill="0" applyBorder="0" applyAlignment="0" applyProtection="0"/>
    <xf numFmtId="0" fontId="20" fillId="0" borderId="0"/>
    <xf numFmtId="9" fontId="20" fillId="0" borderId="0" applyFont="0" applyFill="0" applyBorder="0" applyAlignment="0" applyProtection="0"/>
    <xf numFmtId="294" fontId="125" fillId="0" borderId="0" applyFill="0" applyBorder="0">
      <alignment horizontal="right"/>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0" fontId="20" fillId="0" borderId="0"/>
    <xf numFmtId="0" fontId="20" fillId="0" borderId="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9" fontId="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9" fontId="7" fillId="0" borderId="0" applyFont="0" applyFill="0" applyBorder="0" applyAlignment="0" applyProtection="0"/>
    <xf numFmtId="0" fontId="20" fillId="0" borderId="0"/>
    <xf numFmtId="0" fontId="20" fillId="0" borderId="0"/>
    <xf numFmtId="0" fontId="20" fillId="0" borderId="0"/>
    <xf numFmtId="0" fontId="20" fillId="0" borderId="0"/>
    <xf numFmtId="44" fontId="50" fillId="0" borderId="0" applyFill="0" applyBorder="0" applyAlignment="0"/>
    <xf numFmtId="182" fontId="50" fillId="0" borderId="0" applyFill="0" applyBorder="0" applyAlignment="0"/>
    <xf numFmtId="44" fontId="50" fillId="0" borderId="0" applyFill="0" applyBorder="0" applyAlignment="0"/>
    <xf numFmtId="285" fontId="82" fillId="0" borderId="0" applyFill="0" applyBorder="0" applyAlignment="0"/>
    <xf numFmtId="182" fontId="50" fillId="0" borderId="0" applyFill="0" applyBorder="0" applyAlignment="0"/>
    <xf numFmtId="0" fontId="246" fillId="40" borderId="0" applyBorder="0" applyAlignment="0">
      <alignment horizontal="left"/>
      <protection locked="0"/>
    </xf>
    <xf numFmtId="37" fontId="20" fillId="0" borderId="0" applyFont="0" applyFill="0" applyBorder="0" applyAlignment="0" applyProtection="0"/>
    <xf numFmtId="0" fontId="69" fillId="120" borderId="0" applyNumberFormat="0" applyFill="0" applyBorder="0" applyAlignment="0"/>
    <xf numFmtId="295" fontId="125" fillId="0" borderId="0">
      <alignment horizontal="right"/>
      <protection locked="0"/>
    </xf>
    <xf numFmtId="0" fontId="20" fillId="0" borderId="0"/>
    <xf numFmtId="0" fontId="20" fillId="0" borderId="0"/>
    <xf numFmtId="0" fontId="286" fillId="7" borderId="0" applyNumberFormat="0" applyBorder="0" applyAlignment="0" applyProtection="0"/>
    <xf numFmtId="0" fontId="20" fillId="0" borderId="0"/>
    <xf numFmtId="0" fontId="20" fillId="0" borderId="0"/>
    <xf numFmtId="0" fontId="20" fillId="0" borderId="0"/>
    <xf numFmtId="0" fontId="286" fillId="7" borderId="0" applyNumberFormat="0" applyBorder="0" applyAlignment="0" applyProtection="0"/>
    <xf numFmtId="0" fontId="20" fillId="0" borderId="0"/>
    <xf numFmtId="0" fontId="286" fillId="7" borderId="0" applyNumberFormat="0" applyBorder="0" applyAlignment="0" applyProtection="0"/>
    <xf numFmtId="0" fontId="20" fillId="0" borderId="0"/>
    <xf numFmtId="0" fontId="286" fillId="7" borderId="0" applyNumberFormat="0" applyBorder="0" applyAlignment="0" applyProtection="0"/>
    <xf numFmtId="0" fontId="286" fillId="7" borderId="0" applyNumberFormat="0" applyBorder="0" applyAlignment="0" applyProtection="0"/>
    <xf numFmtId="296" fontId="287" fillId="0" borderId="0" applyFill="0" applyBorder="0" applyProtection="0">
      <alignment horizontal="right"/>
      <protection hidden="1"/>
    </xf>
    <xf numFmtId="0" fontId="288" fillId="35" borderId="147" applyNumberFormat="0" applyAlignment="0" applyProtection="0"/>
    <xf numFmtId="0" fontId="20" fillId="0" borderId="0"/>
    <xf numFmtId="0" fontId="20" fillId="0" borderId="0"/>
    <xf numFmtId="0" fontId="20" fillId="0" borderId="0"/>
    <xf numFmtId="0" fontId="288" fillId="35" borderId="147" applyNumberFormat="0" applyAlignment="0" applyProtection="0"/>
    <xf numFmtId="0" fontId="20" fillId="0" borderId="0"/>
    <xf numFmtId="0" fontId="288" fillId="35" borderId="147" applyNumberFormat="0" applyAlignment="0" applyProtection="0"/>
    <xf numFmtId="0" fontId="20" fillId="0" borderId="0"/>
    <xf numFmtId="0" fontId="288" fillId="35" borderId="147" applyNumberFormat="0" applyAlignment="0" applyProtection="0"/>
    <xf numFmtId="0" fontId="288" fillId="35" borderId="147" applyNumberFormat="0" applyAlignment="0" applyProtection="0"/>
    <xf numFmtId="0" fontId="59" fillId="0" borderId="0"/>
    <xf numFmtId="0" fontId="59" fillId="0" borderId="0"/>
    <xf numFmtId="0" fontId="59" fillId="0" borderId="0"/>
    <xf numFmtId="0" fontId="59" fillId="0" borderId="0"/>
    <xf numFmtId="0" fontId="59" fillId="0" borderId="0"/>
    <xf numFmtId="0" fontId="50" fillId="0" borderId="0"/>
    <xf numFmtId="0" fontId="20" fillId="0" borderId="0"/>
    <xf numFmtId="0" fontId="289" fillId="0" borderId="0"/>
    <xf numFmtId="0" fontId="20" fillId="0" borderId="0" applyFill="0" applyBorder="0" applyAlignment="0"/>
    <xf numFmtId="0" fontId="290" fillId="0" borderId="0" applyFill="0" applyBorder="0" applyAlignment="0"/>
    <xf numFmtId="0" fontId="49" fillId="0" borderId="0" applyNumberFormat="0" applyFill="0" applyBorder="0" applyProtection="0">
      <alignment vertical="top"/>
    </xf>
    <xf numFmtId="0" fontId="291" fillId="0" borderId="148" applyNumberFormat="0" applyFill="0" applyProtection="0">
      <alignment horizontal="center" vertical="top"/>
    </xf>
    <xf numFmtId="0" fontId="49" fillId="0" borderId="0" applyNumberFormat="0" applyFill="0" applyBorder="0" applyProtection="0">
      <alignment vertical="top" wrapText="1"/>
    </xf>
    <xf numFmtId="0" fontId="20" fillId="0" borderId="0"/>
    <xf numFmtId="0" fontId="20" fillId="0" borderId="0"/>
    <xf numFmtId="0" fontId="292" fillId="0" borderId="0" applyNumberFormat="0" applyFill="0" applyBorder="0" applyAlignment="0" applyProtection="0"/>
    <xf numFmtId="0" fontId="20" fillId="0" borderId="0"/>
    <xf numFmtId="0" fontId="292" fillId="0" borderId="0" applyNumberFormat="0" applyFill="0" applyBorder="0" applyAlignment="0" applyProtection="0"/>
    <xf numFmtId="0" fontId="20" fillId="0" borderId="0"/>
    <xf numFmtId="0" fontId="292" fillId="0" borderId="0" applyNumberFormat="0" applyFill="0" applyBorder="0" applyAlignment="0" applyProtection="0"/>
    <xf numFmtId="0" fontId="20" fillId="0" borderId="0"/>
    <xf numFmtId="0" fontId="292" fillId="0" borderId="0" applyNumberFormat="0" applyFill="0" applyBorder="0" applyAlignment="0" applyProtection="0"/>
    <xf numFmtId="0" fontId="292" fillId="0" borderId="0" applyNumberFormat="0" applyFill="0" applyBorder="0" applyAlignment="0" applyProtection="0"/>
    <xf numFmtId="297" fontId="44" fillId="0" borderId="0" applyFont="0" applyFill="0" applyBorder="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194" fillId="0" borderId="0" applyNumberFormat="0" applyFill="0" applyBorder="0" applyAlignment="0" applyProtection="0"/>
    <xf numFmtId="0" fontId="20" fillId="0" borderId="0"/>
    <xf numFmtId="0" fontId="293" fillId="0" borderId="0"/>
    <xf numFmtId="0" fontId="125" fillId="0" borderId="0" applyBorder="0"/>
    <xf numFmtId="0" fontId="294" fillId="0" borderId="0" applyNumberFormat="0" applyFill="0" applyBorder="0" applyProtection="0">
      <alignment horizontal="center" textRotation="90"/>
    </xf>
    <xf numFmtId="0" fontId="20" fillId="0" borderId="0"/>
    <xf numFmtId="0" fontId="20" fillId="0" borderId="0"/>
    <xf numFmtId="0" fontId="20" fillId="0" borderId="0"/>
    <xf numFmtId="0" fontId="164" fillId="0" borderId="0" applyNumberFormat="0" applyFill="0" applyBorder="0" applyAlignment="0" applyProtection="0"/>
    <xf numFmtId="0" fontId="20" fillId="0" borderId="0"/>
    <xf numFmtId="0" fontId="164" fillId="0" borderId="0" applyNumberFormat="0" applyFill="0" applyBorder="0" applyAlignment="0" applyProtection="0"/>
    <xf numFmtId="0" fontId="20" fillId="0" borderId="0"/>
    <xf numFmtId="0" fontId="164" fillId="0" borderId="0" applyNumberFormat="0" applyFill="0" applyBorder="0" applyAlignment="0" applyProtection="0"/>
    <xf numFmtId="0" fontId="164" fillId="0" borderId="0" applyNumberFormat="0" applyFill="0" applyBorder="0" applyAlignment="0" applyProtection="0"/>
    <xf numFmtId="0" fontId="166" fillId="0" borderId="35" applyNumberFormat="0" applyFill="0" applyAlignment="0" applyProtection="0"/>
    <xf numFmtId="0" fontId="20" fillId="0" borderId="0"/>
    <xf numFmtId="0" fontId="20" fillId="0" borderId="0"/>
    <xf numFmtId="0" fontId="20" fillId="0" borderId="0"/>
    <xf numFmtId="0" fontId="166" fillId="0" borderId="35" applyNumberFormat="0" applyFill="0" applyAlignment="0" applyProtection="0"/>
    <xf numFmtId="0" fontId="20" fillId="0" borderId="0"/>
    <xf numFmtId="0" fontId="166" fillId="0" borderId="35" applyNumberFormat="0" applyFill="0" applyAlignment="0" applyProtection="0"/>
    <xf numFmtId="0" fontId="20" fillId="0" borderId="0"/>
    <xf numFmtId="0" fontId="166" fillId="0" borderId="35" applyNumberFormat="0" applyFill="0" applyAlignment="0" applyProtection="0"/>
    <xf numFmtId="0" fontId="166" fillId="0" borderId="35" applyNumberFormat="0" applyFill="0" applyAlignment="0" applyProtection="0"/>
    <xf numFmtId="0" fontId="168" fillId="0" borderId="37" applyNumberFormat="0" applyFill="0" applyAlignment="0" applyProtection="0"/>
    <xf numFmtId="0" fontId="20" fillId="0" borderId="0"/>
    <xf numFmtId="0" fontId="20" fillId="0" borderId="0"/>
    <xf numFmtId="0" fontId="20" fillId="0" borderId="0"/>
    <xf numFmtId="0" fontId="168" fillId="0" borderId="37" applyNumberFormat="0" applyFill="0" applyAlignment="0" applyProtection="0"/>
    <xf numFmtId="0" fontId="20" fillId="0" borderId="0"/>
    <xf numFmtId="0" fontId="168" fillId="0" borderId="37" applyNumberFormat="0" applyFill="0" applyAlignment="0" applyProtection="0"/>
    <xf numFmtId="0" fontId="20" fillId="0" borderId="0"/>
    <xf numFmtId="0" fontId="168" fillId="0" borderId="37" applyNumberFormat="0" applyFill="0" applyAlignment="0" applyProtection="0"/>
    <xf numFmtId="0" fontId="168" fillId="0" borderId="37" applyNumberFormat="0" applyFill="0" applyAlignment="0" applyProtection="0"/>
    <xf numFmtId="0" fontId="170" fillId="0" borderId="39" applyNumberFormat="0" applyFill="0" applyAlignment="0" applyProtection="0"/>
    <xf numFmtId="0" fontId="20" fillId="0" borderId="0"/>
    <xf numFmtId="0" fontId="20" fillId="0" borderId="0"/>
    <xf numFmtId="0" fontId="20" fillId="0" borderId="0"/>
    <xf numFmtId="0" fontId="170" fillId="0" borderId="39" applyNumberFormat="0" applyFill="0" applyAlignment="0" applyProtection="0"/>
    <xf numFmtId="0" fontId="20" fillId="0" borderId="0"/>
    <xf numFmtId="0" fontId="170" fillId="0" borderId="39" applyNumberFormat="0" applyFill="0" applyAlignment="0" applyProtection="0"/>
    <xf numFmtId="0" fontId="20" fillId="0" borderId="0"/>
    <xf numFmtId="0" fontId="170" fillId="0" borderId="39" applyNumberFormat="0" applyFill="0" applyAlignment="0" applyProtection="0"/>
    <xf numFmtId="0" fontId="170" fillId="0" borderId="39" applyNumberFormat="0" applyFill="0" applyAlignment="0" applyProtection="0"/>
    <xf numFmtId="0" fontId="170" fillId="0" borderId="0" applyNumberFormat="0" applyFill="0" applyBorder="0" applyAlignment="0" applyProtection="0"/>
    <xf numFmtId="0" fontId="20" fillId="0" borderId="0"/>
    <xf numFmtId="0" fontId="20" fillId="0" borderId="0"/>
    <xf numFmtId="0" fontId="20" fillId="0" borderId="0"/>
    <xf numFmtId="0" fontId="170" fillId="0" borderId="0" applyNumberFormat="0" applyFill="0" applyBorder="0" applyAlignment="0" applyProtection="0"/>
    <xf numFmtId="0" fontId="20" fillId="0" borderId="0"/>
    <xf numFmtId="0" fontId="170" fillId="0" borderId="0" applyNumberFormat="0" applyFill="0" applyBorder="0" applyAlignment="0" applyProtection="0"/>
    <xf numFmtId="0" fontId="20" fillId="0" borderId="0"/>
    <xf numFmtId="0" fontId="170" fillId="0" borderId="0" applyNumberFormat="0" applyFill="0" applyBorder="0" applyAlignment="0" applyProtection="0"/>
    <xf numFmtId="0" fontId="170" fillId="0" borderId="0" applyNumberFormat="0" applyFill="0" applyBorder="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298" fontId="82" fillId="0" borderId="149">
      <protection locked="0"/>
    </xf>
    <xf numFmtId="0" fontId="20" fillId="0" borderId="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298" fontId="82" fillId="0" borderId="149">
      <protection locked="0"/>
    </xf>
    <xf numFmtId="0" fontId="183" fillId="0" borderId="69" applyNumberFormat="0" applyFill="0" applyAlignment="0" applyProtection="0"/>
    <xf numFmtId="298" fontId="82" fillId="0" borderId="149">
      <protection locked="0"/>
    </xf>
    <xf numFmtId="298" fontId="82" fillId="0" borderId="149">
      <protection locked="0"/>
    </xf>
    <xf numFmtId="298" fontId="82" fillId="0" borderId="149">
      <protection locked="0"/>
    </xf>
    <xf numFmtId="298" fontId="82" fillId="0" borderId="149">
      <protection locked="0"/>
    </xf>
    <xf numFmtId="298" fontId="82" fillId="0" borderId="149">
      <protection locked="0"/>
    </xf>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0" fontId="183" fillId="0" borderId="69" applyNumberFormat="0" applyFill="0" applyAlignment="0" applyProtection="0"/>
    <xf numFmtId="164" fontId="20" fillId="0" borderId="0" applyFont="0" applyFill="0" applyBorder="0" applyAlignment="0" applyProtection="0"/>
    <xf numFmtId="4" fontId="50" fillId="0" borderId="0" applyFont="0" applyFill="0" applyBorder="0" applyAlignment="0" applyProtection="0"/>
    <xf numFmtId="0" fontId="69" fillId="40" borderId="105" applyNumberFormat="0" applyFill="0" applyBorder="0" applyAlignment="0">
      <alignment horizontal="left"/>
      <protection locked="0"/>
    </xf>
    <xf numFmtId="260" fontId="20" fillId="0" borderId="0" applyFont="0" applyFill="0" applyBorder="0" applyAlignment="0" applyProtection="0"/>
    <xf numFmtId="299" fontId="82" fillId="0" borderId="0" applyFont="0" applyFill="0" applyBorder="0" applyAlignment="0" applyProtection="0"/>
    <xf numFmtId="300" fontId="50" fillId="0" borderId="0" applyFont="0" applyFill="0" applyBorder="0" applyAlignment="0" applyProtection="0"/>
    <xf numFmtId="0" fontId="20" fillId="0" borderId="0"/>
    <xf numFmtId="0" fontId="20" fillId="0" borderId="0"/>
    <xf numFmtId="0" fontId="295" fillId="66" borderId="43" applyNumberFormat="0" applyAlignment="0" applyProtection="0"/>
    <xf numFmtId="0" fontId="20" fillId="0" borderId="0"/>
    <xf numFmtId="0" fontId="295" fillId="66" borderId="43" applyNumberFormat="0" applyAlignment="0" applyProtection="0"/>
    <xf numFmtId="0" fontId="20" fillId="0" borderId="0"/>
    <xf numFmtId="0" fontId="295" fillId="66" borderId="43" applyNumberFormat="0" applyAlignment="0" applyProtection="0"/>
    <xf numFmtId="0" fontId="20" fillId="0" borderId="0"/>
    <xf numFmtId="0" fontId="295" fillId="66" borderId="43" applyNumberFormat="0" applyAlignment="0" applyProtection="0"/>
    <xf numFmtId="0" fontId="295" fillId="66" borderId="43" applyNumberFormat="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35" fillId="122" borderId="0" applyNumberFormat="0" applyFill="0" applyBorder="0" applyAlignment="0"/>
    <xf numFmtId="0" fontId="219" fillId="0" borderId="150"/>
    <xf numFmtId="1" fontId="296" fillId="38" borderId="20" applyNumberFormat="0" applyFont="0" applyBorder="0" applyAlignment="0">
      <alignment horizontal="center" vertical="center" wrapText="1"/>
    </xf>
    <xf numFmtId="0" fontId="20" fillId="0" borderId="0"/>
    <xf numFmtId="0" fontId="20" fillId="0" borderId="0"/>
    <xf numFmtId="0" fontId="20" fillId="0" borderId="0"/>
    <xf numFmtId="0" fontId="20" fillId="0" borderId="0"/>
    <xf numFmtId="0" fontId="20" fillId="0" borderId="0"/>
    <xf numFmtId="44" fontId="20" fillId="0" borderId="0" applyFont="0" applyFill="0" applyBorder="0" applyAlignment="0" applyProtection="0"/>
    <xf numFmtId="164" fontId="20" fillId="0" borderId="0" applyFont="0" applyFill="0" applyBorder="0" applyAlignment="0" applyProtection="0"/>
    <xf numFmtId="0" fontId="56" fillId="0" borderId="226" applyNumberFormat="0" applyFill="0" applyAlignment="0" applyProtection="0"/>
    <xf numFmtId="0" fontId="43" fillId="0" borderId="287" applyNumberFormat="0" applyFill="0" applyAlignment="0" applyProtection="0"/>
    <xf numFmtId="0" fontId="43" fillId="0" borderId="287" applyNumberFormat="0" applyFill="0" applyAlignment="0" applyProtection="0"/>
    <xf numFmtId="0" fontId="170" fillId="0" borderId="285" applyNumberFormat="0" applyFill="0" applyAlignment="0" applyProtection="0"/>
    <xf numFmtId="0" fontId="170" fillId="0" borderId="285" applyNumberFormat="0" applyFill="0" applyAlignment="0" applyProtection="0"/>
    <xf numFmtId="0" fontId="153" fillId="35" borderId="283" applyNumberFormat="0" applyAlignment="0" applyProtection="0"/>
    <xf numFmtId="0" fontId="153" fillId="35" borderId="283" applyNumberFormat="0" applyAlignment="0" applyProtection="0"/>
    <xf numFmtId="0" fontId="72" fillId="35" borderId="279" applyNumberFormat="0" applyAlignment="0" applyProtection="0"/>
    <xf numFmtId="0" fontId="209" fillId="35" borderId="279"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147" fillId="1" borderId="298" applyNumberFormat="0" applyFont="0" applyAlignment="0">
      <alignment horizontal="center"/>
    </xf>
    <xf numFmtId="0" fontId="48" fillId="0" borderId="263" applyFont="0" applyFill="0" applyBorder="0" applyAlignment="0" applyProtection="0"/>
    <xf numFmtId="0" fontId="56" fillId="0" borderId="247"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20" fillId="51" borderId="257" applyNumberFormat="0" applyProtection="0">
      <alignment horizontal="left" vertical="center" indent="1"/>
    </xf>
    <xf numFmtId="0" fontId="57" fillId="0" borderId="275"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9" fontId="63" fillId="0" borderId="256">
      <alignment horizontal="right"/>
    </xf>
    <xf numFmtId="0" fontId="56" fillId="0" borderId="247" applyNumberFormat="0" applyFill="0" applyAlignment="0" applyProtection="0"/>
    <xf numFmtId="0" fontId="56" fillId="0" borderId="247" applyNumberFormat="0" applyFill="0" applyAlignment="0" applyProtection="0"/>
    <xf numFmtId="4" fontId="69" fillId="39" borderId="257" applyNumberFormat="0" applyProtection="0">
      <alignment horizontal="left" vertical="center" indent="1"/>
    </xf>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91" fillId="2" borderId="253" applyNumberFormat="0" applyAlignment="0" applyProtection="0"/>
    <xf numFmtId="0" fontId="56" fillId="0" borderId="247" applyNumberFormat="0" applyFill="0" applyAlignment="0" applyProtection="0"/>
    <xf numFmtId="0" fontId="43" fillId="0" borderId="300"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74" applyNumberFormat="0" applyFill="0" applyAlignment="0" applyProtection="0"/>
    <xf numFmtId="0" fontId="91" fillId="10" borderId="279" applyNumberFormat="0" applyAlignment="0" applyProtection="0"/>
    <xf numFmtId="0" fontId="57" fillId="0" borderId="248" applyNumberFormat="0" applyFill="0" applyProtection="0">
      <alignment horizontal="center"/>
    </xf>
    <xf numFmtId="0" fontId="56" fillId="0" borderId="247"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192" applyNumberFormat="0" applyFill="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153" fillId="35" borderId="237" applyNumberFormat="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153" fillId="35" borderId="257" applyNumberFormat="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37" fontId="63" fillId="67" borderId="256">
      <alignment horizontal="right"/>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4" fontId="69" fillId="61" borderId="257" applyNumberFormat="0" applyProtection="0">
      <alignment horizontal="right" vertic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91" fillId="2" borderId="253" applyNumberFormat="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153" fillId="35" borderId="283"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87" fillId="0" borderId="239" applyNumberFormat="0" applyFill="0" applyAlignment="0" applyProtection="0"/>
    <xf numFmtId="0" fontId="43" fillId="0" borderId="239" applyNumberFormat="0" applyFill="0" applyAlignment="0" applyProtection="0"/>
    <xf numFmtId="0" fontId="87" fillId="0" borderId="295" applyNumberFormat="0" applyFill="0" applyAlignment="0" applyProtection="0"/>
    <xf numFmtId="0" fontId="153" fillId="35" borderId="237" applyNumberFormat="0" applyAlignment="0" applyProtection="0"/>
    <xf numFmtId="0" fontId="153" fillId="35" borderId="237" applyNumberFormat="0" applyAlignment="0" applyProtection="0"/>
    <xf numFmtId="0" fontId="214" fillId="35" borderId="237" applyNumberFormat="0" applyAlignment="0" applyProtection="0"/>
    <xf numFmtId="0" fontId="214" fillId="35" borderId="237" applyNumberFormat="0" applyAlignment="0" applyProtection="0"/>
    <xf numFmtId="0" fontId="116" fillId="0" borderId="289"/>
    <xf numFmtId="0" fontId="110" fillId="0" borderId="292">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9" fontId="119" fillId="39" borderId="256">
      <alignment horizontal="right"/>
      <protection locked="0"/>
    </xf>
    <xf numFmtId="0" fontId="100" fillId="0" borderId="281" applyNumberFormat="0" applyFill="0">
      <alignment horizontal="center" vertical="top"/>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4" fontId="69" fillId="38" borderId="257" applyNumberFormat="0" applyProtection="0">
      <alignment vertical="center"/>
    </xf>
    <xf numFmtId="0" fontId="20" fillId="51" borderId="257" applyNumberFormat="0" applyProtection="0">
      <alignment horizontal="left" vertical="center" indent="1"/>
    </xf>
    <xf numFmtId="4" fontId="69" fillId="53" borderId="257" applyNumberFormat="0" applyProtection="0">
      <alignment horizontal="right" vertical="center"/>
    </xf>
    <xf numFmtId="4" fontId="69" fillId="57" borderId="257" applyNumberFormat="0" applyProtection="0">
      <alignment horizontal="right" vertical="center"/>
    </xf>
    <xf numFmtId="4" fontId="69" fillId="59" borderId="257" applyNumberFormat="0" applyProtection="0">
      <alignment horizontal="right" vertical="center"/>
    </xf>
    <xf numFmtId="4" fontId="69" fillId="61" borderId="258" applyNumberFormat="0" applyProtection="0">
      <alignment horizontal="left" vertical="center" indent="1"/>
    </xf>
    <xf numFmtId="0" fontId="20" fillId="51" borderId="257" applyNumberFormat="0" applyProtection="0">
      <alignment horizontal="left" vertical="center" indent="1"/>
    </xf>
    <xf numFmtId="0" fontId="87" fillId="0" borderId="303"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91" fillId="10" borderId="231" applyNumberFormat="0" applyAlignment="0" applyProtection="0"/>
    <xf numFmtId="0" fontId="91" fillId="10" borderId="231" applyNumberFormat="0" applyAlignment="0" applyProtection="0"/>
    <xf numFmtId="0" fontId="211" fillId="10" borderId="231" applyNumberFormat="0" applyAlignment="0" applyProtection="0"/>
    <xf numFmtId="0" fontId="20" fillId="8" borderId="232" applyNumberFormat="0" applyFont="0" applyAlignment="0" applyProtection="0"/>
    <xf numFmtId="0" fontId="20" fillId="8" borderId="232" applyNumberFormat="0" applyFont="0" applyAlignment="0" applyProtection="0"/>
    <xf numFmtId="4" fontId="69" fillId="38" borderId="283"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72" fillId="35" borderId="231" applyNumberFormat="0" applyAlignment="0" applyProtection="0"/>
    <xf numFmtId="0" fontId="209" fillId="35" borderId="231" applyNumberFormat="0" applyAlignment="0" applyProtection="0"/>
    <xf numFmtId="0" fontId="209" fillId="35" borderId="231" applyNumberFormat="0" applyAlignment="0" applyProtection="0"/>
    <xf numFmtId="0" fontId="20" fillId="63" borderId="283" applyNumberFormat="0" applyProtection="0">
      <alignment horizontal="left" vertical="center" indent="1"/>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209" fillId="35" borderId="279"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153" fillId="36" borderId="283" applyNumberFormat="0" applyAlignment="0" applyProtection="0"/>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141" fillId="0" borderId="252">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37" fontId="48" fillId="0" borderId="282">
      <alignment horizontal="right"/>
    </xf>
    <xf numFmtId="0" fontId="91" fillId="10" borderId="279"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38" fontId="48" fillId="0" borderId="289" applyFont="0" applyFill="0" applyBorder="0" applyAlignment="0" applyProtection="0"/>
    <xf numFmtId="38" fontId="48" fillId="0" borderId="289" applyFont="0" applyFill="0" applyBorder="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110" fillId="0" borderId="252">
      <alignment horizontal="center"/>
    </xf>
    <xf numFmtId="243" fontId="113" fillId="39" borderId="256">
      <alignment horizontal="center"/>
      <protection locked="0"/>
    </xf>
    <xf numFmtId="0" fontId="24" fillId="33" borderId="251">
      <alignment horizontal="center" wrapText="1"/>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4" fontId="148" fillId="38" borderId="283" applyNumberFormat="0" applyProtection="0">
      <alignment vertic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4" fontId="69" fillId="58" borderId="283" applyNumberFormat="0" applyProtection="0">
      <alignment horizontal="right" vertical="center"/>
    </xf>
    <xf numFmtId="164" fontId="20" fillId="0" borderId="0"/>
    <xf numFmtId="207" fontId="63" fillId="31" borderId="194" applyProtection="0">
      <alignment vertical="center"/>
    </xf>
    <xf numFmtId="0" fontId="65" fillId="0" borderId="195"/>
    <xf numFmtId="210" fontId="20" fillId="0" borderId="196" applyNumberFormat="0" applyFill="0" applyAlignment="0" applyProtection="0"/>
    <xf numFmtId="210" fontId="20" fillId="0" borderId="196" applyNumberFormat="0" applyFill="0" applyAlignment="0" applyProtection="0"/>
    <xf numFmtId="0" fontId="71" fillId="36" borderId="197" applyNumberFormat="0" applyAlignment="0" applyProtection="0"/>
    <xf numFmtId="0" fontId="71" fillId="36" borderId="197" applyNumberFormat="0" applyAlignment="0" applyProtection="0"/>
    <xf numFmtId="0" fontId="71" fillId="36" borderId="197" applyNumberFormat="0" applyAlignment="0" applyProtection="0"/>
    <xf numFmtId="0" fontId="72" fillId="35" borderId="197"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164" fontId="20" fillId="0" borderId="0" applyFont="0" applyFill="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20" fillId="8" borderId="198" applyNumberFormat="0" applyFont="0" applyAlignment="0" applyProtection="0"/>
    <xf numFmtId="0" fontId="20" fillId="8" borderId="198" applyNumberFormat="0" applyFont="0" applyAlignment="0" applyProtection="0"/>
    <xf numFmtId="0" fontId="20" fillId="8" borderId="198" applyNumberFormat="0" applyFon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14" fontId="79" fillId="38" borderId="199" applyFill="0" applyBorder="0">
      <alignment horizontal="right"/>
    </xf>
    <xf numFmtId="223" fontId="20" fillId="39" borderId="185" applyFont="0" applyFill="0" applyBorder="0" applyAlignment="0" applyProtection="0"/>
    <xf numFmtId="0" fontId="57" fillId="0" borderId="227" applyNumberFormat="0" applyFill="0" applyProtection="0">
      <alignment horizontal="center"/>
    </xf>
    <xf numFmtId="225" fontId="20" fillId="0" borderId="20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20" fillId="41" borderId="201" applyNumberFormat="0" applyFont="0" applyAlignment="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91" fillId="2" borderId="197" applyNumberFormat="0" applyAlignment="0" applyProtection="0"/>
    <xf numFmtId="0" fontId="91" fillId="2" borderId="197" applyNumberFormat="0" applyAlignment="0" applyProtection="0"/>
    <xf numFmtId="0" fontId="91" fillId="2" borderId="197" applyNumberFormat="0" applyAlignment="0" applyProtection="0"/>
    <xf numFmtId="0" fontId="91" fillId="10" borderId="197" applyNumberFormat="0" applyAlignment="0" applyProtection="0"/>
    <xf numFmtId="0" fontId="48" fillId="45" borderId="201"/>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48" fillId="0" borderId="201" applyFont="0" applyFill="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207" fontId="100" fillId="0" borderId="202">
      <alignment vertical="center"/>
    </xf>
    <xf numFmtId="0" fontId="57" fillId="0" borderId="227" applyNumberFormat="0" applyFill="0" applyProtection="0">
      <alignment horizontal="center"/>
    </xf>
    <xf numFmtId="0" fontId="101" fillId="0" borderId="203">
      <alignment horizontal="left" vertical="center"/>
    </xf>
    <xf numFmtId="0" fontId="57" fillId="0" borderId="227" applyNumberFormat="0" applyFill="0" applyProtection="0">
      <alignment horizontal="center"/>
    </xf>
    <xf numFmtId="0" fontId="102" fillId="31" borderId="204" applyNumberFormat="0">
      <alignment horizontal="left" vertical="center" indent="1"/>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235" fontId="113" fillId="38" borderId="205" applyBorder="0">
      <alignment horizontal="right" vertical="center"/>
      <protection locked="0"/>
    </xf>
    <xf numFmtId="0" fontId="114" fillId="38" borderId="205" applyNumberFormat="0" applyBorder="0" applyAlignment="0">
      <alignment horizontal="right" vertical="center"/>
      <protection locked="0"/>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240" fontId="115" fillId="38" borderId="205" applyBorder="0">
      <alignment horizontal="right" vertical="center"/>
      <protection locked="0"/>
    </xf>
    <xf numFmtId="0" fontId="57" fillId="0" borderId="227" applyNumberFormat="0" applyFill="0" applyProtection="0">
      <alignment horizontal="center"/>
    </xf>
    <xf numFmtId="3" fontId="116" fillId="0" borderId="201"/>
    <xf numFmtId="9" fontId="116" fillId="0" borderId="201"/>
    <xf numFmtId="0" fontId="116" fillId="0" borderId="201"/>
    <xf numFmtId="10" fontId="116" fillId="0" borderId="201"/>
    <xf numFmtId="0" fontId="116" fillId="0" borderId="201"/>
    <xf numFmtId="4" fontId="116" fillId="0" borderId="201"/>
    <xf numFmtId="10" fontId="48" fillId="39" borderId="201" applyNumberFormat="0" applyBorder="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243" fontId="113" fillId="39" borderId="206">
      <alignment horizontal="center"/>
      <protection locked="0"/>
    </xf>
    <xf numFmtId="37" fontId="113" fillId="39" borderId="206">
      <alignment horizontal="right"/>
      <protection locked="0"/>
    </xf>
    <xf numFmtId="9" fontId="119" fillId="39" borderId="206">
      <alignment horizontal="right"/>
      <protection locked="0"/>
    </xf>
    <xf numFmtId="37" fontId="63" fillId="0" borderId="206">
      <alignment horizontal="right"/>
    </xf>
    <xf numFmtId="168" fontId="48" fillId="0" borderId="206">
      <alignment horizontal="right"/>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167" fontId="19" fillId="0" borderId="0"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38" fontId="48" fillId="0" borderId="201" applyFont="0" applyFill="0" applyBorder="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3" fontId="23" fillId="48" borderId="201" applyNumberFormat="0" applyAlignment="0">
      <alignment horizontal="center"/>
      <protection locked="0"/>
    </xf>
    <xf numFmtId="3" fontId="23" fillId="48" borderId="201" applyNumberFormat="0" applyAlignment="0">
      <alignment horizontal="center"/>
      <protection locked="0"/>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164" fontId="20" fillId="0" borderId="0" applyFont="0" applyFill="0" applyBorder="0" applyAlignment="0"/>
    <xf numFmtId="165" fontId="20" fillId="0" borderId="0" applyFont="0" applyFill="0" applyBorder="0" applyAlignment="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48" fillId="37" borderId="201"/>
    <xf numFmtId="0" fontId="142" fillId="0" borderId="201">
      <alignment horizontal="center" vertical="center"/>
    </xf>
    <xf numFmtId="4" fontId="69" fillId="38" borderId="207" applyNumberFormat="0" applyProtection="0">
      <alignment vertical="center"/>
    </xf>
    <xf numFmtId="4" fontId="148" fillId="38" borderId="207" applyNumberFormat="0" applyProtection="0">
      <alignment vertical="center"/>
    </xf>
    <xf numFmtId="4" fontId="69" fillId="38" borderId="207" applyNumberFormat="0" applyProtection="0">
      <alignment horizontal="left" vertical="center" indent="1"/>
    </xf>
    <xf numFmtId="4" fontId="69" fillId="38" borderId="207" applyNumberFormat="0" applyProtection="0">
      <alignment horizontal="left" vertical="center" indent="1"/>
    </xf>
    <xf numFmtId="0" fontId="20" fillId="51" borderId="207" applyNumberFormat="0" applyProtection="0">
      <alignment horizontal="left" vertical="center" indent="1"/>
    </xf>
    <xf numFmtId="4" fontId="69" fillId="52" borderId="207" applyNumberFormat="0" applyProtection="0">
      <alignment horizontal="right" vertical="center"/>
    </xf>
    <xf numFmtId="4" fontId="69" fillId="53" borderId="207" applyNumberFormat="0" applyProtection="0">
      <alignment horizontal="right" vertical="center"/>
    </xf>
    <xf numFmtId="4" fontId="69" fillId="54" borderId="207" applyNumberFormat="0" applyProtection="0">
      <alignment horizontal="right" vertical="center"/>
    </xf>
    <xf numFmtId="4" fontId="69" fillId="55" borderId="207" applyNumberFormat="0" applyProtection="0">
      <alignment horizontal="right" vertical="center"/>
    </xf>
    <xf numFmtId="4" fontId="69" fillId="56" borderId="207" applyNumberFormat="0" applyProtection="0">
      <alignment horizontal="right" vertical="center"/>
    </xf>
    <xf numFmtId="4" fontId="69" fillId="57" borderId="207" applyNumberFormat="0" applyProtection="0">
      <alignment horizontal="right" vertical="center"/>
    </xf>
    <xf numFmtId="4" fontId="69" fillId="58" borderId="207" applyNumberFormat="0" applyProtection="0">
      <alignment horizontal="right" vertical="center"/>
    </xf>
    <xf numFmtId="4" fontId="69" fillId="59" borderId="207" applyNumberFormat="0" applyProtection="0">
      <alignment horizontal="right" vertical="center"/>
    </xf>
    <xf numFmtId="4" fontId="69" fillId="41" borderId="207" applyNumberFormat="0" applyProtection="0">
      <alignment horizontal="right" vertical="center"/>
    </xf>
    <xf numFmtId="4" fontId="43" fillId="60" borderId="207" applyNumberFormat="0" applyProtection="0">
      <alignment horizontal="left" vertical="center" indent="1"/>
    </xf>
    <xf numFmtId="4" fontId="69" fillId="61" borderId="208" applyNumberFormat="0" applyProtection="0">
      <alignment horizontal="left" vertical="center" indent="1"/>
    </xf>
    <xf numFmtId="0" fontId="20" fillId="51" borderId="207" applyNumberFormat="0" applyProtection="0">
      <alignment horizontal="left" vertical="center" indent="1"/>
    </xf>
    <xf numFmtId="4" fontId="69" fillId="61" borderId="207" applyNumberFormat="0" applyProtection="0">
      <alignment horizontal="left" vertical="center" indent="1"/>
    </xf>
    <xf numFmtId="4" fontId="69" fillId="63" borderId="207" applyNumberFormat="0" applyProtection="0">
      <alignment horizontal="left" vertical="center" indent="1"/>
    </xf>
    <xf numFmtId="0" fontId="20" fillId="63" borderId="207" applyNumberFormat="0" applyProtection="0">
      <alignment horizontal="left" vertical="center" indent="1"/>
    </xf>
    <xf numFmtId="0" fontId="20" fillId="63" borderId="207" applyNumberFormat="0" applyProtection="0">
      <alignment horizontal="left" vertical="center" indent="1"/>
    </xf>
    <xf numFmtId="0" fontId="20" fillId="64" borderId="207" applyNumberFormat="0" applyProtection="0">
      <alignment horizontal="left" vertical="center" indent="1"/>
    </xf>
    <xf numFmtId="0" fontId="20" fillId="64" borderId="207" applyNumberFormat="0" applyProtection="0">
      <alignment horizontal="left" vertical="center" indent="1"/>
    </xf>
    <xf numFmtId="0" fontId="20" fillId="37" borderId="207" applyNumberFormat="0" applyProtection="0">
      <alignment horizontal="left" vertical="center" indent="1"/>
    </xf>
    <xf numFmtId="0" fontId="20" fillId="37" borderId="207" applyNumberFormat="0" applyProtection="0">
      <alignment horizontal="left" vertical="center" indent="1"/>
    </xf>
    <xf numFmtId="0" fontId="20" fillId="51" borderId="207" applyNumberFormat="0" applyProtection="0">
      <alignment horizontal="left" vertical="center" indent="1"/>
    </xf>
    <xf numFmtId="0" fontId="20" fillId="51" borderId="207" applyNumberFormat="0" applyProtection="0">
      <alignment horizontal="left" vertical="center" indent="1"/>
    </xf>
    <xf numFmtId="4" fontId="69" fillId="39" borderId="207" applyNumberFormat="0" applyProtection="0">
      <alignment vertical="center"/>
    </xf>
    <xf numFmtId="4" fontId="148" fillId="39" borderId="207" applyNumberFormat="0" applyProtection="0">
      <alignment vertical="center"/>
    </xf>
    <xf numFmtId="4" fontId="69" fillId="39" borderId="207" applyNumberFormat="0" applyProtection="0">
      <alignment horizontal="left" vertical="center" indent="1"/>
    </xf>
    <xf numFmtId="4" fontId="69" fillId="39" borderId="207" applyNumberFormat="0" applyProtection="0">
      <alignment horizontal="left" vertical="center" indent="1"/>
    </xf>
    <xf numFmtId="4" fontId="69" fillId="61" borderId="207" applyNumberFormat="0" applyProtection="0">
      <alignment horizontal="right" vertical="center"/>
    </xf>
    <xf numFmtId="4" fontId="148" fillId="61" borderId="207" applyNumberFormat="0" applyProtection="0">
      <alignment horizontal="right" vertical="center"/>
    </xf>
    <xf numFmtId="0" fontId="20" fillId="51" borderId="207" applyNumberFormat="0" applyProtection="0">
      <alignment horizontal="left" vertical="center" indent="1"/>
    </xf>
    <xf numFmtId="0" fontId="20" fillId="51" borderId="207" applyNumberFormat="0" applyProtection="0">
      <alignment horizontal="left" vertical="center" indent="1"/>
    </xf>
    <xf numFmtId="4" fontId="36" fillId="61" borderId="207" applyNumberFormat="0" applyProtection="0">
      <alignment horizontal="right" vertical="center"/>
    </xf>
    <xf numFmtId="0" fontId="147" fillId="1" borderId="203" applyNumberFormat="0" applyFont="0" applyAlignment="0">
      <alignment horizontal="center"/>
    </xf>
    <xf numFmtId="0" fontId="152" fillId="0" borderId="201"/>
    <xf numFmtId="0" fontId="153" fillId="36" borderId="207" applyNumberFormat="0" applyAlignment="0" applyProtection="0"/>
    <xf numFmtId="0" fontId="153" fillId="36" borderId="207" applyNumberFormat="0" applyAlignment="0" applyProtection="0"/>
    <xf numFmtId="0" fontId="153" fillId="36" borderId="207" applyNumberFormat="0" applyAlignment="0" applyProtection="0"/>
    <xf numFmtId="0" fontId="153" fillId="35" borderId="207" applyNumberFormat="0" applyAlignment="0" applyProtection="0"/>
    <xf numFmtId="0" fontId="32" fillId="0" borderId="201" applyNumberFormat="0" applyFont="0" applyAlignment="0">
      <alignment vertical="center" wrapText="1"/>
    </xf>
    <xf numFmtId="0" fontId="87" fillId="0" borderId="210" applyNumberFormat="0" applyFill="0" applyAlignment="0" applyProtection="0"/>
    <xf numFmtId="0" fontId="87" fillId="0" borderId="210" applyNumberFormat="0" applyFill="0" applyAlignment="0" applyProtection="0"/>
    <xf numFmtId="0" fontId="87" fillId="0" borderId="210" applyNumberFormat="0" applyFill="0" applyAlignment="0" applyProtection="0"/>
    <xf numFmtId="0" fontId="87" fillId="0" borderId="209" applyNumberFormat="0" applyFill="0" applyAlignment="0" applyProtection="0"/>
    <xf numFmtId="0" fontId="20" fillId="0" borderId="200"/>
    <xf numFmtId="243" fontId="48" fillId="0" borderId="206">
      <alignment horizontal="center"/>
    </xf>
    <xf numFmtId="37" fontId="48" fillId="0" borderId="206">
      <alignment horizontal="right"/>
    </xf>
    <xf numFmtId="9" fontId="63" fillId="0" borderId="206">
      <alignment horizontal="right"/>
    </xf>
    <xf numFmtId="37" fontId="63" fillId="67" borderId="206">
      <alignment horizontal="right"/>
    </xf>
    <xf numFmtId="168" fontId="48" fillId="67" borderId="206">
      <alignment horizontal="right"/>
    </xf>
    <xf numFmtId="164" fontId="172" fillId="0" borderId="0" applyNumberFormat="0" applyAlignment="0">
      <alignment horizontal="right"/>
    </xf>
    <xf numFmtId="37" fontId="79" fillId="37" borderId="206">
      <alignment horizontal="right"/>
    </xf>
    <xf numFmtId="37" fontId="173" fillId="37" borderId="206">
      <alignment horizontal="right"/>
    </xf>
    <xf numFmtId="37" fontId="48" fillId="37" borderId="206">
      <alignment horizontal="right"/>
    </xf>
    <xf numFmtId="9" fontId="63" fillId="37" borderId="206">
      <alignment horizontal="right"/>
    </xf>
    <xf numFmtId="0" fontId="20" fillId="8" borderId="280" applyNumberFormat="0" applyFont="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87" fillId="0" borderId="239" applyNumberFormat="0" applyFill="0" applyAlignment="0" applyProtection="0"/>
    <xf numFmtId="0" fontId="48" fillId="45" borderId="289"/>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91" fillId="10" borderId="231" applyNumberFormat="0" applyAlignment="0" applyProtection="0"/>
    <xf numFmtId="0" fontId="72" fillId="35" borderId="231" applyNumberFormat="0" applyAlignment="0" applyProtection="0"/>
    <xf numFmtId="37" fontId="173" fillId="37" borderId="282">
      <alignment horizontal="right"/>
    </xf>
    <xf numFmtId="0" fontId="56" fillId="0" borderId="274"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91" fillId="10" borderId="279" applyNumberFormat="0" applyAlignment="0" applyProtection="0"/>
    <xf numFmtId="0" fontId="57" fillId="0" borderId="248"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72" fillId="35" borderId="279" applyNumberFormat="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56" fillId="0" borderId="192" applyNumberFormat="0" applyFill="0" applyAlignment="0" applyProtection="0"/>
    <xf numFmtId="0" fontId="87" fillId="0" borderId="239" applyNumberFormat="0" applyFill="0" applyAlignment="0" applyProtection="0"/>
    <xf numFmtId="0" fontId="43" fillId="0" borderId="239"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91" fillId="2" borderId="253" applyNumberFormat="0" applyAlignment="0" applyProtection="0"/>
    <xf numFmtId="3" fontId="116" fillId="0" borderId="241"/>
    <xf numFmtId="0" fontId="57" fillId="0" borderId="275" applyNumberFormat="0" applyFill="0" applyProtection="0">
      <alignment horizontal="center"/>
    </xf>
    <xf numFmtId="0" fontId="56" fillId="0" borderId="274" applyNumberFormat="0" applyFill="0" applyAlignment="0" applyProtection="0"/>
    <xf numFmtId="4" fontId="69" fillId="38" borderId="257" applyNumberFormat="0" applyProtection="0">
      <alignment horizontal="left" vertical="center" indent="1"/>
    </xf>
    <xf numFmtId="4" fontId="69" fillId="55" borderId="257" applyNumberFormat="0" applyProtection="0">
      <alignment horizontal="right" vertical="center"/>
    </xf>
    <xf numFmtId="0" fontId="169" fillId="0" borderId="260"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211" fillId="10" borderId="231"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72" fillId="35" borderId="231"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211" fillId="10" borderId="279" applyNumberFormat="0" applyAlignment="0" applyProtection="0"/>
    <xf numFmtId="0" fontId="20" fillId="8" borderId="254" applyNumberFormat="0" applyFont="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20" fillId="0" borderId="193" applyNumberFormat="0" applyFont="0" applyFill="0" applyAlignment="0" applyProtection="0"/>
    <xf numFmtId="0" fontId="56" fillId="0" borderId="274" applyNumberFormat="0" applyFill="0" applyAlignment="0" applyProtection="0"/>
    <xf numFmtId="0" fontId="56" fillId="0" borderId="274" applyNumberFormat="0" applyFill="0" applyAlignment="0" applyProtection="0"/>
    <xf numFmtId="37" fontId="48" fillId="37" borderId="282">
      <alignment horizontal="right"/>
    </xf>
    <xf numFmtId="0" fontId="20" fillId="8" borderId="280" applyNumberFormat="0" applyFon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38" fontId="48" fillId="0" borderId="289" applyFont="0" applyFill="0" applyBorder="0" applyAlignment="0" applyProtection="0"/>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4" fillId="0" borderId="0"/>
    <xf numFmtId="0" fontId="57" fillId="0" borderId="275" applyNumberFormat="0" applyFill="0" applyProtection="0">
      <alignment horizontal="center"/>
    </xf>
    <xf numFmtId="9" fontId="4" fillId="0" borderId="0" applyFont="0" applyFill="0" applyBorder="0" applyAlignment="0" applyProtection="0"/>
    <xf numFmtId="0" fontId="4" fillId="0" borderId="0"/>
    <xf numFmtId="9" fontId="4" fillId="0" borderId="0" applyFont="0" applyFill="0" applyBorder="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38" fontId="48" fillId="0" borderId="289" applyFont="0" applyFill="0" applyBorder="0" applyAlignment="0" applyProtection="0"/>
    <xf numFmtId="38" fontId="48" fillId="0" borderId="289" applyFont="0" applyFill="0" applyBorder="0" applyAlignment="0" applyProtection="0"/>
    <xf numFmtId="38" fontId="48" fillId="0" borderId="289"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4" fontId="69" fillId="55" borderId="283" applyNumberFormat="0" applyProtection="0">
      <alignment horizontal="right" vertic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4" fillId="0" borderId="0"/>
    <xf numFmtId="0" fontId="4" fillId="0" borderId="0"/>
    <xf numFmtId="0" fontId="4" fillId="0" borderId="0"/>
    <xf numFmtId="0" fontId="4" fillId="0" borderId="0"/>
    <xf numFmtId="0" fontId="4" fillId="0" borderId="0"/>
    <xf numFmtId="0" fontId="4" fillId="0" borderId="0"/>
    <xf numFmtId="0" fontId="56" fillId="0" borderId="274" applyNumberFormat="0" applyFill="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56" fillId="0" borderId="226" applyNumberFormat="0" applyFill="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56" fillId="0" borderId="247" applyNumberFormat="0" applyFill="0" applyAlignment="0" applyProtection="0"/>
    <xf numFmtId="0" fontId="4" fillId="89" borderId="0" applyNumberFormat="0" applyBorder="0" applyAlignment="0" applyProtection="0"/>
    <xf numFmtId="0" fontId="4" fillId="90" borderId="0" applyNumberFormat="0" applyBorder="0" applyAlignment="0" applyProtection="0"/>
    <xf numFmtId="0" fontId="56" fillId="0" borderId="247" applyNumberFormat="0" applyFill="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0" fontId="57" fillId="0" borderId="275" applyNumberFormat="0" applyFill="0" applyProtection="0">
      <alignment horizontal="center"/>
    </xf>
    <xf numFmtId="0" fontId="57" fillId="0" borderId="275" applyNumberFormat="0" applyFill="0" applyProtection="0">
      <alignment horizontal="center"/>
    </xf>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56" fillId="0" borderId="274" applyNumberFormat="0" applyFill="0" applyAlignment="0" applyProtection="0"/>
    <xf numFmtId="0" fontId="4" fillId="0" borderId="0"/>
    <xf numFmtId="0" fontId="4" fillId="0" borderId="0"/>
    <xf numFmtId="0" fontId="4" fillId="0" borderId="0"/>
    <xf numFmtId="0" fontId="4" fillId="0" borderId="0"/>
    <xf numFmtId="0" fontId="87" fillId="0" borderId="288" applyNumberFormat="0" applyFill="0" applyAlignment="0" applyProtection="0"/>
    <xf numFmtId="37" fontId="63" fillId="0" borderId="282">
      <alignment horizontal="right"/>
    </xf>
    <xf numFmtId="0" fontId="71" fillId="36" borderId="279"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38" fontId="48" fillId="0" borderId="289" applyFont="0" applyFill="0" applyBorder="0" applyAlignment="0" applyProtection="0"/>
    <xf numFmtId="38" fontId="48" fillId="0" borderId="289" applyFont="0" applyFill="0" applyBorder="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37" fontId="63" fillId="0" borderId="256">
      <alignment horizontal="right"/>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147" fillId="1" borderId="273" applyNumberFormat="0" applyFont="0" applyAlignment="0">
      <alignment horizontal="center"/>
    </xf>
    <xf numFmtId="0" fontId="72" fillId="35" borderId="279" applyNumberFormat="0" applyAlignment="0" applyProtection="0"/>
    <xf numFmtId="0" fontId="209" fillId="35" borderId="197" applyNumberFormat="0" applyAlignment="0" applyProtection="0"/>
    <xf numFmtId="0" fontId="209" fillId="35" borderId="197" applyNumberFormat="0" applyAlignment="0" applyProtection="0"/>
    <xf numFmtId="0" fontId="72" fillId="35" borderId="197" applyNumberFormat="0" applyAlignment="0" applyProtection="0"/>
    <xf numFmtId="0" fontId="72" fillId="35" borderId="197"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0" fillId="8" borderId="198" applyNumberFormat="0" applyFont="0" applyAlignment="0" applyProtection="0"/>
    <xf numFmtId="0" fontId="20" fillId="8" borderId="198" applyNumberFormat="0" applyFon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211" fillId="10" borderId="197" applyNumberFormat="0" applyAlignment="0" applyProtection="0"/>
    <xf numFmtId="0" fontId="211" fillId="10" borderId="197" applyNumberFormat="0" applyAlignment="0" applyProtection="0"/>
    <xf numFmtId="0" fontId="91" fillId="10" borderId="197" applyNumberFormat="0" applyAlignment="0" applyProtection="0"/>
    <xf numFmtId="0" fontId="91" fillId="10" borderId="197"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38" fontId="48" fillId="0" borderId="201" applyFont="0" applyFill="0" applyBorder="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214" fillId="35" borderId="207" applyNumberFormat="0" applyAlignment="0" applyProtection="0"/>
    <xf numFmtId="0" fontId="214" fillId="35" borderId="207" applyNumberFormat="0" applyAlignment="0" applyProtection="0"/>
    <xf numFmtId="0" fontId="153" fillId="35" borderId="207" applyNumberFormat="0" applyAlignment="0" applyProtection="0"/>
    <xf numFmtId="0" fontId="153" fillId="35" borderId="207" applyNumberFormat="0" applyAlignment="0" applyProtection="0"/>
    <xf numFmtId="0" fontId="43" fillId="0" borderId="209" applyNumberFormat="0" applyFill="0" applyAlignment="0" applyProtection="0"/>
    <xf numFmtId="0" fontId="43" fillId="0" borderId="209" applyNumberFormat="0" applyFill="0" applyAlignment="0" applyProtection="0"/>
    <xf numFmtId="0" fontId="87" fillId="0" borderId="209" applyNumberFormat="0" applyFill="0" applyAlignment="0" applyProtection="0"/>
    <xf numFmtId="0" fontId="87" fillId="0" borderId="209" applyNumberFormat="0" applyFill="0" applyAlignment="0" applyProtection="0"/>
    <xf numFmtId="0" fontId="56" fillId="0" borderId="226" applyNumberFormat="0" applyFill="0" applyAlignment="0" applyProtection="0"/>
    <xf numFmtId="164" fontId="20" fillId="0" borderId="0" applyFont="0" applyFill="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57" fillId="0" borderId="275" applyNumberFormat="0" applyFill="0" applyProtection="0">
      <alignment horizontal="center"/>
    </xf>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57" fillId="0" borderId="227" applyNumberFormat="0" applyFill="0" applyProtection="0">
      <alignment horizontal="center"/>
    </xf>
    <xf numFmtId="0" fontId="4" fillId="0" borderId="0"/>
    <xf numFmtId="167" fontId="4" fillId="0" borderId="0" applyFont="0" applyFill="0" applyBorder="0" applyAlignment="0" applyProtection="0"/>
    <xf numFmtId="0" fontId="57" fillId="0" borderId="275" applyNumberFormat="0" applyFill="0" applyProtection="0">
      <alignment horizontal="center"/>
    </xf>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4" fillId="94" borderId="0" applyNumberFormat="0" applyBorder="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243" fontId="113" fillId="39" borderId="282">
      <alignment horizontal="center"/>
      <protection locked="0"/>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38" fontId="48" fillId="0" borderId="289" applyFont="0" applyFill="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4" fillId="0" borderId="0"/>
    <xf numFmtId="0" fontId="4" fillId="0" borderId="0"/>
    <xf numFmtId="0" fontId="4" fillId="0" borderId="0"/>
    <xf numFmtId="0" fontId="56" fillId="0" borderId="226" applyNumberFormat="0" applyFill="0" applyAlignment="0" applyProtection="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56" fillId="0" borderId="226" applyNumberFormat="0" applyFill="0" applyAlignment="0" applyProtection="0"/>
    <xf numFmtId="0" fontId="56" fillId="0" borderId="226" applyNumberFormat="0" applyFill="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6" fillId="0" borderId="226" applyNumberFormat="0" applyFill="0" applyAlignment="0" applyProtection="0"/>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20" fillId="0" borderId="0" applyFont="0" applyFill="0" applyBorder="0" applyAlignment="0" applyProtection="0"/>
    <xf numFmtId="0" fontId="20" fillId="0" borderId="0"/>
    <xf numFmtId="0" fontId="4" fillId="0" borderId="0"/>
    <xf numFmtId="0" fontId="2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79" borderId="68" applyNumberFormat="0" applyFont="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167" fontId="4" fillId="0" borderId="0" applyFont="0" applyFill="0" applyBorder="0" applyAlignment="0" applyProtection="0"/>
    <xf numFmtId="0" fontId="57" fillId="0" borderId="275" applyNumberFormat="0" applyFill="0" applyProtection="0">
      <alignment horizontal="center"/>
    </xf>
    <xf numFmtId="0" fontId="4" fillId="0" borderId="0"/>
    <xf numFmtId="9" fontId="4" fillId="0" borderId="0" applyFont="0" applyFill="0" applyBorder="0" applyAlignment="0" applyProtection="0"/>
    <xf numFmtId="0" fontId="4" fillId="0" borderId="0"/>
    <xf numFmtId="0" fontId="4" fillId="0" borderId="0"/>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75" applyNumberFormat="0" applyFill="0" applyProtection="0">
      <alignment horizontal="center"/>
    </xf>
    <xf numFmtId="0" fontId="72" fillId="35" borderId="197" applyNumberFormat="0" applyAlignment="0" applyProtection="0"/>
    <xf numFmtId="0" fontId="57" fillId="0" borderId="227" applyNumberFormat="0" applyFill="0" applyProtection="0">
      <alignment horizontal="center"/>
    </xf>
    <xf numFmtId="0" fontId="91" fillId="10" borderId="197"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4" fillId="0" borderId="0"/>
    <xf numFmtId="0" fontId="153" fillId="35" borderId="207" applyNumberFormat="0" applyAlignment="0" applyProtection="0"/>
    <xf numFmtId="0" fontId="87" fillId="0" borderId="209"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0" borderId="0"/>
    <xf numFmtId="167" fontId="4" fillId="0" borderId="0" applyFont="0" applyFill="0" applyBorder="0" applyAlignment="0" applyProtection="0"/>
    <xf numFmtId="0" fontId="4" fillId="0" borderId="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4" fillId="9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0" borderId="0"/>
    <xf numFmtId="167" fontId="4" fillId="0" borderId="0" applyFont="0" applyFill="0" applyBorder="0" applyAlignment="0" applyProtection="0"/>
    <xf numFmtId="0" fontId="4" fillId="0" borderId="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4" fillId="9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20" fillId="0" borderId="0" applyFont="0" applyFill="0" applyBorder="0" applyAlignment="0" applyProtection="0"/>
    <xf numFmtId="0" fontId="20" fillId="0" borderId="0"/>
    <xf numFmtId="0" fontId="4" fillId="0" borderId="0"/>
    <xf numFmtId="0" fontId="2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72" fillId="35" borderId="253" applyNumberFormat="0" applyAlignment="0" applyProtection="0"/>
    <xf numFmtId="0" fontId="56" fillId="0" borderId="247" applyNumberFormat="0" applyFill="0" applyAlignment="0" applyProtection="0"/>
    <xf numFmtId="0" fontId="57" fillId="0" borderId="248" applyNumberFormat="0" applyFill="0" applyProtection="0">
      <alignment horizontal="center"/>
    </xf>
    <xf numFmtId="0" fontId="4" fillId="0" borderId="0"/>
    <xf numFmtId="0" fontId="56" fillId="0" borderId="274"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9"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169" fillId="0" borderId="286" applyNumberFormat="0" applyFill="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20" fillId="51" borderId="283" applyNumberFormat="0" applyProtection="0">
      <alignment horizontal="left" vertical="center" indent="1"/>
    </xf>
    <xf numFmtId="0" fontId="4" fillId="81" borderId="0" applyNumberFormat="0" applyBorder="0" applyAlignment="0" applyProtection="0"/>
    <xf numFmtId="4" fontId="69" fillId="41" borderId="283" applyNumberFormat="0" applyProtection="0">
      <alignment horizontal="right" vertical="center"/>
    </xf>
    <xf numFmtId="0" fontId="4" fillId="81" borderId="0" applyNumberFormat="0" applyBorder="0" applyAlignment="0" applyProtection="0"/>
    <xf numFmtId="0" fontId="20" fillId="51" borderId="283" applyNumberFormat="0" applyProtection="0">
      <alignment horizontal="left" vertical="center" indent="1"/>
    </xf>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65" fillId="0" borderId="277"/>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89"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3"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97"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101"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3" borderId="0" applyNumberFormat="0" applyBorder="0" applyAlignment="0" applyProtection="0"/>
    <xf numFmtId="0" fontId="4" fillId="3" borderId="0" applyNumberFormat="0" applyBorder="0" applyAlignment="0" applyProtection="0"/>
    <xf numFmtId="0" fontId="57" fillId="0" borderId="227" applyNumberFormat="0" applyFill="0" applyProtection="0">
      <alignment horizontal="center"/>
    </xf>
    <xf numFmtId="0" fontId="4" fillId="5" borderId="0" applyNumberFormat="0" applyBorder="0" applyAlignment="0" applyProtection="0"/>
    <xf numFmtId="0" fontId="4" fillId="5" borderId="0" applyNumberFormat="0" applyBorder="0" applyAlignment="0" applyProtection="0"/>
    <xf numFmtId="0" fontId="57" fillId="0" borderId="227" applyNumberFormat="0" applyFill="0" applyProtection="0">
      <alignment horizontal="center"/>
    </xf>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5" borderId="0" applyNumberFormat="0" applyBorder="0" applyAlignment="0" applyProtection="0"/>
    <xf numFmtId="0" fontId="4" fillId="5"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7" borderId="0" applyNumberFormat="0" applyBorder="0" applyAlignment="0" applyProtection="0"/>
    <xf numFmtId="0" fontId="4" fillId="7"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 borderId="0" applyNumberFormat="0" applyBorder="0" applyAlignment="0" applyProtection="0"/>
    <xf numFmtId="0" fontId="4" fillId="9"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97" borderId="0" applyNumberFormat="0" applyBorder="0" applyAlignment="0" applyProtection="0"/>
    <xf numFmtId="0" fontId="4" fillId="97"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101" borderId="0" applyNumberFormat="0" applyBorder="0" applyAlignment="0" applyProtection="0"/>
    <xf numFmtId="0" fontId="4" fillId="101"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4" fillId="82" borderId="0" applyNumberFormat="0" applyBorder="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57" fillId="0" borderId="275" applyNumberFormat="0" applyFill="0" applyProtection="0">
      <alignment horizontal="center"/>
    </xf>
    <xf numFmtId="0" fontId="4" fillId="82" borderId="0" applyNumberFormat="0" applyBorder="0" applyAlignment="0" applyProtection="0"/>
    <xf numFmtId="0" fontId="57" fillId="0" borderId="275" applyNumberFormat="0" applyFill="0" applyProtection="0">
      <alignment horizontal="center"/>
    </xf>
    <xf numFmtId="0" fontId="4" fillId="82" borderId="0" applyNumberFormat="0" applyBorder="0" applyAlignment="0" applyProtection="0"/>
    <xf numFmtId="0" fontId="57" fillId="0" borderId="275" applyNumberFormat="0" applyFill="0" applyProtection="0">
      <alignment horizontal="center"/>
    </xf>
    <xf numFmtId="0" fontId="4" fillId="82"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86"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0" borderId="0" applyNumberFormat="0" applyBorder="0" applyAlignment="0" applyProtection="0"/>
    <xf numFmtId="0" fontId="57" fillId="0" borderId="275" applyNumberFormat="0" applyFill="0" applyProtection="0">
      <alignment horizontal="center"/>
    </xf>
    <xf numFmtId="0" fontId="4" fillId="94" borderId="0" applyNumberFormat="0" applyBorder="0" applyAlignment="0" applyProtection="0"/>
    <xf numFmtId="0" fontId="57" fillId="0" borderId="275" applyNumberFormat="0" applyFill="0" applyProtection="0">
      <alignment horizontal="center"/>
    </xf>
    <xf numFmtId="0" fontId="4" fillId="94" borderId="0" applyNumberFormat="0" applyBorder="0" applyAlignment="0" applyProtection="0"/>
    <xf numFmtId="0" fontId="56" fillId="0" borderId="274" applyNumberFormat="0" applyFill="0" applyAlignment="0" applyProtection="0"/>
    <xf numFmtId="0" fontId="4" fillId="94" borderId="0" applyNumberFormat="0" applyBorder="0" applyAlignment="0" applyProtection="0"/>
    <xf numFmtId="0" fontId="56" fillId="0" borderId="274" applyNumberFormat="0" applyFill="0" applyAlignment="0" applyProtection="0"/>
    <xf numFmtId="0" fontId="4" fillId="94" borderId="0" applyNumberFormat="0" applyBorder="0" applyAlignment="0" applyProtection="0"/>
    <xf numFmtId="0" fontId="56" fillId="0" borderId="274" applyNumberFormat="0" applyFill="0" applyAlignment="0" applyProtection="0"/>
    <xf numFmtId="0" fontId="4" fillId="94" borderId="0" applyNumberFormat="0" applyBorder="0" applyAlignment="0" applyProtection="0"/>
    <xf numFmtId="0" fontId="56" fillId="0" borderId="274" applyNumberFormat="0" applyFill="0" applyAlignment="0" applyProtection="0"/>
    <xf numFmtId="0" fontId="4" fillId="94" borderId="0" applyNumberFormat="0" applyBorder="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56" fillId="0" borderId="226" applyNumberFormat="0" applyFill="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98" borderId="0" applyNumberFormat="0" applyBorder="0" applyAlignment="0" applyProtection="0"/>
    <xf numFmtId="0" fontId="56" fillId="0" borderId="226" applyNumberFormat="0" applyFill="0" applyAlignment="0" applyProtection="0"/>
    <xf numFmtId="0" fontId="4" fillId="102" borderId="0" applyNumberFormat="0" applyBorder="0" applyAlignment="0" applyProtection="0"/>
    <xf numFmtId="0" fontId="56" fillId="0" borderId="226" applyNumberFormat="0" applyFill="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38" fontId="48" fillId="0" borderId="289" applyFont="0" applyFill="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9" fontId="63" fillId="37" borderId="235">
      <alignment horizontal="right"/>
    </xf>
    <xf numFmtId="0" fontId="4" fillId="102" borderId="0" applyNumberFormat="0" applyBorder="0" applyAlignment="0" applyProtection="0"/>
    <xf numFmtId="37" fontId="48" fillId="37" borderId="235">
      <alignment horizontal="right"/>
    </xf>
    <xf numFmtId="0" fontId="4" fillId="102" borderId="0" applyNumberFormat="0" applyBorder="0" applyAlignment="0" applyProtection="0"/>
    <xf numFmtId="37" fontId="173" fillId="37" borderId="235">
      <alignment horizontal="right"/>
    </xf>
    <xf numFmtId="0" fontId="4" fillId="82" borderId="0" applyNumberFormat="0" applyBorder="0" applyAlignment="0" applyProtection="0"/>
    <xf numFmtId="0" fontId="4" fillId="82" borderId="0" applyNumberFormat="0" applyBorder="0" applyAlignment="0" applyProtection="0"/>
    <xf numFmtId="37" fontId="79" fillId="37" borderId="235">
      <alignment horizontal="right"/>
    </xf>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168" fontId="48" fillId="67" borderId="235">
      <alignment horizontal="right"/>
    </xf>
    <xf numFmtId="0" fontId="4" fillId="82" borderId="0" applyNumberFormat="0" applyBorder="0" applyAlignment="0" applyProtection="0"/>
    <xf numFmtId="0" fontId="4" fillId="82" borderId="0" applyNumberFormat="0" applyBorder="0" applyAlignment="0" applyProtection="0"/>
    <xf numFmtId="37" fontId="63" fillId="67" borderId="235">
      <alignment horizontal="right"/>
    </xf>
    <xf numFmtId="0" fontId="4" fillId="82" borderId="0" applyNumberFormat="0" applyBorder="0" applyAlignment="0" applyProtection="0"/>
    <xf numFmtId="0" fontId="4" fillId="82" borderId="0" applyNumberFormat="0" applyBorder="0" applyAlignment="0" applyProtection="0"/>
    <xf numFmtId="9" fontId="63" fillId="0" borderId="235">
      <alignment horizontal="right"/>
    </xf>
    <xf numFmtId="0" fontId="4" fillId="82" borderId="0" applyNumberFormat="0" applyBorder="0" applyAlignment="0" applyProtection="0"/>
    <xf numFmtId="0" fontId="4" fillId="82" borderId="0" applyNumberFormat="0" applyBorder="0" applyAlignment="0" applyProtection="0"/>
    <xf numFmtId="37" fontId="48" fillId="0" borderId="235">
      <alignment horizontal="right"/>
    </xf>
    <xf numFmtId="0" fontId="4" fillId="82" borderId="0" applyNumberFormat="0" applyBorder="0" applyAlignment="0" applyProtection="0"/>
    <xf numFmtId="0" fontId="4" fillId="82" borderId="0" applyNumberFormat="0" applyBorder="0" applyAlignment="0" applyProtection="0"/>
    <xf numFmtId="243" fontId="48" fillId="0" borderId="235">
      <alignment horizontal="center"/>
    </xf>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87" fillId="0" borderId="239" applyNumberFormat="0" applyFill="0" applyAlignment="0" applyProtection="0"/>
    <xf numFmtId="0" fontId="4" fillId="82" borderId="0" applyNumberFormat="0" applyBorder="0" applyAlignment="0" applyProtection="0"/>
    <xf numFmtId="0" fontId="4" fillId="82" borderId="0" applyNumberFormat="0" applyBorder="0" applyAlignment="0" applyProtection="0"/>
    <xf numFmtId="0" fontId="87" fillId="0" borderId="240" applyNumberFormat="0" applyFill="0" applyAlignment="0" applyProtection="0"/>
    <xf numFmtId="0" fontId="4" fillId="82" borderId="0" applyNumberFormat="0" applyBorder="0" applyAlignment="0" applyProtection="0"/>
    <xf numFmtId="0" fontId="4" fillId="82" borderId="0" applyNumberFormat="0" applyBorder="0" applyAlignment="0" applyProtection="0"/>
    <xf numFmtId="0" fontId="87" fillId="0" borderId="240" applyNumberFormat="0" applyFill="0" applyAlignment="0" applyProtection="0"/>
    <xf numFmtId="0" fontId="4" fillId="82" borderId="0" applyNumberFormat="0" applyBorder="0" applyAlignment="0" applyProtection="0"/>
    <xf numFmtId="0" fontId="4" fillId="82" borderId="0" applyNumberFormat="0" applyBorder="0" applyAlignment="0" applyProtection="0"/>
    <xf numFmtId="0" fontId="87" fillId="0" borderId="240" applyNumberFormat="0" applyFill="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87" fillId="0" borderId="294" applyNumberFormat="0" applyFill="0" applyAlignment="0" applyProtection="0"/>
    <xf numFmtId="0" fontId="4" fillId="86" borderId="0" applyNumberFormat="0" applyBorder="0" applyAlignment="0" applyProtection="0"/>
    <xf numFmtId="0" fontId="4" fillId="86" borderId="0" applyNumberFormat="0" applyBorder="0" applyAlignment="0" applyProtection="0"/>
    <xf numFmtId="0" fontId="87" fillId="0" borderId="295" applyNumberFormat="0" applyFill="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4" fontId="69" fillId="61" borderId="293" applyNumberFormat="0" applyProtection="0">
      <alignment horizontal="left" vertical="center" indent="1"/>
    </xf>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142" fillId="0" borderId="289">
      <alignment horizontal="center" vertical="center"/>
    </xf>
    <xf numFmtId="0" fontId="4" fillId="12" borderId="0" applyNumberFormat="0" applyBorder="0" applyAlignment="0" applyProtection="0"/>
    <xf numFmtId="0" fontId="4" fillId="12" borderId="0" applyNumberFormat="0" applyBorder="0" applyAlignment="0" applyProtection="0"/>
    <xf numFmtId="0" fontId="141" fillId="0" borderId="292">
      <alignment horizontal="center"/>
    </xf>
    <xf numFmtId="0" fontId="4" fillId="12" borderId="0" applyNumberFormat="0" applyBorder="0" applyAlignment="0" applyProtection="0"/>
    <xf numFmtId="0" fontId="4" fillId="12" borderId="0" applyNumberFormat="0" applyBorder="0" applyAlignment="0" applyProtection="0"/>
    <xf numFmtId="0" fontId="48" fillId="37" borderId="289"/>
    <xf numFmtId="0" fontId="4" fillId="12" borderId="0" applyNumberFormat="0" applyBorder="0" applyAlignment="0" applyProtection="0"/>
    <xf numFmtId="0" fontId="4" fillId="12" borderId="0" applyNumberFormat="0" applyBorder="0" applyAlignment="0" applyProtection="0"/>
    <xf numFmtId="0" fontId="153" fillId="35" borderId="237" applyNumberFormat="0" applyAlignment="0" applyProtection="0"/>
    <xf numFmtId="0" fontId="4" fillId="12" borderId="0" applyNumberFormat="0" applyBorder="0" applyAlignment="0" applyProtection="0"/>
    <xf numFmtId="0" fontId="4" fillId="12" borderId="0" applyNumberFormat="0" applyBorder="0" applyAlignment="0" applyProtection="0"/>
    <xf numFmtId="0" fontId="153" fillId="36" borderId="237" applyNumberFormat="0" applyAlignment="0" applyProtection="0"/>
    <xf numFmtId="0" fontId="4" fillId="12" borderId="0" applyNumberFormat="0" applyBorder="0" applyAlignment="0" applyProtection="0"/>
    <xf numFmtId="0" fontId="4" fillId="12" borderId="0" applyNumberFormat="0" applyBorder="0" applyAlignment="0" applyProtection="0"/>
    <xf numFmtId="0" fontId="153" fillId="36" borderId="237" applyNumberFormat="0" applyAlignment="0" applyProtection="0"/>
    <xf numFmtId="0" fontId="4" fillId="12" borderId="0" applyNumberFormat="0" applyBorder="0" applyAlignment="0" applyProtection="0"/>
    <xf numFmtId="0" fontId="4" fillId="12" borderId="0" applyNumberFormat="0" applyBorder="0" applyAlignment="0" applyProtection="0"/>
    <xf numFmtId="0" fontId="153" fillId="36" borderId="237" applyNumberFormat="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147" fillId="1" borderId="225" applyNumberFormat="0" applyFont="0" applyAlignment="0">
      <alignment horizontal="center"/>
    </xf>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116" fillId="0" borderId="289"/>
    <xf numFmtId="0" fontId="4" fillId="12" borderId="0" applyNumberFormat="0" applyBorder="0" applyAlignment="0" applyProtection="0"/>
    <xf numFmtId="0" fontId="4" fillId="12" borderId="0" applyNumberFormat="0" applyBorder="0" applyAlignment="0" applyProtection="0"/>
    <xf numFmtId="9" fontId="116" fillId="0" borderId="289"/>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4" fontId="36" fillId="61"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0" fontId="20" fillId="41" borderId="289" applyNumberFormat="0" applyFont="0" applyAlignment="0" applyProtection="0">
      <alignment horizontal="center"/>
    </xf>
    <xf numFmtId="0" fontId="4" fillId="94" borderId="0" applyNumberFormat="0" applyBorder="0" applyAlignment="0" applyProtection="0"/>
    <xf numFmtId="0" fontId="4" fillId="94" borderId="0" applyNumberFormat="0" applyBorder="0" applyAlignment="0" applyProtection="0"/>
    <xf numFmtId="0" fontId="20" fillId="5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5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148" fillId="61"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4" fontId="69" fillId="61"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4" fontId="69" fillId="39"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69" fillId="39"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148" fillId="39" borderId="237" applyNumberFormat="0" applyProtection="0">
      <alignment vertical="center"/>
    </xf>
    <xf numFmtId="0" fontId="4" fillId="94" borderId="0" applyNumberFormat="0" applyBorder="0" applyAlignment="0" applyProtection="0"/>
    <xf numFmtId="0" fontId="4" fillId="94" borderId="0" applyNumberFormat="0" applyBorder="0" applyAlignment="0" applyProtection="0"/>
    <xf numFmtId="4" fontId="69" fillId="39" borderId="237" applyNumberFormat="0" applyProtection="0">
      <alignment vertical="center"/>
    </xf>
    <xf numFmtId="0" fontId="4" fillId="94" borderId="0" applyNumberFormat="0" applyBorder="0" applyAlignment="0" applyProtection="0"/>
    <xf numFmtId="0" fontId="4" fillId="94" borderId="0" applyNumberFormat="0" applyBorder="0" applyAlignment="0" applyProtection="0"/>
    <xf numFmtId="0" fontId="20" fillId="5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5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37"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37"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64"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64"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63"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63"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69" fillId="63"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69" fillId="6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20" fillId="51"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4" fontId="69" fillId="61" borderId="238"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43" fillId="60" borderId="237" applyNumberFormat="0" applyProtection="0">
      <alignment horizontal="left" vertical="center" indent="1"/>
    </xf>
    <xf numFmtId="0" fontId="4" fillId="94" borderId="0" applyNumberFormat="0" applyBorder="0" applyAlignment="0" applyProtection="0"/>
    <xf numFmtId="0" fontId="4" fillId="94" borderId="0" applyNumberFormat="0" applyBorder="0" applyAlignment="0" applyProtection="0"/>
    <xf numFmtId="4" fontId="69" fillId="41"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4" fontId="69" fillId="59"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4" fontId="69" fillId="58" borderId="237" applyNumberFormat="0" applyProtection="0">
      <alignment horizontal="right" vertical="center"/>
    </xf>
    <xf numFmtId="0" fontId="4" fillId="94" borderId="0" applyNumberFormat="0" applyBorder="0" applyAlignment="0" applyProtection="0"/>
    <xf numFmtId="0" fontId="4" fillId="94" borderId="0" applyNumberFormat="0" applyBorder="0" applyAlignment="0" applyProtection="0"/>
    <xf numFmtId="4" fontId="69" fillId="57"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4" fontId="69" fillId="56"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4" fontId="69" fillId="55"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4" fontId="69" fillId="54"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4" fontId="69" fillId="53"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4" fontId="69" fillId="52" borderId="237" applyNumberFormat="0" applyProtection="0">
      <alignment horizontal="right" vertical="center"/>
    </xf>
    <xf numFmtId="0" fontId="4" fillId="98" borderId="0" applyNumberFormat="0" applyBorder="0" applyAlignment="0" applyProtection="0"/>
    <xf numFmtId="0" fontId="4" fillId="98" borderId="0" applyNumberFormat="0" applyBorder="0" applyAlignment="0" applyProtection="0"/>
    <xf numFmtId="0" fontId="20" fillId="51" borderId="237" applyNumberFormat="0" applyProtection="0">
      <alignment horizontal="left" vertical="center" indent="1"/>
    </xf>
    <xf numFmtId="0" fontId="4" fillId="98" borderId="0" applyNumberFormat="0" applyBorder="0" applyAlignment="0" applyProtection="0"/>
    <xf numFmtId="0" fontId="4" fillId="98" borderId="0" applyNumberFormat="0" applyBorder="0" applyAlignment="0" applyProtection="0"/>
    <xf numFmtId="4" fontId="69" fillId="38" borderId="237" applyNumberFormat="0" applyProtection="0">
      <alignment horizontal="left" vertical="center" indent="1"/>
    </xf>
    <xf numFmtId="0" fontId="4" fillId="98" borderId="0" applyNumberFormat="0" applyBorder="0" applyAlignment="0" applyProtection="0"/>
    <xf numFmtId="0" fontId="4" fillId="98" borderId="0" applyNumberFormat="0" applyBorder="0" applyAlignment="0" applyProtection="0"/>
    <xf numFmtId="4" fontId="69" fillId="38" borderId="237" applyNumberFormat="0" applyProtection="0">
      <alignment horizontal="left" vertical="center" indent="1"/>
    </xf>
    <xf numFmtId="0" fontId="4" fillId="98" borderId="0" applyNumberFormat="0" applyBorder="0" applyAlignment="0" applyProtection="0"/>
    <xf numFmtId="0" fontId="4" fillId="98" borderId="0" applyNumberFormat="0" applyBorder="0" applyAlignment="0" applyProtection="0"/>
    <xf numFmtId="4" fontId="148" fillId="38" borderId="237" applyNumberFormat="0" applyProtection="0">
      <alignment vertical="center"/>
    </xf>
    <xf numFmtId="0" fontId="4" fillId="98" borderId="0" applyNumberFormat="0" applyBorder="0" applyAlignment="0" applyProtection="0"/>
    <xf numFmtId="0" fontId="4" fillId="98" borderId="0" applyNumberFormat="0" applyBorder="0" applyAlignment="0" applyProtection="0"/>
    <xf numFmtId="4" fontId="69" fillId="38" borderId="237" applyNumberFormat="0" applyProtection="0">
      <alignment vertical="center"/>
    </xf>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24" fillId="33" borderId="230">
      <alignment horizontal="center" wrapText="1"/>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167" fontId="19" fillId="0" borderId="0" applyFont="0" applyFill="0" applyBorder="0" applyAlignment="0" applyProtection="0"/>
    <xf numFmtId="0" fontId="20" fillId="51" borderId="257" applyNumberFormat="0" applyProtection="0">
      <alignment horizontal="left" vertical="center" indent="1"/>
    </xf>
    <xf numFmtId="0" fontId="169" fillId="0" borderId="260" applyNumberFormat="0" applyFill="0" applyAlignment="0" applyProtection="0"/>
    <xf numFmtId="0" fontId="56" fillId="0" borderId="247" applyNumberFormat="0" applyFill="0" applyAlignment="0" applyProtection="0"/>
    <xf numFmtId="168" fontId="48" fillId="0" borderId="235">
      <alignment horizontal="right"/>
    </xf>
    <xf numFmtId="37" fontId="63" fillId="0" borderId="235">
      <alignment horizontal="right"/>
    </xf>
    <xf numFmtId="9" fontId="119" fillId="39" borderId="235">
      <alignment horizontal="right"/>
      <protection locked="0"/>
    </xf>
    <xf numFmtId="37" fontId="113" fillId="39" borderId="235">
      <alignment horizontal="right"/>
      <protection locked="0"/>
    </xf>
    <xf numFmtId="243" fontId="113" fillId="39" borderId="235">
      <alignment horizontal="center"/>
      <protection locked="0"/>
    </xf>
    <xf numFmtId="0" fontId="56" fillId="0" borderId="247" applyNumberFormat="0" applyFill="0" applyAlignment="0" applyProtection="0"/>
    <xf numFmtId="0" fontId="56" fillId="0" borderId="247" applyNumberFormat="0" applyFill="0" applyAlignment="0" applyProtection="0"/>
    <xf numFmtId="3" fontId="116" fillId="0" borderId="201"/>
    <xf numFmtId="0" fontId="56" fillId="0" borderId="247" applyNumberFormat="0" applyFill="0" applyAlignment="0" applyProtection="0"/>
    <xf numFmtId="240" fontId="115" fillId="38" borderId="234" applyBorder="0">
      <alignment horizontal="right" vertical="center"/>
      <protection locked="0"/>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114" fillId="38" borderId="234" applyNumberFormat="0" applyBorder="0" applyAlignment="0">
      <alignment horizontal="right" vertical="center"/>
      <protection locked="0"/>
    </xf>
    <xf numFmtId="235" fontId="113" fillId="38" borderId="234" applyBorder="0">
      <alignment horizontal="right" vertical="center"/>
      <protection locked="0"/>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101" fillId="0" borderId="225">
      <alignment horizontal="left" vertical="center"/>
    </xf>
    <xf numFmtId="0" fontId="56" fillId="0" borderId="247" applyNumberFormat="0" applyFill="0" applyAlignment="0" applyProtection="0"/>
    <xf numFmtId="207" fontId="100" fillId="0" borderId="233">
      <alignment vertic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48" fillId="0" borderId="201" applyFont="0" applyFill="0" applyBorder="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91" fillId="10" borderId="231" applyNumberFormat="0" applyAlignment="0" applyProtection="0"/>
    <xf numFmtId="0" fontId="91" fillId="2" borderId="231" applyNumberFormat="0" applyAlignment="0" applyProtection="0"/>
    <xf numFmtId="0" fontId="91" fillId="2" borderId="231" applyNumberFormat="0" applyAlignment="0" applyProtection="0"/>
    <xf numFmtId="0" fontId="91" fillId="2" borderId="231" applyNumberFormat="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14" fontId="79" fillId="38" borderId="169" applyFill="0" applyBorder="0">
      <alignment horizontal="right"/>
    </xf>
    <xf numFmtId="0" fontId="57" fillId="0" borderId="248" applyNumberFormat="0" applyFill="0" applyProtection="0">
      <alignment horizontal="center"/>
    </xf>
    <xf numFmtId="0" fontId="87" fillId="0" borderId="301" applyNumberFormat="0" applyFill="0" applyAlignment="0" applyProtection="0"/>
    <xf numFmtId="0" fontId="20" fillId="8" borderId="232" applyNumberFormat="0" applyFont="0" applyAlignment="0" applyProtection="0"/>
    <xf numFmtId="0" fontId="20" fillId="8" borderId="232" applyNumberFormat="0" applyFont="0" applyAlignment="0" applyProtection="0"/>
    <xf numFmtId="0" fontId="20" fillId="8" borderId="232" applyNumberFormat="0" applyFon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72" fillId="35" borderId="231" applyNumberFormat="0" applyAlignment="0" applyProtection="0"/>
    <xf numFmtId="0" fontId="71" fillId="36" borderId="231" applyNumberFormat="0" applyAlignment="0" applyProtection="0"/>
    <xf numFmtId="0" fontId="71" fillId="36" borderId="231" applyNumberFormat="0" applyAlignment="0" applyProtection="0"/>
    <xf numFmtId="0" fontId="71" fillId="36" borderId="231" applyNumberFormat="0" applyAlignment="0" applyProtection="0"/>
    <xf numFmtId="0" fontId="24" fillId="33" borderId="230">
      <alignment horizontal="center" vertical="center"/>
    </xf>
    <xf numFmtId="0" fontId="65" fillId="0" borderId="229"/>
    <xf numFmtId="0" fontId="57" fillId="0" borderId="275" applyNumberFormat="0" applyFill="0" applyProtection="0">
      <alignment horizontal="center"/>
    </xf>
    <xf numFmtId="207" fontId="63" fillId="31" borderId="228" applyProtection="0">
      <alignment vertical="center"/>
    </xf>
    <xf numFmtId="0" fontId="20" fillId="8" borderId="254" applyNumberFormat="0" applyFon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168" fontId="48" fillId="67" borderId="282">
      <alignment horizontal="right"/>
    </xf>
    <xf numFmtId="0" fontId="169" fillId="0" borderId="286" applyNumberFormat="0" applyFill="0" applyAlignment="0" applyProtection="0"/>
    <xf numFmtId="0" fontId="20" fillId="51" borderId="283" applyNumberFormat="0" applyProtection="0">
      <alignment horizontal="left" vertical="center" indent="1"/>
    </xf>
    <xf numFmtId="4" fontId="69" fillId="39" borderId="283" applyNumberFormat="0" applyProtection="0">
      <alignment horizontal="left" vertical="center" indent="1"/>
    </xf>
    <xf numFmtId="4" fontId="148" fillId="39" borderId="283" applyNumberFormat="0" applyProtection="0">
      <alignment vertical="center"/>
    </xf>
    <xf numFmtId="4" fontId="69" fillId="54" borderId="283" applyNumberFormat="0" applyProtection="0">
      <alignment horizontal="right" vertical="center"/>
    </xf>
    <xf numFmtId="168" fontId="48" fillId="0" borderId="282">
      <alignment horizontal="right"/>
    </xf>
    <xf numFmtId="9" fontId="119" fillId="39" borderId="282">
      <alignment horizontal="right"/>
      <protection locked="0"/>
    </xf>
    <xf numFmtId="37" fontId="113" fillId="39" borderId="282">
      <alignment horizontal="right"/>
      <protection locked="0"/>
    </xf>
    <xf numFmtId="3" fontId="116" fillId="0" borderId="263"/>
    <xf numFmtId="0" fontId="91" fillId="2" borderId="279" applyNumberFormat="0" applyAlignment="0" applyProtection="0"/>
    <xf numFmtId="0" fontId="20" fillId="8" borderId="280" applyNumberFormat="0" applyFon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273" fillId="35" borderId="211" applyNumberFormat="0" applyAlignment="0" applyProtection="0"/>
    <xf numFmtId="0" fontId="57" fillId="0" borderId="227" applyNumberFormat="0" applyFill="0" applyProtection="0">
      <alignment horizontal="center"/>
    </xf>
    <xf numFmtId="0" fontId="273" fillId="35" borderId="211" applyNumberFormat="0" applyAlignment="0" applyProtection="0"/>
    <xf numFmtId="0" fontId="57" fillId="0" borderId="227" applyNumberFormat="0" applyFill="0" applyProtection="0">
      <alignment horizontal="center"/>
    </xf>
    <xf numFmtId="0" fontId="273" fillId="35" borderId="211" applyNumberFormat="0" applyAlignment="0" applyProtection="0"/>
    <xf numFmtId="0" fontId="273" fillId="35" borderId="211"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3" fontId="31" fillId="115" borderId="212" applyNumberFormat="0" applyFill="0" applyBorder="0" applyAlignment="0">
      <protection locked="0"/>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165" fontId="20" fillId="0" borderId="0" applyFont="0" applyFill="0" applyBorder="0" applyAlignment="0" applyProtection="0"/>
    <xf numFmtId="0" fontId="20" fillId="8" borderId="213" applyNumberFormat="0" applyFont="0" applyAlignment="0" applyProtection="0"/>
    <xf numFmtId="0" fontId="57" fillId="0" borderId="227" applyNumberFormat="0" applyFill="0" applyProtection="0">
      <alignment horizontal="center"/>
    </xf>
    <xf numFmtId="0" fontId="20" fillId="8" borderId="213" applyNumberFormat="0" applyFont="0" applyAlignment="0" applyProtection="0"/>
    <xf numFmtId="0" fontId="57" fillId="0" borderId="227" applyNumberFormat="0" applyFill="0" applyProtection="0">
      <alignment horizontal="center"/>
    </xf>
    <xf numFmtId="0" fontId="20" fillId="8" borderId="213"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57" fillId="0" borderId="227" applyNumberFormat="0" applyFill="0" applyProtection="0">
      <alignment horizontal="center"/>
    </xf>
    <xf numFmtId="0" fontId="4" fillId="79" borderId="68" applyNumberFormat="0" applyFont="0" applyAlignment="0" applyProtection="0"/>
    <xf numFmtId="0" fontId="4" fillId="79" borderId="68" applyNumberFormat="0" applyFont="0" applyAlignment="0" applyProtection="0"/>
    <xf numFmtId="0" fontId="57" fillId="0" borderId="227" applyNumberFormat="0" applyFill="0" applyProtection="0">
      <alignment horizontal="center"/>
    </xf>
    <xf numFmtId="0" fontId="20" fillId="8" borderId="213" applyNumberFormat="0" applyFont="0" applyAlignment="0" applyProtection="0"/>
    <xf numFmtId="0" fontId="57" fillId="0" borderId="227" applyNumberFormat="0" applyFill="0" applyProtection="0">
      <alignment horizontal="center"/>
    </xf>
    <xf numFmtId="0" fontId="20" fillId="8" borderId="213"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57" fillId="0" borderId="227" applyNumberFormat="0" applyFill="0" applyProtection="0">
      <alignment horizontal="center"/>
    </xf>
    <xf numFmtId="0" fontId="20" fillId="8" borderId="213" applyNumberFormat="0" applyFont="0" applyAlignment="0" applyProtection="0"/>
    <xf numFmtId="0" fontId="57" fillId="0" borderId="227" applyNumberFormat="0" applyFill="0" applyProtection="0">
      <alignment horizontal="center"/>
    </xf>
    <xf numFmtId="223" fontId="275" fillId="0" borderId="201" applyBorder="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223" fontId="35" fillId="0" borderId="152"/>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276" fillId="10" borderId="211" applyNumberFormat="0" applyAlignment="0" applyProtection="0"/>
    <xf numFmtId="0" fontId="57" fillId="0" borderId="227" applyNumberFormat="0" applyFill="0" applyProtection="0">
      <alignment horizontal="center"/>
    </xf>
    <xf numFmtId="0" fontId="276" fillId="10" borderId="211" applyNumberFormat="0" applyAlignment="0" applyProtection="0"/>
    <xf numFmtId="0" fontId="57" fillId="0" borderId="227" applyNumberFormat="0" applyFill="0" applyProtection="0">
      <alignment horizontal="center"/>
    </xf>
    <xf numFmtId="0" fontId="276" fillId="10" borderId="211" applyNumberFormat="0" applyAlignment="0" applyProtection="0"/>
    <xf numFmtId="0" fontId="276" fillId="10" borderId="211" applyNumberFormat="0" applyAlignment="0" applyProtection="0"/>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288" fontId="50" fillId="0" borderId="153" applyBorder="0">
      <protection locked="0"/>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7" fillId="0" borderId="227"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141" fillId="121" borderId="214">
      <alignment horizontal="left" vertical="center" wrapText="1"/>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0" fontId="56" fillId="0" borderId="226" applyNumberFormat="0" applyFill="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57" fillId="0" borderId="275" applyNumberFormat="0" applyFill="0" applyProtection="0">
      <alignment horizontal="center"/>
    </xf>
    <xf numFmtId="167" fontId="4" fillId="0" borderId="0" applyFont="0" applyFill="0" applyBorder="0" applyAlignment="0" applyProtection="0"/>
    <xf numFmtId="0" fontId="57" fillId="0" borderId="275" applyNumberFormat="0" applyFill="0" applyProtection="0">
      <alignment horizontal="center"/>
    </xf>
    <xf numFmtId="167" fontId="4" fillId="0" borderId="0" applyFont="0" applyFill="0" applyBorder="0" applyAlignment="0" applyProtection="0"/>
    <xf numFmtId="0" fontId="57" fillId="0" borderId="275" applyNumberFormat="0" applyFill="0" applyProtection="0">
      <alignment horizontal="center"/>
    </xf>
    <xf numFmtId="167" fontId="4" fillId="0" borderId="0" applyFont="0" applyFill="0" applyBorder="0" applyAlignment="0" applyProtection="0"/>
    <xf numFmtId="0" fontId="57" fillId="0" borderId="275" applyNumberFormat="0" applyFill="0" applyProtection="0">
      <alignment horizontal="center"/>
    </xf>
    <xf numFmtId="167" fontId="4" fillId="0" borderId="0" applyFont="0" applyFill="0" applyBorder="0" applyAlignment="0" applyProtection="0"/>
    <xf numFmtId="0" fontId="57" fillId="0" borderId="275" applyNumberFormat="0" applyFill="0" applyProtection="0">
      <alignment horizontal="center"/>
    </xf>
    <xf numFmtId="167" fontId="4" fillId="0" borderId="0"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4" fillId="0" borderId="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26"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0" fontId="56" fillId="0" borderId="274" applyNumberFormat="0" applyFill="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70" fillId="0" borderId="259" applyNumberFormat="0" applyFill="0" applyAlignment="0" applyProtection="0"/>
    <xf numFmtId="0" fontId="170" fillId="0" borderId="259" applyNumberFormat="0" applyFill="0" applyAlignment="0" applyProtection="0"/>
    <xf numFmtId="0" fontId="170" fillId="0" borderId="259" applyNumberFormat="0" applyFill="0" applyAlignment="0" applyProtection="0"/>
    <xf numFmtId="0" fontId="170" fillId="0" borderId="259" applyNumberFormat="0" applyFill="0" applyAlignment="0" applyProtection="0"/>
    <xf numFmtId="0" fontId="288" fillId="35" borderId="215" applyNumberFormat="0" applyAlignment="0" applyProtection="0"/>
    <xf numFmtId="0" fontId="288" fillId="35" borderId="215" applyNumberFormat="0" applyAlignment="0" applyProtection="0"/>
    <xf numFmtId="0" fontId="288" fillId="35" borderId="215" applyNumberFormat="0" applyAlignment="0" applyProtection="0"/>
    <xf numFmtId="0" fontId="288" fillId="35" borderId="215" applyNumberFormat="0" applyAlignment="0" applyProtection="0"/>
    <xf numFmtId="0" fontId="87" fillId="0" borderId="302" applyNumberFormat="0" applyFill="0" applyAlignment="0" applyProtection="0"/>
    <xf numFmtId="3" fontId="116" fillId="0" borderId="289"/>
    <xf numFmtId="0" fontId="20" fillId="37" borderId="283" applyNumberFormat="0" applyProtection="0">
      <alignment horizontal="left" vertical="center" indent="1"/>
    </xf>
    <xf numFmtId="0" fontId="20" fillId="64" borderId="283" applyNumberFormat="0" applyProtection="0">
      <alignment horizontal="left" vertical="center" indent="1"/>
    </xf>
    <xf numFmtId="0" fontId="69" fillId="40" borderId="152" applyNumberFormat="0" applyFill="0" applyBorder="0" applyAlignment="0">
      <alignment horizontal="left"/>
      <protection locked="0"/>
    </xf>
    <xf numFmtId="0" fontId="219" fillId="0" borderId="216"/>
    <xf numFmtId="1" fontId="296" fillId="38" borderId="201" applyNumberFormat="0" applyFont="0" applyBorder="0" applyAlignment="0">
      <alignment horizontal="center" vertical="center" wrapText="1"/>
    </xf>
    <xf numFmtId="167" fontId="4" fillId="0" borderId="0" applyFont="0" applyFill="0" applyBorder="0" applyAlignment="0" applyProtection="0"/>
    <xf numFmtId="167" fontId="4" fillId="0" borderId="0" applyFont="0" applyFill="0" applyBorder="0" applyAlignment="0" applyProtection="0"/>
    <xf numFmtId="0" fontId="20"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305" fontId="20" fillId="0" borderId="0"/>
    <xf numFmtId="207" fontId="63" fillId="31" borderId="218" applyProtection="0">
      <alignment vertical="center"/>
    </xf>
    <xf numFmtId="0" fontId="65" fillId="0" borderId="214"/>
    <xf numFmtId="0" fontId="44" fillId="0" borderId="9" applyNumberFormat="0" applyFont="0" applyFill="0" applyAlignment="0" applyProtection="0"/>
    <xf numFmtId="0" fontId="44" fillId="0" borderId="9" applyNumberFormat="0" applyFont="0" applyFill="0" applyAlignment="0" applyProtection="0"/>
    <xf numFmtId="0" fontId="71" fillId="36" borderId="211" applyNumberFormat="0" applyAlignment="0" applyProtection="0"/>
    <xf numFmtId="0" fontId="71" fillId="36" borderId="211" applyNumberFormat="0" applyAlignment="0" applyProtection="0"/>
    <xf numFmtId="0" fontId="71" fillId="36" borderId="211" applyNumberFormat="0" applyAlignment="0" applyProtection="0"/>
    <xf numFmtId="0" fontId="72" fillId="35" borderId="211" applyNumberFormat="0" applyAlignment="0" applyProtection="0"/>
    <xf numFmtId="305" fontId="20" fillId="0" borderId="0" applyFont="0" applyFill="0" applyBorder="0" applyAlignment="0" applyProtection="0"/>
    <xf numFmtId="14" fontId="79" fillId="38" borderId="169" applyFill="0" applyBorder="0">
      <alignment horizontal="right"/>
    </xf>
    <xf numFmtId="0" fontId="20" fillId="41" borderId="20" applyNumberFormat="0" applyFont="0" applyAlignment="0" applyProtection="0">
      <alignment horizontal="center"/>
    </xf>
    <xf numFmtId="0" fontId="91" fillId="2" borderId="211" applyNumberFormat="0" applyAlignment="0" applyProtection="0"/>
    <xf numFmtId="0" fontId="91" fillId="2" borderId="211" applyNumberFormat="0" applyAlignment="0" applyProtection="0"/>
    <xf numFmtId="0" fontId="91" fillId="2" borderId="211" applyNumberFormat="0" applyAlignment="0" applyProtection="0"/>
    <xf numFmtId="0" fontId="91" fillId="10" borderId="211" applyNumberFormat="0" applyAlignment="0" applyProtection="0"/>
    <xf numFmtId="0" fontId="48" fillId="45" borderId="20"/>
    <xf numFmtId="0" fontId="48" fillId="0" borderId="20" applyFont="0" applyFill="0" applyBorder="0" applyAlignment="0" applyProtection="0"/>
    <xf numFmtId="0" fontId="101" fillId="0" borderId="180">
      <alignment horizontal="left" vertical="center"/>
    </xf>
    <xf numFmtId="0" fontId="102" fillId="31" borderId="25" applyNumberFormat="0">
      <alignment horizontal="left" vertical="center" indent="1"/>
    </xf>
    <xf numFmtId="0" fontId="110" fillId="0" borderId="9">
      <alignment horizontal="center"/>
    </xf>
    <xf numFmtId="3" fontId="116" fillId="0" borderId="20"/>
    <xf numFmtId="9" fontId="116" fillId="0" borderId="20"/>
    <xf numFmtId="0" fontId="116" fillId="0" borderId="20"/>
    <xf numFmtId="10" fontId="116" fillId="0" borderId="20"/>
    <xf numFmtId="0" fontId="116" fillId="0" borderId="20"/>
    <xf numFmtId="4" fontId="116" fillId="0" borderId="20"/>
    <xf numFmtId="10" fontId="48" fillId="39" borderId="20" applyNumberFormat="0" applyBorder="0" applyAlignment="0" applyProtection="0"/>
    <xf numFmtId="243" fontId="113" fillId="39" borderId="219">
      <alignment horizontal="center"/>
      <protection locked="0"/>
    </xf>
    <xf numFmtId="37" fontId="113" fillId="39" borderId="219">
      <alignment horizontal="right"/>
      <protection locked="0"/>
    </xf>
    <xf numFmtId="9" fontId="119" fillId="39" borderId="219">
      <alignment horizontal="right"/>
      <protection locked="0"/>
    </xf>
    <xf numFmtId="37" fontId="63" fillId="0" borderId="219">
      <alignment horizontal="right"/>
    </xf>
    <xf numFmtId="168" fontId="48" fillId="0" borderId="219">
      <alignment horizontal="right"/>
    </xf>
    <xf numFmtId="167" fontId="20" fillId="0" borderId="0" applyFont="0" applyFill="0" applyBorder="0" applyAlignment="0" applyProtection="0"/>
    <xf numFmtId="167" fontId="121"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0" fillId="0" borderId="0" applyFont="0" applyFill="0" applyBorder="0" applyAlignment="0" applyProtection="0"/>
    <xf numFmtId="167" fontId="122"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38" fontId="48" fillId="0" borderId="2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3" fontId="23" fillId="48" borderId="20" applyNumberFormat="0" applyAlignment="0">
      <alignment horizontal="center"/>
      <protection locked="0"/>
    </xf>
    <xf numFmtId="3" fontId="23" fillId="48" borderId="20" applyNumberFormat="0" applyAlignment="0">
      <alignment horizontal="center"/>
      <protection locked="0"/>
    </xf>
    <xf numFmtId="305" fontId="20" fillId="0" borderId="0" applyFont="0" applyFill="0" applyBorder="0" applyAlignment="0"/>
    <xf numFmtId="167" fontId="20" fillId="0" borderId="0" applyFont="0" applyFill="0" applyBorder="0" applyAlignment="0"/>
    <xf numFmtId="0" fontId="48" fillId="37" borderId="20"/>
    <xf numFmtId="0" fontId="141" fillId="0" borderId="9">
      <alignment horizontal="center"/>
    </xf>
    <xf numFmtId="0" fontId="142" fillId="0" borderId="20">
      <alignment horizontal="center" vertical="center"/>
    </xf>
    <xf numFmtId="4" fontId="69" fillId="38" borderId="215" applyNumberFormat="0" applyProtection="0">
      <alignment vertical="center"/>
    </xf>
    <xf numFmtId="4" fontId="148" fillId="38" borderId="215" applyNumberFormat="0" applyProtection="0">
      <alignment vertical="center"/>
    </xf>
    <xf numFmtId="4" fontId="69" fillId="38" borderId="215" applyNumberFormat="0" applyProtection="0">
      <alignment horizontal="left" vertical="center" indent="1"/>
    </xf>
    <xf numFmtId="4" fontId="69" fillId="38" borderId="215" applyNumberFormat="0" applyProtection="0">
      <alignment horizontal="left" vertical="center" indent="1"/>
    </xf>
    <xf numFmtId="0" fontId="20" fillId="51" borderId="215" applyNumberFormat="0" applyProtection="0">
      <alignment horizontal="left" vertical="center" indent="1"/>
    </xf>
    <xf numFmtId="4" fontId="69" fillId="52" borderId="215" applyNumberFormat="0" applyProtection="0">
      <alignment horizontal="right" vertical="center"/>
    </xf>
    <xf numFmtId="4" fontId="69" fillId="53" borderId="215" applyNumberFormat="0" applyProtection="0">
      <alignment horizontal="right" vertical="center"/>
    </xf>
    <xf numFmtId="4" fontId="69" fillId="54" borderId="215" applyNumberFormat="0" applyProtection="0">
      <alignment horizontal="right" vertical="center"/>
    </xf>
    <xf numFmtId="4" fontId="69" fillId="55" borderId="215" applyNumberFormat="0" applyProtection="0">
      <alignment horizontal="right" vertical="center"/>
    </xf>
    <xf numFmtId="4" fontId="69" fillId="56" borderId="215" applyNumberFormat="0" applyProtection="0">
      <alignment horizontal="right" vertical="center"/>
    </xf>
    <xf numFmtId="4" fontId="69" fillId="57" borderId="215" applyNumberFormat="0" applyProtection="0">
      <alignment horizontal="right" vertical="center"/>
    </xf>
    <xf numFmtId="4" fontId="69" fillId="58" borderId="215" applyNumberFormat="0" applyProtection="0">
      <alignment horizontal="right" vertical="center"/>
    </xf>
    <xf numFmtId="4" fontId="69" fillId="59" borderId="215" applyNumberFormat="0" applyProtection="0">
      <alignment horizontal="right" vertical="center"/>
    </xf>
    <xf numFmtId="4" fontId="69" fillId="41" borderId="215" applyNumberFormat="0" applyProtection="0">
      <alignment horizontal="right" vertical="center"/>
    </xf>
    <xf numFmtId="4" fontId="43" fillId="60" borderId="215" applyNumberFormat="0" applyProtection="0">
      <alignment horizontal="left" vertical="center" indent="1"/>
    </xf>
    <xf numFmtId="4" fontId="69" fillId="61" borderId="220" applyNumberFormat="0" applyProtection="0">
      <alignment horizontal="left" vertical="center" indent="1"/>
    </xf>
    <xf numFmtId="0" fontId="20" fillId="51" borderId="215" applyNumberFormat="0" applyProtection="0">
      <alignment horizontal="left" vertical="center" indent="1"/>
    </xf>
    <xf numFmtId="4" fontId="69" fillId="61" borderId="215" applyNumberFormat="0" applyProtection="0">
      <alignment horizontal="left" vertical="center" indent="1"/>
    </xf>
    <xf numFmtId="4" fontId="69" fillId="63" borderId="215" applyNumberFormat="0" applyProtection="0">
      <alignment horizontal="left" vertical="center" indent="1"/>
    </xf>
    <xf numFmtId="0" fontId="20" fillId="63" borderId="215" applyNumberFormat="0" applyProtection="0">
      <alignment horizontal="left" vertical="center" indent="1"/>
    </xf>
    <xf numFmtId="0" fontId="20" fillId="63" borderId="215" applyNumberFormat="0" applyProtection="0">
      <alignment horizontal="left" vertical="center" indent="1"/>
    </xf>
    <xf numFmtId="0" fontId="20" fillId="64" borderId="215" applyNumberFormat="0" applyProtection="0">
      <alignment horizontal="left" vertical="center" indent="1"/>
    </xf>
    <xf numFmtId="0" fontId="20" fillId="64" borderId="215" applyNumberFormat="0" applyProtection="0">
      <alignment horizontal="left" vertical="center" indent="1"/>
    </xf>
    <xf numFmtId="0" fontId="20" fillId="37" borderId="215" applyNumberFormat="0" applyProtection="0">
      <alignment horizontal="left" vertical="center" indent="1"/>
    </xf>
    <xf numFmtId="0" fontId="20" fillId="37" borderId="215" applyNumberFormat="0" applyProtection="0">
      <alignment horizontal="left" vertical="center" indent="1"/>
    </xf>
    <xf numFmtId="0" fontId="20" fillId="51" borderId="215" applyNumberFormat="0" applyProtection="0">
      <alignment horizontal="left" vertical="center" indent="1"/>
    </xf>
    <xf numFmtId="0" fontId="20" fillId="51" borderId="215" applyNumberFormat="0" applyProtection="0">
      <alignment horizontal="left" vertical="center" indent="1"/>
    </xf>
    <xf numFmtId="4" fontId="69" fillId="39" borderId="215" applyNumberFormat="0" applyProtection="0">
      <alignment vertical="center"/>
    </xf>
    <xf numFmtId="4" fontId="148" fillId="39" borderId="215" applyNumberFormat="0" applyProtection="0">
      <alignment vertical="center"/>
    </xf>
    <xf numFmtId="4" fontId="69" fillId="39" borderId="215" applyNumberFormat="0" applyProtection="0">
      <alignment horizontal="left" vertical="center" indent="1"/>
    </xf>
    <xf numFmtId="4" fontId="69" fillId="39" borderId="215" applyNumberFormat="0" applyProtection="0">
      <alignment horizontal="left" vertical="center" indent="1"/>
    </xf>
    <xf numFmtId="4" fontId="69" fillId="61" borderId="215" applyNumberFormat="0" applyProtection="0">
      <alignment horizontal="right" vertical="center"/>
    </xf>
    <xf numFmtId="4" fontId="148" fillId="61" borderId="215" applyNumberFormat="0" applyProtection="0">
      <alignment horizontal="right" vertical="center"/>
    </xf>
    <xf numFmtId="0" fontId="20" fillId="51" borderId="215" applyNumberFormat="0" applyProtection="0">
      <alignment horizontal="left" vertical="center" indent="1"/>
    </xf>
    <xf numFmtId="0" fontId="20" fillId="51" borderId="215" applyNumberFormat="0" applyProtection="0">
      <alignment horizontal="left" vertical="center" indent="1"/>
    </xf>
    <xf numFmtId="4" fontId="36" fillId="61" borderId="215" applyNumberFormat="0" applyProtection="0">
      <alignment horizontal="right" vertical="center"/>
    </xf>
    <xf numFmtId="0" fontId="147" fillId="1" borderId="180" applyNumberFormat="0" applyFont="0" applyAlignment="0">
      <alignment horizontal="center"/>
    </xf>
    <xf numFmtId="0" fontId="152" fillId="0" borderId="20"/>
    <xf numFmtId="0" fontId="153" fillId="36" borderId="215" applyNumberFormat="0" applyAlignment="0" applyProtection="0"/>
    <xf numFmtId="0" fontId="153" fillId="36" borderId="215" applyNumberFormat="0" applyAlignment="0" applyProtection="0"/>
    <xf numFmtId="0" fontId="153" fillId="36" borderId="215" applyNumberFormat="0" applyAlignment="0" applyProtection="0"/>
    <xf numFmtId="0" fontId="153" fillId="35" borderId="215" applyNumberFormat="0" applyAlignment="0" applyProtection="0"/>
    <xf numFmtId="0" fontId="32" fillId="0" borderId="20" applyNumberFormat="0" applyFont="0" applyAlignment="0">
      <alignment vertical="center" wrapText="1"/>
    </xf>
    <xf numFmtId="0" fontId="87" fillId="0" borderId="222" applyNumberFormat="0" applyFill="0" applyAlignment="0" applyProtection="0"/>
    <xf numFmtId="0" fontId="87" fillId="0" borderId="222" applyNumberFormat="0" applyFill="0" applyAlignment="0" applyProtection="0"/>
    <xf numFmtId="0" fontId="87" fillId="0" borderId="222" applyNumberFormat="0" applyFill="0" applyAlignment="0" applyProtection="0"/>
    <xf numFmtId="0" fontId="87" fillId="0" borderId="221" applyNumberFormat="0" applyFill="0" applyAlignment="0" applyProtection="0"/>
    <xf numFmtId="243" fontId="48" fillId="0" borderId="219">
      <alignment horizontal="center"/>
    </xf>
    <xf numFmtId="37" fontId="48" fillId="0" borderId="219">
      <alignment horizontal="right"/>
    </xf>
    <xf numFmtId="9" fontId="63" fillId="0" borderId="219">
      <alignment horizontal="right"/>
    </xf>
    <xf numFmtId="37" fontId="63" fillId="67" borderId="219">
      <alignment horizontal="right"/>
    </xf>
    <xf numFmtId="168" fontId="48" fillId="67" borderId="219">
      <alignment horizontal="right"/>
    </xf>
    <xf numFmtId="305" fontId="172" fillId="0" borderId="0" applyNumberFormat="0" applyAlignment="0">
      <alignment horizontal="right"/>
    </xf>
    <xf numFmtId="37" fontId="79" fillId="37" borderId="219">
      <alignment horizontal="right"/>
    </xf>
    <xf numFmtId="37" fontId="173" fillId="37" borderId="219">
      <alignment horizontal="right"/>
    </xf>
    <xf numFmtId="37" fontId="48" fillId="37" borderId="219">
      <alignment horizontal="right"/>
    </xf>
    <xf numFmtId="9" fontId="63" fillId="37" borderId="219">
      <alignment horizontal="right"/>
    </xf>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0" fontId="56" fillId="0" borderId="217" applyNumberFormat="0" applyFill="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167" fontId="181" fillId="0" borderId="0" applyFont="0" applyFill="0" applyBorder="0" applyAlignment="0" applyProtection="0"/>
    <xf numFmtId="167" fontId="20"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167" fontId="19" fillId="0" borderId="0" applyFont="0" applyFill="0" applyBorder="0" applyAlignment="0" applyProtection="0"/>
    <xf numFmtId="167" fontId="19" fillId="0" borderId="0" applyFont="0" applyFill="0" applyBorder="0" applyAlignment="0" applyProtection="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209" fillId="35" borderId="211" applyNumberFormat="0" applyAlignment="0" applyProtection="0"/>
    <xf numFmtId="0" fontId="209" fillId="35" borderId="211" applyNumberFormat="0" applyAlignment="0" applyProtection="0"/>
    <xf numFmtId="0" fontId="72" fillId="35" borderId="211" applyNumberFormat="0" applyAlignment="0" applyProtection="0"/>
    <xf numFmtId="0" fontId="72" fillId="35" borderId="211" applyNumberFormat="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305" fontId="20" fillId="0" borderId="0" applyFont="0" applyFill="0" applyBorder="0" applyAlignment="0" applyProtection="0"/>
    <xf numFmtId="0" fontId="20" fillId="8" borderId="213" applyNumberFormat="0" applyFont="0" applyAlignment="0" applyProtection="0"/>
    <xf numFmtId="0" fontId="211" fillId="10" borderId="211" applyNumberFormat="0" applyAlignment="0" applyProtection="0"/>
    <xf numFmtId="0" fontId="211" fillId="10" borderId="211" applyNumberFormat="0" applyAlignment="0" applyProtection="0"/>
    <xf numFmtId="0" fontId="91" fillId="10" borderId="211" applyNumberFormat="0" applyAlignment="0" applyProtection="0"/>
    <xf numFmtId="0" fontId="91" fillId="10" borderId="211"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38" fontId="48" fillId="0" borderId="20" applyFont="0" applyFill="0" applyBorder="0" applyAlignment="0" applyProtection="0"/>
    <xf numFmtId="0" fontId="214" fillId="35" borderId="215" applyNumberFormat="0" applyAlignment="0" applyProtection="0"/>
    <xf numFmtId="0" fontId="214" fillId="35" borderId="215" applyNumberFormat="0" applyAlignment="0" applyProtection="0"/>
    <xf numFmtId="0" fontId="153" fillId="35" borderId="215" applyNumberFormat="0" applyAlignment="0" applyProtection="0"/>
    <xf numFmtId="0" fontId="153" fillId="35" borderId="215" applyNumberFormat="0" applyAlignment="0" applyProtection="0"/>
    <xf numFmtId="0" fontId="43" fillId="0" borderId="221" applyNumberFormat="0" applyFill="0" applyAlignment="0" applyProtection="0"/>
    <xf numFmtId="0" fontId="43" fillId="0" borderId="221" applyNumberFormat="0" applyFill="0" applyAlignment="0" applyProtection="0"/>
    <xf numFmtId="0" fontId="87" fillId="0" borderId="221" applyNumberFormat="0" applyFill="0" applyAlignment="0" applyProtection="0"/>
    <xf numFmtId="0" fontId="87" fillId="0" borderId="221" applyNumberFormat="0" applyFill="0" applyAlignment="0" applyProtection="0"/>
    <xf numFmtId="305"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 fillId="0" borderId="0"/>
    <xf numFmtId="167" fontId="20" fillId="0" borderId="0" applyFont="0" applyFill="0" applyBorder="0" applyAlignment="0" applyProtection="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0" borderId="0"/>
    <xf numFmtId="167" fontId="4" fillId="0" borderId="0" applyFont="0" applyFill="0" applyBorder="0" applyAlignment="0" applyProtection="0"/>
    <xf numFmtId="167" fontId="220" fillId="0" borderId="0" applyFont="0" applyFill="0" applyBorder="0" applyAlignment="0" applyProtection="0"/>
    <xf numFmtId="0" fontId="4" fillId="0" borderId="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4" fillId="94" borderId="0" applyNumberFormat="0" applyBorder="0" applyAlignment="0" applyProtection="0"/>
    <xf numFmtId="167" fontId="1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167" fontId="4" fillId="0" borderId="0" applyFont="0" applyFill="0" applyBorder="0" applyAlignment="0" applyProtection="0"/>
    <xf numFmtId="167" fontId="125" fillId="0" borderId="0" applyFont="0" applyFill="0" applyBorder="0" applyAlignment="0" applyProtection="0"/>
    <xf numFmtId="167" fontId="125"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20" fillId="0" borderId="0" applyFont="0" applyFill="0" applyBorder="0" applyAlignment="0" applyProtection="0"/>
    <xf numFmtId="0" fontId="20" fillId="0" borderId="0"/>
    <xf numFmtId="0" fontId="4" fillId="0" borderId="0"/>
    <xf numFmtId="0" fontId="2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79" borderId="68" applyNumberFormat="0" applyFont="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72" fillId="35" borderId="211" applyNumberFormat="0" applyAlignment="0" applyProtection="0"/>
    <xf numFmtId="0" fontId="91" fillId="10" borderId="211"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3" fillId="35" borderId="215" applyNumberFormat="0" applyAlignment="0" applyProtection="0"/>
    <xf numFmtId="0" fontId="87" fillId="0" borderId="22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0" borderId="0"/>
    <xf numFmtId="167" fontId="4" fillId="0" borderId="0" applyFont="0" applyFill="0" applyBorder="0" applyAlignment="0" applyProtection="0"/>
    <xf numFmtId="0" fontId="4" fillId="0" borderId="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4" fillId="9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81" borderId="0" applyNumberFormat="0" applyBorder="0" applyAlignment="0" applyProtection="0"/>
    <xf numFmtId="0" fontId="4" fillId="82" borderId="0" applyNumberFormat="0" applyBorder="0" applyAlignment="0" applyProtection="0"/>
    <xf numFmtId="0" fontId="4" fillId="85" borderId="0" applyNumberFormat="0" applyBorder="0" applyAlignment="0" applyProtection="0"/>
    <xf numFmtId="0" fontId="4" fillId="86" borderId="0" applyNumberFormat="0" applyBorder="0" applyAlignment="0" applyProtection="0"/>
    <xf numFmtId="0" fontId="4" fillId="89" borderId="0" applyNumberFormat="0" applyBorder="0" applyAlignment="0" applyProtection="0"/>
    <xf numFmtId="0" fontId="4" fillId="90" borderId="0" applyNumberFormat="0" applyBorder="0" applyAlignment="0" applyProtection="0"/>
    <xf numFmtId="0" fontId="4" fillId="93" borderId="0" applyNumberFormat="0" applyBorder="0" applyAlignment="0" applyProtection="0"/>
    <xf numFmtId="0" fontId="4" fillId="94" borderId="0" applyNumberFormat="0" applyBorder="0" applyAlignment="0" applyProtection="0"/>
    <xf numFmtId="0" fontId="4" fillId="97" borderId="0" applyNumberFormat="0" applyBorder="0" applyAlignment="0" applyProtection="0"/>
    <xf numFmtId="0" fontId="4" fillId="98" borderId="0" applyNumberFormat="0" applyBorder="0" applyAlignment="0" applyProtection="0"/>
    <xf numFmtId="0" fontId="4" fillId="101" borderId="0" applyNumberFormat="0" applyBorder="0" applyAlignment="0" applyProtection="0"/>
    <xf numFmtId="0" fontId="4" fillId="102" borderId="0" applyNumberFormat="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94" borderId="0" applyNumberFormat="0" applyBorder="0" applyAlignment="0" applyProtection="0"/>
    <xf numFmtId="0" fontId="4" fillId="93" borderId="0" applyNumberFormat="0" applyBorder="0" applyAlignment="0" applyProtection="0"/>
    <xf numFmtId="0" fontId="4" fillId="81" borderId="0" applyNumberFormat="0" applyBorder="0" applyAlignment="0" applyProtection="0"/>
    <xf numFmtId="0" fontId="4" fillId="89" borderId="0" applyNumberFormat="0" applyBorder="0" applyAlignment="0" applyProtection="0"/>
    <xf numFmtId="0" fontId="4" fillId="97" borderId="0" applyNumberFormat="0" applyBorder="0" applyAlignment="0" applyProtection="0"/>
    <xf numFmtId="0" fontId="4" fillId="82" borderId="0" applyNumberFormat="0" applyBorder="0" applyAlignment="0" applyProtection="0"/>
    <xf numFmtId="0" fontId="4" fillId="90" borderId="0" applyNumberFormat="0" applyBorder="0" applyAlignment="0" applyProtection="0"/>
    <xf numFmtId="0" fontId="4" fillId="102" borderId="0" applyNumberFormat="0" applyBorder="0" applyAlignment="0" applyProtection="0"/>
    <xf numFmtId="0" fontId="4" fillId="0" borderId="0"/>
    <xf numFmtId="0" fontId="4" fillId="102" borderId="0" applyNumberFormat="0" applyBorder="0" applyAlignment="0" applyProtection="0"/>
    <xf numFmtId="0" fontId="4" fillId="82" borderId="0" applyNumberFormat="0" applyBorder="0" applyAlignment="0" applyProtection="0"/>
    <xf numFmtId="0" fontId="4" fillId="93" borderId="0" applyNumberFormat="0" applyBorder="0" applyAlignment="0" applyProtection="0"/>
    <xf numFmtId="0" fontId="4" fillId="89" borderId="0" applyNumberFormat="0" applyBorder="0" applyAlignment="0" applyProtection="0"/>
    <xf numFmtId="0" fontId="4" fillId="85"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0" borderId="0"/>
    <xf numFmtId="167" fontId="4" fillId="0" borderId="0" applyFont="0" applyFill="0" applyBorder="0" applyAlignment="0" applyProtection="0"/>
    <xf numFmtId="0" fontId="4" fillId="0" borderId="0"/>
    <xf numFmtId="0" fontId="4" fillId="102"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85" borderId="0" applyNumberFormat="0" applyBorder="0" applyAlignment="0" applyProtection="0"/>
    <xf numFmtId="0" fontId="4" fillId="0" borderId="0"/>
    <xf numFmtId="0" fontId="4" fillId="9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85" borderId="0" applyNumberFormat="0" applyBorder="0" applyAlignment="0" applyProtection="0"/>
    <xf numFmtId="0" fontId="4" fillId="93" borderId="0" applyNumberFormat="0" applyBorder="0" applyAlignment="0" applyProtection="0"/>
    <xf numFmtId="0" fontId="4" fillId="101" borderId="0" applyNumberFormat="0" applyBorder="0" applyAlignment="0" applyProtection="0"/>
    <xf numFmtId="0" fontId="4" fillId="86"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4" borderId="0" applyNumberFormat="0" applyBorder="0" applyAlignment="0" applyProtection="0"/>
    <xf numFmtId="0" fontId="4" fillId="90" borderId="0" applyNumberFormat="0" applyBorder="0" applyAlignment="0" applyProtection="0"/>
    <xf numFmtId="0" fontId="4" fillId="86" borderId="0" applyNumberFormat="0" applyBorder="0" applyAlignment="0" applyProtection="0"/>
    <xf numFmtId="0" fontId="4" fillId="101" borderId="0" applyNumberFormat="0" applyBorder="0" applyAlignment="0" applyProtection="0"/>
    <xf numFmtId="0" fontId="4" fillId="97" borderId="0" applyNumberFormat="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79" borderId="68" applyNumberFormat="0" applyFont="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98" borderId="0" applyNumberFormat="0" applyBorder="0" applyAlignment="0" applyProtection="0"/>
    <xf numFmtId="0" fontId="4" fillId="90" borderId="0" applyNumberFormat="0" applyBorder="0" applyAlignment="0" applyProtection="0"/>
    <xf numFmtId="0" fontId="4" fillId="82" borderId="0" applyNumberFormat="0" applyBorder="0" applyAlignment="0" applyProtection="0"/>
    <xf numFmtId="0" fontId="4" fillId="97" borderId="0" applyNumberFormat="0" applyBorder="0" applyAlignment="0" applyProtection="0"/>
    <xf numFmtId="0" fontId="4" fillId="89" borderId="0" applyNumberFormat="0" applyBorder="0" applyAlignment="0" applyProtection="0"/>
    <xf numFmtId="0" fontId="4" fillId="81" borderId="0" applyNumberFormat="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4" fillId="0" borderId="0"/>
    <xf numFmtId="167" fontId="20" fillId="0" borderId="0" applyFont="0" applyFill="0" applyBorder="0" applyAlignment="0" applyProtection="0"/>
    <xf numFmtId="0" fontId="20" fillId="0" borderId="0"/>
    <xf numFmtId="0" fontId="4" fillId="0" borderId="0"/>
    <xf numFmtId="0" fontId="2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1"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5"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89"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3"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97"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101"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0"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2"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86"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4"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98"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4" fillId="102" borderId="0" applyNumberFormat="0" applyBorder="0" applyAlignment="0" applyProtection="0"/>
    <xf numFmtId="0" fontId="273" fillId="35" borderId="197" applyNumberFormat="0" applyAlignment="0" applyProtection="0"/>
    <xf numFmtId="0" fontId="273" fillId="35" borderId="197" applyNumberFormat="0" applyAlignment="0" applyProtection="0"/>
    <xf numFmtId="0" fontId="273" fillId="35" borderId="197" applyNumberFormat="0" applyAlignment="0" applyProtection="0"/>
    <xf numFmtId="0" fontId="273" fillId="35" borderId="197" applyNumberFormat="0" applyAlignment="0" applyProtection="0"/>
    <xf numFmtId="3" fontId="31" fillId="115" borderId="224" applyNumberFormat="0" applyFill="0" applyBorder="0" applyAlignment="0">
      <protection locked="0"/>
    </xf>
    <xf numFmtId="167" fontId="20" fillId="0" borderId="0" applyFont="0" applyFill="0" applyBorder="0" applyAlignment="0" applyProtection="0"/>
    <xf numFmtId="0" fontId="20" fillId="8" borderId="198" applyNumberFormat="0" applyFont="0" applyAlignment="0" applyProtection="0"/>
    <xf numFmtId="0" fontId="20" fillId="8" borderId="198" applyNumberFormat="0" applyFont="0" applyAlignment="0" applyProtection="0"/>
    <xf numFmtId="0" fontId="20" fillId="8" borderId="19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20" fillId="8" borderId="198" applyNumberFormat="0" applyFont="0" applyAlignment="0" applyProtection="0"/>
    <xf numFmtId="0" fontId="20" fillId="8" borderId="198" applyNumberFormat="0" applyFont="0" applyAlignment="0" applyProtection="0"/>
    <xf numFmtId="0" fontId="4" fillId="79" borderId="68" applyNumberFormat="0" applyFont="0" applyAlignment="0" applyProtection="0"/>
    <xf numFmtId="0" fontId="4" fillId="79" borderId="68" applyNumberFormat="0" applyFont="0" applyAlignment="0" applyProtection="0"/>
    <xf numFmtId="0" fontId="20" fillId="8" borderId="198" applyNumberFormat="0" applyFont="0" applyAlignment="0" applyProtection="0"/>
    <xf numFmtId="223" fontId="275" fillId="0" borderId="20" applyBorder="0"/>
    <xf numFmtId="223" fontId="35" fillId="0" borderId="223"/>
    <xf numFmtId="0" fontId="276" fillId="10" borderId="197" applyNumberFormat="0" applyAlignment="0" applyProtection="0"/>
    <xf numFmtId="0" fontId="276" fillId="10" borderId="197" applyNumberFormat="0" applyAlignment="0" applyProtection="0"/>
    <xf numFmtId="0" fontId="276" fillId="10" borderId="197" applyNumberFormat="0" applyAlignment="0" applyProtection="0"/>
    <xf numFmtId="0" fontId="276" fillId="10" borderId="197" applyNumberFormat="0" applyAlignment="0" applyProtection="0"/>
    <xf numFmtId="288" fontId="50" fillId="0" borderId="153" applyBorder="0">
      <protection locked="0"/>
    </xf>
    <xf numFmtId="0" fontId="141" fillId="121" borderId="195">
      <alignment horizontal="left" vertical="center" wrapText="1"/>
    </xf>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88" fillId="35" borderId="207" applyNumberFormat="0" applyAlignment="0" applyProtection="0"/>
    <xf numFmtId="0" fontId="288" fillId="35" borderId="207" applyNumberFormat="0" applyAlignment="0" applyProtection="0"/>
    <xf numFmtId="0" fontId="288" fillId="35" borderId="207" applyNumberFormat="0" applyAlignment="0" applyProtection="0"/>
    <xf numFmtId="0" fontId="288" fillId="35" borderId="207" applyNumberFormat="0" applyAlignment="0" applyProtection="0"/>
    <xf numFmtId="0" fontId="69" fillId="40" borderId="223" applyNumberFormat="0" applyFill="0" applyBorder="0" applyAlignment="0">
      <alignment horizontal="left"/>
      <protection locked="0"/>
    </xf>
    <xf numFmtId="1" fontId="296" fillId="38" borderId="20" applyNumberFormat="0" applyFont="0" applyBorder="0" applyAlignment="0">
      <alignment horizontal="center" vertical="center" wrapText="1"/>
    </xf>
    <xf numFmtId="167" fontId="4" fillId="0" borderId="0" applyFont="0" applyFill="0" applyBorder="0" applyAlignment="0" applyProtection="0"/>
    <xf numFmtId="167"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164" fontId="20" fillId="0" borderId="0" applyFont="0" applyFill="0" applyBorder="0" applyAlignment="0" applyProtection="0"/>
    <xf numFmtId="0" fontId="91" fillId="10" borderId="279" applyNumberFormat="0" applyAlignment="0" applyProtection="0"/>
    <xf numFmtId="0" fontId="87" fillId="0" borderId="287" applyNumberFormat="0" applyFill="0" applyAlignment="0" applyProtection="0"/>
    <xf numFmtId="0" fontId="169" fillId="0" borderId="286" applyNumberFormat="0" applyFill="0" applyAlignment="0" applyProtection="0"/>
    <xf numFmtId="0" fontId="43" fillId="0" borderId="300" applyNumberFormat="0" applyFill="0" applyAlignment="0" applyProtection="0"/>
    <xf numFmtId="4" fontId="69" fillId="39" borderId="283" applyNumberFormat="0" applyProtection="0">
      <alignment horizontal="left" vertical="center" indent="1"/>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71" fillId="36" borderId="279"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169" fillId="0" borderId="286" applyNumberFormat="0" applyFill="0" applyAlignment="0" applyProtection="0"/>
    <xf numFmtId="0" fontId="56" fillId="0" borderId="274" applyNumberFormat="0" applyFill="0" applyAlignment="0" applyProtection="0"/>
    <xf numFmtId="4" fontId="69" fillId="59" borderId="283" applyNumberFormat="0" applyProtection="0">
      <alignment horizontal="right" vertic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20" fillId="51" borderId="283" applyNumberFormat="0" applyProtection="0">
      <alignment horizontal="left" vertical="center" indent="1"/>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170" fillId="0" borderId="259"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72" fillId="35" borderId="253" applyNumberFormat="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4" fontId="69" fillId="61" borderId="283"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91" fillId="2" borderId="211"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37" fontId="79" fillId="37" borderId="282">
      <alignment horizontal="right"/>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43" fillId="0" borderId="294" applyNumberFormat="0" applyFill="0" applyAlignment="0" applyProtection="0"/>
    <xf numFmtId="0" fontId="87" fillId="0" borderId="294" applyNumberFormat="0" applyFill="0" applyAlignment="0" applyProtection="0"/>
    <xf numFmtId="0" fontId="87" fillId="0" borderId="261" applyNumberFormat="0" applyFill="0" applyAlignment="0" applyProtection="0"/>
    <xf numFmtId="0" fontId="87" fillId="0" borderId="261" applyNumberFormat="0" applyFill="0" applyAlignment="0" applyProtection="0"/>
    <xf numFmtId="0" fontId="43" fillId="0" borderId="261" applyNumberFormat="0" applyFill="0" applyAlignment="0" applyProtection="0"/>
    <xf numFmtId="0" fontId="43" fillId="0" borderId="261" applyNumberFormat="0" applyFill="0" applyAlignment="0" applyProtection="0"/>
    <xf numFmtId="0" fontId="170" fillId="0" borderId="259" applyNumberFormat="0" applyFill="0" applyAlignment="0" applyProtection="0"/>
    <xf numFmtId="0" fontId="170" fillId="0" borderId="259" applyNumberFormat="0" applyFill="0" applyAlignment="0" applyProtection="0"/>
    <xf numFmtId="0" fontId="218" fillId="0" borderId="259" applyNumberFormat="0" applyFill="0" applyAlignment="0" applyProtection="0"/>
    <xf numFmtId="0" fontId="218" fillId="0" borderId="259" applyNumberFormat="0" applyFill="0" applyAlignment="0" applyProtection="0"/>
    <xf numFmtId="0" fontId="153" fillId="35" borderId="257" applyNumberFormat="0" applyAlignment="0" applyProtection="0"/>
    <xf numFmtId="0" fontId="153" fillId="35" borderId="257" applyNumberFormat="0" applyAlignment="0" applyProtection="0"/>
    <xf numFmtId="0" fontId="214" fillId="35" borderId="257" applyNumberFormat="0" applyAlignment="0" applyProtection="0"/>
    <xf numFmtId="0" fontId="214" fillId="35" borderId="257"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24" fillId="33" borderId="278">
      <alignment horizontal="center" wrapText="1"/>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91" fillId="10" borderId="253" applyNumberFormat="0" applyAlignment="0" applyProtection="0"/>
    <xf numFmtId="0" fontId="91" fillId="10" borderId="253" applyNumberFormat="0" applyAlignment="0" applyProtection="0"/>
    <xf numFmtId="0" fontId="211" fillId="10" borderId="253" applyNumberFormat="0" applyAlignment="0" applyProtection="0"/>
    <xf numFmtId="0" fontId="211" fillId="10" borderId="253"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72" fillId="35" borderId="253" applyNumberFormat="0" applyAlignment="0" applyProtection="0"/>
    <xf numFmtId="0" fontId="72" fillId="35" borderId="253" applyNumberFormat="0" applyAlignment="0" applyProtection="0"/>
    <xf numFmtId="0" fontId="209" fillId="35" borderId="253" applyNumberFormat="0" applyAlignment="0" applyProtection="0"/>
    <xf numFmtId="0" fontId="209" fillId="35" borderId="253"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43" fillId="0" borderId="294" applyNumberFormat="0" applyFill="0" applyAlignment="0" applyProtection="0"/>
    <xf numFmtId="0" fontId="87" fillId="0" borderId="294" applyNumberFormat="0" applyFill="0" applyAlignment="0" applyProtection="0"/>
    <xf numFmtId="0" fontId="153" fillId="36" borderId="283" applyNumberFormat="0" applyAlignment="0" applyProtection="0"/>
    <xf numFmtId="0" fontId="57" fillId="0" borderId="275" applyNumberFormat="0" applyFill="0" applyProtection="0">
      <alignment horizontal="center"/>
    </xf>
    <xf numFmtId="0" fontId="211" fillId="10" borderId="279"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147" fillId="1" borderId="298" applyNumberFormat="0" applyFont="0" applyAlignment="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277" fillId="119" borderId="242"/>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87" fillId="0" borderId="302" applyNumberFormat="0" applyFill="0" applyAlignment="0" applyProtection="0"/>
    <xf numFmtId="9" fontId="63" fillId="37" borderId="256">
      <alignment horizontal="right"/>
    </xf>
    <xf numFmtId="37" fontId="79" fillId="37" borderId="256">
      <alignment horizontal="right"/>
    </xf>
    <xf numFmtId="37" fontId="48" fillId="0" borderId="256">
      <alignment horizontal="right"/>
    </xf>
    <xf numFmtId="0" fontId="87" fillId="0" borderId="262" applyNumberFormat="0" applyFill="0" applyAlignment="0" applyProtection="0"/>
    <xf numFmtId="0" fontId="87" fillId="0" borderId="262" applyNumberFormat="0" applyFill="0" applyAlignment="0" applyProtection="0"/>
    <xf numFmtId="0" fontId="169" fillId="0" borderId="260" applyNumberFormat="0" applyFill="0" applyAlignment="0" applyProtection="0"/>
    <xf numFmtId="0" fontId="87" fillId="0" borderId="303" applyNumberFormat="0" applyFill="0" applyAlignment="0" applyProtection="0"/>
    <xf numFmtId="0" fontId="153" fillId="36" borderId="257" applyNumberFormat="0" applyAlignment="0" applyProtection="0"/>
    <xf numFmtId="4" fontId="69" fillId="39" borderId="257" applyNumberFormat="0" applyProtection="0">
      <alignment horizontal="left" vertical="center" indent="1"/>
    </xf>
    <xf numFmtId="0" fontId="20" fillId="51" borderId="257" applyNumberFormat="0" applyProtection="0">
      <alignment horizontal="left" vertical="center" indent="1"/>
    </xf>
    <xf numFmtId="0" fontId="20" fillId="37" borderId="257" applyNumberFormat="0" applyProtection="0">
      <alignment horizontal="left" vertical="center" indent="1"/>
    </xf>
    <xf numFmtId="0" fontId="20" fillId="64" borderId="257" applyNumberFormat="0" applyProtection="0">
      <alignment horizontal="left" vertical="center" indent="1"/>
    </xf>
    <xf numFmtId="0" fontId="20" fillId="63" borderId="257" applyNumberFormat="0" applyProtection="0">
      <alignment horizontal="left" vertical="center" indent="1"/>
    </xf>
    <xf numFmtId="4" fontId="69" fillId="61" borderId="257" applyNumberFormat="0" applyProtection="0">
      <alignment horizontal="left" vertical="center" indent="1"/>
    </xf>
    <xf numFmtId="4" fontId="69" fillId="41" borderId="257" applyNumberFormat="0" applyProtection="0">
      <alignment horizontal="right" vertic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20" fillId="63" borderId="283"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168" fontId="48" fillId="0" borderId="256">
      <alignment horizontal="right"/>
    </xf>
    <xf numFmtId="37" fontId="113" fillId="39" borderId="256">
      <alignment horizontal="right"/>
      <protection locked="0"/>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48" fillId="0" borderId="241"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14" fontId="79" fillId="38" borderId="244" applyFill="0" applyBorder="0">
      <alignment horizontal="right"/>
    </xf>
    <xf numFmtId="0" fontId="57" fillId="0" borderId="275" applyNumberFormat="0" applyFill="0" applyProtection="0">
      <alignment horizontal="center"/>
    </xf>
    <xf numFmtId="0" fontId="57" fillId="0" borderId="275" applyNumberFormat="0" applyFill="0" applyProtection="0">
      <alignment horizontal="center"/>
    </xf>
    <xf numFmtId="0" fontId="20" fillId="8" borderId="254" applyNumberFormat="0" applyFont="0" applyAlignment="0" applyProtection="0"/>
    <xf numFmtId="0" fontId="71" fillId="36" borderId="253" applyNumberFormat="0" applyAlignment="0" applyProtection="0"/>
    <xf numFmtId="0" fontId="44" fillId="0" borderId="252" applyNumberFormat="0" applyFont="0" applyFill="0" applyAlignment="0" applyProtection="0"/>
    <xf numFmtId="0" fontId="24" fillId="33" borderId="251">
      <alignment horizontal="center" vertical="center"/>
    </xf>
    <xf numFmtId="0" fontId="65" fillId="0" borderId="250"/>
    <xf numFmtId="207" fontId="63" fillId="31" borderId="249" applyProtection="0">
      <alignment vertic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48" fillId="0" borderId="289" applyFont="0" applyFill="0" applyBorder="0" applyAlignment="0" applyProtection="0"/>
    <xf numFmtId="0" fontId="101" fillId="0" borderId="290">
      <alignment horizontal="left" vertical="center"/>
    </xf>
    <xf numFmtId="3" fontId="116" fillId="0" borderId="289"/>
    <xf numFmtId="10" fontId="116" fillId="0" borderId="289"/>
    <xf numFmtId="4" fontId="116" fillId="0" borderId="289"/>
    <xf numFmtId="10" fontId="48" fillId="39" borderId="289" applyNumberFormat="0" applyBorder="0" applyAlignment="0" applyProtection="0"/>
    <xf numFmtId="3" fontId="23" fillId="48" borderId="289" applyNumberFormat="0" applyAlignment="0">
      <alignment horizontal="center"/>
      <protection locked="0"/>
    </xf>
    <xf numFmtId="0" fontId="147" fillId="1" borderId="290" applyNumberFormat="0" applyFont="0" applyAlignment="0">
      <alignment horizontal="center"/>
    </xf>
    <xf numFmtId="0" fontId="152" fillId="0" borderId="289"/>
    <xf numFmtId="0" fontId="32" fillId="0" borderId="289" applyNumberFormat="0" applyFont="0" applyAlignment="0">
      <alignment vertical="center" wrapText="1"/>
    </xf>
    <xf numFmtId="0" fontId="87" fillId="0" borderId="295" applyNumberFormat="0" applyFill="0" applyAlignment="0" applyProtection="0"/>
    <xf numFmtId="0" fontId="153" fillId="36" borderId="215" applyNumberFormat="0" applyAlignment="0" applyProtection="0"/>
    <xf numFmtId="38" fontId="48" fillId="0" borderId="289" applyFont="0" applyFill="0" applyBorder="0" applyAlignment="0" applyProtection="0"/>
    <xf numFmtId="38" fontId="48" fillId="0" borderId="289" applyFont="0" applyFill="0" applyBorder="0" applyAlignment="0" applyProtection="0"/>
    <xf numFmtId="38" fontId="48" fillId="0" borderId="289" applyFont="0" applyFill="0" applyBorder="0" applyAlignment="0" applyProtection="0"/>
    <xf numFmtId="4" fontId="36" fillId="61" borderId="257" applyNumberFormat="0" applyProtection="0">
      <alignment horizontal="right" vertical="center"/>
    </xf>
    <xf numFmtId="0" fontId="56" fillId="0" borderId="274" applyNumberFormat="0" applyFill="0" applyAlignment="0" applyProtection="0"/>
    <xf numFmtId="0" fontId="100" fillId="0" borderId="255" applyNumberFormat="0" applyFill="0">
      <alignment horizontal="center" vertical="top"/>
    </xf>
    <xf numFmtId="0" fontId="57" fillId="0" borderId="275" applyNumberFormat="0" applyFill="0" applyProtection="0">
      <alignment horizontal="center"/>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207" fontId="63" fillId="31" borderId="228" applyProtection="0">
      <alignment vertical="center"/>
    </xf>
    <xf numFmtId="0" fontId="44" fillId="0" borderId="245" applyNumberFormat="0" applyFont="0" applyFill="0" applyAlignment="0" applyProtection="0"/>
    <xf numFmtId="0" fontId="44" fillId="0" borderId="245" applyNumberFormat="0" applyFont="0" applyFill="0" applyAlignment="0" applyProtection="0"/>
    <xf numFmtId="14" fontId="79" fillId="38" borderId="244" applyFill="0" applyBorder="0">
      <alignment horizontal="right"/>
    </xf>
    <xf numFmtId="0" fontId="20" fillId="41" borderId="241" applyNumberFormat="0" applyFont="0" applyAlignment="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48" fillId="45" borderId="241"/>
    <xf numFmtId="0" fontId="48" fillId="0" borderId="241" applyFont="0" applyFill="0" applyBorder="0" applyAlignment="0" applyProtection="0"/>
    <xf numFmtId="0" fontId="101" fillId="0" borderId="243">
      <alignment horizontal="left" vertical="center"/>
    </xf>
    <xf numFmtId="0" fontId="56" fillId="0" borderId="247" applyNumberFormat="0" applyFill="0" applyAlignment="0" applyProtection="0"/>
    <xf numFmtId="0" fontId="110" fillId="0" borderId="245">
      <alignment horizontal="center"/>
    </xf>
    <xf numFmtId="3" fontId="116" fillId="0" borderId="241"/>
    <xf numFmtId="9" fontId="116" fillId="0" borderId="241"/>
    <xf numFmtId="0" fontId="116" fillId="0" borderId="241"/>
    <xf numFmtId="10" fontId="116" fillId="0" borderId="241"/>
    <xf numFmtId="0" fontId="116" fillId="0" borderId="241"/>
    <xf numFmtId="4" fontId="116" fillId="0" borderId="241"/>
    <xf numFmtId="10" fontId="48" fillId="39" borderId="241" applyNumberFormat="0" applyBorder="0" applyAlignment="0" applyProtection="0"/>
    <xf numFmtId="243" fontId="113" fillId="39" borderId="235">
      <alignment horizontal="center"/>
      <protection locked="0"/>
    </xf>
    <xf numFmtId="37" fontId="113" fillId="39" borderId="235">
      <alignment horizontal="right"/>
      <protection locked="0"/>
    </xf>
    <xf numFmtId="9" fontId="119" fillId="39" borderId="235">
      <alignment horizontal="right"/>
      <protection locked="0"/>
    </xf>
    <xf numFmtId="37" fontId="63" fillId="0" borderId="235">
      <alignment horizontal="right"/>
    </xf>
    <xf numFmtId="168" fontId="48" fillId="0" borderId="235">
      <alignment horizontal="right"/>
    </xf>
    <xf numFmtId="0" fontId="20" fillId="51" borderId="257"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38" fontId="48" fillId="0" borderId="241" applyFont="0" applyFill="0" applyBorder="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3" fontId="23" fillId="48" borderId="241" applyNumberFormat="0" applyAlignment="0">
      <alignment horizontal="center"/>
      <protection locked="0"/>
    </xf>
    <xf numFmtId="3" fontId="23" fillId="48" borderId="241" applyNumberFormat="0" applyAlignment="0">
      <alignment horizontal="center"/>
      <protection locked="0"/>
    </xf>
    <xf numFmtId="0" fontId="56" fillId="0" borderId="247" applyNumberFormat="0" applyFill="0" applyAlignment="0" applyProtection="0"/>
    <xf numFmtId="0" fontId="56" fillId="0" borderId="247" applyNumberFormat="0" applyFill="0" applyAlignment="0" applyProtection="0"/>
    <xf numFmtId="0" fontId="48" fillId="37" borderId="241"/>
    <xf numFmtId="0" fontId="141" fillId="0" borderId="245">
      <alignment horizontal="center"/>
    </xf>
    <xf numFmtId="0" fontId="142" fillId="0" borderId="241">
      <alignment horizontal="center" vertical="center"/>
    </xf>
    <xf numFmtId="4" fontId="69" fillId="61" borderId="238" applyNumberFormat="0" applyProtection="0">
      <alignment horizontal="left" vertical="center" indent="1"/>
    </xf>
    <xf numFmtId="0" fontId="44" fillId="0" borderId="292" applyNumberFormat="0" applyFont="0" applyFill="0" applyAlignment="0" applyProtection="0"/>
    <xf numFmtId="0" fontId="44" fillId="0" borderId="292" applyNumberFormat="0" applyFont="0" applyFill="0" applyAlignment="0" applyProtection="0"/>
    <xf numFmtId="14" fontId="79" fillId="38" borderId="291" applyFill="0" applyBorder="0">
      <alignment horizontal="right"/>
    </xf>
    <xf numFmtId="0" fontId="147" fillId="1" borderId="243" applyNumberFormat="0" applyFont="0" applyAlignment="0">
      <alignment horizontal="center"/>
    </xf>
    <xf numFmtId="0" fontId="152" fillId="0" borderId="241"/>
    <xf numFmtId="0" fontId="32" fillId="0" borderId="241" applyNumberFormat="0" applyFont="0" applyAlignment="0">
      <alignment vertical="center" wrapText="1"/>
    </xf>
    <xf numFmtId="0" fontId="87" fillId="0" borderId="240" applyNumberFormat="0" applyFill="0" applyAlignment="0" applyProtection="0"/>
    <xf numFmtId="0" fontId="87" fillId="0" borderId="240" applyNumberFormat="0" applyFill="0" applyAlignment="0" applyProtection="0"/>
    <xf numFmtId="0" fontId="87" fillId="0" borderId="240" applyNumberFormat="0" applyFill="0" applyAlignment="0" applyProtection="0"/>
    <xf numFmtId="0" fontId="87" fillId="0" borderId="239" applyNumberFormat="0" applyFill="0" applyAlignment="0" applyProtection="0"/>
    <xf numFmtId="243" fontId="48" fillId="0" borderId="235">
      <alignment horizontal="center"/>
    </xf>
    <xf numFmtId="37" fontId="48" fillId="0" borderId="235">
      <alignment horizontal="right"/>
    </xf>
    <xf numFmtId="9" fontId="63" fillId="0" borderId="235">
      <alignment horizontal="right"/>
    </xf>
    <xf numFmtId="37" fontId="63" fillId="67" borderId="235">
      <alignment horizontal="right"/>
    </xf>
    <xf numFmtId="168" fontId="48" fillId="67" borderId="235">
      <alignment horizontal="right"/>
    </xf>
    <xf numFmtId="37" fontId="79" fillId="37" borderId="235">
      <alignment horizontal="right"/>
    </xf>
    <xf numFmtId="37" fontId="173" fillId="37" borderId="235">
      <alignment horizontal="right"/>
    </xf>
    <xf numFmtId="37" fontId="48" fillId="37" borderId="235">
      <alignment horizontal="right"/>
    </xf>
    <xf numFmtId="9" fontId="63" fillId="37" borderId="235">
      <alignment horizontal="right"/>
    </xf>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26"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91" fillId="10" borderId="253" applyNumberFormat="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87" fillId="0" borderId="303"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87" fillId="0" borderId="302" applyNumberFormat="0" applyFill="0" applyAlignment="0" applyProtection="0"/>
    <xf numFmtId="4" fontId="148" fillId="61" borderId="257" applyNumberFormat="0" applyProtection="0">
      <alignment horizontal="right" vertical="center"/>
    </xf>
    <xf numFmtId="4" fontId="43" fillId="60" borderId="257" applyNumberFormat="0" applyProtection="0">
      <alignment horizontal="left" vertical="center" indent="1"/>
    </xf>
    <xf numFmtId="4" fontId="69" fillId="58" borderId="257" applyNumberFormat="0" applyProtection="0">
      <alignment horizontal="right" vertical="center"/>
    </xf>
    <xf numFmtId="4" fontId="69" fillId="56" borderId="257" applyNumberFormat="0" applyProtection="0">
      <alignment horizontal="right" vertical="center"/>
    </xf>
    <xf numFmtId="4" fontId="69" fillId="54" borderId="257" applyNumberFormat="0" applyProtection="0">
      <alignment horizontal="right" vertical="center"/>
    </xf>
    <xf numFmtId="4" fontId="69" fillId="52" borderId="257" applyNumberFormat="0" applyProtection="0">
      <alignment horizontal="right" vertical="center"/>
    </xf>
    <xf numFmtId="4" fontId="69" fillId="38" borderId="257" applyNumberFormat="0" applyProtection="0">
      <alignment horizontal="left" vertical="center" indent="1"/>
    </xf>
    <xf numFmtId="4" fontId="148" fillId="38" borderId="257" applyNumberFormat="0" applyProtection="0">
      <alignment vertic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101" fillId="0" borderId="273">
      <alignment horizontal="left" vertical="center"/>
    </xf>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41" applyFont="0" applyFill="0" applyBorder="0" applyAlignment="0" applyProtection="0"/>
    <xf numFmtId="38" fontId="48" fillId="0" borderId="289" applyFont="0" applyFill="0" applyBorder="0" applyAlignment="0" applyProtection="0"/>
    <xf numFmtId="3" fontId="23" fillId="48" borderId="289" applyNumberFormat="0" applyAlignment="0">
      <alignment horizontal="center"/>
      <protection locked="0"/>
    </xf>
    <xf numFmtId="0" fontId="43" fillId="0" borderId="239" applyNumberFormat="0" applyFill="0" applyAlignment="0" applyProtection="0"/>
    <xf numFmtId="0" fontId="43" fillId="0" borderId="239" applyNumberFormat="0" applyFill="0" applyAlignment="0" applyProtection="0"/>
    <xf numFmtId="0" fontId="87" fillId="0" borderId="239" applyNumberFormat="0" applyFill="0" applyAlignment="0" applyProtection="0"/>
    <xf numFmtId="0" fontId="87" fillId="0" borderId="239" applyNumberFormat="0" applyFill="0" applyAlignment="0" applyProtection="0"/>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37" fontId="173" fillId="37" borderId="256">
      <alignment horizontal="right"/>
    </xf>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4" fontId="69" fillId="63" borderId="257" applyNumberFormat="0" applyProtection="0">
      <alignment horizontal="left" vertical="center" indent="1"/>
    </xf>
    <xf numFmtId="168" fontId="48" fillId="67" borderId="256">
      <alignment horizontal="right"/>
    </xf>
    <xf numFmtId="0" fontId="56" fillId="0" borderId="247" applyNumberFormat="0" applyFill="0" applyAlignment="0" applyProtection="0"/>
    <xf numFmtId="0" fontId="170" fillId="0" borderId="259"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153" fillId="36" borderId="257" applyNumberFormat="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44" fillId="0" borderId="252" applyNumberFormat="0" applyFont="0" applyFill="0" applyAlignment="0" applyProtection="0"/>
    <xf numFmtId="0" fontId="56" fillId="0" borderId="247" applyNumberFormat="0" applyFill="0" applyAlignment="0" applyProtection="0"/>
    <xf numFmtId="0" fontId="87" fillId="0" borderId="239"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43" fillId="0" borderId="302"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4" fontId="69" fillId="39" borderId="257" applyNumberFormat="0" applyProtection="0">
      <alignment vertic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71" fillId="36" borderId="253" applyNumberFormat="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74" applyNumberFormat="0" applyFill="0" applyAlignment="0" applyProtection="0"/>
    <xf numFmtId="0" fontId="56" fillId="0" borderId="247" applyNumberFormat="0" applyFill="0" applyAlignment="0" applyProtection="0"/>
    <xf numFmtId="0" fontId="20" fillId="8" borderId="254" applyNumberFormat="0" applyFont="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7" fillId="0" borderId="248"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75" applyNumberFormat="0" applyFill="0" applyProtection="0">
      <alignment horizontal="center"/>
    </xf>
    <xf numFmtId="0" fontId="20" fillId="64" borderId="257" applyNumberFormat="0" applyProtection="0">
      <alignment horizontal="left" vertical="center" indent="1"/>
    </xf>
    <xf numFmtId="0" fontId="56" fillId="0" borderId="247" applyNumberFormat="0" applyFill="0" applyAlignment="0" applyProtection="0"/>
    <xf numFmtId="0" fontId="87" fillId="0" borderId="261"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17" applyNumberFormat="0" applyFill="0" applyAlignment="0" applyProtection="0"/>
    <xf numFmtId="0" fontId="56" fillId="0" borderId="247" applyNumberFormat="0" applyFill="0" applyAlignment="0" applyProtection="0"/>
    <xf numFmtId="0" fontId="48" fillId="0" borderId="289" applyFont="0" applyFill="0" applyBorder="0" applyAlignment="0" applyProtection="0"/>
    <xf numFmtId="0" fontId="57" fillId="0" borderId="275"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87" fillId="0" borderId="301" applyNumberFormat="0" applyFill="0" applyAlignment="0" applyProtection="0"/>
    <xf numFmtId="0" fontId="56" fillId="0" borderId="247"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20" fillId="8" borderId="280" applyNumberFormat="0" applyFont="0" applyAlignment="0" applyProtection="0"/>
    <xf numFmtId="0" fontId="214" fillId="35" borderId="283" applyNumberFormat="0" applyAlignment="0" applyProtection="0"/>
    <xf numFmtId="0" fontId="214" fillId="35" borderId="283" applyNumberFormat="0" applyAlignment="0" applyProtection="0"/>
    <xf numFmtId="0" fontId="218" fillId="0" borderId="285" applyNumberFormat="0" applyFill="0" applyAlignment="0" applyProtection="0"/>
    <xf numFmtId="0" fontId="218" fillId="0" borderId="285" applyNumberFormat="0" applyFill="0" applyAlignment="0" applyProtection="0"/>
    <xf numFmtId="0" fontId="87" fillId="0" borderId="287" applyNumberFormat="0" applyFill="0" applyAlignment="0" applyProtection="0"/>
    <xf numFmtId="0" fontId="87" fillId="0" borderId="287" applyNumberFormat="0" applyFill="0" applyAlignment="0" applyProtection="0"/>
    <xf numFmtId="0" fontId="153" fillId="35" borderId="283" applyNumberFormat="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243" fontId="48" fillId="0" borderId="282">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87" fillId="0" borderId="261" applyNumberFormat="0" applyFill="0" applyAlignment="0" applyProtection="0"/>
    <xf numFmtId="0" fontId="153" fillId="35" borderId="257" applyNumberFormat="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91" fillId="10" borderId="253" applyNumberFormat="0" applyAlignment="0" applyProtection="0"/>
    <xf numFmtId="0" fontId="57" fillId="0" borderId="275" applyNumberFormat="0" applyFill="0" applyProtection="0">
      <alignment horizontal="center"/>
    </xf>
    <xf numFmtId="0" fontId="56" fillId="0" borderId="274" applyNumberFormat="0" applyFill="0" applyAlignment="0" applyProtection="0"/>
    <xf numFmtId="0" fontId="20" fillId="51" borderId="283"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87" fillId="0" borderId="288"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273" fillId="35" borderId="231" applyNumberFormat="0" applyAlignment="0" applyProtection="0"/>
    <xf numFmtId="0" fontId="273" fillId="35" borderId="231" applyNumberFormat="0" applyAlignment="0" applyProtection="0"/>
    <xf numFmtId="0" fontId="273" fillId="35" borderId="231" applyNumberFormat="0" applyAlignment="0" applyProtection="0"/>
    <xf numFmtId="0" fontId="273" fillId="35" borderId="231" applyNumberFormat="0" applyAlignment="0" applyProtection="0"/>
    <xf numFmtId="3" fontId="31" fillId="115" borderId="246" applyNumberFormat="0" applyFill="0" applyBorder="0" applyAlignment="0">
      <protection locked="0"/>
    </xf>
    <xf numFmtId="0" fontId="20" fillId="8" borderId="232" applyNumberFormat="0" applyFont="0" applyAlignment="0" applyProtection="0"/>
    <xf numFmtId="0" fontId="20" fillId="8" borderId="232" applyNumberFormat="0" applyFont="0" applyAlignment="0" applyProtection="0"/>
    <xf numFmtId="0" fontId="20" fillId="8" borderId="232" applyNumberFormat="0" applyFont="0" applyAlignment="0" applyProtection="0"/>
    <xf numFmtId="0" fontId="20" fillId="8" borderId="232" applyNumberFormat="0" applyFont="0" applyAlignment="0" applyProtection="0"/>
    <xf numFmtId="0" fontId="20" fillId="8" borderId="232" applyNumberFormat="0" applyFont="0" applyAlignment="0" applyProtection="0"/>
    <xf numFmtId="0" fontId="20" fillId="8" borderId="232" applyNumberFormat="0" applyFont="0" applyAlignment="0" applyProtection="0"/>
    <xf numFmtId="223" fontId="275" fillId="0" borderId="241" applyBorder="0"/>
    <xf numFmtId="223" fontId="35" fillId="0" borderId="236"/>
    <xf numFmtId="0" fontId="276" fillId="10" borderId="231" applyNumberFormat="0" applyAlignment="0" applyProtection="0"/>
    <xf numFmtId="0" fontId="276" fillId="10" borderId="231" applyNumberFormat="0" applyAlignment="0" applyProtection="0"/>
    <xf numFmtId="0" fontId="276" fillId="10" borderId="231" applyNumberFormat="0" applyAlignment="0" applyProtection="0"/>
    <xf numFmtId="0" fontId="276" fillId="10" borderId="231" applyNumberFormat="0" applyAlignment="0" applyProtection="0"/>
    <xf numFmtId="0" fontId="56" fillId="0" borderId="247" applyNumberFormat="0" applyFill="0" applyAlignment="0" applyProtection="0"/>
    <xf numFmtId="0" fontId="141" fillId="121" borderId="229">
      <alignment horizontal="left" vertical="center" wrapText="1"/>
    </xf>
    <xf numFmtId="0" fontId="43" fillId="0" borderId="302" applyNumberFormat="0" applyFill="0" applyAlignment="0" applyProtection="0"/>
    <xf numFmtId="37" fontId="48" fillId="37" borderId="256">
      <alignment horizontal="right"/>
    </xf>
    <xf numFmtId="243" fontId="48" fillId="0" borderId="256">
      <alignment horizontal="center"/>
    </xf>
    <xf numFmtId="0" fontId="87" fillId="0" borderId="262" applyNumberFormat="0" applyFill="0" applyAlignment="0" applyProtection="0"/>
    <xf numFmtId="0" fontId="153" fillId="36" borderId="257" applyNumberFormat="0" applyAlignment="0" applyProtection="0"/>
    <xf numFmtId="4" fontId="148" fillId="39" borderId="257" applyNumberFormat="0" applyProtection="0">
      <alignment vertical="center"/>
    </xf>
    <xf numFmtId="0" fontId="20" fillId="37" borderId="257" applyNumberFormat="0" applyProtection="0">
      <alignment horizontal="left" vertical="center" indent="1"/>
    </xf>
    <xf numFmtId="0" fontId="20" fillId="63" borderId="257" applyNumberFormat="0" applyProtection="0">
      <alignment horizontal="left" vertical="center" indent="1"/>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20" fillId="8" borderId="254" applyNumberFormat="0" applyFont="0" applyAlignment="0" applyProtection="0"/>
    <xf numFmtId="0" fontId="71" fillId="36" borderId="253" applyNumberFormat="0" applyAlignment="0" applyProtection="0"/>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7" fillId="0" borderId="248" applyNumberFormat="0" applyFill="0" applyProtection="0">
      <alignment horizontal="center"/>
    </xf>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56" fillId="0" borderId="247" applyNumberFormat="0" applyFill="0" applyAlignment="0" applyProtection="0"/>
    <xf numFmtId="0" fontId="288" fillId="35" borderId="237" applyNumberFormat="0" applyAlignment="0" applyProtection="0"/>
    <xf numFmtId="0" fontId="288" fillId="35" borderId="237" applyNumberFormat="0" applyAlignment="0" applyProtection="0"/>
    <xf numFmtId="0" fontId="288" fillId="35" borderId="237" applyNumberFormat="0" applyAlignment="0" applyProtection="0"/>
    <xf numFmtId="0" fontId="288" fillId="35" borderId="237" applyNumberFormat="0" applyAlignment="0" applyProtection="0"/>
    <xf numFmtId="0" fontId="69" fillId="40" borderId="236" applyNumberFormat="0" applyFill="0" applyBorder="0" applyAlignment="0">
      <alignment horizontal="left"/>
      <protection locked="0"/>
    </xf>
    <xf numFmtId="1" fontId="296" fillId="38" borderId="241" applyNumberFormat="0" applyFont="0" applyBorder="0" applyAlignment="0">
      <alignment horizontal="center" vertical="center" wrapText="1"/>
    </xf>
    <xf numFmtId="0" fontId="56" fillId="0" borderId="274" applyNumberFormat="0" applyFill="0" applyAlignment="0" applyProtection="0"/>
    <xf numFmtId="0" fontId="57" fillId="0" borderId="275" applyNumberFormat="0" applyFill="0" applyProtection="0">
      <alignment horizontal="center"/>
    </xf>
    <xf numFmtId="0" fontId="56" fillId="0" borderId="247" applyNumberFormat="0" applyFill="0" applyAlignment="0" applyProtection="0"/>
    <xf numFmtId="0" fontId="170" fillId="0" borderId="285" applyNumberFormat="0" applyFill="0" applyAlignment="0" applyProtection="0"/>
    <xf numFmtId="0" fontId="170" fillId="0" borderId="285" applyNumberFormat="0" applyFill="0" applyAlignment="0" applyProtection="0"/>
    <xf numFmtId="0" fontId="170" fillId="0" borderId="285" applyNumberFormat="0" applyFill="0" applyAlignment="0" applyProtection="0"/>
    <xf numFmtId="0" fontId="170" fillId="0" borderId="285" applyNumberFormat="0" applyFill="0" applyAlignment="0" applyProtection="0"/>
    <xf numFmtId="0" fontId="44" fillId="0" borderId="252" applyNumberFormat="0" applyFont="0" applyFill="0" applyAlignment="0" applyProtection="0"/>
    <xf numFmtId="0" fontId="44" fillId="0" borderId="252" applyNumberFormat="0" applyFont="0" applyFill="0" applyAlignment="0" applyProtection="0"/>
    <xf numFmtId="14" fontId="79" fillId="38" borderId="265" applyFill="0" applyBorder="0">
      <alignment horizontal="right"/>
    </xf>
    <xf numFmtId="0" fontId="20" fillId="41" borderId="263" applyNumberFormat="0" applyFont="0" applyAlignment="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48" fillId="45" borderId="263"/>
    <xf numFmtId="0" fontId="48" fillId="0" borderId="263" applyFont="0" applyFill="0" applyBorder="0" applyAlignment="0" applyProtection="0"/>
    <xf numFmtId="0" fontId="101" fillId="0" borderId="264">
      <alignment horizontal="left" vertical="center"/>
    </xf>
    <xf numFmtId="0" fontId="56" fillId="0" borderId="274" applyNumberFormat="0" applyFill="0" applyAlignment="0" applyProtection="0"/>
    <xf numFmtId="0" fontId="110" fillId="0" borderId="252">
      <alignment horizontal="center"/>
    </xf>
    <xf numFmtId="3" fontId="116" fillId="0" borderId="263"/>
    <xf numFmtId="9" fontId="116" fillId="0" borderId="263"/>
    <xf numFmtId="0" fontId="116" fillId="0" borderId="263"/>
    <xf numFmtId="10" fontId="116" fillId="0" borderId="263"/>
    <xf numFmtId="0" fontId="116" fillId="0" borderId="263"/>
    <xf numFmtId="4" fontId="116" fillId="0" borderId="263"/>
    <xf numFmtId="10" fontId="48" fillId="39" borderId="263" applyNumberFormat="0" applyBorder="0" applyAlignment="0" applyProtection="0"/>
    <xf numFmtId="243" fontId="113" fillId="39" borderId="266">
      <alignment horizontal="center"/>
      <protection locked="0"/>
    </xf>
    <xf numFmtId="37" fontId="113" fillId="39" borderId="266">
      <alignment horizontal="right"/>
      <protection locked="0"/>
    </xf>
    <xf numFmtId="9" fontId="119" fillId="39" borderId="266">
      <alignment horizontal="right"/>
      <protection locked="0"/>
    </xf>
    <xf numFmtId="37" fontId="63" fillId="0" borderId="266">
      <alignment horizontal="right"/>
    </xf>
    <xf numFmtId="168" fontId="48" fillId="0" borderId="266">
      <alignment horizontal="right"/>
    </xf>
    <xf numFmtId="4" fontId="69" fillId="38" borderId="283" applyNumberFormat="0" applyProtection="0">
      <alignment horizontal="left" vertical="center" indent="1"/>
    </xf>
    <xf numFmtId="38" fontId="48" fillId="0" borderId="263" applyFont="0" applyFill="0" applyBorder="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3" fontId="23" fillId="48" borderId="263" applyNumberFormat="0" applyAlignment="0">
      <alignment horizontal="center"/>
      <protection locked="0"/>
    </xf>
    <xf numFmtId="3" fontId="23" fillId="48" borderId="263" applyNumberFormat="0" applyAlignment="0">
      <alignment horizontal="center"/>
      <protection locked="0"/>
    </xf>
    <xf numFmtId="0" fontId="56" fillId="0" borderId="274" applyNumberFormat="0" applyFill="0" applyAlignment="0" applyProtection="0"/>
    <xf numFmtId="0" fontId="56" fillId="0" borderId="274" applyNumberFormat="0" applyFill="0" applyAlignment="0" applyProtection="0"/>
    <xf numFmtId="0" fontId="48" fillId="37" borderId="263"/>
    <xf numFmtId="0" fontId="141" fillId="0" borderId="252">
      <alignment horizontal="center"/>
    </xf>
    <xf numFmtId="0" fontId="142" fillId="0" borderId="263">
      <alignment horizontal="center" vertical="center"/>
    </xf>
    <xf numFmtId="0" fontId="101" fillId="0" borderId="298">
      <alignment horizontal="left" vertical="center"/>
    </xf>
    <xf numFmtId="4" fontId="69" fillId="61" borderId="267" applyNumberFormat="0" applyProtection="0">
      <alignment horizontal="left" vertical="center" indent="1"/>
    </xf>
    <xf numFmtId="0" fontId="147" fillId="1" borderId="264" applyNumberFormat="0" applyFont="0" applyAlignment="0">
      <alignment horizontal="center"/>
    </xf>
    <xf numFmtId="0" fontId="152" fillId="0" borderId="263"/>
    <xf numFmtId="0" fontId="32" fillId="0" borderId="263" applyNumberFormat="0" applyFont="0" applyAlignment="0">
      <alignment vertical="center" wrapText="1"/>
    </xf>
    <xf numFmtId="0" fontId="87" fillId="0" borderId="269" applyNumberFormat="0" applyFill="0" applyAlignment="0" applyProtection="0"/>
    <xf numFmtId="0" fontId="87" fillId="0" borderId="269" applyNumberFormat="0" applyFill="0" applyAlignment="0" applyProtection="0"/>
    <xf numFmtId="0" fontId="87" fillId="0" borderId="269" applyNumberFormat="0" applyFill="0" applyAlignment="0" applyProtection="0"/>
    <xf numFmtId="0" fontId="87" fillId="0" borderId="268" applyNumberFormat="0" applyFill="0" applyAlignment="0" applyProtection="0"/>
    <xf numFmtId="243" fontId="48" fillId="0" borderId="266">
      <alignment horizontal="center"/>
    </xf>
    <xf numFmtId="37" fontId="48" fillId="0" borderId="266">
      <alignment horizontal="right"/>
    </xf>
    <xf numFmtId="9" fontId="63" fillId="0" borderId="266">
      <alignment horizontal="right"/>
    </xf>
    <xf numFmtId="37" fontId="63" fillId="67" borderId="266">
      <alignment horizontal="right"/>
    </xf>
    <xf numFmtId="168" fontId="48" fillId="67" borderId="266">
      <alignment horizontal="right"/>
    </xf>
    <xf numFmtId="37" fontId="79" fillId="37" borderId="266">
      <alignment horizontal="right"/>
    </xf>
    <xf numFmtId="37" fontId="173" fillId="37" borderId="266">
      <alignment horizontal="right"/>
    </xf>
    <xf numFmtId="37" fontId="48" fillId="37" borderId="266">
      <alignment horizontal="right"/>
    </xf>
    <xf numFmtId="9" fontId="63" fillId="37" borderId="266">
      <alignment horizontal="right"/>
    </xf>
    <xf numFmtId="0" fontId="56" fillId="0" borderId="274" applyNumberFormat="0" applyFill="0" applyAlignment="0" applyProtection="0"/>
    <xf numFmtId="0" fontId="153" fillId="36" borderId="283" applyNumberForma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9" fontId="63" fillId="37" borderId="282">
      <alignment horizontal="right"/>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4" fontId="36" fillId="61" borderId="283" applyNumberFormat="0" applyProtection="0">
      <alignment horizontal="right" vertical="center"/>
    </xf>
    <xf numFmtId="4" fontId="69" fillId="63" borderId="283" applyNumberFormat="0" applyProtection="0">
      <alignment horizontal="left" vertical="center" indent="1"/>
    </xf>
    <xf numFmtId="4" fontId="69" fillId="38" borderId="283" applyNumberFormat="0" applyProtection="0">
      <alignment vertical="center"/>
    </xf>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38" fontId="48" fillId="0" borderId="263" applyFont="0" applyFill="0" applyBorder="0" applyAlignment="0" applyProtection="0"/>
    <xf numFmtId="4" fontId="69" fillId="61" borderId="299" applyNumberFormat="0" applyProtection="0">
      <alignment horizontal="left" vertical="center" indent="1"/>
    </xf>
    <xf numFmtId="0" fontId="43" fillId="0" borderId="268" applyNumberFormat="0" applyFill="0" applyAlignment="0" applyProtection="0"/>
    <xf numFmtId="0" fontId="43" fillId="0" borderId="268" applyNumberFormat="0" applyFill="0" applyAlignment="0" applyProtection="0"/>
    <xf numFmtId="0" fontId="87" fillId="0" borderId="268" applyNumberFormat="0" applyFill="0" applyAlignment="0" applyProtection="0"/>
    <xf numFmtId="0" fontId="87" fillId="0" borderId="268"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87" fillId="0" borderId="288"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4" fontId="69" fillId="52" borderId="283" applyNumberFormat="0" applyProtection="0">
      <alignment horizontal="right" vertic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4" fontId="69" fillId="61" borderId="283" applyNumberFormat="0" applyProtection="0">
      <alignment horizontal="right" vertic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207" fontId="63" fillId="31" borderId="276" applyProtection="0">
      <alignment vertical="center"/>
    </xf>
    <xf numFmtId="0" fontId="56" fillId="0" borderId="274" applyNumberFormat="0" applyFill="0" applyAlignment="0" applyProtection="0"/>
    <xf numFmtId="0" fontId="87" fillId="0" borderId="268"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9" fontId="63" fillId="0" borderId="282">
      <alignment horizontal="right"/>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4" fontId="43" fillId="60" borderId="283" applyNumberFormat="0" applyProtection="0">
      <alignment horizontal="left" vertical="center" indent="1"/>
    </xf>
    <xf numFmtId="0" fontId="56" fillId="0" borderId="274" applyNumberFormat="0" applyFill="0" applyAlignment="0" applyProtection="0"/>
    <xf numFmtId="0" fontId="170" fillId="0" borderId="285"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20" fillId="8" borderId="280" applyNumberFormat="0" applyFont="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4" fontId="69" fillId="56" borderId="283" applyNumberFormat="0" applyProtection="0">
      <alignment horizontal="right" vertic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14" fontId="79" fillId="38" borderId="272" applyFill="0" applyBorder="0">
      <alignment horizontal="right"/>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20" fillId="51" borderId="283" applyNumberFormat="0" applyProtection="0">
      <alignment horizontal="left" vertical="center" indent="1"/>
    </xf>
    <xf numFmtId="0" fontId="87" fillId="0" borderId="300" applyNumberFormat="0" applyFill="0" applyAlignment="0" applyProtection="0"/>
    <xf numFmtId="0" fontId="87" fillId="0" borderId="300" applyNumberFormat="0" applyFill="0" applyAlignment="0" applyProtection="0"/>
    <xf numFmtId="0" fontId="101" fillId="0" borderId="298">
      <alignment horizontal="left" vertical="center"/>
    </xf>
    <xf numFmtId="0" fontId="87" fillId="0" borderId="301" applyNumberFormat="0" applyFill="0" applyAlignment="0" applyProtection="0"/>
    <xf numFmtId="0" fontId="170" fillId="0" borderId="285" applyNumberFormat="0" applyFill="0" applyAlignment="0" applyProtection="0"/>
    <xf numFmtId="0" fontId="72" fillId="35" borderId="279" applyNumberFormat="0" applyAlignment="0" applyProtection="0"/>
    <xf numFmtId="0" fontId="273" fillId="35" borderId="253" applyNumberFormat="0" applyAlignment="0" applyProtection="0"/>
    <xf numFmtId="0" fontId="273" fillId="35" borderId="253" applyNumberFormat="0" applyAlignment="0" applyProtection="0"/>
    <xf numFmtId="0" fontId="273" fillId="35" borderId="253" applyNumberFormat="0" applyAlignment="0" applyProtection="0"/>
    <xf numFmtId="0" fontId="273" fillId="35" borderId="253" applyNumberFormat="0" applyAlignment="0" applyProtection="0"/>
    <xf numFmtId="3" fontId="31" fillId="115" borderId="271" applyNumberFormat="0" applyFill="0" applyBorder="0" applyAlignment="0">
      <protection locked="0"/>
    </xf>
    <xf numFmtId="0" fontId="20" fillId="8" borderId="254" applyNumberFormat="0" applyFont="0" applyAlignment="0" applyProtection="0"/>
    <xf numFmtId="0" fontId="20" fillId="8" borderId="254" applyNumberFormat="0" applyFont="0" applyAlignment="0" applyProtection="0"/>
    <xf numFmtId="0" fontId="20" fillId="8" borderId="254" applyNumberFormat="0" applyFont="0" applyAlignment="0" applyProtection="0"/>
    <xf numFmtId="0" fontId="20" fillId="8" borderId="254" applyNumberFormat="0" applyFont="0" applyAlignment="0" applyProtection="0"/>
    <xf numFmtId="0" fontId="20" fillId="8" borderId="254" applyNumberFormat="0" applyFont="0" applyAlignment="0" applyProtection="0"/>
    <xf numFmtId="0" fontId="20" fillId="8" borderId="254" applyNumberFormat="0" applyFont="0" applyAlignment="0" applyProtection="0"/>
    <xf numFmtId="223" fontId="275" fillId="0" borderId="263" applyBorder="0"/>
    <xf numFmtId="223" fontId="35" fillId="0" borderId="270"/>
    <xf numFmtId="0" fontId="276" fillId="10" borderId="253" applyNumberFormat="0" applyAlignment="0" applyProtection="0"/>
    <xf numFmtId="0" fontId="276" fillId="10" borderId="253" applyNumberFormat="0" applyAlignment="0" applyProtection="0"/>
    <xf numFmtId="0" fontId="276" fillId="10" borderId="253" applyNumberFormat="0" applyAlignment="0" applyProtection="0"/>
    <xf numFmtId="0" fontId="276" fillId="10" borderId="253" applyNumberFormat="0" applyAlignment="0" applyProtection="0"/>
    <xf numFmtId="0" fontId="141" fillId="121" borderId="250">
      <alignment horizontal="left" vertical="center" wrapText="1"/>
    </xf>
    <xf numFmtId="37" fontId="63" fillId="67" borderId="282">
      <alignment horizontal="right"/>
    </xf>
    <xf numFmtId="0" fontId="87" fillId="0" borderId="287" applyNumberFormat="0" applyFill="0" applyAlignment="0" applyProtection="0"/>
    <xf numFmtId="4" fontId="148" fillId="61" borderId="283" applyNumberFormat="0" applyProtection="0">
      <alignment horizontal="right" vertical="center"/>
    </xf>
    <xf numFmtId="4" fontId="69" fillId="39" borderId="283" applyNumberFormat="0" applyProtection="0">
      <alignment vertical="center"/>
    </xf>
    <xf numFmtId="4" fontId="69" fillId="61" borderId="284" applyNumberFormat="0" applyProtection="0">
      <alignment horizontal="left" vertical="center" indent="1"/>
    </xf>
    <xf numFmtId="4" fontId="69" fillId="57" borderId="283" applyNumberFormat="0" applyProtection="0">
      <alignment horizontal="right" vertical="center"/>
    </xf>
    <xf numFmtId="4" fontId="69" fillId="53" borderId="283" applyNumberFormat="0" applyProtection="0">
      <alignment horizontal="right" vertical="center"/>
    </xf>
    <xf numFmtId="0" fontId="91" fillId="2" borderId="279" applyNumberFormat="0" applyAlignment="0" applyProtection="0"/>
    <xf numFmtId="0" fontId="91" fillId="2" borderId="279" applyNumberFormat="0" applyAlignment="0" applyProtection="0"/>
    <xf numFmtId="0" fontId="71" fillId="36" borderId="279" applyNumberFormat="0" applyAlignment="0" applyProtection="0"/>
    <xf numFmtId="0" fontId="24" fillId="33" borderId="278">
      <alignment horizontal="center" vertic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7" fillId="0" borderId="275" applyNumberFormat="0" applyFill="0" applyProtection="0">
      <alignment horizontal="center"/>
    </xf>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56" fillId="0" borderId="274" applyNumberFormat="0" applyFill="0" applyAlignment="0" applyProtection="0"/>
    <xf numFmtId="0" fontId="288" fillId="35" borderId="257" applyNumberFormat="0" applyAlignment="0" applyProtection="0"/>
    <xf numFmtId="0" fontId="288" fillId="35" borderId="257" applyNumberFormat="0" applyAlignment="0" applyProtection="0"/>
    <xf numFmtId="0" fontId="288" fillId="35" borderId="257" applyNumberFormat="0" applyAlignment="0" applyProtection="0"/>
    <xf numFmtId="0" fontId="288" fillId="35" borderId="257" applyNumberFormat="0" applyAlignment="0" applyProtection="0"/>
    <xf numFmtId="0" fontId="69" fillId="40" borderId="270" applyNumberFormat="0" applyFill="0" applyBorder="0" applyAlignment="0">
      <alignment horizontal="left"/>
      <protection locked="0"/>
    </xf>
    <xf numFmtId="1" fontId="296" fillId="38" borderId="263" applyNumberFormat="0" applyFont="0" applyBorder="0" applyAlignment="0">
      <alignment horizontal="center" vertical="center" wrapText="1"/>
    </xf>
    <xf numFmtId="0" fontId="20" fillId="37" borderId="283" applyNumberFormat="0" applyProtection="0">
      <alignment horizontal="left" vertical="center" indent="1"/>
    </xf>
    <xf numFmtId="0" fontId="20" fillId="64" borderId="283" applyNumberFormat="0" applyProtection="0">
      <alignment horizontal="left" vertical="center" indent="1"/>
    </xf>
    <xf numFmtId="0" fontId="56" fillId="0" borderId="274" applyNumberFormat="0" applyFill="0" applyAlignment="0" applyProtection="0"/>
    <xf numFmtId="14" fontId="79" fillId="38" borderId="291" applyFill="0" applyBorder="0">
      <alignment horizontal="right"/>
    </xf>
    <xf numFmtId="0" fontId="87" fillId="0" borderId="294" applyNumberFormat="0" applyFill="0" applyAlignment="0" applyProtection="0"/>
    <xf numFmtId="0" fontId="87" fillId="0" borderId="300" applyNumberFormat="0" applyFill="0" applyAlignment="0" applyProtection="0"/>
    <xf numFmtId="0" fontId="87" fillId="0" borderId="300" applyNumberFormat="0" applyFill="0" applyAlignment="0" applyProtection="0"/>
    <xf numFmtId="0" fontId="273" fillId="35" borderId="279" applyNumberFormat="0" applyAlignment="0" applyProtection="0"/>
    <xf numFmtId="0" fontId="273" fillId="35" borderId="279" applyNumberFormat="0" applyAlignment="0" applyProtection="0"/>
    <xf numFmtId="0" fontId="273" fillId="35" borderId="279" applyNumberFormat="0" applyAlignment="0" applyProtection="0"/>
    <xf numFmtId="0" fontId="273" fillId="35" borderId="279" applyNumberFormat="0" applyAlignment="0" applyProtection="0"/>
    <xf numFmtId="3" fontId="31" fillId="115" borderId="297" applyNumberFormat="0" applyFill="0" applyBorder="0" applyAlignment="0">
      <protection locked="0"/>
    </xf>
    <xf numFmtId="0" fontId="20" fillId="8" borderId="280" applyNumberFormat="0" applyFont="0" applyAlignment="0" applyProtection="0"/>
    <xf numFmtId="0" fontId="20" fillId="8" borderId="280" applyNumberFormat="0" applyFont="0" applyAlignment="0" applyProtection="0"/>
    <xf numFmtId="0" fontId="20" fillId="8" borderId="280" applyNumberFormat="0" applyFont="0" applyAlignment="0" applyProtection="0"/>
    <xf numFmtId="0" fontId="20" fillId="8" borderId="280" applyNumberFormat="0" applyFont="0" applyAlignment="0" applyProtection="0"/>
    <xf numFmtId="0" fontId="20" fillId="8" borderId="280" applyNumberFormat="0" applyFont="0" applyAlignment="0" applyProtection="0"/>
    <xf numFmtId="0" fontId="20" fillId="8" borderId="280" applyNumberFormat="0" applyFont="0" applyAlignment="0" applyProtection="0"/>
    <xf numFmtId="223" fontId="275" fillId="0" borderId="289" applyBorder="0"/>
    <xf numFmtId="223" fontId="35" fillId="0" borderId="296"/>
    <xf numFmtId="0" fontId="276" fillId="10" borderId="279" applyNumberFormat="0" applyAlignment="0" applyProtection="0"/>
    <xf numFmtId="0" fontId="276" fillId="10" borderId="279" applyNumberFormat="0" applyAlignment="0" applyProtection="0"/>
    <xf numFmtId="0" fontId="276" fillId="10" borderId="279" applyNumberFormat="0" applyAlignment="0" applyProtection="0"/>
    <xf numFmtId="0" fontId="276" fillId="10" borderId="279" applyNumberFormat="0" applyAlignment="0" applyProtection="0"/>
    <xf numFmtId="0" fontId="141" fillId="121" borderId="277">
      <alignment horizontal="left" vertical="center" wrapText="1"/>
    </xf>
    <xf numFmtId="4" fontId="69" fillId="61" borderId="299" applyNumberFormat="0" applyProtection="0">
      <alignment horizontal="left" vertical="center" indent="1"/>
    </xf>
    <xf numFmtId="0" fontId="71" fillId="36" borderId="211" applyNumberFormat="0" applyAlignment="0" applyProtection="0"/>
    <xf numFmtId="0" fontId="288" fillId="35" borderId="283" applyNumberFormat="0" applyAlignment="0" applyProtection="0"/>
    <xf numFmtId="0" fontId="288" fillId="35" borderId="283" applyNumberFormat="0" applyAlignment="0" applyProtection="0"/>
    <xf numFmtId="0" fontId="288" fillId="35" borderId="283" applyNumberFormat="0" applyAlignment="0" applyProtection="0"/>
    <xf numFmtId="0" fontId="288" fillId="35" borderId="283" applyNumberFormat="0" applyAlignment="0" applyProtection="0"/>
    <xf numFmtId="0" fontId="69" fillId="40" borderId="296" applyNumberFormat="0" applyFill="0" applyBorder="0" applyAlignment="0">
      <alignment horizontal="left"/>
      <protection locked="0"/>
    </xf>
    <xf numFmtId="1" fontId="296" fillId="38" borderId="289" applyNumberFormat="0" applyFont="0" applyBorder="0" applyAlignment="0">
      <alignment horizontal="center" vertical="center" wrapText="1"/>
    </xf>
    <xf numFmtId="0" fontId="87" fillId="0" borderId="302" applyNumberFormat="0" applyFill="0" applyAlignment="0" applyProtection="0"/>
    <xf numFmtId="0" fontId="273" fillId="35" borderId="211" applyNumberFormat="0" applyAlignment="0" applyProtection="0"/>
    <xf numFmtId="0" fontId="273" fillId="35" borderId="211" applyNumberFormat="0" applyAlignment="0" applyProtection="0"/>
    <xf numFmtId="0" fontId="273" fillId="35" borderId="211" applyNumberFormat="0" applyAlignment="0" applyProtection="0"/>
    <xf numFmtId="0" fontId="273" fillId="35" borderId="211" applyNumberFormat="0" applyAlignment="0" applyProtection="0"/>
    <xf numFmtId="3" fontId="31" fillId="115" borderId="212" applyNumberFormat="0" applyFill="0" applyBorder="0" applyAlignment="0">
      <protection locked="0"/>
    </xf>
    <xf numFmtId="0" fontId="20" fillId="8" borderId="213" applyNumberFormat="0" applyFont="0" applyAlignment="0" applyProtection="0"/>
    <xf numFmtId="0" fontId="20" fillId="8" borderId="213" applyNumberFormat="0" applyFont="0" applyAlignment="0" applyProtection="0"/>
    <xf numFmtId="0" fontId="20" fillId="8" borderId="213" applyNumberFormat="0" applyFont="0" applyAlignment="0" applyProtection="0"/>
    <xf numFmtId="0" fontId="20" fillId="8" borderId="213" applyNumberFormat="0" applyFont="0" applyAlignment="0" applyProtection="0"/>
    <xf numFmtId="0" fontId="20" fillId="8" borderId="213" applyNumberFormat="0" applyFont="0" applyAlignment="0" applyProtection="0"/>
    <xf numFmtId="0" fontId="20" fillId="8" borderId="213" applyNumberFormat="0" applyFont="0" applyAlignment="0" applyProtection="0"/>
    <xf numFmtId="223" fontId="35" fillId="0" borderId="152"/>
    <xf numFmtId="0" fontId="276" fillId="10" borderId="211" applyNumberFormat="0" applyAlignment="0" applyProtection="0"/>
    <xf numFmtId="0" fontId="276" fillId="10" borderId="211" applyNumberFormat="0" applyAlignment="0" applyProtection="0"/>
    <xf numFmtId="0" fontId="276" fillId="10" borderId="211" applyNumberFormat="0" applyAlignment="0" applyProtection="0"/>
    <xf numFmtId="0" fontId="276" fillId="10" borderId="211" applyNumberFormat="0" applyAlignment="0" applyProtection="0"/>
    <xf numFmtId="0" fontId="141" fillId="121" borderId="214">
      <alignment horizontal="left" vertical="center" wrapText="1"/>
    </xf>
    <xf numFmtId="0" fontId="288" fillId="35" borderId="215" applyNumberFormat="0" applyAlignment="0" applyProtection="0"/>
    <xf numFmtId="0" fontId="288" fillId="35" borderId="215" applyNumberFormat="0" applyAlignment="0" applyProtection="0"/>
    <xf numFmtId="0" fontId="288" fillId="35" borderId="215" applyNumberFormat="0" applyAlignment="0" applyProtection="0"/>
    <xf numFmtId="0" fontId="288" fillId="35" borderId="215" applyNumberFormat="0" applyAlignment="0" applyProtection="0"/>
    <xf numFmtId="0" fontId="69" fillId="40" borderId="152" applyNumberFormat="0" applyFill="0" applyBorder="0" applyAlignment="0">
      <alignment horizontal="left"/>
      <protection locked="0"/>
    </xf>
    <xf numFmtId="0" fontId="3" fillId="0" borderId="0"/>
    <xf numFmtId="165" fontId="3" fillId="0" borderId="0" applyFont="0" applyFill="0" applyBorder="0" applyAlignment="0" applyProtection="0"/>
    <xf numFmtId="9" fontId="2" fillId="0" borderId="0" applyFont="0" applyFill="0" applyBorder="0" applyAlignment="0" applyProtection="0"/>
    <xf numFmtId="0" fontId="20" fillId="0" borderId="0"/>
    <xf numFmtId="9" fontId="1" fillId="0" borderId="0" applyFont="0" applyFill="0" applyBorder="0" applyAlignment="0" applyProtection="0"/>
    <xf numFmtId="164" fontId="20" fillId="0" borderId="0" applyFont="0" applyFill="0" applyBorder="0" applyAlignment="0" applyProtection="0"/>
    <xf numFmtId="0" fontId="1" fillId="0" borderId="0"/>
  </cellStyleXfs>
  <cellXfs count="2425">
    <xf numFmtId="0" fontId="0" fillId="0" borderId="0" xfId="0"/>
    <xf numFmtId="0" fontId="0" fillId="40" borderId="0" xfId="0" applyFill="1"/>
    <xf numFmtId="0" fontId="22" fillId="0" borderId="44" xfId="0" applyFont="1" applyBorder="1"/>
    <xf numFmtId="0" fontId="20" fillId="0" borderId="0" xfId="0" applyFont="1"/>
    <xf numFmtId="0" fontId="20" fillId="0" borderId="0" xfId="0" applyFont="1" applyAlignment="1">
      <alignment horizontal="center"/>
    </xf>
    <xf numFmtId="0" fontId="20" fillId="0" borderId="0" xfId="0" applyFont="1" applyAlignment="1">
      <alignment horizontal="left" indent="3"/>
    </xf>
    <xf numFmtId="0" fontId="20" fillId="0" borderId="0" xfId="0" applyFont="1" applyAlignment="1">
      <alignment horizontal="center" vertical="center"/>
    </xf>
    <xf numFmtId="3" fontId="20" fillId="0" borderId="0" xfId="0" applyNumberFormat="1" applyFont="1" applyAlignment="1">
      <alignment horizontal="center" vertical="center"/>
    </xf>
    <xf numFmtId="9" fontId="20" fillId="0" borderId="0" xfId="2629" applyFont="1" applyBorder="1" applyAlignment="1">
      <alignment horizontal="center" vertical="center"/>
    </xf>
    <xf numFmtId="0" fontId="20" fillId="40" borderId="0" xfId="2596" applyFill="1"/>
    <xf numFmtId="0" fontId="0" fillId="0" borderId="0" xfId="0" applyAlignment="1">
      <alignment horizontal="center" vertical="center"/>
    </xf>
    <xf numFmtId="0" fontId="0" fillId="0" borderId="0" xfId="0" applyAlignment="1">
      <alignment horizontal="center"/>
    </xf>
    <xf numFmtId="9" fontId="0" fillId="0" borderId="0" xfId="2629" applyFont="1"/>
    <xf numFmtId="0" fontId="26" fillId="0" borderId="0" xfId="0" applyFont="1" applyAlignment="1">
      <alignment horizontal="center"/>
    </xf>
    <xf numFmtId="0" fontId="23" fillId="0" borderId="0" xfId="0" applyFont="1" applyAlignment="1">
      <alignment horizontal="center" vertical="center"/>
    </xf>
    <xf numFmtId="3" fontId="23" fillId="0" borderId="0" xfId="0" applyNumberFormat="1" applyFont="1" applyAlignment="1">
      <alignment horizontal="center" vertical="center"/>
    </xf>
    <xf numFmtId="9" fontId="20" fillId="0" borderId="0" xfId="2629" applyFont="1" applyFill="1" applyBorder="1" applyAlignment="1">
      <alignment horizontal="center" vertical="center"/>
    </xf>
    <xf numFmtId="0" fontId="23" fillId="0" borderId="0" xfId="0" applyFont="1"/>
    <xf numFmtId="3" fontId="0" fillId="0" borderId="0" xfId="0" applyNumberFormat="1" applyAlignment="1">
      <alignment horizontal="center" vertical="center"/>
    </xf>
    <xf numFmtId="9" fontId="0" fillId="0" borderId="0" xfId="2629" applyFont="1" applyBorder="1" applyAlignment="1">
      <alignment horizontal="center" vertical="center"/>
    </xf>
    <xf numFmtId="171" fontId="0" fillId="0" borderId="0" xfId="2530" applyNumberFormat="1" applyFont="1" applyBorder="1" applyAlignment="1">
      <alignment horizontal="center" vertical="center"/>
    </xf>
    <xf numFmtId="0" fontId="28" fillId="0" borderId="0" xfId="0" applyFont="1" applyAlignment="1">
      <alignment horizontal="center"/>
    </xf>
    <xf numFmtId="0" fontId="29" fillId="0" borderId="0" xfId="0" applyFont="1" applyAlignment="1">
      <alignment horizontal="center"/>
    </xf>
    <xf numFmtId="172" fontId="0" fillId="0" borderId="0" xfId="0" applyNumberFormat="1" applyAlignment="1">
      <alignment horizontal="center"/>
    </xf>
    <xf numFmtId="0" fontId="0" fillId="0" borderId="0" xfId="0" applyAlignment="1">
      <alignment vertical="center"/>
    </xf>
    <xf numFmtId="172" fontId="0" fillId="0" borderId="0" xfId="0" applyNumberFormat="1" applyAlignment="1">
      <alignment horizontal="center" vertical="center"/>
    </xf>
    <xf numFmtId="9" fontId="20" fillId="0" borderId="0" xfId="2629" applyAlignment="1">
      <alignment horizontal="center" vertical="center"/>
    </xf>
    <xf numFmtId="0" fontId="23" fillId="0" borderId="0" xfId="0" applyFont="1" applyAlignment="1">
      <alignment vertical="center"/>
    </xf>
    <xf numFmtId="172" fontId="23" fillId="0" borderId="0" xfId="0" applyNumberFormat="1" applyFont="1" applyAlignment="1">
      <alignment horizontal="center" vertical="center"/>
    </xf>
    <xf numFmtId="9" fontId="23" fillId="0" borderId="0" xfId="2629" applyFont="1" applyFill="1" applyBorder="1" applyAlignment="1">
      <alignment horizontal="center" vertical="center"/>
    </xf>
    <xf numFmtId="0" fontId="31" fillId="0" borderId="0" xfId="0" applyFont="1" applyAlignment="1">
      <alignment horizontal="center" vertical="center"/>
    </xf>
    <xf numFmtId="0" fontId="33" fillId="0" borderId="0" xfId="0" applyFont="1" applyAlignment="1">
      <alignment horizontal="center" vertical="center"/>
    </xf>
    <xf numFmtId="172" fontId="33" fillId="0" borderId="0" xfId="0" applyNumberFormat="1" applyFont="1" applyAlignment="1">
      <alignment horizontal="center" vertical="center"/>
    </xf>
    <xf numFmtId="172" fontId="0" fillId="0" borderId="0" xfId="0" applyNumberFormat="1"/>
    <xf numFmtId="172" fontId="0" fillId="0" borderId="0" xfId="2530" applyNumberFormat="1" applyFont="1" applyBorder="1" applyAlignment="1">
      <alignment horizontal="center" vertical="center"/>
    </xf>
    <xf numFmtId="1" fontId="0" fillId="0" borderId="0" xfId="0" applyNumberFormat="1" applyAlignment="1">
      <alignment horizontal="center" vertical="center"/>
    </xf>
    <xf numFmtId="1" fontId="0" fillId="0" borderId="0" xfId="2530" applyNumberFormat="1" applyFont="1" applyBorder="1" applyAlignment="1">
      <alignment horizontal="center" vertical="center"/>
    </xf>
    <xf numFmtId="0" fontId="38" fillId="0" borderId="0" xfId="0" applyFont="1" applyAlignment="1">
      <alignment horizontal="center" vertical="center"/>
    </xf>
    <xf numFmtId="172" fontId="23" fillId="0" borderId="0" xfId="2530" applyNumberFormat="1" applyFont="1" applyBorder="1" applyAlignment="1">
      <alignment horizontal="center" vertical="center"/>
    </xf>
    <xf numFmtId="4" fontId="0" fillId="0" borderId="0" xfId="0" applyNumberFormat="1"/>
    <xf numFmtId="4" fontId="0" fillId="0" borderId="0" xfId="0" applyNumberFormat="1" applyAlignment="1">
      <alignment horizontal="center" vertical="center"/>
    </xf>
    <xf numFmtId="4" fontId="0" fillId="0" borderId="0" xfId="2530" applyNumberFormat="1" applyFont="1" applyAlignment="1">
      <alignment horizontal="center" vertical="center"/>
    </xf>
    <xf numFmtId="4" fontId="0" fillId="0" borderId="0" xfId="2629" applyNumberFormat="1" applyFont="1" applyAlignment="1">
      <alignment horizontal="center" vertical="center"/>
    </xf>
    <xf numFmtId="9" fontId="0" fillId="0" borderId="0" xfId="2629" applyFont="1" applyAlignment="1">
      <alignment horizontal="center" vertical="center"/>
    </xf>
    <xf numFmtId="172" fontId="0" fillId="0" borderId="0" xfId="2530" applyNumberFormat="1" applyFont="1" applyAlignment="1">
      <alignment horizontal="center" vertical="center"/>
    </xf>
    <xf numFmtId="9" fontId="20" fillId="0" borderId="0" xfId="2629" applyFont="1" applyAlignment="1">
      <alignment horizontal="center" vertical="center"/>
    </xf>
    <xf numFmtId="0" fontId="22" fillId="0" borderId="0" xfId="0" applyFont="1"/>
    <xf numFmtId="172" fontId="20" fillId="0" borderId="0" xfId="0" applyNumberFormat="1" applyFont="1"/>
    <xf numFmtId="9" fontId="23" fillId="40" borderId="0" xfId="2629" applyFont="1" applyFill="1" applyBorder="1" applyAlignment="1">
      <alignment horizontal="center" vertical="center"/>
    </xf>
    <xf numFmtId="172" fontId="0" fillId="40" borderId="0" xfId="0" applyNumberFormat="1" applyFill="1" applyAlignment="1">
      <alignment horizontal="center" vertical="center"/>
    </xf>
    <xf numFmtId="0" fontId="23" fillId="40" borderId="0" xfId="0" applyFont="1" applyFill="1"/>
    <xf numFmtId="172" fontId="23" fillId="40" borderId="0" xfId="0" applyNumberFormat="1" applyFont="1" applyFill="1" applyAlignment="1">
      <alignment horizontal="center" vertical="center"/>
    </xf>
    <xf numFmtId="171" fontId="20" fillId="0" borderId="0" xfId="0" applyNumberFormat="1" applyFont="1" applyAlignment="1">
      <alignment horizontal="center" vertical="center"/>
    </xf>
    <xf numFmtId="0" fontId="36" fillId="0" borderId="0" xfId="0" applyFont="1" applyAlignment="1">
      <alignment horizontal="center" vertical="center"/>
    </xf>
    <xf numFmtId="169" fontId="20" fillId="0" borderId="0" xfId="2530" applyNumberFormat="1" applyFont="1" applyAlignment="1">
      <alignment horizontal="center" vertical="center"/>
    </xf>
    <xf numFmtId="172" fontId="20" fillId="0" borderId="0" xfId="0" applyNumberFormat="1" applyFont="1" applyAlignment="1">
      <alignment horizontal="center"/>
    </xf>
    <xf numFmtId="9" fontId="0" fillId="40" borderId="0" xfId="2629" applyFont="1" applyFill="1"/>
    <xf numFmtId="9" fontId="20" fillId="0" borderId="0" xfId="2629" applyFont="1"/>
    <xf numFmtId="0" fontId="43" fillId="0" borderId="0" xfId="0" applyFont="1" applyAlignment="1">
      <alignment horizontal="left"/>
    </xf>
    <xf numFmtId="0" fontId="20" fillId="40" borderId="0" xfId="0" applyFont="1" applyFill="1"/>
    <xf numFmtId="0" fontId="176" fillId="0" borderId="0" xfId="0" applyFont="1" applyAlignment="1">
      <alignment horizontal="center"/>
    </xf>
    <xf numFmtId="9" fontId="0" fillId="40" borderId="0" xfId="2629" applyFont="1" applyFill="1" applyBorder="1" applyAlignment="1">
      <alignment horizontal="center" vertical="center"/>
    </xf>
    <xf numFmtId="1" fontId="20" fillId="0" borderId="0" xfId="0" applyNumberFormat="1" applyFont="1" applyAlignment="1">
      <alignment horizontal="center" vertical="center"/>
    </xf>
    <xf numFmtId="172" fontId="39" fillId="0" borderId="0" xfId="0" applyNumberFormat="1" applyFont="1" applyAlignment="1">
      <alignment horizontal="center" vertical="center"/>
    </xf>
    <xf numFmtId="172" fontId="37" fillId="0" borderId="0" xfId="0" applyNumberFormat="1" applyFont="1" applyAlignment="1">
      <alignment horizontal="center" vertical="center"/>
    </xf>
    <xf numFmtId="9" fontId="0" fillId="40" borderId="0" xfId="2629" applyFont="1" applyFill="1" applyAlignment="1">
      <alignment horizontal="center" vertical="center"/>
    </xf>
    <xf numFmtId="172" fontId="0" fillId="40" borderId="0" xfId="0" applyNumberFormat="1" applyFill="1"/>
    <xf numFmtId="0" fontId="0" fillId="68" borderId="0" xfId="0" applyFill="1"/>
    <xf numFmtId="0" fontId="0" fillId="69" borderId="0" xfId="0" applyFill="1"/>
    <xf numFmtId="0" fontId="0" fillId="68" borderId="0" xfId="0" applyFill="1" applyAlignment="1">
      <alignment horizontal="center"/>
    </xf>
    <xf numFmtId="3" fontId="0" fillId="68" borderId="0" xfId="0" applyNumberFormat="1" applyFill="1" applyAlignment="1">
      <alignment horizontal="center" vertical="center"/>
    </xf>
    <xf numFmtId="3" fontId="23" fillId="68" borderId="0" xfId="0" applyNumberFormat="1" applyFont="1" applyFill="1" applyAlignment="1">
      <alignment horizontal="center" vertical="center"/>
    </xf>
    <xf numFmtId="3" fontId="20" fillId="68" borderId="0" xfId="0" applyNumberFormat="1" applyFont="1" applyFill="1" applyAlignment="1">
      <alignment horizontal="center" vertical="center"/>
    </xf>
    <xf numFmtId="3" fontId="27" fillId="68" borderId="0" xfId="2596" applyNumberFormat="1" applyFont="1" applyFill="1" applyAlignment="1">
      <alignment horizontal="center" vertical="center"/>
    </xf>
    <xf numFmtId="0" fontId="179" fillId="0" borderId="0" xfId="0" applyFont="1"/>
    <xf numFmtId="0" fontId="179" fillId="0" borderId="0" xfId="0" applyFont="1" applyAlignment="1">
      <alignment horizontal="center"/>
    </xf>
    <xf numFmtId="172" fontId="179" fillId="0" borderId="0" xfId="0" applyNumberFormat="1" applyFont="1" applyAlignment="1">
      <alignment horizontal="center" vertical="center"/>
    </xf>
    <xf numFmtId="0" fontId="179" fillId="0" borderId="0" xfId="0" applyFont="1" applyAlignment="1">
      <alignment horizontal="center" vertical="center"/>
    </xf>
    <xf numFmtId="0" fontId="180" fillId="0" borderId="0" xfId="0" applyFont="1"/>
    <xf numFmtId="10" fontId="20" fillId="0" borderId="0" xfId="2629" applyNumberFormat="1" applyFont="1" applyBorder="1" applyAlignment="1">
      <alignment horizontal="center" vertical="center"/>
    </xf>
    <xf numFmtId="4" fontId="0" fillId="0" borderId="0" xfId="2530" applyNumberFormat="1" applyFont="1" applyBorder="1" applyAlignment="1">
      <alignment horizontal="center" vertical="center"/>
    </xf>
    <xf numFmtId="171" fontId="70" fillId="0" borderId="0" xfId="3531" applyNumberFormat="1" applyFont="1" applyAlignment="1">
      <alignment horizontal="center"/>
    </xf>
    <xf numFmtId="0" fontId="20" fillId="0" borderId="0" xfId="3533" applyFont="1"/>
    <xf numFmtId="0" fontId="17" fillId="0" borderId="0" xfId="3533"/>
    <xf numFmtId="0" fontId="20" fillId="0" borderId="0" xfId="3533" applyFont="1" applyAlignment="1">
      <alignment horizontal="right"/>
    </xf>
    <xf numFmtId="0" fontId="20" fillId="0" borderId="0" xfId="3533" applyFont="1" applyAlignment="1">
      <alignment horizontal="center"/>
    </xf>
    <xf numFmtId="0" fontId="184" fillId="0" borderId="0" xfId="3533" applyFont="1" applyAlignment="1">
      <alignment vertical="center"/>
    </xf>
    <xf numFmtId="0" fontId="70" fillId="0" borderId="0" xfId="3533" applyFont="1" applyAlignment="1">
      <alignment vertical="center"/>
    </xf>
    <xf numFmtId="171" fontId="70" fillId="0" borderId="0" xfId="3533" applyNumberFormat="1" applyFont="1" applyAlignment="1">
      <alignment horizontal="right" vertical="center"/>
    </xf>
    <xf numFmtId="0" fontId="70" fillId="0" borderId="0" xfId="3533" applyFont="1"/>
    <xf numFmtId="0" fontId="184" fillId="0" borderId="0" xfId="3533" applyFont="1"/>
    <xf numFmtId="0" fontId="70" fillId="0" borderId="0" xfId="3533" applyFont="1" applyAlignment="1">
      <alignment horizontal="right"/>
    </xf>
    <xf numFmtId="171" fontId="70" fillId="0" borderId="0" xfId="3533" applyNumberFormat="1" applyFont="1" applyAlignment="1">
      <alignment horizontal="right"/>
    </xf>
    <xf numFmtId="171" fontId="20" fillId="0" borderId="0" xfId="3533" applyNumberFormat="1" applyFont="1" applyAlignment="1">
      <alignment horizontal="center"/>
    </xf>
    <xf numFmtId="274" fontId="20" fillId="0" borderId="0" xfId="3533" applyNumberFormat="1" applyFont="1" applyAlignment="1">
      <alignment horizontal="center"/>
    </xf>
    <xf numFmtId="275" fontId="20" fillId="0" borderId="0" xfId="0" applyNumberFormat="1" applyFont="1" applyAlignment="1">
      <alignment horizontal="center" vertical="center"/>
    </xf>
    <xf numFmtId="275" fontId="37" fillId="0" borderId="0" xfId="0" applyNumberFormat="1" applyFont="1" applyAlignment="1">
      <alignment horizontal="center" vertical="center"/>
    </xf>
    <xf numFmtId="275" fontId="43" fillId="0" borderId="0" xfId="0" applyNumberFormat="1" applyFont="1" applyAlignment="1">
      <alignment horizontal="center" vertical="center"/>
    </xf>
    <xf numFmtId="0" fontId="187" fillId="0" borderId="0" xfId="3533" applyFont="1"/>
    <xf numFmtId="0" fontId="0" fillId="0" borderId="0" xfId="0" applyAlignment="1">
      <alignment horizontal="right"/>
    </xf>
    <xf numFmtId="9" fontId="0" fillId="0" borderId="0" xfId="2629" applyFont="1" applyBorder="1"/>
    <xf numFmtId="4" fontId="0" fillId="0" borderId="0" xfId="2629" applyNumberFormat="1" applyFont="1" applyBorder="1" applyAlignment="1">
      <alignment horizontal="center" vertical="center"/>
    </xf>
    <xf numFmtId="9" fontId="20" fillId="40" borderId="0" xfId="2629" applyFont="1" applyFill="1" applyBorder="1" applyAlignment="1">
      <alignment horizontal="center" vertical="center"/>
    </xf>
    <xf numFmtId="0" fontId="32" fillId="0" borderId="0" xfId="0" applyFont="1" applyAlignment="1">
      <alignment horizontal="center" vertical="center"/>
    </xf>
    <xf numFmtId="0" fontId="178" fillId="0" borderId="0" xfId="0" applyFont="1" applyAlignment="1">
      <alignment vertical="center"/>
    </xf>
    <xf numFmtId="0" fontId="20" fillId="0" borderId="0" xfId="0" applyFont="1" applyAlignment="1">
      <alignment vertical="center"/>
    </xf>
    <xf numFmtId="169" fontId="0" fillId="0" borderId="0" xfId="2530" applyNumberFormat="1" applyFont="1"/>
    <xf numFmtId="0" fontId="101" fillId="47" borderId="53" xfId="3533" applyFont="1" applyFill="1" applyBorder="1" applyAlignment="1">
      <alignment vertical="center"/>
    </xf>
    <xf numFmtId="172" fontId="101" fillId="47" borderId="53" xfId="3531" applyNumberFormat="1" applyFont="1" applyFill="1" applyBorder="1" applyAlignment="1">
      <alignment horizontal="center" vertical="center"/>
    </xf>
    <xf numFmtId="172" fontId="101" fillId="47" borderId="50" xfId="3531" applyNumberFormat="1" applyFont="1" applyFill="1" applyBorder="1" applyAlignment="1">
      <alignment horizontal="center" vertical="center"/>
    </xf>
    <xf numFmtId="172" fontId="101" fillId="47" borderId="51" xfId="3531" applyNumberFormat="1" applyFont="1" applyFill="1" applyBorder="1" applyAlignment="1">
      <alignment horizontal="center" vertical="center"/>
    </xf>
    <xf numFmtId="172" fontId="101" fillId="47" borderId="52" xfId="3531" applyNumberFormat="1" applyFont="1" applyFill="1" applyBorder="1" applyAlignment="1">
      <alignment horizontal="center" vertical="center"/>
    </xf>
    <xf numFmtId="0" fontId="70" fillId="0" borderId="54" xfId="3533" applyFont="1" applyBorder="1"/>
    <xf numFmtId="0" fontId="70" fillId="0" borderId="55" xfId="3533" applyFont="1" applyBorder="1"/>
    <xf numFmtId="0" fontId="70" fillId="0" borderId="56" xfId="3533" applyFont="1" applyBorder="1"/>
    <xf numFmtId="171" fontId="70" fillId="0" borderId="54" xfId="3531" applyNumberFormat="1" applyFont="1" applyBorder="1" applyAlignment="1">
      <alignment horizontal="center"/>
    </xf>
    <xf numFmtId="172" fontId="70" fillId="0" borderId="55" xfId="3531" applyNumberFormat="1" applyFont="1" applyBorder="1" applyAlignment="1">
      <alignment horizontal="center"/>
    </xf>
    <xf numFmtId="171" fontId="70" fillId="0" borderId="56" xfId="3531" applyNumberFormat="1" applyFont="1" applyBorder="1" applyAlignment="1">
      <alignment horizontal="center"/>
    </xf>
    <xf numFmtId="171" fontId="70" fillId="0" borderId="57" xfId="3531" applyNumberFormat="1" applyFont="1" applyBorder="1" applyAlignment="1">
      <alignment horizontal="center"/>
    </xf>
    <xf numFmtId="171" fontId="70" fillId="0" borderId="58" xfId="3531" applyNumberFormat="1" applyFont="1" applyBorder="1" applyAlignment="1">
      <alignment horizontal="center"/>
    </xf>
    <xf numFmtId="171" fontId="70" fillId="0" borderId="59" xfId="3531" applyNumberFormat="1" applyFont="1" applyBorder="1" applyAlignment="1">
      <alignment horizontal="center"/>
    </xf>
    <xf numFmtId="172" fontId="70" fillId="0" borderId="45" xfId="3531" applyNumberFormat="1" applyFont="1" applyBorder="1" applyAlignment="1">
      <alignment horizontal="center"/>
    </xf>
    <xf numFmtId="172" fontId="70" fillId="0" borderId="0" xfId="3531" applyNumberFormat="1" applyFont="1" applyBorder="1" applyAlignment="1">
      <alignment horizontal="center"/>
    </xf>
    <xf numFmtId="171" fontId="70" fillId="0" borderId="0" xfId="3531" applyNumberFormat="1" applyFont="1" applyBorder="1" applyAlignment="1">
      <alignment horizontal="center"/>
    </xf>
    <xf numFmtId="171" fontId="70" fillId="0" borderId="46" xfId="3531" applyNumberFormat="1" applyFont="1" applyBorder="1" applyAlignment="1">
      <alignment horizontal="center"/>
    </xf>
    <xf numFmtId="171" fontId="70" fillId="0" borderId="45" xfId="3531" applyNumberFormat="1" applyFont="1" applyBorder="1" applyAlignment="1">
      <alignment horizontal="center"/>
    </xf>
    <xf numFmtId="171" fontId="70" fillId="0" borderId="47" xfId="3531" applyNumberFormat="1" applyFont="1" applyBorder="1" applyAlignment="1">
      <alignment horizontal="center"/>
    </xf>
    <xf numFmtId="171" fontId="70" fillId="0" borderId="48" xfId="3531" applyNumberFormat="1" applyFont="1" applyBorder="1" applyAlignment="1">
      <alignment horizontal="center"/>
    </xf>
    <xf numFmtId="171" fontId="70" fillId="0" borderId="49" xfId="3531" applyNumberFormat="1" applyFont="1" applyBorder="1" applyAlignment="1">
      <alignment horizontal="center"/>
    </xf>
    <xf numFmtId="172" fontId="70" fillId="0" borderId="57" xfId="3531" applyNumberFormat="1" applyFont="1" applyBorder="1" applyAlignment="1">
      <alignment horizontal="center"/>
    </xf>
    <xf numFmtId="172" fontId="70" fillId="0" borderId="58" xfId="3531" applyNumberFormat="1" applyFont="1" applyBorder="1" applyAlignment="1">
      <alignment horizontal="center"/>
    </xf>
    <xf numFmtId="172" fontId="70" fillId="0" borderId="59" xfId="3531" applyNumberFormat="1" applyFont="1" applyBorder="1" applyAlignment="1">
      <alignment horizontal="center"/>
    </xf>
    <xf numFmtId="172" fontId="70" fillId="0" borderId="46" xfId="3531" applyNumberFormat="1" applyFont="1" applyBorder="1" applyAlignment="1">
      <alignment horizontal="center"/>
    </xf>
    <xf numFmtId="172" fontId="70" fillId="0" borderId="54" xfId="3531" applyNumberFormat="1" applyFont="1" applyBorder="1" applyAlignment="1">
      <alignment horizontal="center"/>
    </xf>
    <xf numFmtId="171" fontId="70" fillId="0" borderId="55" xfId="3531" applyNumberFormat="1" applyFont="1" applyBorder="1" applyAlignment="1">
      <alignment horizontal="center"/>
    </xf>
    <xf numFmtId="9" fontId="94" fillId="0" borderId="55" xfId="3534" applyFont="1" applyBorder="1" applyAlignment="1">
      <alignment horizontal="left" indent="5"/>
    </xf>
    <xf numFmtId="172" fontId="70" fillId="0" borderId="0" xfId="3533" applyNumberFormat="1" applyFont="1" applyAlignment="1">
      <alignment vertical="center"/>
    </xf>
    <xf numFmtId="172" fontId="70" fillId="0" borderId="0" xfId="3533" applyNumberFormat="1" applyFont="1"/>
    <xf numFmtId="9" fontId="70" fillId="0" borderId="0" xfId="2629" applyFont="1" applyAlignment="1">
      <alignment horizontal="center"/>
    </xf>
    <xf numFmtId="9" fontId="190" fillId="0" borderId="0" xfId="2629" applyFont="1" applyBorder="1" applyAlignment="1">
      <alignment horizontal="center" vertical="center"/>
    </xf>
    <xf numFmtId="9" fontId="190" fillId="0" borderId="0" xfId="2629" applyFont="1" applyAlignment="1">
      <alignment horizontal="center" vertical="center"/>
    </xf>
    <xf numFmtId="9" fontId="25" fillId="0" borderId="0" xfId="2629" applyFont="1"/>
    <xf numFmtId="0" fontId="191" fillId="0" borderId="0" xfId="0" applyFont="1"/>
    <xf numFmtId="0" fontId="101" fillId="47" borderId="53" xfId="3533" applyFont="1" applyFill="1" applyBorder="1" applyAlignment="1">
      <alignment horizontal="left" vertical="center"/>
    </xf>
    <xf numFmtId="0" fontId="70" fillId="0" borderId="0" xfId="3533" applyFont="1" applyAlignment="1">
      <alignment horizontal="center" vertical="center"/>
    </xf>
    <xf numFmtId="3" fontId="20" fillId="0" borderId="0" xfId="0" applyNumberFormat="1" applyFont="1" applyAlignment="1">
      <alignment vertical="center"/>
    </xf>
    <xf numFmtId="172" fontId="192" fillId="72" borderId="60" xfId="0" applyNumberFormat="1" applyFont="1" applyFill="1" applyBorder="1" applyAlignment="1">
      <alignment horizontal="center" vertical="center"/>
    </xf>
    <xf numFmtId="172" fontId="192" fillId="0" borderId="60" xfId="0" applyNumberFormat="1" applyFont="1" applyBorder="1" applyAlignment="1">
      <alignment horizontal="center" vertical="center"/>
    </xf>
    <xf numFmtId="275" fontId="0" fillId="0" borderId="0" xfId="0" applyNumberFormat="1" applyAlignment="1">
      <alignment horizontal="center" vertical="center"/>
    </xf>
    <xf numFmtId="9" fontId="193" fillId="0" borderId="0" xfId="3534" applyFont="1"/>
    <xf numFmtId="9" fontId="94" fillId="0" borderId="0" xfId="3534" applyFont="1"/>
    <xf numFmtId="9" fontId="94" fillId="0" borderId="0" xfId="3534" applyFont="1" applyAlignment="1">
      <alignment horizontal="right"/>
    </xf>
    <xf numFmtId="3" fontId="70" fillId="0" borderId="0" xfId="3533" applyNumberFormat="1" applyFont="1"/>
    <xf numFmtId="0" fontId="94" fillId="0" borderId="55" xfId="3533" applyFont="1" applyBorder="1" applyAlignment="1">
      <alignment horizontal="left" indent="1"/>
    </xf>
    <xf numFmtId="0" fontId="193" fillId="0" borderId="0" xfId="3533" applyFont="1"/>
    <xf numFmtId="172" fontId="94" fillId="0" borderId="55" xfId="3531" applyNumberFormat="1" applyFont="1" applyBorder="1" applyAlignment="1">
      <alignment horizontal="center"/>
    </xf>
    <xf numFmtId="172" fontId="94" fillId="0" borderId="45" xfId="3531" applyNumberFormat="1" applyFont="1" applyBorder="1" applyAlignment="1">
      <alignment horizontal="center"/>
    </xf>
    <xf numFmtId="172" fontId="94" fillId="0" borderId="0" xfId="3531" applyNumberFormat="1" applyFont="1" applyBorder="1" applyAlignment="1">
      <alignment horizontal="center"/>
    </xf>
    <xf numFmtId="172" fontId="94" fillId="0" borderId="46" xfId="3531" applyNumberFormat="1" applyFont="1" applyBorder="1" applyAlignment="1">
      <alignment horizontal="center"/>
    </xf>
    <xf numFmtId="3" fontId="94" fillId="0" borderId="0" xfId="3533" applyNumberFormat="1" applyFont="1"/>
    <xf numFmtId="171" fontId="94" fillId="0" borderId="0" xfId="3533" applyNumberFormat="1" applyFont="1" applyAlignment="1">
      <alignment horizontal="right"/>
    </xf>
    <xf numFmtId="0" fontId="94" fillId="0" borderId="0" xfId="3533" applyFont="1"/>
    <xf numFmtId="0" fontId="187" fillId="0" borderId="0" xfId="3533" applyFont="1" applyAlignment="1">
      <alignment horizontal="center" vertical="center"/>
    </xf>
    <xf numFmtId="3" fontId="20" fillId="0" borderId="0" xfId="3533" applyNumberFormat="1" applyFont="1"/>
    <xf numFmtId="3" fontId="20" fillId="0" borderId="0" xfId="3533" applyNumberFormat="1" applyFont="1" applyAlignment="1">
      <alignment horizontal="center"/>
    </xf>
    <xf numFmtId="3" fontId="17" fillId="0" borderId="0" xfId="3533" applyNumberFormat="1"/>
    <xf numFmtId="0" fontId="179" fillId="40" borderId="0" xfId="0" applyFont="1" applyFill="1"/>
    <xf numFmtId="172" fontId="0" fillId="0" borderId="60" xfId="0" applyNumberFormat="1" applyBorder="1" applyAlignment="1">
      <alignment horizontal="center" vertical="center"/>
    </xf>
    <xf numFmtId="0" fontId="185" fillId="0" borderId="0" xfId="0" applyFont="1"/>
    <xf numFmtId="3" fontId="20" fillId="0" borderId="0" xfId="0" applyNumberFormat="1" applyFont="1"/>
    <xf numFmtId="3" fontId="222" fillId="0" borderId="0" xfId="4467" applyNumberFormat="1" applyFont="1"/>
    <xf numFmtId="172" fontId="0" fillId="0" borderId="0" xfId="0" applyNumberFormat="1" applyAlignment="1">
      <alignment horizontal="left" vertical="center"/>
    </xf>
    <xf numFmtId="0" fontId="0" fillId="0" borderId="0" xfId="0" applyAlignment="1">
      <alignment horizontal="left"/>
    </xf>
    <xf numFmtId="172" fontId="0" fillId="0" borderId="0" xfId="0" applyNumberFormat="1" applyAlignment="1">
      <alignment horizontal="right" vertical="center"/>
    </xf>
    <xf numFmtId="172" fontId="0" fillId="0" borderId="0" xfId="2530" applyNumberFormat="1" applyFont="1" applyBorder="1" applyAlignment="1">
      <alignment horizontal="right" vertical="center"/>
    </xf>
    <xf numFmtId="172" fontId="20" fillId="0" borderId="0" xfId="3533" applyNumberFormat="1" applyFont="1" applyAlignment="1">
      <alignment horizontal="center"/>
    </xf>
    <xf numFmtId="0" fontId="225" fillId="0" borderId="0" xfId="0" applyFont="1"/>
    <xf numFmtId="0" fontId="20" fillId="0" borderId="71" xfId="0" applyFont="1" applyBorder="1"/>
    <xf numFmtId="0" fontId="0" fillId="0" borderId="71" xfId="0" applyBorder="1"/>
    <xf numFmtId="0" fontId="0" fillId="68" borderId="71" xfId="0" applyFill="1" applyBorder="1"/>
    <xf numFmtId="9" fontId="0" fillId="0" borderId="71" xfId="2629" applyFont="1" applyBorder="1"/>
    <xf numFmtId="0" fontId="0" fillId="0" borderId="72" xfId="0" applyBorder="1"/>
    <xf numFmtId="3" fontId="0" fillId="0" borderId="71" xfId="0" applyNumberFormat="1" applyBorder="1" applyAlignment="1">
      <alignment horizontal="center"/>
    </xf>
    <xf numFmtId="172" fontId="0" fillId="0" borderId="71" xfId="0" applyNumberFormat="1" applyBorder="1" applyAlignment="1">
      <alignment horizontal="center"/>
    </xf>
    <xf numFmtId="0" fontId="0" fillId="0" borderId="71" xfId="0" applyBorder="1" applyAlignment="1">
      <alignment horizontal="center"/>
    </xf>
    <xf numFmtId="4" fontId="0" fillId="0" borderId="71" xfId="0" applyNumberFormat="1" applyBorder="1" applyAlignment="1">
      <alignment horizontal="center"/>
    </xf>
    <xf numFmtId="172" fontId="0" fillId="0" borderId="71" xfId="0" applyNumberFormat="1" applyBorder="1"/>
    <xf numFmtId="0" fontId="227" fillId="0" borderId="71" xfId="0" applyFont="1" applyBorder="1"/>
    <xf numFmtId="0" fontId="191" fillId="0" borderId="71" xfId="0" applyFont="1" applyBorder="1"/>
    <xf numFmtId="0" fontId="0" fillId="0" borderId="72" xfId="0" applyBorder="1" applyAlignment="1">
      <alignment horizontal="left" vertical="center"/>
    </xf>
    <xf numFmtId="0" fontId="23" fillId="0" borderId="72" xfId="0" applyFont="1" applyBorder="1"/>
    <xf numFmtId="0" fontId="0" fillId="0" borderId="72" xfId="0" applyBorder="1" applyAlignment="1">
      <alignment horizontal="left" indent="1"/>
    </xf>
    <xf numFmtId="9" fontId="0" fillId="0" borderId="72" xfId="2629" applyFont="1" applyBorder="1" applyAlignment="1">
      <alignment horizontal="left" indent="1"/>
    </xf>
    <xf numFmtId="9" fontId="0" fillId="0" borderId="72" xfId="2629" applyFont="1" applyBorder="1" applyAlignment="1">
      <alignment horizontal="left"/>
    </xf>
    <xf numFmtId="0" fontId="0" fillId="0" borderId="73" xfId="0" applyBorder="1"/>
    <xf numFmtId="172" fontId="20" fillId="0" borderId="73" xfId="0" applyNumberFormat="1" applyFont="1" applyBorder="1"/>
    <xf numFmtId="3" fontId="20" fillId="0" borderId="71" xfId="0" applyNumberFormat="1" applyFont="1" applyBorder="1"/>
    <xf numFmtId="265" fontId="20" fillId="0" borderId="71" xfId="0" applyNumberFormat="1" applyFont="1" applyBorder="1"/>
    <xf numFmtId="172" fontId="20" fillId="0" borderId="71" xfId="0" applyNumberFormat="1" applyFont="1" applyBorder="1"/>
    <xf numFmtId="0" fontId="23" fillId="37" borderId="75" xfId="0" applyFont="1" applyFill="1" applyBorder="1" applyAlignment="1">
      <alignment vertical="center"/>
    </xf>
    <xf numFmtId="0" fontId="226" fillId="37" borderId="77" xfId="0" applyFont="1" applyFill="1" applyBorder="1" applyAlignment="1">
      <alignment vertical="center"/>
    </xf>
    <xf numFmtId="3" fontId="23" fillId="37" borderId="75" xfId="0" applyNumberFormat="1" applyFont="1" applyFill="1" applyBorder="1" applyAlignment="1">
      <alignment horizontal="center" vertical="center"/>
    </xf>
    <xf numFmtId="3" fontId="23" fillId="37" borderId="76" xfId="0" applyNumberFormat="1" applyFont="1" applyFill="1" applyBorder="1" applyAlignment="1">
      <alignment horizontal="center" vertical="center"/>
    </xf>
    <xf numFmtId="3" fontId="23" fillId="37" borderId="77" xfId="0" applyNumberFormat="1" applyFont="1" applyFill="1" applyBorder="1" applyAlignment="1">
      <alignment horizontal="center" vertical="center"/>
    </xf>
    <xf numFmtId="0" fontId="20" fillId="0" borderId="82" xfId="0" applyFont="1" applyBorder="1"/>
    <xf numFmtId="0" fontId="20" fillId="0" borderId="83" xfId="0" applyFont="1" applyBorder="1"/>
    <xf numFmtId="0" fontId="20" fillId="0" borderId="80" xfId="0" applyFont="1" applyBorder="1"/>
    <xf numFmtId="0" fontId="20" fillId="0" borderId="81" xfId="0" applyFont="1" applyBorder="1"/>
    <xf numFmtId="0" fontId="23" fillId="37" borderId="84" xfId="2596" applyFont="1" applyFill="1" applyBorder="1" applyAlignment="1">
      <alignment horizontal="center" vertical="center"/>
    </xf>
    <xf numFmtId="0" fontId="23" fillId="37" borderId="79" xfId="2596" applyFont="1" applyFill="1" applyBorder="1" applyAlignment="1">
      <alignment horizontal="center" vertical="center"/>
    </xf>
    <xf numFmtId="0" fontId="0" fillId="0" borderId="80" xfId="0" applyBorder="1" applyAlignment="1">
      <alignment vertical="center"/>
    </xf>
    <xf numFmtId="0" fontId="0" fillId="0" borderId="83" xfId="0" applyBorder="1" applyAlignment="1">
      <alignment vertical="center"/>
    </xf>
    <xf numFmtId="17" fontId="228" fillId="0" borderId="75" xfId="0" applyNumberFormat="1" applyFont="1" applyBorder="1" applyAlignment="1">
      <alignment horizontal="center" vertical="center" wrapText="1"/>
    </xf>
    <xf numFmtId="17" fontId="228" fillId="0" borderId="76" xfId="0" applyNumberFormat="1" applyFont="1" applyBorder="1" applyAlignment="1">
      <alignment horizontal="center" vertical="center" wrapText="1"/>
    </xf>
    <xf numFmtId="17" fontId="228" fillId="0" borderId="77" xfId="0" applyNumberFormat="1" applyFont="1" applyBorder="1" applyAlignment="1">
      <alignment horizontal="center" vertical="center" wrapText="1"/>
    </xf>
    <xf numFmtId="0" fontId="228" fillId="0" borderId="0" xfId="0" applyFont="1" applyAlignment="1">
      <alignment horizontal="center" vertical="center"/>
    </xf>
    <xf numFmtId="0" fontId="228" fillId="0" borderId="0" xfId="0" applyFont="1" applyAlignment="1">
      <alignment horizontal="center"/>
    </xf>
    <xf numFmtId="0" fontId="228" fillId="0" borderId="0" xfId="0" applyFont="1" applyAlignment="1">
      <alignment vertical="center"/>
    </xf>
    <xf numFmtId="0" fontId="228" fillId="0" borderId="0" xfId="0" applyFont="1" applyAlignment="1">
      <alignment horizontal="center" vertical="center" wrapText="1"/>
    </xf>
    <xf numFmtId="0" fontId="228" fillId="0" borderId="75" xfId="0" applyFont="1" applyBorder="1" applyAlignment="1">
      <alignment horizontal="center" vertical="center" wrapText="1"/>
    </xf>
    <xf numFmtId="0" fontId="228" fillId="0" borderId="76" xfId="0" applyFont="1" applyBorder="1" applyAlignment="1">
      <alignment horizontal="center" vertical="center" wrapText="1"/>
    </xf>
    <xf numFmtId="0" fontId="228" fillId="0" borderId="77" xfId="0" applyFont="1" applyBorder="1" applyAlignment="1">
      <alignment horizontal="center" vertical="center" wrapText="1"/>
    </xf>
    <xf numFmtId="172" fontId="23" fillId="37" borderId="75" xfId="0" applyNumberFormat="1" applyFont="1" applyFill="1" applyBorder="1" applyAlignment="1">
      <alignment horizontal="center" vertical="center"/>
    </xf>
    <xf numFmtId="172" fontId="23" fillId="37" borderId="76" xfId="0" applyNumberFormat="1" applyFont="1" applyFill="1" applyBorder="1" applyAlignment="1">
      <alignment horizontal="center" vertical="center"/>
    </xf>
    <xf numFmtId="9" fontId="23" fillId="37" borderId="77" xfId="2629" applyFont="1" applyFill="1" applyBorder="1" applyAlignment="1">
      <alignment horizontal="center" vertical="center"/>
    </xf>
    <xf numFmtId="9" fontId="23" fillId="0" borderId="79" xfId="2629" applyFont="1" applyBorder="1" applyAlignment="1">
      <alignment horizontal="center" vertical="center"/>
    </xf>
    <xf numFmtId="9" fontId="23" fillId="0" borderId="81" xfId="2629" applyFont="1" applyBorder="1" applyAlignment="1">
      <alignment horizontal="center" vertical="center"/>
    </xf>
    <xf numFmtId="172" fontId="0" fillId="0" borderId="82" xfId="0" applyNumberFormat="1" applyBorder="1" applyAlignment="1">
      <alignment horizontal="center" vertical="center"/>
    </xf>
    <xf numFmtId="172" fontId="0" fillId="0" borderId="85" xfId="0" applyNumberFormat="1" applyBorder="1" applyAlignment="1">
      <alignment horizontal="center" vertical="center"/>
    </xf>
    <xf numFmtId="9" fontId="0" fillId="0" borderId="83" xfId="2629" applyFont="1" applyBorder="1" applyAlignment="1">
      <alignment horizontal="center" vertical="center"/>
    </xf>
    <xf numFmtId="172" fontId="23" fillId="37" borderId="76" xfId="2530" applyNumberFormat="1" applyFont="1" applyFill="1" applyBorder="1" applyAlignment="1">
      <alignment horizontal="center" vertical="center"/>
    </xf>
    <xf numFmtId="172" fontId="23" fillId="0" borderId="84" xfId="2530" applyNumberFormat="1" applyFont="1" applyBorder="1" applyAlignment="1">
      <alignment horizontal="center" vertical="center"/>
    </xf>
    <xf numFmtId="0" fontId="23" fillId="0" borderId="86" xfId="0" applyFont="1" applyBorder="1" applyAlignment="1">
      <alignment vertical="center"/>
    </xf>
    <xf numFmtId="0" fontId="178" fillId="0" borderId="87" xfId="0" applyFont="1" applyBorder="1" applyAlignment="1">
      <alignment horizontal="left" vertical="center" indent="1"/>
    </xf>
    <xf numFmtId="0" fontId="23" fillId="0" borderId="87" xfId="0" applyFont="1" applyBorder="1" applyAlignment="1">
      <alignment vertical="center"/>
    </xf>
    <xf numFmtId="0" fontId="22" fillId="0" borderId="71" xfId="0" applyFont="1" applyBorder="1"/>
    <xf numFmtId="0" fontId="23" fillId="37" borderId="75" xfId="0" applyFont="1" applyFill="1" applyBorder="1"/>
    <xf numFmtId="0" fontId="23" fillId="37" borderId="77" xfId="0" applyFont="1" applyFill="1" applyBorder="1"/>
    <xf numFmtId="0" fontId="20" fillId="0" borderId="78" xfId="0" applyFont="1" applyBorder="1"/>
    <xf numFmtId="0" fontId="20" fillId="0" borderId="79" xfId="0" applyFont="1" applyBorder="1"/>
    <xf numFmtId="0" fontId="0" fillId="0" borderId="82" xfId="0" applyBorder="1"/>
    <xf numFmtId="0" fontId="0" fillId="0" borderId="83" xfId="0" applyBorder="1"/>
    <xf numFmtId="3" fontId="20" fillId="0" borderId="78" xfId="0" applyNumberFormat="1" applyFont="1" applyBorder="1" applyAlignment="1">
      <alignment horizontal="center" vertical="center"/>
    </xf>
    <xf numFmtId="3" fontId="20" fillId="0" borderId="84" xfId="0" applyNumberFormat="1" applyFont="1" applyBorder="1" applyAlignment="1">
      <alignment horizontal="center" vertical="center"/>
    </xf>
    <xf numFmtId="171" fontId="20" fillId="0" borderId="84" xfId="0" applyNumberFormat="1" applyFont="1" applyBorder="1" applyAlignment="1">
      <alignment horizontal="center" vertical="center"/>
    </xf>
    <xf numFmtId="9" fontId="20" fillId="0" borderId="79" xfId="2629" applyFont="1" applyFill="1" applyBorder="1" applyAlignment="1">
      <alignment horizontal="center" vertical="center"/>
    </xf>
    <xf numFmtId="3" fontId="20" fillId="0" borderId="80" xfId="0" applyNumberFormat="1" applyFont="1" applyBorder="1" applyAlignment="1">
      <alignment horizontal="center" vertical="center"/>
    </xf>
    <xf numFmtId="9" fontId="20" fillId="0" borderId="81" xfId="2629" applyFont="1" applyFill="1" applyBorder="1" applyAlignment="1">
      <alignment horizontal="center" vertical="center"/>
    </xf>
    <xf numFmtId="3" fontId="23" fillId="0" borderId="82" xfId="0" applyNumberFormat="1" applyFont="1" applyBorder="1" applyAlignment="1">
      <alignment horizontal="center" vertical="center"/>
    </xf>
    <xf numFmtId="3" fontId="23" fillId="0" borderId="85" xfId="0" applyNumberFormat="1" applyFont="1" applyBorder="1" applyAlignment="1">
      <alignment horizontal="center" vertical="center"/>
    </xf>
    <xf numFmtId="9" fontId="23" fillId="0" borderId="83" xfId="2629" applyFont="1" applyFill="1" applyBorder="1" applyAlignment="1">
      <alignment horizontal="center" vertical="center"/>
    </xf>
    <xf numFmtId="0" fontId="0" fillId="0" borderId="85" xfId="0" applyBorder="1" applyAlignment="1">
      <alignment horizontal="center" vertical="center"/>
    </xf>
    <xf numFmtId="0" fontId="20" fillId="0" borderId="81" xfId="0" applyFont="1" applyBorder="1" applyAlignment="1">
      <alignment horizontal="left" indent="1"/>
    </xf>
    <xf numFmtId="0" fontId="43" fillId="37" borderId="74" xfId="0" applyFont="1" applyFill="1" applyBorder="1" applyAlignment="1">
      <alignment horizontal="left"/>
    </xf>
    <xf numFmtId="0" fontId="0" fillId="0" borderId="74" xfId="0" applyBorder="1"/>
    <xf numFmtId="0" fontId="0" fillId="0" borderId="86" xfId="0" applyBorder="1"/>
    <xf numFmtId="0" fontId="0" fillId="0" borderId="87" xfId="0" applyBorder="1"/>
    <xf numFmtId="0" fontId="0" fillId="0" borderId="88" xfId="0" applyBorder="1"/>
    <xf numFmtId="275" fontId="43" fillId="37" borderId="76" xfId="0" applyNumberFormat="1" applyFont="1" applyFill="1" applyBorder="1" applyAlignment="1">
      <alignment horizontal="center" vertical="center"/>
    </xf>
    <xf numFmtId="9" fontId="43" fillId="37" borderId="77" xfId="2629" applyFont="1" applyFill="1" applyBorder="1" applyAlignment="1">
      <alignment horizontal="center" vertical="center"/>
    </xf>
    <xf numFmtId="275" fontId="43" fillId="37" borderId="75" xfId="0" applyNumberFormat="1" applyFont="1" applyFill="1" applyBorder="1" applyAlignment="1">
      <alignment horizontal="center" vertical="center"/>
    </xf>
    <xf numFmtId="275" fontId="39" fillId="0" borderId="75" xfId="0" applyNumberFormat="1" applyFont="1" applyBorder="1" applyAlignment="1">
      <alignment horizontal="center" vertical="center"/>
    </xf>
    <xf numFmtId="275" fontId="39" fillId="0" borderId="76" xfId="0" applyNumberFormat="1" applyFont="1" applyBorder="1" applyAlignment="1">
      <alignment horizontal="center" vertical="center"/>
    </xf>
    <xf numFmtId="9" fontId="23" fillId="0" borderId="77" xfId="2629" applyFont="1" applyBorder="1" applyAlignment="1">
      <alignment horizontal="center" vertical="center"/>
    </xf>
    <xf numFmtId="275" fontId="37" fillId="0" borderId="78" xfId="0" applyNumberFormat="1" applyFont="1" applyBorder="1" applyAlignment="1">
      <alignment horizontal="center" vertical="center"/>
    </xf>
    <xf numFmtId="275" fontId="20" fillId="0" borderId="84" xfId="0" applyNumberFormat="1" applyFont="1" applyBorder="1" applyAlignment="1">
      <alignment horizontal="center" vertical="center"/>
    </xf>
    <xf numFmtId="275" fontId="37" fillId="0" borderId="84" xfId="0" applyNumberFormat="1" applyFont="1" applyBorder="1" applyAlignment="1">
      <alignment horizontal="center" vertical="center"/>
    </xf>
    <xf numFmtId="9" fontId="20" fillId="0" borderId="79" xfId="2629" applyFont="1" applyBorder="1" applyAlignment="1">
      <alignment horizontal="center" vertical="center"/>
    </xf>
    <xf numFmtId="275" fontId="37" fillId="0" borderId="80" xfId="0" applyNumberFormat="1" applyFont="1" applyBorder="1" applyAlignment="1">
      <alignment horizontal="center" vertical="center"/>
    </xf>
    <xf numFmtId="9" fontId="20" fillId="0" borderId="81" xfId="2629" applyFont="1" applyBorder="1" applyAlignment="1">
      <alignment horizontal="center" vertical="center"/>
    </xf>
    <xf numFmtId="275" fontId="37" fillId="0" borderId="82" xfId="0" applyNumberFormat="1" applyFont="1" applyBorder="1" applyAlignment="1">
      <alignment horizontal="center" vertical="center"/>
    </xf>
    <xf numFmtId="275" fontId="20" fillId="0" borderId="85" xfId="0" applyNumberFormat="1" applyFont="1" applyBorder="1" applyAlignment="1">
      <alignment horizontal="center" vertical="center"/>
    </xf>
    <xf numFmtId="275" fontId="37" fillId="0" borderId="85" xfId="0" applyNumberFormat="1" applyFont="1" applyBorder="1" applyAlignment="1">
      <alignment horizontal="center" vertical="center"/>
    </xf>
    <xf numFmtId="0" fontId="20" fillId="0" borderId="83" xfId="0" applyFont="1" applyBorder="1" applyAlignment="1">
      <alignment horizontal="center" vertical="center"/>
    </xf>
    <xf numFmtId="275" fontId="20" fillId="0" borderId="80" xfId="0" applyNumberFormat="1" applyFont="1" applyBorder="1" applyAlignment="1">
      <alignment horizontal="center" vertical="center"/>
    </xf>
    <xf numFmtId="275" fontId="20" fillId="0" borderId="82" xfId="0" applyNumberFormat="1" applyFont="1" applyBorder="1" applyAlignment="1">
      <alignment horizontal="center" vertical="center"/>
    </xf>
    <xf numFmtId="0" fontId="20" fillId="0" borderId="83" xfId="0" quotePrefix="1" applyFont="1" applyBorder="1" applyAlignment="1">
      <alignment horizontal="center" vertical="center"/>
    </xf>
    <xf numFmtId="9" fontId="20" fillId="0" borderId="83" xfId="2629" quotePrefix="1" applyFont="1" applyBorder="1" applyAlignment="1">
      <alignment horizontal="center" vertical="center"/>
    </xf>
    <xf numFmtId="172" fontId="23" fillId="37" borderId="75" xfId="2530" applyNumberFormat="1" applyFont="1" applyFill="1" applyBorder="1" applyAlignment="1">
      <alignment horizontal="center" vertical="center"/>
    </xf>
    <xf numFmtId="9" fontId="0" fillId="0" borderId="79" xfId="2629" applyFont="1" applyBorder="1" applyAlignment="1">
      <alignment horizontal="center" vertical="center"/>
    </xf>
    <xf numFmtId="9" fontId="0" fillId="0" borderId="81" xfId="2629" applyFont="1" applyBorder="1" applyAlignment="1">
      <alignment horizontal="center" vertical="center"/>
    </xf>
    <xf numFmtId="172" fontId="23" fillId="0" borderId="80" xfId="2530" applyNumberFormat="1" applyFont="1" applyBorder="1" applyAlignment="1">
      <alignment horizontal="center" vertical="center"/>
    </xf>
    <xf numFmtId="172" fontId="0" fillId="0" borderId="84" xfId="0" applyNumberFormat="1" applyBorder="1" applyAlignment="1">
      <alignment horizontal="center" vertical="center"/>
    </xf>
    <xf numFmtId="172" fontId="0" fillId="0" borderId="85" xfId="2530" applyNumberFormat="1" applyFont="1" applyBorder="1" applyAlignment="1">
      <alignment horizontal="center" vertical="center"/>
    </xf>
    <xf numFmtId="0" fontId="0" fillId="0" borderId="83" xfId="0" applyBorder="1" applyAlignment="1">
      <alignment horizontal="center" vertical="center"/>
    </xf>
    <xf numFmtId="0" fontId="0" fillId="0" borderId="78" xfId="0" applyBorder="1"/>
    <xf numFmtId="0" fontId="0" fillId="0" borderId="79" xfId="0" applyBorder="1"/>
    <xf numFmtId="0" fontId="0" fillId="0" borderId="80" xfId="0" applyBorder="1"/>
    <xf numFmtId="0" fontId="0" fillId="0" borderId="81" xfId="0" applyBorder="1"/>
    <xf numFmtId="0" fontId="40" fillId="37" borderId="81" xfId="0" applyFont="1" applyFill="1" applyBorder="1"/>
    <xf numFmtId="0" fontId="23" fillId="0" borderId="80" xfId="0" applyFont="1" applyBorder="1"/>
    <xf numFmtId="0" fontId="23" fillId="0" borderId="81" xfId="0" applyFont="1" applyBorder="1"/>
    <xf numFmtId="0" fontId="228" fillId="68" borderId="76" xfId="0" applyFont="1" applyFill="1" applyBorder="1" applyAlignment="1">
      <alignment horizontal="center" vertical="center" wrapText="1"/>
    </xf>
    <xf numFmtId="3" fontId="23" fillId="68" borderId="84" xfId="0" applyNumberFormat="1" applyFont="1" applyFill="1" applyBorder="1" applyAlignment="1">
      <alignment horizontal="center" vertical="center"/>
    </xf>
    <xf numFmtId="9" fontId="23" fillId="0" borderId="79" xfId="2629" applyFont="1" applyFill="1" applyBorder="1" applyAlignment="1">
      <alignment horizontal="center" vertical="center"/>
    </xf>
    <xf numFmtId="9" fontId="20" fillId="0" borderId="80" xfId="2629" applyFont="1" applyFill="1" applyBorder="1" applyAlignment="1">
      <alignment horizontal="center" vertical="center"/>
    </xf>
    <xf numFmtId="9" fontId="23" fillId="0" borderId="81" xfId="2629" applyFont="1" applyFill="1" applyBorder="1" applyAlignment="1">
      <alignment horizontal="center" vertical="center"/>
    </xf>
    <xf numFmtId="3" fontId="20" fillId="0" borderId="85" xfId="0" applyNumberFormat="1" applyFont="1" applyBorder="1" applyAlignment="1">
      <alignment horizontal="center" vertical="center"/>
    </xf>
    <xf numFmtId="3" fontId="20" fillId="68" borderId="85" xfId="0" applyNumberFormat="1" applyFont="1" applyFill="1" applyBorder="1" applyAlignment="1">
      <alignment horizontal="center" vertical="center"/>
    </xf>
    <xf numFmtId="9" fontId="20" fillId="0" borderId="83" xfId="2629" applyFont="1" applyFill="1" applyBorder="1" applyAlignment="1">
      <alignment horizontal="center" vertical="center"/>
    </xf>
    <xf numFmtId="9" fontId="0" fillId="0" borderId="81" xfId="2629" applyFont="1" applyFill="1" applyBorder="1" applyAlignment="1">
      <alignment horizontal="center" vertical="center"/>
    </xf>
    <xf numFmtId="3" fontId="23" fillId="0" borderId="80" xfId="0" applyNumberFormat="1" applyFont="1" applyBorder="1" applyAlignment="1">
      <alignment horizontal="center" vertical="center"/>
    </xf>
    <xf numFmtId="3" fontId="20" fillId="0" borderId="82" xfId="0" applyNumberFormat="1" applyFont="1" applyBorder="1" applyAlignment="1">
      <alignment horizontal="center" vertical="center"/>
    </xf>
    <xf numFmtId="0" fontId="23" fillId="37" borderId="77" xfId="0" applyFont="1" applyFill="1" applyBorder="1" applyAlignment="1">
      <alignment vertical="center"/>
    </xf>
    <xf numFmtId="0" fontId="23" fillId="0" borderId="79" xfId="0" applyFont="1" applyBorder="1" applyAlignment="1">
      <alignment horizontal="left" vertical="center"/>
    </xf>
    <xf numFmtId="0" fontId="0" fillId="0" borderId="80" xfId="0" applyBorder="1" applyAlignment="1">
      <alignment horizontal="center" vertical="center"/>
    </xf>
    <xf numFmtId="0" fontId="20" fillId="0" borderId="81" xfId="0" applyFont="1" applyBorder="1" applyAlignment="1">
      <alignment horizontal="left" vertical="center" indent="1"/>
    </xf>
    <xf numFmtId="0" fontId="20" fillId="0" borderId="80" xfId="0" applyFont="1" applyBorder="1" applyAlignment="1">
      <alignment horizontal="center" vertical="center"/>
    </xf>
    <xf numFmtId="0" fontId="23" fillId="0" borderId="81" xfId="0" applyFont="1" applyBorder="1" applyAlignment="1">
      <alignment horizontal="left" vertical="center"/>
    </xf>
    <xf numFmtId="0" fontId="23" fillId="37" borderId="75" xfId="0" applyFont="1" applyFill="1" applyBorder="1" applyAlignment="1">
      <alignment horizontal="center" vertical="center"/>
    </xf>
    <xf numFmtId="0" fontId="23" fillId="37" borderId="77" xfId="0" applyFont="1" applyFill="1" applyBorder="1" applyAlignment="1">
      <alignment horizontal="left" vertical="center"/>
    </xf>
    <xf numFmtId="0" fontId="20" fillId="0" borderId="83" xfId="0" applyFont="1" applyBorder="1" applyAlignment="1">
      <alignment horizontal="left" vertical="center" indent="1"/>
    </xf>
    <xf numFmtId="9" fontId="20" fillId="0" borderId="83" xfId="2629" applyFont="1" applyBorder="1" applyAlignment="1">
      <alignment horizontal="center" vertical="center"/>
    </xf>
    <xf numFmtId="171" fontId="20" fillId="0" borderId="85" xfId="2530" applyNumberFormat="1" applyFont="1" applyFill="1" applyBorder="1" applyAlignment="1">
      <alignment horizontal="center" vertical="center"/>
    </xf>
    <xf numFmtId="171" fontId="20" fillId="68" borderId="85" xfId="2530" applyNumberFormat="1" applyFont="1" applyFill="1" applyBorder="1" applyAlignment="1">
      <alignment horizontal="center" vertical="center"/>
    </xf>
    <xf numFmtId="171" fontId="20" fillId="0" borderId="85" xfId="0" applyNumberFormat="1" applyFont="1" applyBorder="1" applyAlignment="1">
      <alignment horizontal="center" vertical="center"/>
    </xf>
    <xf numFmtId="3" fontId="20" fillId="0" borderId="81" xfId="2629" applyNumberFormat="1" applyFont="1" applyFill="1" applyBorder="1" applyAlignment="1">
      <alignment horizontal="left" vertical="center" indent="1"/>
    </xf>
    <xf numFmtId="9" fontId="20" fillId="0" borderId="81" xfId="2629" applyFont="1" applyFill="1" applyBorder="1" applyAlignment="1">
      <alignment horizontal="left" vertical="center" indent="1"/>
    </xf>
    <xf numFmtId="0" fontId="23" fillId="37" borderId="74" xfId="0" applyFont="1" applyFill="1" applyBorder="1" applyAlignment="1">
      <alignment vertical="center"/>
    </xf>
    <xf numFmtId="0" fontId="0" fillId="0" borderId="85" xfId="0" applyBorder="1"/>
    <xf numFmtId="0" fontId="0" fillId="68" borderId="85" xfId="0" applyFill="1" applyBorder="1"/>
    <xf numFmtId="0" fontId="0" fillId="0" borderId="86" xfId="0" applyBorder="1" applyAlignment="1">
      <alignment vertical="center"/>
    </xf>
    <xf numFmtId="0" fontId="0" fillId="0" borderId="87" xfId="0" applyBorder="1" applyAlignment="1">
      <alignment vertical="center"/>
    </xf>
    <xf numFmtId="172" fontId="0" fillId="0" borderId="78" xfId="0" applyNumberFormat="1" applyBorder="1" applyAlignment="1">
      <alignment horizontal="center" vertical="center"/>
    </xf>
    <xf numFmtId="172" fontId="0" fillId="0" borderId="80" xfId="0" applyNumberFormat="1" applyBorder="1" applyAlignment="1">
      <alignment horizontal="center" vertical="center"/>
    </xf>
    <xf numFmtId="172" fontId="23" fillId="37" borderId="78" xfId="0" applyNumberFormat="1" applyFont="1" applyFill="1" applyBorder="1" applyAlignment="1">
      <alignment horizontal="center" vertical="center"/>
    </xf>
    <xf numFmtId="172" fontId="23" fillId="37" borderId="84" xfId="0" applyNumberFormat="1" applyFont="1" applyFill="1" applyBorder="1" applyAlignment="1">
      <alignment horizontal="center" vertical="center"/>
    </xf>
    <xf numFmtId="9" fontId="23" fillId="37" borderId="79" xfId="2629" applyFont="1" applyFill="1" applyBorder="1" applyAlignment="1">
      <alignment horizontal="center" vertical="center"/>
    </xf>
    <xf numFmtId="275" fontId="0" fillId="0" borderId="80" xfId="0" applyNumberFormat="1" applyBorder="1" applyAlignment="1">
      <alignment horizontal="center" vertical="center"/>
    </xf>
    <xf numFmtId="3" fontId="23" fillId="37" borderId="84" xfId="0" applyNumberFormat="1" applyFont="1" applyFill="1" applyBorder="1" applyAlignment="1">
      <alignment horizontal="center" vertical="center"/>
    </xf>
    <xf numFmtId="0" fontId="23" fillId="37" borderId="78" xfId="0" applyFont="1" applyFill="1" applyBorder="1"/>
    <xf numFmtId="0" fontId="23" fillId="37" borderId="79" xfId="0" applyFont="1" applyFill="1" applyBorder="1"/>
    <xf numFmtId="0" fontId="0" fillId="0" borderId="78" xfId="0" applyBorder="1" applyAlignment="1">
      <alignment vertical="center"/>
    </xf>
    <xf numFmtId="0" fontId="0" fillId="0" borderId="82" xfId="0" applyBorder="1" applyAlignment="1">
      <alignment vertical="center"/>
    </xf>
    <xf numFmtId="0" fontId="23" fillId="0" borderId="82" xfId="0" applyFont="1" applyBorder="1"/>
    <xf numFmtId="0" fontId="23" fillId="0" borderId="83" xfId="0" applyFont="1" applyBorder="1"/>
    <xf numFmtId="0" fontId="0" fillId="0" borderId="79" xfId="0" applyBorder="1" applyAlignment="1">
      <alignment vertical="center"/>
    </xf>
    <xf numFmtId="0" fontId="0" fillId="0" borderId="81" xfId="0" applyBorder="1" applyAlignment="1">
      <alignment vertical="center"/>
    </xf>
    <xf numFmtId="9" fontId="20" fillId="0" borderId="79" xfId="2629" applyBorder="1" applyAlignment="1">
      <alignment horizontal="center" vertical="center"/>
    </xf>
    <xf numFmtId="9" fontId="20" fillId="0" borderId="81" xfId="2629" applyBorder="1" applyAlignment="1">
      <alignment horizontal="center" vertical="center"/>
    </xf>
    <xf numFmtId="9" fontId="20" fillId="0" borderId="83" xfId="0" quotePrefix="1" applyNumberFormat="1" applyFont="1" applyBorder="1" applyAlignment="1">
      <alignment horizontal="center" vertical="center"/>
    </xf>
    <xf numFmtId="9" fontId="0" fillId="0" borderId="83" xfId="0" applyNumberFormat="1" applyBorder="1" applyAlignment="1">
      <alignment horizontal="center" vertical="center"/>
    </xf>
    <xf numFmtId="0" fontId="23" fillId="0" borderId="75" xfId="0" applyFont="1" applyBorder="1" applyAlignment="1">
      <alignment vertical="center"/>
    </xf>
    <xf numFmtId="0" fontId="23" fillId="0" borderId="77" xfId="0" applyFont="1" applyBorder="1" applyAlignment="1">
      <alignment vertical="center"/>
    </xf>
    <xf numFmtId="0" fontId="30" fillId="0" borderId="79" xfId="0" applyFont="1" applyBorder="1" applyAlignment="1">
      <alignment vertical="center"/>
    </xf>
    <xf numFmtId="0" fontId="32" fillId="0" borderId="81" xfId="0" applyFont="1" applyBorder="1" applyAlignment="1">
      <alignment vertical="center"/>
    </xf>
    <xf numFmtId="0" fontId="32" fillId="0" borderId="83" xfId="0" applyFont="1" applyBorder="1" applyAlignment="1">
      <alignment vertical="center"/>
    </xf>
    <xf numFmtId="0" fontId="32" fillId="0" borderId="79" xfId="0" applyFont="1" applyBorder="1" applyAlignment="1">
      <alignment vertical="center"/>
    </xf>
    <xf numFmtId="0" fontId="0" fillId="0" borderId="77" xfId="0" applyBorder="1" applyAlignment="1">
      <alignment vertical="center"/>
    </xf>
    <xf numFmtId="172" fontId="23" fillId="0" borderId="75" xfId="0" applyNumberFormat="1" applyFont="1" applyBorder="1" applyAlignment="1">
      <alignment horizontal="center" vertical="center"/>
    </xf>
    <xf numFmtId="172" fontId="23" fillId="0" borderId="76" xfId="0" applyNumberFormat="1" applyFont="1" applyBorder="1" applyAlignment="1">
      <alignment horizontal="center" vertical="center"/>
    </xf>
    <xf numFmtId="172" fontId="31" fillId="0" borderId="78" xfId="0" applyNumberFormat="1" applyFont="1" applyBorder="1" applyAlignment="1">
      <alignment horizontal="center" vertical="center"/>
    </xf>
    <xf numFmtId="172" fontId="31" fillId="0" borderId="84" xfId="0" applyNumberFormat="1" applyFont="1" applyBorder="1" applyAlignment="1">
      <alignment horizontal="center" vertical="center"/>
    </xf>
    <xf numFmtId="9" fontId="31" fillId="0" borderId="79" xfId="2629" applyFont="1" applyBorder="1" applyAlignment="1">
      <alignment horizontal="center" vertical="center"/>
    </xf>
    <xf numFmtId="275" fontId="23" fillId="0" borderId="75" xfId="0" applyNumberFormat="1" applyFont="1" applyBorder="1" applyAlignment="1">
      <alignment horizontal="center" vertical="center"/>
    </xf>
    <xf numFmtId="172" fontId="37" fillId="0" borderId="84" xfId="0" applyNumberFormat="1" applyFont="1" applyBorder="1" applyAlignment="1">
      <alignment horizontal="center" vertical="center"/>
    </xf>
    <xf numFmtId="9" fontId="0" fillId="0" borderId="81" xfId="0" applyNumberFormat="1" applyBorder="1" applyAlignment="1">
      <alignment horizontal="center" vertical="center"/>
    </xf>
    <xf numFmtId="172" fontId="33" fillId="0" borderId="80" xfId="0" applyNumberFormat="1" applyFont="1" applyBorder="1" applyAlignment="1">
      <alignment horizontal="center" vertical="center"/>
    </xf>
    <xf numFmtId="9" fontId="33" fillId="0" borderId="81" xfId="2629" applyFont="1" applyBorder="1" applyAlignment="1">
      <alignment horizontal="center" vertical="center"/>
    </xf>
    <xf numFmtId="0" fontId="34" fillId="0" borderId="81" xfId="0" applyFont="1" applyBorder="1" applyAlignment="1">
      <alignment vertical="center"/>
    </xf>
    <xf numFmtId="0" fontId="23" fillId="0" borderId="87" xfId="0" applyFont="1" applyBorder="1" applyAlignment="1">
      <alignment horizontal="center" vertical="center"/>
    </xf>
    <xf numFmtId="0" fontId="0" fillId="70" borderId="82" xfId="0" applyFill="1" applyBorder="1"/>
    <xf numFmtId="0" fontId="0" fillId="70" borderId="83" xfId="0" applyFill="1" applyBorder="1"/>
    <xf numFmtId="3" fontId="23" fillId="70" borderId="78" xfId="0" applyNumberFormat="1" applyFont="1" applyFill="1" applyBorder="1" applyAlignment="1">
      <alignment horizontal="center" vertical="center"/>
    </xf>
    <xf numFmtId="3" fontId="23" fillId="70" borderId="84" xfId="0" applyNumberFormat="1" applyFont="1" applyFill="1" applyBorder="1" applyAlignment="1">
      <alignment horizontal="center" vertical="center"/>
    </xf>
    <xf numFmtId="9" fontId="23" fillId="70" borderId="82" xfId="2629" applyFont="1" applyFill="1" applyBorder="1" applyAlignment="1">
      <alignment horizontal="center" vertical="center"/>
    </xf>
    <xf numFmtId="9" fontId="23" fillId="70" borderId="85" xfId="2629" applyFont="1" applyFill="1" applyBorder="1" applyAlignment="1">
      <alignment horizontal="center" vertical="center"/>
    </xf>
    <xf numFmtId="9" fontId="23" fillId="37" borderId="85" xfId="2629" applyFont="1" applyFill="1" applyBorder="1" applyAlignment="1">
      <alignment horizontal="center" vertical="center"/>
    </xf>
    <xf numFmtId="9" fontId="23" fillId="37" borderId="83" xfId="2629" applyFont="1" applyFill="1" applyBorder="1" applyAlignment="1">
      <alignment horizontal="center" vertical="center"/>
    </xf>
    <xf numFmtId="1" fontId="23" fillId="37" borderId="84" xfId="0" applyNumberFormat="1" applyFont="1" applyFill="1" applyBorder="1" applyAlignment="1">
      <alignment horizontal="center" vertical="center"/>
    </xf>
    <xf numFmtId="0" fontId="23" fillId="0" borderId="82" xfId="0" applyFont="1" applyBorder="1" applyAlignment="1">
      <alignment horizontal="center" vertical="center"/>
    </xf>
    <xf numFmtId="0" fontId="23" fillId="0" borderId="85" xfId="0" applyFont="1" applyBorder="1" applyAlignment="1">
      <alignment horizontal="center" vertical="center"/>
    </xf>
    <xf numFmtId="171" fontId="23" fillId="0" borderId="85" xfId="0" applyNumberFormat="1" applyFont="1" applyBorder="1" applyAlignment="1">
      <alignment horizontal="center" vertical="center"/>
    </xf>
    <xf numFmtId="0" fontId="20" fillId="0" borderId="84" xfId="0" applyFont="1" applyBorder="1" applyAlignment="1">
      <alignment horizontal="center" vertical="center"/>
    </xf>
    <xf numFmtId="0" fontId="25" fillId="0" borderId="83" xfId="0" applyFont="1" applyBorder="1" applyAlignment="1">
      <alignment horizontal="left" indent="2"/>
    </xf>
    <xf numFmtId="0" fontId="0" fillId="37" borderId="79" xfId="0" applyFill="1" applyBorder="1"/>
    <xf numFmtId="3" fontId="0" fillId="70" borderId="78" xfId="0" applyNumberFormat="1" applyFill="1" applyBorder="1" applyAlignment="1">
      <alignment horizontal="center" vertical="center"/>
    </xf>
    <xf numFmtId="3" fontId="0" fillId="70" borderId="84" xfId="0" applyNumberFormat="1" applyFill="1" applyBorder="1" applyAlignment="1">
      <alignment horizontal="center" vertical="center"/>
    </xf>
    <xf numFmtId="3" fontId="0" fillId="37" borderId="84" xfId="0" applyNumberFormat="1" applyFill="1" applyBorder="1" applyAlignment="1">
      <alignment horizontal="center" vertical="center"/>
    </xf>
    <xf numFmtId="0" fontId="0" fillId="37" borderId="79" xfId="0" applyFill="1" applyBorder="1" applyAlignment="1">
      <alignment horizontal="center" vertical="center"/>
    </xf>
    <xf numFmtId="3" fontId="0" fillId="0" borderId="80" xfId="0" applyNumberFormat="1" applyBorder="1" applyAlignment="1">
      <alignment horizontal="center" vertical="center"/>
    </xf>
    <xf numFmtId="0" fontId="0" fillId="70" borderId="78" xfId="0" applyFill="1" applyBorder="1" applyAlignment="1">
      <alignment horizontal="center" vertical="center"/>
    </xf>
    <xf numFmtId="0" fontId="0" fillId="70" borderId="84" xfId="0" applyFill="1" applyBorder="1" applyAlignment="1">
      <alignment horizontal="center" vertical="center"/>
    </xf>
    <xf numFmtId="0" fontId="0" fillId="37" borderId="84" xfId="0" applyFill="1" applyBorder="1" applyAlignment="1">
      <alignment horizontal="center" vertical="center"/>
    </xf>
    <xf numFmtId="0" fontId="228" fillId="68" borderId="75" xfId="0" applyFont="1" applyFill="1" applyBorder="1" applyAlignment="1">
      <alignment horizontal="center" vertical="center" wrapText="1"/>
    </xf>
    <xf numFmtId="0" fontId="20" fillId="37" borderId="80" xfId="0" applyFont="1" applyFill="1" applyBorder="1"/>
    <xf numFmtId="0" fontId="25" fillId="37" borderId="81" xfId="0" applyFont="1" applyFill="1" applyBorder="1" applyAlignment="1">
      <alignment vertical="center"/>
    </xf>
    <xf numFmtId="3" fontId="20" fillId="70" borderId="80" xfId="0" applyNumberFormat="1" applyFont="1" applyFill="1" applyBorder="1" applyAlignment="1">
      <alignment horizontal="center" vertical="center"/>
    </xf>
    <xf numFmtId="3" fontId="20" fillId="70" borderId="0" xfId="0" applyNumberFormat="1" applyFont="1" applyFill="1" applyAlignment="1">
      <alignment horizontal="center" vertical="center"/>
    </xf>
    <xf numFmtId="3" fontId="20" fillId="37" borderId="0" xfId="0" applyNumberFormat="1" applyFont="1" applyFill="1" applyAlignment="1">
      <alignment horizontal="center" vertical="center"/>
    </xf>
    <xf numFmtId="9" fontId="20" fillId="37" borderId="81" xfId="2629" applyFont="1" applyFill="1" applyBorder="1" applyAlignment="1">
      <alignment horizontal="center" vertical="center"/>
    </xf>
    <xf numFmtId="0" fontId="23" fillId="0" borderId="78" xfId="0" applyFont="1" applyBorder="1"/>
    <xf numFmtId="0" fontId="23" fillId="0" borderId="79" xfId="0" applyFont="1" applyBorder="1"/>
    <xf numFmtId="0" fontId="25" fillId="0" borderId="81" xfId="0" applyFont="1" applyBorder="1" applyAlignment="1">
      <alignment horizontal="left" indent="2"/>
    </xf>
    <xf numFmtId="0" fontId="20" fillId="0" borderId="81" xfId="0" applyFont="1" applyBorder="1" applyAlignment="1">
      <alignment horizontal="left" indent="2"/>
    </xf>
    <xf numFmtId="0" fontId="20" fillId="0" borderId="83" xfId="0" applyFont="1" applyBorder="1" applyAlignment="1">
      <alignment horizontal="left" indent="2"/>
    </xf>
    <xf numFmtId="0" fontId="20" fillId="37" borderId="79" xfId="0" applyFont="1" applyFill="1" applyBorder="1"/>
    <xf numFmtId="3" fontId="23" fillId="68" borderId="78" xfId="0" applyNumberFormat="1" applyFont="1" applyFill="1" applyBorder="1" applyAlignment="1">
      <alignment horizontal="center" vertical="center"/>
    </xf>
    <xf numFmtId="3" fontId="23" fillId="0" borderId="84" xfId="0" applyNumberFormat="1" applyFont="1" applyBorder="1" applyAlignment="1">
      <alignment horizontal="center" vertical="center"/>
    </xf>
    <xf numFmtId="3" fontId="20" fillId="68" borderId="80" xfId="0" applyNumberFormat="1" applyFont="1" applyFill="1" applyBorder="1" applyAlignment="1">
      <alignment horizontal="center" vertical="center"/>
    </xf>
    <xf numFmtId="3" fontId="23" fillId="68" borderId="80" xfId="0" applyNumberFormat="1" applyFont="1" applyFill="1" applyBorder="1" applyAlignment="1">
      <alignment horizontal="center" vertical="center"/>
    </xf>
    <xf numFmtId="3" fontId="20" fillId="68" borderId="82" xfId="0" applyNumberFormat="1" applyFont="1" applyFill="1" applyBorder="1" applyAlignment="1">
      <alignment horizontal="center" vertical="center"/>
    </xf>
    <xf numFmtId="0" fontId="20" fillId="70" borderId="78" xfId="0" applyFont="1" applyFill="1" applyBorder="1" applyAlignment="1">
      <alignment horizontal="center" vertical="center"/>
    </xf>
    <xf numFmtId="0" fontId="20" fillId="70" borderId="84" xfId="0" applyFont="1" applyFill="1" applyBorder="1" applyAlignment="1">
      <alignment horizontal="center" vertical="center"/>
    </xf>
    <xf numFmtId="0" fontId="20" fillId="37" borderId="84" xfId="0" applyFont="1" applyFill="1" applyBorder="1" applyAlignment="1">
      <alignment horizontal="center" vertical="center"/>
    </xf>
    <xf numFmtId="0" fontId="20" fillId="37" borderId="79" xfId="0" applyFont="1" applyFill="1" applyBorder="1" applyAlignment="1">
      <alignment horizontal="center" vertical="center"/>
    </xf>
    <xf numFmtId="3" fontId="0" fillId="68" borderId="80" xfId="0" applyNumberFormat="1" applyFill="1" applyBorder="1" applyAlignment="1">
      <alignment horizontal="center" vertical="center"/>
    </xf>
    <xf numFmtId="171" fontId="20" fillId="68" borderId="82" xfId="2530" applyNumberFormat="1" applyFont="1" applyFill="1" applyBorder="1" applyAlignment="1">
      <alignment horizontal="center" vertical="center"/>
    </xf>
    <xf numFmtId="9" fontId="20" fillId="0" borderId="81" xfId="2629" quotePrefix="1" applyFont="1" applyBorder="1" applyAlignment="1">
      <alignment horizontal="center" vertical="center"/>
    </xf>
    <xf numFmtId="9" fontId="23" fillId="0" borderId="83" xfId="2629" applyFont="1" applyBorder="1" applyAlignment="1">
      <alignment horizontal="center" vertical="center"/>
    </xf>
    <xf numFmtId="0" fontId="0" fillId="0" borderId="60" xfId="0" applyBorder="1"/>
    <xf numFmtId="0" fontId="38" fillId="0" borderId="83" xfId="0" applyFont="1" applyBorder="1"/>
    <xf numFmtId="273" fontId="0" fillId="0" borderId="78" xfId="2530" applyNumberFormat="1" applyFont="1" applyBorder="1" applyAlignment="1">
      <alignment horizontal="center" vertical="center"/>
    </xf>
    <xf numFmtId="273" fontId="0" fillId="0" borderId="84" xfId="2530" applyNumberFormat="1" applyFont="1" applyBorder="1" applyAlignment="1">
      <alignment horizontal="center" vertical="center"/>
    </xf>
    <xf numFmtId="1" fontId="0" fillId="0" borderId="80" xfId="0" applyNumberFormat="1" applyBorder="1" applyAlignment="1">
      <alignment horizontal="center" vertical="center"/>
    </xf>
    <xf numFmtId="172" fontId="23" fillId="0" borderId="82" xfId="0" applyNumberFormat="1" applyFont="1" applyBorder="1" applyAlignment="1">
      <alignment horizontal="center" vertical="center"/>
    </xf>
    <xf numFmtId="172" fontId="23" fillId="0" borderId="85" xfId="0" applyNumberFormat="1" applyFont="1" applyBorder="1" applyAlignment="1">
      <alignment horizontal="center" vertical="center"/>
    </xf>
    <xf numFmtId="172" fontId="23" fillId="0" borderId="85" xfId="2530" applyNumberFormat="1" applyFont="1" applyBorder="1" applyAlignment="1">
      <alignment horizontal="center" vertical="center"/>
    </xf>
    <xf numFmtId="171" fontId="0" fillId="0" borderId="80" xfId="2530" applyNumberFormat="1" applyFont="1" applyBorder="1" applyAlignment="1">
      <alignment horizontal="center" vertical="center"/>
    </xf>
    <xf numFmtId="172" fontId="38" fillId="0" borderId="82" xfId="2530" applyNumberFormat="1" applyFont="1" applyBorder="1" applyAlignment="1">
      <alignment horizontal="center" vertical="center"/>
    </xf>
    <xf numFmtId="172" fontId="38" fillId="0" borderId="85" xfId="0" applyNumberFormat="1" applyFont="1" applyBorder="1" applyAlignment="1">
      <alignment horizontal="center" vertical="center"/>
    </xf>
    <xf numFmtId="9" fontId="38" fillId="0" borderId="83" xfId="2629" applyFont="1" applyBorder="1" applyAlignment="1">
      <alignment horizontal="center" vertical="center"/>
    </xf>
    <xf numFmtId="172" fontId="23" fillId="0" borderId="78" xfId="2530" applyNumberFormat="1" applyFont="1" applyBorder="1" applyAlignment="1">
      <alignment horizontal="center" vertical="center"/>
    </xf>
    <xf numFmtId="9" fontId="23" fillId="0" borderId="81" xfId="2629" quotePrefix="1" applyFont="1" applyBorder="1" applyAlignment="1">
      <alignment horizontal="center" vertical="center"/>
    </xf>
    <xf numFmtId="172" fontId="20" fillId="0" borderId="82" xfId="2530" applyNumberFormat="1" applyFont="1" applyBorder="1" applyAlignment="1">
      <alignment horizontal="center" vertical="center"/>
    </xf>
    <xf numFmtId="172" fontId="20" fillId="0" borderId="85" xfId="2530" applyNumberFormat="1" applyFont="1" applyBorder="1" applyAlignment="1">
      <alignment horizontal="center" vertical="center"/>
    </xf>
    <xf numFmtId="9" fontId="0" fillId="0" borderId="75" xfId="2629" applyFont="1" applyBorder="1" applyAlignment="1">
      <alignment horizontal="center" vertical="center"/>
    </xf>
    <xf numFmtId="9" fontId="0" fillId="0" borderId="76" xfId="2629" applyFont="1" applyBorder="1" applyAlignment="1">
      <alignment horizontal="center" vertical="center"/>
    </xf>
    <xf numFmtId="9" fontId="0" fillId="0" borderId="77" xfId="2629" applyFont="1" applyBorder="1" applyAlignment="1">
      <alignment horizontal="center" vertical="center"/>
    </xf>
    <xf numFmtId="172" fontId="23" fillId="40" borderId="85" xfId="2596" applyNumberFormat="1" applyFont="1" applyFill="1" applyBorder="1" applyAlignment="1">
      <alignment horizontal="center" vertical="center"/>
    </xf>
    <xf numFmtId="172" fontId="38" fillId="0" borderId="82" xfId="0" applyNumberFormat="1" applyFont="1" applyBorder="1" applyAlignment="1">
      <alignment horizontal="center" vertical="center"/>
    </xf>
    <xf numFmtId="172" fontId="38" fillId="0" borderId="85" xfId="2530" applyNumberFormat="1" applyFont="1" applyBorder="1" applyAlignment="1">
      <alignment horizontal="center" vertical="center"/>
    </xf>
    <xf numFmtId="172" fontId="23" fillId="0" borderId="78" xfId="2530" applyNumberFormat="1" applyFont="1" applyFill="1" applyBorder="1" applyAlignment="1">
      <alignment horizontal="center" vertical="center"/>
    </xf>
    <xf numFmtId="9" fontId="0" fillId="0" borderId="75" xfId="2629" applyFont="1" applyBorder="1"/>
    <xf numFmtId="9" fontId="0" fillId="0" borderId="77" xfId="2629" applyFont="1" applyBorder="1"/>
    <xf numFmtId="275" fontId="23" fillId="0" borderId="82" xfId="0" applyNumberFormat="1" applyFont="1" applyBorder="1" applyAlignment="1">
      <alignment horizontal="center" vertical="center"/>
    </xf>
    <xf numFmtId="0" fontId="38" fillId="0" borderId="82" xfId="0" applyFont="1" applyBorder="1"/>
    <xf numFmtId="0" fontId="39" fillId="0" borderId="78" xfId="0" applyFont="1" applyBorder="1"/>
    <xf numFmtId="0" fontId="39" fillId="0" borderId="79" xfId="0" applyFont="1" applyBorder="1"/>
    <xf numFmtId="0" fontId="37" fillId="0" borderId="80" xfId="0" applyFont="1" applyBorder="1"/>
    <xf numFmtId="0" fontId="37" fillId="0" borderId="81" xfId="0" applyFont="1" applyBorder="1"/>
    <xf numFmtId="0" fontId="39" fillId="0" borderId="80" xfId="0" applyFont="1" applyBorder="1"/>
    <xf numFmtId="0" fontId="39" fillId="0" borderId="81" xfId="0" applyFont="1" applyBorder="1"/>
    <xf numFmtId="9" fontId="190" fillId="0" borderId="80" xfId="2629" applyFont="1" applyBorder="1"/>
    <xf numFmtId="9" fontId="190" fillId="0" borderId="81" xfId="2629" applyFont="1" applyBorder="1"/>
    <xf numFmtId="9" fontId="190" fillId="0" borderId="82" xfId="2629" applyFont="1" applyBorder="1"/>
    <xf numFmtId="9" fontId="190" fillId="0" borderId="83" xfId="2629" applyFont="1" applyBorder="1"/>
    <xf numFmtId="172" fontId="39" fillId="0" borderId="78" xfId="0" applyNumberFormat="1" applyFont="1" applyBorder="1" applyAlignment="1">
      <alignment horizontal="center" vertical="center"/>
    </xf>
    <xf numFmtId="172" fontId="39" fillId="0" borderId="84" xfId="0" applyNumberFormat="1" applyFont="1" applyBorder="1" applyAlignment="1">
      <alignment horizontal="center" vertical="center"/>
    </xf>
    <xf numFmtId="9" fontId="39" fillId="0" borderId="79" xfId="2629" applyFont="1" applyBorder="1" applyAlignment="1">
      <alignment horizontal="center" vertical="center"/>
    </xf>
    <xf numFmtId="172" fontId="37" fillId="0" borderId="80" xfId="0" applyNumberFormat="1" applyFont="1" applyBorder="1" applyAlignment="1">
      <alignment horizontal="center" vertical="center"/>
    </xf>
    <xf numFmtId="9" fontId="37" fillId="0" borderId="81" xfId="2629" applyFont="1" applyBorder="1" applyAlignment="1">
      <alignment horizontal="center" vertical="center"/>
    </xf>
    <xf numFmtId="172" fontId="39" fillId="0" borderId="80" xfId="0" applyNumberFormat="1" applyFont="1" applyBorder="1" applyAlignment="1">
      <alignment horizontal="center" vertical="center"/>
    </xf>
    <xf numFmtId="9" fontId="39" fillId="0" borderId="81" xfId="2629" applyFont="1" applyBorder="1" applyAlignment="1">
      <alignment horizontal="center" vertical="center"/>
    </xf>
    <xf numFmtId="9" fontId="190" fillId="0" borderId="80" xfId="2629" applyFont="1" applyBorder="1" applyAlignment="1">
      <alignment horizontal="center" vertical="center"/>
    </xf>
    <xf numFmtId="9" fontId="190" fillId="0" borderId="81" xfId="2629" applyFont="1" applyBorder="1" applyAlignment="1">
      <alignment horizontal="center" vertical="center"/>
    </xf>
    <xf numFmtId="9" fontId="190" fillId="0" borderId="82" xfId="2629" applyFont="1" applyBorder="1" applyAlignment="1">
      <alignment horizontal="center" vertical="center"/>
    </xf>
    <xf numFmtId="9" fontId="190" fillId="0" borderId="85" xfId="2629" applyFont="1" applyBorder="1" applyAlignment="1">
      <alignment horizontal="center" vertical="center"/>
    </xf>
    <xf numFmtId="9" fontId="190" fillId="0" borderId="83" xfId="2629" applyFont="1" applyBorder="1" applyAlignment="1">
      <alignment horizontal="center" vertical="center"/>
    </xf>
    <xf numFmtId="9" fontId="20" fillId="40" borderId="81" xfId="2629" applyFont="1" applyFill="1" applyBorder="1" applyAlignment="1">
      <alignment horizontal="center" vertical="center"/>
    </xf>
    <xf numFmtId="9" fontId="0" fillId="40" borderId="85" xfId="2629" applyFont="1" applyFill="1" applyBorder="1" applyAlignment="1">
      <alignment horizontal="center" vertical="center"/>
    </xf>
    <xf numFmtId="9" fontId="0" fillId="40" borderId="81" xfId="2629" applyFont="1" applyFill="1" applyBorder="1" applyAlignment="1">
      <alignment horizontal="center" vertical="center"/>
    </xf>
    <xf numFmtId="9" fontId="0" fillId="40" borderId="83" xfId="2629" applyFont="1" applyFill="1" applyBorder="1" applyAlignment="1">
      <alignment horizontal="center" vertical="center"/>
    </xf>
    <xf numFmtId="0" fontId="0" fillId="40" borderId="71" xfId="0" applyFill="1" applyBorder="1"/>
    <xf numFmtId="0" fontId="23" fillId="40" borderId="86" xfId="0" applyFont="1" applyFill="1" applyBorder="1"/>
    <xf numFmtId="0" fontId="0" fillId="40" borderId="87" xfId="0" applyFill="1" applyBorder="1"/>
    <xf numFmtId="0" fontId="23" fillId="40" borderId="87" xfId="0" applyFont="1" applyFill="1" applyBorder="1"/>
    <xf numFmtId="0" fontId="0" fillId="40" borderId="88" xfId="0" applyFill="1" applyBorder="1"/>
    <xf numFmtId="172" fontId="23" fillId="40" borderId="78" xfId="0" applyNumberFormat="1" applyFont="1" applyFill="1" applyBorder="1" applyAlignment="1">
      <alignment horizontal="center" vertical="center"/>
    </xf>
    <xf numFmtId="172" fontId="23" fillId="40" borderId="84" xfId="0" applyNumberFormat="1" applyFont="1" applyFill="1" applyBorder="1" applyAlignment="1">
      <alignment horizontal="center" vertical="center"/>
    </xf>
    <xf numFmtId="9" fontId="23" fillId="40" borderId="79" xfId="2629" applyFont="1" applyFill="1" applyBorder="1" applyAlignment="1">
      <alignment horizontal="center" vertical="center"/>
    </xf>
    <xf numFmtId="172" fontId="0" fillId="40" borderId="80" xfId="0" applyNumberFormat="1" applyFill="1" applyBorder="1" applyAlignment="1">
      <alignment horizontal="center" vertical="center"/>
    </xf>
    <xf numFmtId="172" fontId="23" fillId="40" borderId="80" xfId="0" applyNumberFormat="1" applyFont="1" applyFill="1" applyBorder="1" applyAlignment="1">
      <alignment horizontal="center" vertical="center"/>
    </xf>
    <xf numFmtId="9" fontId="23" fillId="40" borderId="81" xfId="2629" applyFont="1" applyFill="1" applyBorder="1" applyAlignment="1">
      <alignment horizontal="center" vertical="center"/>
    </xf>
    <xf numFmtId="9" fontId="0" fillId="40" borderId="80" xfId="2629" applyFont="1" applyFill="1" applyBorder="1" applyAlignment="1">
      <alignment horizontal="center" vertical="center"/>
    </xf>
    <xf numFmtId="9" fontId="0" fillId="40" borderId="82" xfId="2629" applyFont="1" applyFill="1" applyBorder="1" applyAlignment="1">
      <alignment horizontal="center" vertical="center"/>
    </xf>
    <xf numFmtId="172" fontId="23" fillId="37" borderId="75" xfId="0" applyNumberFormat="1" applyFont="1" applyFill="1" applyBorder="1" applyAlignment="1">
      <alignment horizontal="left" vertical="center"/>
    </xf>
    <xf numFmtId="172" fontId="23" fillId="37" borderId="77" xfId="0" applyNumberFormat="1" applyFont="1" applyFill="1" applyBorder="1" applyAlignment="1">
      <alignment horizontal="left" vertical="center"/>
    </xf>
    <xf numFmtId="0" fontId="23" fillId="40" borderId="78" xfId="0" applyFont="1" applyFill="1" applyBorder="1" applyAlignment="1">
      <alignment horizontal="center" vertical="center"/>
    </xf>
    <xf numFmtId="0" fontId="0" fillId="0" borderId="83" xfId="0" applyBorder="1" applyAlignment="1">
      <alignment horizontal="left"/>
    </xf>
    <xf numFmtId="0" fontId="23" fillId="40" borderId="80" xfId="0" applyFont="1" applyFill="1" applyBorder="1" applyAlignment="1">
      <alignment horizontal="center" vertical="center"/>
    </xf>
    <xf numFmtId="0" fontId="20" fillId="0" borderId="71" xfId="0" applyFont="1" applyBorder="1" applyAlignment="1">
      <alignment horizontal="center"/>
    </xf>
    <xf numFmtId="0" fontId="23" fillId="47" borderId="74" xfId="0" applyFont="1" applyFill="1" applyBorder="1"/>
    <xf numFmtId="0" fontId="23" fillId="0" borderId="87" xfId="0" applyFont="1" applyBorder="1"/>
    <xf numFmtId="0" fontId="23" fillId="47" borderId="74" xfId="0" applyFont="1" applyFill="1" applyBorder="1" applyAlignment="1">
      <alignment vertical="center"/>
    </xf>
    <xf numFmtId="0" fontId="0" fillId="0" borderId="81" xfId="0" applyBorder="1" applyAlignment="1">
      <alignment horizontal="left" vertical="center" indent="1"/>
    </xf>
    <xf numFmtId="275" fontId="0" fillId="0" borderId="78" xfId="2530" applyNumberFormat="1" applyFont="1" applyBorder="1" applyAlignment="1">
      <alignment horizontal="center" vertical="center"/>
    </xf>
    <xf numFmtId="275" fontId="0" fillId="0" borderId="84" xfId="2530" applyNumberFormat="1" applyFont="1" applyBorder="1" applyAlignment="1">
      <alignment horizontal="center" vertical="center"/>
    </xf>
    <xf numFmtId="10" fontId="0" fillId="0" borderId="71" xfId="2629" applyNumberFormat="1" applyFont="1" applyBorder="1"/>
    <xf numFmtId="10" fontId="23" fillId="37" borderId="79" xfId="2629" applyNumberFormat="1" applyFont="1" applyFill="1" applyBorder="1" applyAlignment="1">
      <alignment horizontal="center" vertical="center"/>
    </xf>
    <xf numFmtId="9" fontId="20" fillId="0" borderId="71" xfId="2629" applyFont="1" applyBorder="1"/>
    <xf numFmtId="265" fontId="20" fillId="0" borderId="0" xfId="0" applyNumberFormat="1" applyFont="1"/>
    <xf numFmtId="0" fontId="230" fillId="37" borderId="75" xfId="0" applyFont="1" applyFill="1" applyBorder="1" applyAlignment="1">
      <alignment vertical="center"/>
    </xf>
    <xf numFmtId="0" fontId="230" fillId="37" borderId="77" xfId="0" applyFont="1" applyFill="1" applyBorder="1" applyAlignment="1">
      <alignment vertical="center"/>
    </xf>
    <xf numFmtId="0" fontId="230" fillId="0" borderId="0" xfId="0" applyFont="1" applyAlignment="1">
      <alignment horizontal="center" vertical="center"/>
    </xf>
    <xf numFmtId="172" fontId="230" fillId="37" borderId="75" xfId="0" applyNumberFormat="1" applyFont="1" applyFill="1" applyBorder="1" applyAlignment="1">
      <alignment horizontal="center" vertical="center"/>
    </xf>
    <xf numFmtId="172" fontId="230" fillId="37" borderId="76" xfId="0" applyNumberFormat="1" applyFont="1" applyFill="1" applyBorder="1" applyAlignment="1">
      <alignment horizontal="center" vertical="center"/>
    </xf>
    <xf numFmtId="9" fontId="230" fillId="37" borderId="77" xfId="2629" applyFont="1" applyFill="1" applyBorder="1" applyAlignment="1">
      <alignment horizontal="center" vertical="center"/>
    </xf>
    <xf numFmtId="0" fontId="178" fillId="0" borderId="0" xfId="0" applyFont="1"/>
    <xf numFmtId="0" fontId="230" fillId="37" borderId="78" xfId="0" applyFont="1" applyFill="1" applyBorder="1"/>
    <xf numFmtId="0" fontId="230" fillId="37" borderId="79" xfId="0" applyFont="1" applyFill="1" applyBorder="1"/>
    <xf numFmtId="172" fontId="230" fillId="37" borderId="75" xfId="2530" applyNumberFormat="1" applyFont="1" applyFill="1" applyBorder="1" applyAlignment="1">
      <alignment horizontal="center" vertical="center"/>
    </xf>
    <xf numFmtId="172" fontId="230" fillId="37" borderId="76" xfId="2530" applyNumberFormat="1" applyFont="1" applyFill="1" applyBorder="1" applyAlignment="1">
      <alignment horizontal="center" vertical="center"/>
    </xf>
    <xf numFmtId="9" fontId="178" fillId="0" borderId="75" xfId="2629" applyFont="1" applyBorder="1"/>
    <xf numFmtId="9" fontId="178" fillId="0" borderId="77" xfId="2629" applyFont="1" applyBorder="1"/>
    <xf numFmtId="9" fontId="178" fillId="0" borderId="0" xfId="2629" applyFont="1" applyAlignment="1">
      <alignment horizontal="center" vertical="center"/>
    </xf>
    <xf numFmtId="9" fontId="178" fillId="0" borderId="75" xfId="2629" applyFont="1" applyBorder="1" applyAlignment="1">
      <alignment horizontal="center" vertical="center"/>
    </xf>
    <xf numFmtId="9" fontId="178" fillId="0" borderId="76" xfId="2629" applyFont="1" applyBorder="1" applyAlignment="1">
      <alignment horizontal="center" vertical="center"/>
    </xf>
    <xf numFmtId="9" fontId="178" fillId="0" borderId="77" xfId="2629" applyFont="1" applyBorder="1" applyAlignment="1">
      <alignment horizontal="center" vertical="center"/>
    </xf>
    <xf numFmtId="9" fontId="178" fillId="0" borderId="0" xfId="2629" applyFont="1"/>
    <xf numFmtId="168" fontId="20" fillId="0" borderId="80" xfId="2629" applyNumberFormat="1" applyFont="1" applyFill="1" applyBorder="1" applyAlignment="1">
      <alignment horizontal="center" vertical="center"/>
    </xf>
    <xf numFmtId="9" fontId="23" fillId="37" borderId="84" xfId="2629" applyFont="1" applyFill="1" applyBorder="1" applyAlignment="1">
      <alignment horizontal="center" vertical="center"/>
    </xf>
    <xf numFmtId="9" fontId="20" fillId="37" borderId="0" xfId="2629" applyFont="1" applyFill="1" applyBorder="1" applyAlignment="1">
      <alignment horizontal="center" vertical="center"/>
    </xf>
    <xf numFmtId="9" fontId="23" fillId="0" borderId="84" xfId="2629" applyFont="1" applyFill="1" applyBorder="1" applyAlignment="1">
      <alignment horizontal="center" vertical="center"/>
    </xf>
    <xf numFmtId="9" fontId="20" fillId="0" borderId="85" xfId="2629" applyFont="1" applyFill="1" applyBorder="1" applyAlignment="1">
      <alignment horizontal="center" vertical="center"/>
    </xf>
    <xf numFmtId="9" fontId="23" fillId="0" borderId="0" xfId="2629" applyFont="1" applyBorder="1" applyAlignment="1">
      <alignment horizontal="center" vertical="center"/>
    </xf>
    <xf numFmtId="9" fontId="20" fillId="0" borderId="85" xfId="2629" applyFont="1" applyBorder="1" applyAlignment="1">
      <alignment horizontal="center" vertical="center"/>
    </xf>
    <xf numFmtId="9" fontId="20" fillId="0" borderId="0" xfId="2629" quotePrefix="1" applyFont="1" applyBorder="1" applyAlignment="1">
      <alignment horizontal="center" vertical="center"/>
    </xf>
    <xf numFmtId="9" fontId="0" fillId="0" borderId="85" xfId="2629" applyFont="1" applyBorder="1" applyAlignment="1">
      <alignment horizontal="center" vertical="center"/>
    </xf>
    <xf numFmtId="0" fontId="179" fillId="68" borderId="0" xfId="0" applyFont="1" applyFill="1"/>
    <xf numFmtId="9" fontId="20" fillId="0" borderId="84" xfId="2629" applyFont="1" applyFill="1" applyBorder="1" applyAlignment="1">
      <alignment horizontal="center" vertical="center"/>
    </xf>
    <xf numFmtId="9" fontId="23" fillId="0" borderId="85" xfId="2629" applyFont="1" applyFill="1" applyBorder="1" applyAlignment="1">
      <alignment horizontal="center" vertical="center"/>
    </xf>
    <xf numFmtId="9" fontId="230" fillId="37" borderId="76" xfId="2629" applyFont="1" applyFill="1" applyBorder="1" applyAlignment="1">
      <alignment horizontal="center" vertical="center"/>
    </xf>
    <xf numFmtId="9" fontId="23" fillId="37" borderId="76" xfId="2629" applyFont="1" applyFill="1" applyBorder="1" applyAlignment="1">
      <alignment horizontal="center" vertical="center"/>
    </xf>
    <xf numFmtId="9" fontId="20" fillId="0" borderId="84" xfId="2629" applyBorder="1" applyAlignment="1">
      <alignment horizontal="center" vertical="center"/>
    </xf>
    <xf numFmtId="9" fontId="20" fillId="0" borderId="0" xfId="2629" applyBorder="1" applyAlignment="1">
      <alignment horizontal="center" vertical="center"/>
    </xf>
    <xf numFmtId="9" fontId="0" fillId="0" borderId="85" xfId="0" applyNumberFormat="1" applyBorder="1" applyAlignment="1">
      <alignment horizontal="center" vertical="center"/>
    </xf>
    <xf numFmtId="9" fontId="23" fillId="0" borderId="76" xfId="2629" applyFont="1" applyBorder="1" applyAlignment="1">
      <alignment horizontal="center" vertical="center"/>
    </xf>
    <xf numFmtId="9" fontId="31" fillId="0" borderId="84" xfId="2629" applyFont="1" applyBorder="1" applyAlignment="1">
      <alignment horizontal="center" vertical="center"/>
    </xf>
    <xf numFmtId="9" fontId="33" fillId="0" borderId="0" xfId="2629" applyFont="1" applyBorder="1" applyAlignment="1">
      <alignment horizontal="center" vertical="center"/>
    </xf>
    <xf numFmtId="9" fontId="20" fillId="0" borderId="84" xfId="2629" applyFont="1" applyBorder="1" applyAlignment="1">
      <alignment horizontal="center" vertical="center"/>
    </xf>
    <xf numFmtId="9" fontId="23" fillId="0" borderId="85" xfId="2629" applyFont="1" applyBorder="1" applyAlignment="1">
      <alignment horizontal="center" vertical="center"/>
    </xf>
    <xf numFmtId="9" fontId="0" fillId="0" borderId="84" xfId="2629" applyFont="1" applyBorder="1" applyAlignment="1">
      <alignment horizontal="center" vertical="center"/>
    </xf>
    <xf numFmtId="9" fontId="38" fillId="0" borderId="85" xfId="2629" applyFont="1" applyBorder="1" applyAlignment="1">
      <alignment horizontal="center" vertical="center"/>
    </xf>
    <xf numFmtId="9" fontId="23" fillId="0" borderId="84" xfId="2629" applyFont="1" applyBorder="1" applyAlignment="1">
      <alignment horizontal="center" vertical="center"/>
    </xf>
    <xf numFmtId="9" fontId="23" fillId="0" borderId="0" xfId="2629" quotePrefix="1" applyFont="1" applyBorder="1" applyAlignment="1">
      <alignment horizontal="center" vertical="center"/>
    </xf>
    <xf numFmtId="9" fontId="39" fillId="0" borderId="84" xfId="2629" applyFont="1" applyBorder="1" applyAlignment="1">
      <alignment horizontal="center" vertical="center"/>
    </xf>
    <xf numFmtId="9" fontId="37" fillId="0" borderId="0" xfId="2629" applyFont="1" applyBorder="1" applyAlignment="1">
      <alignment horizontal="center" vertical="center"/>
    </xf>
    <xf numFmtId="9" fontId="39" fillId="0" borderId="0" xfId="2629" applyFont="1" applyBorder="1" applyAlignment="1">
      <alignment horizontal="center" vertical="center"/>
    </xf>
    <xf numFmtId="0" fontId="228" fillId="0" borderId="92" xfId="0" applyFont="1" applyBorder="1" applyAlignment="1">
      <alignment horizontal="center" vertical="center" wrapText="1"/>
    </xf>
    <xf numFmtId="9" fontId="43" fillId="37" borderId="76" xfId="2629" applyFont="1" applyFill="1" applyBorder="1" applyAlignment="1">
      <alignment horizontal="center" vertical="center"/>
    </xf>
    <xf numFmtId="168" fontId="20" fillId="0" borderId="0" xfId="2629" applyNumberFormat="1" applyFont="1" applyFill="1" applyBorder="1" applyAlignment="1">
      <alignment horizontal="center" vertical="center"/>
    </xf>
    <xf numFmtId="9" fontId="23" fillId="40" borderId="84" xfId="2629" applyFont="1" applyFill="1" applyBorder="1" applyAlignment="1">
      <alignment horizontal="center" vertical="center"/>
    </xf>
    <xf numFmtId="0" fontId="231" fillId="37" borderId="81" xfId="0" applyFont="1" applyFill="1" applyBorder="1"/>
    <xf numFmtId="0" fontId="231" fillId="0" borderId="0" xfId="0" applyFont="1" applyAlignment="1">
      <alignment horizontal="center" vertical="center"/>
    </xf>
    <xf numFmtId="3" fontId="231" fillId="70" borderId="80" xfId="0" applyNumberFormat="1" applyFont="1" applyFill="1" applyBorder="1" applyAlignment="1">
      <alignment horizontal="center" vertical="center"/>
    </xf>
    <xf numFmtId="3" fontId="231" fillId="70" borderId="0" xfId="0" applyNumberFormat="1" applyFont="1" applyFill="1" applyAlignment="1">
      <alignment horizontal="center" vertical="center"/>
    </xf>
    <xf numFmtId="3" fontId="231" fillId="37" borderId="0" xfId="0" applyNumberFormat="1" applyFont="1" applyFill="1" applyAlignment="1">
      <alignment horizontal="center" vertical="center"/>
    </xf>
    <xf numFmtId="9" fontId="231" fillId="37" borderId="81" xfId="2629" applyFont="1" applyFill="1" applyBorder="1" applyAlignment="1">
      <alignment horizontal="center" vertical="center"/>
    </xf>
    <xf numFmtId="10" fontId="231" fillId="37" borderId="81" xfId="2629" applyNumberFormat="1" applyFont="1" applyFill="1" applyBorder="1" applyAlignment="1">
      <alignment horizontal="center" vertical="center"/>
    </xf>
    <xf numFmtId="0" fontId="25" fillId="0" borderId="0" xfId="0" applyFont="1"/>
    <xf numFmtId="3" fontId="25" fillId="70" borderId="0" xfId="0" applyNumberFormat="1" applyFont="1" applyFill="1" applyAlignment="1">
      <alignment horizontal="center" vertical="center"/>
    </xf>
    <xf numFmtId="3" fontId="25" fillId="37" borderId="0" xfId="0" applyNumberFormat="1" applyFont="1" applyFill="1" applyAlignment="1">
      <alignment horizontal="center" vertical="center"/>
    </xf>
    <xf numFmtId="10" fontId="25" fillId="37" borderId="81" xfId="2629" applyNumberFormat="1" applyFont="1" applyFill="1" applyBorder="1" applyAlignment="1">
      <alignment horizontal="center" vertical="center"/>
    </xf>
    <xf numFmtId="3" fontId="25" fillId="70" borderId="80" xfId="0" applyNumberFormat="1" applyFont="1" applyFill="1" applyBorder="1" applyAlignment="1">
      <alignment horizontal="center" vertical="center"/>
    </xf>
    <xf numFmtId="9" fontId="25" fillId="37" borderId="0" xfId="2629" applyFont="1" applyFill="1" applyBorder="1" applyAlignment="1">
      <alignment horizontal="center" vertical="center"/>
    </xf>
    <xf numFmtId="9" fontId="25" fillId="37" borderId="81" xfId="2629" applyFont="1" applyFill="1" applyBorder="1" applyAlignment="1">
      <alignment horizontal="center" vertical="center"/>
    </xf>
    <xf numFmtId="3" fontId="232" fillId="0" borderId="0" xfId="0" applyNumberFormat="1" applyFont="1" applyAlignment="1">
      <alignment horizontal="center" vertical="center"/>
    </xf>
    <xf numFmtId="0" fontId="232" fillId="40" borderId="80" xfId="2596" applyFont="1" applyFill="1" applyBorder="1" applyAlignment="1">
      <alignment vertical="center"/>
    </xf>
    <xf numFmtId="0" fontId="232" fillId="40" borderId="81" xfId="2596" applyFont="1" applyFill="1" applyBorder="1" applyAlignment="1">
      <alignment vertical="center"/>
    </xf>
    <xf numFmtId="0" fontId="232" fillId="0" borderId="0" xfId="0" applyFont="1" applyAlignment="1">
      <alignment vertical="center"/>
    </xf>
    <xf numFmtId="3" fontId="232" fillId="0" borderId="80" xfId="0" applyNumberFormat="1" applyFont="1" applyBorder="1" applyAlignment="1">
      <alignment horizontal="center" vertical="center"/>
    </xf>
    <xf numFmtId="3" fontId="232" fillId="0" borderId="81" xfId="0" applyNumberFormat="1" applyFont="1" applyBorder="1" applyAlignment="1">
      <alignment horizontal="center" vertical="center"/>
    </xf>
    <xf numFmtId="3" fontId="232" fillId="0" borderId="0" xfId="0" applyNumberFormat="1" applyFont="1" applyAlignment="1">
      <alignment vertical="center"/>
    </xf>
    <xf numFmtId="9" fontId="0" fillId="68" borderId="71" xfId="2629" applyFont="1" applyFill="1" applyBorder="1"/>
    <xf numFmtId="169" fontId="20" fillId="0" borderId="0" xfId="2530" applyNumberFormat="1" applyFont="1" applyAlignment="1">
      <alignment horizontal="center"/>
    </xf>
    <xf numFmtId="278" fontId="0" fillId="0" borderId="80" xfId="0" applyNumberFormat="1" applyBorder="1" applyAlignment="1">
      <alignment horizontal="center" vertical="center"/>
    </xf>
    <xf numFmtId="9" fontId="0" fillId="0" borderId="0" xfId="2629" applyFont="1" applyFill="1"/>
    <xf numFmtId="9" fontId="0" fillId="68" borderId="0" xfId="2629" applyFont="1" applyFill="1"/>
    <xf numFmtId="0" fontId="101" fillId="0" borderId="55" xfId="3533" applyFont="1" applyBorder="1"/>
    <xf numFmtId="0" fontId="233" fillId="0" borderId="0" xfId="3533" applyFont="1"/>
    <xf numFmtId="0" fontId="70" fillId="0" borderId="55" xfId="3533" applyFont="1" applyBorder="1" applyAlignment="1">
      <alignment horizontal="left" indent="1"/>
    </xf>
    <xf numFmtId="172" fontId="101" fillId="0" borderId="55" xfId="3531" applyNumberFormat="1" applyFont="1" applyBorder="1" applyAlignment="1">
      <alignment horizontal="center"/>
    </xf>
    <xf numFmtId="172" fontId="101" fillId="0" borderId="45" xfId="3531" applyNumberFormat="1" applyFont="1" applyBorder="1" applyAlignment="1">
      <alignment horizontal="center"/>
    </xf>
    <xf numFmtId="172" fontId="101" fillId="0" borderId="0" xfId="3531" applyNumberFormat="1" applyFont="1" applyBorder="1" applyAlignment="1">
      <alignment horizontal="center"/>
    </xf>
    <xf numFmtId="172" fontId="101" fillId="0" borderId="46" xfId="3531" applyNumberFormat="1" applyFont="1" applyBorder="1" applyAlignment="1">
      <alignment horizontal="center"/>
    </xf>
    <xf numFmtId="172" fontId="70" fillId="0" borderId="45" xfId="3531" applyNumberFormat="1" applyFont="1" applyBorder="1" applyAlignment="1">
      <alignment horizontal="center" vertical="center"/>
    </xf>
    <xf numFmtId="172" fontId="70" fillId="0" borderId="0" xfId="3531" applyNumberFormat="1" applyFont="1" applyBorder="1" applyAlignment="1">
      <alignment horizontal="center" vertical="center"/>
    </xf>
    <xf numFmtId="276" fontId="70" fillId="0" borderId="0" xfId="3531" applyNumberFormat="1" applyFont="1" applyBorder="1" applyAlignment="1">
      <alignment horizontal="right" vertical="center"/>
    </xf>
    <xf numFmtId="171" fontId="70" fillId="0" borderId="0" xfId="3531" applyNumberFormat="1" applyFont="1" applyBorder="1" applyAlignment="1">
      <alignment horizontal="center" vertical="center"/>
    </xf>
    <xf numFmtId="171" fontId="70" fillId="0" borderId="45" xfId="3531" applyNumberFormat="1" applyFont="1" applyBorder="1" applyAlignment="1">
      <alignment horizontal="center" vertical="center"/>
    </xf>
    <xf numFmtId="273" fontId="0" fillId="0" borderId="80" xfId="0" applyNumberFormat="1" applyBorder="1" applyAlignment="1">
      <alignment horizontal="center" vertical="center"/>
    </xf>
    <xf numFmtId="0" fontId="25" fillId="0" borderId="80" xfId="0" applyFont="1" applyBorder="1"/>
    <xf numFmtId="0" fontId="25" fillId="0" borderId="81" xfId="0" applyFont="1" applyBorder="1" applyAlignment="1">
      <alignment horizontal="left" indent="1"/>
    </xf>
    <xf numFmtId="0" fontId="25" fillId="0" borderId="0" xfId="0" applyFont="1" applyAlignment="1">
      <alignment horizontal="center" vertical="center"/>
    </xf>
    <xf numFmtId="172" fontId="25" fillId="0" borderId="80" xfId="0" applyNumberFormat="1" applyFont="1" applyBorder="1" applyAlignment="1">
      <alignment horizontal="center" vertical="center"/>
    </xf>
    <xf numFmtId="172" fontId="25" fillId="0" borderId="0" xfId="0" applyNumberFormat="1" applyFont="1" applyAlignment="1">
      <alignment horizontal="center" vertical="center"/>
    </xf>
    <xf numFmtId="168" fontId="25" fillId="0" borderId="81" xfId="2629" applyNumberFormat="1" applyFont="1" applyBorder="1" applyAlignment="1">
      <alignment horizontal="center" vertical="center"/>
    </xf>
    <xf numFmtId="9" fontId="25" fillId="0" borderId="81" xfId="2629" applyFont="1" applyBorder="1" applyAlignment="1">
      <alignment horizontal="center" vertical="center"/>
    </xf>
    <xf numFmtId="168" fontId="25" fillId="0" borderId="0" xfId="2629" applyNumberFormat="1" applyFont="1" applyBorder="1" applyAlignment="1">
      <alignment horizontal="center" vertical="center"/>
    </xf>
    <xf numFmtId="172" fontId="94" fillId="0" borderId="0" xfId="3533" applyNumberFormat="1" applyFont="1"/>
    <xf numFmtId="0" fontId="0" fillId="0" borderId="0" xfId="3533" applyFont="1" applyAlignment="1">
      <alignment horizontal="center"/>
    </xf>
    <xf numFmtId="171" fontId="235" fillId="0" borderId="47" xfId="3531" applyNumberFormat="1" applyFont="1" applyBorder="1" applyAlignment="1">
      <alignment horizontal="center"/>
    </xf>
    <xf numFmtId="171" fontId="235" fillId="0" borderId="48" xfId="3531" applyNumberFormat="1" applyFont="1" applyBorder="1" applyAlignment="1">
      <alignment horizontal="center"/>
    </xf>
    <xf numFmtId="171" fontId="235" fillId="0" borderId="49" xfId="3531" applyNumberFormat="1" applyFont="1" applyBorder="1" applyAlignment="1">
      <alignment horizontal="center"/>
    </xf>
    <xf numFmtId="3" fontId="20" fillId="70" borderId="78" xfId="0" applyNumberFormat="1" applyFont="1" applyFill="1" applyBorder="1" applyAlignment="1">
      <alignment horizontal="center" vertical="center"/>
    </xf>
    <xf numFmtId="272" fontId="0" fillId="0" borderId="78" xfId="0" applyNumberFormat="1" applyBorder="1" applyAlignment="1">
      <alignment horizontal="center" vertical="center"/>
    </xf>
    <xf numFmtId="0" fontId="232" fillId="40" borderId="82" xfId="2596" applyFont="1" applyFill="1" applyBorder="1" applyAlignment="1">
      <alignment vertical="center"/>
    </xf>
    <xf numFmtId="0" fontId="232" fillId="40" borderId="83" xfId="2596" applyFont="1" applyFill="1" applyBorder="1" applyAlignment="1">
      <alignment vertical="center"/>
    </xf>
    <xf numFmtId="3" fontId="232" fillId="0" borderId="82" xfId="0" applyNumberFormat="1" applyFont="1" applyBorder="1" applyAlignment="1">
      <alignment horizontal="center" vertical="center"/>
    </xf>
    <xf numFmtId="3" fontId="232" fillId="0" borderId="85" xfId="0" applyNumberFormat="1" applyFont="1" applyBorder="1" applyAlignment="1">
      <alignment horizontal="center" vertical="center"/>
    </xf>
    <xf numFmtId="3" fontId="232" fillId="0" borderId="83" xfId="0" applyNumberFormat="1" applyFont="1" applyBorder="1" applyAlignment="1">
      <alignment horizontal="center" vertical="center"/>
    </xf>
    <xf numFmtId="0" fontId="20" fillId="0" borderId="81" xfId="0" applyFont="1" applyBorder="1" applyAlignment="1">
      <alignment horizontal="left"/>
    </xf>
    <xf numFmtId="0" fontId="20" fillId="0" borderId="83" xfId="0" applyFont="1" applyBorder="1" applyAlignment="1">
      <alignment horizontal="left" indent="1"/>
    </xf>
    <xf numFmtId="0" fontId="0" fillId="37" borderId="80" xfId="0" applyFill="1" applyBorder="1"/>
    <xf numFmtId="0" fontId="25" fillId="37" borderId="81" xfId="0" applyFont="1" applyFill="1" applyBorder="1"/>
    <xf numFmtId="3" fontId="0" fillId="70" borderId="80" xfId="0" applyNumberFormat="1" applyFill="1" applyBorder="1" applyAlignment="1">
      <alignment horizontal="center" vertical="center"/>
    </xf>
    <xf numFmtId="3" fontId="0" fillId="70" borderId="0" xfId="0" applyNumberFormat="1" applyFill="1" applyAlignment="1">
      <alignment horizontal="center" vertical="center"/>
    </xf>
    <xf numFmtId="3" fontId="0" fillId="37" borderId="0" xfId="0" applyNumberFormat="1" applyFill="1" applyAlignment="1">
      <alignment horizontal="center" vertical="center"/>
    </xf>
    <xf numFmtId="10" fontId="20" fillId="37" borderId="81" xfId="2629" applyNumberFormat="1" applyFont="1" applyFill="1" applyBorder="1" applyAlignment="1">
      <alignment horizontal="center" vertical="center"/>
    </xf>
    <xf numFmtId="0" fontId="231" fillId="37" borderId="75" xfId="0" applyFont="1" applyFill="1" applyBorder="1" applyAlignment="1">
      <alignment horizontal="left" indent="1"/>
    </xf>
    <xf numFmtId="0" fontId="231" fillId="37" borderId="77" xfId="0" applyFont="1" applyFill="1" applyBorder="1"/>
    <xf numFmtId="172" fontId="231" fillId="37" borderId="75" xfId="2530" applyNumberFormat="1" applyFont="1" applyFill="1" applyBorder="1" applyAlignment="1">
      <alignment horizontal="center" vertical="center"/>
    </xf>
    <xf numFmtId="172" fontId="231" fillId="37" borderId="76" xfId="2530" applyNumberFormat="1" applyFont="1" applyFill="1" applyBorder="1" applyAlignment="1">
      <alignment horizontal="center" vertical="center"/>
    </xf>
    <xf numFmtId="9" fontId="231" fillId="37" borderId="77" xfId="2629" applyFont="1" applyFill="1" applyBorder="1" applyAlignment="1">
      <alignment horizontal="center" vertical="center"/>
    </xf>
    <xf numFmtId="9" fontId="231" fillId="37" borderId="76" xfId="2629" applyFont="1" applyFill="1" applyBorder="1" applyAlignment="1">
      <alignment horizontal="center" vertical="center"/>
    </xf>
    <xf numFmtId="0" fontId="228" fillId="0" borderId="80" xfId="0" applyFont="1" applyBorder="1" applyAlignment="1">
      <alignment vertical="center"/>
    </xf>
    <xf numFmtId="0" fontId="23" fillId="40" borderId="80" xfId="0" applyFont="1" applyFill="1" applyBorder="1"/>
    <xf numFmtId="0" fontId="0" fillId="40" borderId="80" xfId="0" applyFill="1" applyBorder="1"/>
    <xf numFmtId="9" fontId="0" fillId="40" borderId="80" xfId="2629" applyFont="1" applyFill="1" applyBorder="1"/>
    <xf numFmtId="0" fontId="228" fillId="0" borderId="80" xfId="0" applyFont="1" applyBorder="1" applyAlignment="1">
      <alignment horizontal="center" vertical="center"/>
    </xf>
    <xf numFmtId="0" fontId="178" fillId="0" borderId="80" xfId="0" applyFont="1" applyBorder="1"/>
    <xf numFmtId="172" fontId="23" fillId="37" borderId="82" xfId="0" applyNumberFormat="1" applyFont="1" applyFill="1" applyBorder="1" applyAlignment="1">
      <alignment horizontal="center" vertical="center"/>
    </xf>
    <xf numFmtId="9" fontId="0" fillId="0" borderId="80" xfId="2629" applyFont="1" applyBorder="1"/>
    <xf numFmtId="9" fontId="178" fillId="0" borderId="80" xfId="2629" applyFont="1" applyBorder="1"/>
    <xf numFmtId="9" fontId="25" fillId="0" borderId="80" xfId="2629" applyFont="1" applyBorder="1"/>
    <xf numFmtId="169" fontId="0" fillId="0" borderId="80" xfId="2530" applyNumberFormat="1" applyFont="1" applyBorder="1"/>
    <xf numFmtId="3" fontId="23" fillId="37" borderId="78" xfId="2596" applyNumberFormat="1" applyFont="1" applyFill="1" applyBorder="1" applyAlignment="1">
      <alignment horizontal="center" vertical="center"/>
    </xf>
    <xf numFmtId="0" fontId="237" fillId="0" borderId="93" xfId="2574" applyFont="1" applyBorder="1" applyAlignment="1">
      <alignment horizontal="left"/>
    </xf>
    <xf numFmtId="0" fontId="8" fillId="68" borderId="0" xfId="4906" applyFill="1"/>
    <xf numFmtId="0" fontId="238" fillId="68" borderId="0" xfId="4906" applyFont="1" applyFill="1" applyAlignment="1">
      <alignment vertical="center"/>
    </xf>
    <xf numFmtId="0" fontId="8" fillId="68" borderId="0" xfId="4906" applyFill="1" applyAlignment="1">
      <alignment vertical="center"/>
    </xf>
    <xf numFmtId="0" fontId="239" fillId="0" borderId="93" xfId="4906" applyFont="1" applyBorder="1"/>
    <xf numFmtId="0" fontId="240" fillId="0" borderId="93" xfId="4906" applyFont="1" applyBorder="1"/>
    <xf numFmtId="0" fontId="8" fillId="0" borderId="0" xfId="4906"/>
    <xf numFmtId="0" fontId="183" fillId="0" borderId="0" xfId="4906" applyFont="1"/>
    <xf numFmtId="0" fontId="8" fillId="70" borderId="94" xfId="4906" applyFill="1" applyBorder="1" applyAlignment="1">
      <alignment vertical="center"/>
    </xf>
    <xf numFmtId="0" fontId="8" fillId="0" borderId="96" xfId="4906" applyBorder="1"/>
    <xf numFmtId="0" fontId="8" fillId="0" borderId="97" xfId="4906" applyBorder="1"/>
    <xf numFmtId="0" fontId="242" fillId="0" borderId="0" xfId="4906" applyFont="1"/>
    <xf numFmtId="0" fontId="242" fillId="68" borderId="0" xfId="4906" applyFont="1" applyFill="1"/>
    <xf numFmtId="2" fontId="37" fillId="0" borderId="0" xfId="4929" applyFont="1" applyAlignment="1">
      <alignment vertical="center"/>
    </xf>
    <xf numFmtId="169" fontId="0" fillId="0" borderId="0" xfId="2530" applyNumberFormat="1" applyFont="1" applyBorder="1" applyAlignment="1">
      <alignment horizontal="center" vertical="center"/>
    </xf>
    <xf numFmtId="169" fontId="23" fillId="37" borderId="75" xfId="2530" applyNumberFormat="1" applyFont="1" applyFill="1" applyBorder="1" applyAlignment="1">
      <alignment horizontal="center" vertical="center"/>
    </xf>
    <xf numFmtId="169" fontId="23" fillId="37" borderId="76" xfId="2530" applyNumberFormat="1" applyFont="1" applyFill="1" applyBorder="1" applyAlignment="1">
      <alignment horizontal="center" vertical="center"/>
    </xf>
    <xf numFmtId="169" fontId="0" fillId="0" borderId="0" xfId="2530" applyNumberFormat="1" applyFont="1" applyAlignment="1">
      <alignment horizontal="center" vertical="center"/>
    </xf>
    <xf numFmtId="169" fontId="0" fillId="0" borderId="78" xfId="2530" applyNumberFormat="1" applyFont="1" applyBorder="1" applyAlignment="1">
      <alignment horizontal="center" vertical="center"/>
    </xf>
    <xf numFmtId="169" fontId="0" fillId="0" borderId="84" xfId="2530" applyNumberFormat="1" applyFont="1" applyBorder="1" applyAlignment="1">
      <alignment horizontal="center" vertical="center"/>
    </xf>
    <xf numFmtId="169" fontId="23" fillId="0" borderId="0" xfId="2530" applyNumberFormat="1" applyFont="1" applyBorder="1" applyAlignment="1">
      <alignment horizontal="center" vertical="center"/>
    </xf>
    <xf numFmtId="169" fontId="0" fillId="0" borderId="80" xfId="2530" applyNumberFormat="1" applyFont="1" applyBorder="1" applyAlignment="1">
      <alignment horizontal="center" vertical="center"/>
    </xf>
    <xf numFmtId="169" fontId="0" fillId="0" borderId="85" xfId="2530" applyNumberFormat="1" applyFont="1" applyBorder="1" applyAlignment="1">
      <alignment horizontal="center" vertical="center"/>
    </xf>
    <xf numFmtId="169" fontId="0" fillId="0" borderId="71" xfId="2530" applyNumberFormat="1" applyFont="1" applyBorder="1"/>
    <xf numFmtId="169" fontId="228" fillId="0" borderId="75" xfId="2530" applyNumberFormat="1" applyFont="1" applyBorder="1" applyAlignment="1">
      <alignment horizontal="center" vertical="center" wrapText="1"/>
    </xf>
    <xf numFmtId="169" fontId="228" fillId="0" borderId="76" xfId="2530" applyNumberFormat="1" applyFont="1" applyBorder="1" applyAlignment="1">
      <alignment horizontal="center" vertical="center" wrapText="1"/>
    </xf>
    <xf numFmtId="169" fontId="0" fillId="0" borderId="0" xfId="2530" applyNumberFormat="1" applyFont="1" applyAlignment="1">
      <alignment horizontal="center"/>
    </xf>
    <xf numFmtId="169" fontId="0" fillId="0" borderId="71" xfId="2530" applyNumberFormat="1" applyFont="1" applyBorder="1" applyAlignment="1">
      <alignment horizontal="center"/>
    </xf>
    <xf numFmtId="169" fontId="23" fillId="0" borderId="84" xfId="2530" applyNumberFormat="1" applyFont="1" applyBorder="1" applyAlignment="1">
      <alignment horizontal="center" vertical="center"/>
    </xf>
    <xf numFmtId="169" fontId="20" fillId="0" borderId="0" xfId="2530" applyNumberFormat="1" applyFont="1" applyBorder="1" applyAlignment="1">
      <alignment horizontal="center" vertical="center"/>
    </xf>
    <xf numFmtId="169" fontId="36" fillId="0" borderId="0" xfId="2530" applyNumberFormat="1" applyFont="1" applyAlignment="1">
      <alignment horizontal="center" vertical="center"/>
    </xf>
    <xf numFmtId="169" fontId="23" fillId="0" borderId="80" xfId="2530" applyNumberFormat="1" applyFont="1" applyFill="1" applyBorder="1" applyAlignment="1">
      <alignment horizontal="center" vertical="center"/>
    </xf>
    <xf numFmtId="169" fontId="20" fillId="0" borderId="0" xfId="2530" applyNumberFormat="1" applyFont="1"/>
    <xf numFmtId="169" fontId="20" fillId="0" borderId="0" xfId="2530" applyNumberFormat="1" applyFont="1" applyBorder="1"/>
    <xf numFmtId="9" fontId="23" fillId="0" borderId="72" xfId="2629" applyFont="1" applyBorder="1" applyAlignment="1">
      <alignment horizontal="left" indent="1"/>
    </xf>
    <xf numFmtId="9" fontId="23" fillId="0" borderId="0" xfId="2629" applyFont="1"/>
    <xf numFmtId="9" fontId="231" fillId="0" borderId="72" xfId="2629" applyFont="1" applyBorder="1" applyAlignment="1">
      <alignment horizontal="left" indent="1"/>
    </xf>
    <xf numFmtId="9" fontId="23" fillId="0" borderId="0" xfId="2629" applyFont="1" applyAlignment="1">
      <alignment horizontal="center"/>
    </xf>
    <xf numFmtId="170" fontId="20" fillId="0" borderId="0" xfId="2530" applyFont="1" applyBorder="1"/>
    <xf numFmtId="170" fontId="20" fillId="0" borderId="0" xfId="2530" applyFont="1"/>
    <xf numFmtId="169" fontId="20" fillId="0" borderId="71" xfId="2530" applyNumberFormat="1" applyFont="1" applyBorder="1"/>
    <xf numFmtId="169" fontId="20" fillId="0" borderId="78" xfId="2530" applyNumberFormat="1" applyFont="1" applyFill="1" applyBorder="1" applyAlignment="1">
      <alignment horizontal="center" vertical="center"/>
    </xf>
    <xf numFmtId="169" fontId="20" fillId="0" borderId="80" xfId="2530" applyNumberFormat="1" applyFont="1" applyFill="1" applyBorder="1" applyAlignment="1">
      <alignment horizontal="center" vertical="center"/>
    </xf>
    <xf numFmtId="169" fontId="0" fillId="0" borderId="0" xfId="2530" applyNumberFormat="1" applyFont="1" applyBorder="1" applyAlignment="1">
      <alignment horizontal="center"/>
    </xf>
    <xf numFmtId="169" fontId="0" fillId="0" borderId="78" xfId="2530" applyNumberFormat="1" applyFont="1" applyFill="1" applyBorder="1" applyAlignment="1">
      <alignment horizontal="center" vertical="center"/>
    </xf>
    <xf numFmtId="169" fontId="0" fillId="0" borderId="80" xfId="2530" applyNumberFormat="1" applyFont="1" applyFill="1" applyBorder="1" applyAlignment="1">
      <alignment horizontal="center" vertical="center"/>
    </xf>
    <xf numFmtId="169" fontId="23" fillId="0" borderId="82" xfId="2530" applyNumberFormat="1" applyFont="1" applyFill="1" applyBorder="1" applyAlignment="1">
      <alignment horizontal="center" vertical="center"/>
    </xf>
    <xf numFmtId="169" fontId="38" fillId="0" borderId="82" xfId="2530" applyNumberFormat="1" applyFont="1" applyFill="1" applyBorder="1" applyAlignment="1">
      <alignment horizontal="center" vertical="center"/>
    </xf>
    <xf numFmtId="169" fontId="23" fillId="0" borderId="75" xfId="2530" applyNumberFormat="1" applyFont="1" applyFill="1" applyBorder="1" applyAlignment="1">
      <alignment horizontal="center" vertical="center"/>
    </xf>
    <xf numFmtId="169" fontId="38" fillId="0" borderId="78" xfId="2530" applyNumberFormat="1" applyFont="1" applyFill="1" applyBorder="1" applyAlignment="1">
      <alignment horizontal="center" vertical="center"/>
    </xf>
    <xf numFmtId="169" fontId="25" fillId="0" borderId="80" xfId="2530" applyNumberFormat="1" applyFont="1" applyFill="1" applyBorder="1" applyAlignment="1">
      <alignment horizontal="center" vertical="center"/>
    </xf>
    <xf numFmtId="169" fontId="0" fillId="0" borderId="82" xfId="2530" applyNumberFormat="1" applyFont="1" applyFill="1" applyBorder="1" applyAlignment="1">
      <alignment horizontal="center" vertical="center"/>
    </xf>
    <xf numFmtId="169" fontId="0" fillId="0" borderId="0" xfId="2530" applyNumberFormat="1" applyFont="1" applyFill="1" applyBorder="1" applyAlignment="1">
      <alignment horizontal="center" vertical="center"/>
    </xf>
    <xf numFmtId="169" fontId="42" fillId="0" borderId="78" xfId="2530" applyNumberFormat="1" applyFont="1" applyFill="1" applyBorder="1" applyAlignment="1">
      <alignment horizontal="center" vertical="center"/>
    </xf>
    <xf numFmtId="169" fontId="42" fillId="0" borderId="80" xfId="2530" applyNumberFormat="1" applyFont="1" applyFill="1" applyBorder="1" applyAlignment="1">
      <alignment horizontal="center" vertical="center"/>
    </xf>
    <xf numFmtId="275" fontId="0" fillId="0" borderId="85" xfId="0" applyNumberFormat="1" applyBorder="1" applyAlignment="1">
      <alignment horizontal="center" vertical="center"/>
    </xf>
    <xf numFmtId="0" fontId="35" fillId="0" borderId="107" xfId="0" applyFont="1" applyBorder="1" applyAlignment="1">
      <alignment horizontal="center" vertical="center"/>
    </xf>
    <xf numFmtId="0" fontId="36" fillId="0" borderId="108" xfId="0" applyFont="1" applyBorder="1" applyAlignment="1">
      <alignment horizontal="center" vertical="center"/>
    </xf>
    <xf numFmtId="0" fontId="36" fillId="0" borderId="91" xfId="0" applyFont="1" applyBorder="1" applyAlignment="1">
      <alignment horizontal="center" vertical="center"/>
    </xf>
    <xf numFmtId="0" fontId="137" fillId="0" borderId="0" xfId="0" applyFont="1"/>
    <xf numFmtId="0" fontId="23" fillId="0" borderId="28" xfId="0" applyFont="1" applyBorder="1" applyAlignment="1">
      <alignment horizontal="center" vertical="center" wrapText="1"/>
    </xf>
    <xf numFmtId="0" fontId="23" fillId="0" borderId="112" xfId="0" quotePrefix="1" applyFont="1" applyBorder="1" applyAlignment="1">
      <alignment horizontal="center" vertical="center" wrapText="1"/>
    </xf>
    <xf numFmtId="0" fontId="23" fillId="0" borderId="113" xfId="0" quotePrefix="1" applyFont="1" applyBorder="1" applyAlignment="1">
      <alignment horizontal="center" vertical="center" wrapText="1"/>
    </xf>
    <xf numFmtId="0" fontId="23" fillId="0" borderId="114" xfId="0" quotePrefix="1" applyFont="1" applyBorder="1" applyAlignment="1">
      <alignment horizontal="center" vertical="center" wrapText="1"/>
    </xf>
    <xf numFmtId="0" fontId="25" fillId="0" borderId="0" xfId="0" applyFont="1" applyAlignment="1">
      <alignment horizontal="right"/>
    </xf>
    <xf numFmtId="0" fontId="23" fillId="0" borderId="112" xfId="0" applyFont="1" applyBorder="1" applyAlignment="1">
      <alignment horizontal="center" vertical="center" wrapText="1"/>
    </xf>
    <xf numFmtId="0" fontId="23" fillId="0" borderId="22" xfId="0" quotePrefix="1" applyFont="1" applyBorder="1" applyAlignment="1">
      <alignment horizontal="center" vertical="center" wrapText="1"/>
    </xf>
    <xf numFmtId="0" fontId="240" fillId="72" borderId="93" xfId="4906" applyFont="1" applyFill="1" applyBorder="1"/>
    <xf numFmtId="0" fontId="8" fillId="72" borderId="0" xfId="4906" applyFill="1"/>
    <xf numFmtId="0" fontId="183" fillId="72" borderId="0" xfId="4906" applyFont="1" applyFill="1"/>
    <xf numFmtId="0" fontId="8" fillId="72" borderId="94" xfId="4906" applyFill="1" applyBorder="1" applyAlignment="1">
      <alignment vertical="center"/>
    </xf>
    <xf numFmtId="0" fontId="8" fillId="72" borderId="96" xfId="4906" applyFill="1" applyBorder="1"/>
    <xf numFmtId="0" fontId="8" fillId="72" borderId="97" xfId="4906" applyFill="1" applyBorder="1"/>
    <xf numFmtId="169" fontId="0" fillId="0" borderId="119" xfId="2530" applyNumberFormat="1" applyFont="1" applyBorder="1"/>
    <xf numFmtId="169" fontId="23" fillId="0" borderId="115" xfId="2530" applyNumberFormat="1" applyFont="1" applyBorder="1"/>
    <xf numFmtId="169" fontId="23" fillId="0" borderId="103" xfId="2530" applyNumberFormat="1" applyFont="1" applyBorder="1"/>
    <xf numFmtId="169" fontId="23" fillId="0" borderId="116" xfId="2530" applyNumberFormat="1" applyFont="1" applyBorder="1"/>
    <xf numFmtId="169" fontId="23" fillId="0" borderId="32" xfId="2530" applyNumberFormat="1" applyFont="1" applyBorder="1"/>
    <xf numFmtId="169" fontId="23" fillId="0" borderId="117" xfId="2530" applyNumberFormat="1" applyFont="1" applyBorder="1"/>
    <xf numFmtId="169" fontId="0" fillId="0" borderId="120" xfId="2530" applyNumberFormat="1" applyFont="1" applyBorder="1"/>
    <xf numFmtId="169" fontId="23" fillId="0" borderId="121" xfId="2530" applyNumberFormat="1" applyFont="1" applyBorder="1"/>
    <xf numFmtId="169" fontId="0" fillId="0" borderId="100" xfId="2530" applyNumberFormat="1" applyFont="1" applyBorder="1"/>
    <xf numFmtId="169" fontId="0" fillId="0" borderId="104" xfId="2530" applyNumberFormat="1" applyFont="1" applyBorder="1"/>
    <xf numFmtId="169" fontId="0" fillId="0" borderId="122" xfId="2530" applyNumberFormat="1" applyFont="1" applyBorder="1"/>
    <xf numFmtId="169" fontId="23" fillId="0" borderId="123" xfId="2530" applyNumberFormat="1" applyFont="1" applyBorder="1"/>
    <xf numFmtId="169" fontId="0" fillId="0" borderId="124" xfId="2530" applyNumberFormat="1" applyFont="1" applyBorder="1"/>
    <xf numFmtId="169" fontId="231" fillId="0" borderId="116" xfId="2530" applyNumberFormat="1" applyFont="1" applyBorder="1"/>
    <xf numFmtId="169" fontId="231" fillId="0" borderId="0" xfId="2530" applyNumberFormat="1" applyFont="1"/>
    <xf numFmtId="169" fontId="0" fillId="0" borderId="126" xfId="2530" applyNumberFormat="1" applyFont="1" applyBorder="1"/>
    <xf numFmtId="169" fontId="0" fillId="0" borderId="125" xfId="2530" applyNumberFormat="1" applyFont="1" applyBorder="1"/>
    <xf numFmtId="169" fontId="0" fillId="0" borderId="127" xfId="2530" applyNumberFormat="1" applyFont="1" applyBorder="1"/>
    <xf numFmtId="169" fontId="0" fillId="0" borderId="128" xfId="2530" applyNumberFormat="1" applyFont="1" applyBorder="1"/>
    <xf numFmtId="169" fontId="25" fillId="0" borderId="91" xfId="2530" applyNumberFormat="1" applyFont="1" applyBorder="1" applyAlignment="1">
      <alignment horizontal="right"/>
    </xf>
    <xf numFmtId="169" fontId="0" fillId="0" borderId="16" xfId="2530" applyNumberFormat="1" applyFont="1" applyBorder="1"/>
    <xf numFmtId="169" fontId="0" fillId="0" borderId="129" xfId="2530" applyNumberFormat="1" applyFont="1" applyBorder="1"/>
    <xf numFmtId="169" fontId="0" fillId="0" borderId="91" xfId="2530" applyNumberFormat="1" applyFont="1" applyBorder="1"/>
    <xf numFmtId="169" fontId="231" fillId="0" borderId="0" xfId="2530" applyNumberFormat="1" applyFont="1" applyBorder="1"/>
    <xf numFmtId="169" fontId="231" fillId="0" borderId="117" xfId="2530" applyNumberFormat="1" applyFont="1" applyBorder="1"/>
    <xf numFmtId="169" fontId="231" fillId="0" borderId="90" xfId="2530" applyNumberFormat="1" applyFont="1" applyBorder="1"/>
    <xf numFmtId="169" fontId="23" fillId="0" borderId="103" xfId="2530" applyNumberFormat="1" applyFont="1" applyBorder="1" applyAlignment="1">
      <alignment horizontal="center" vertical="center" wrapText="1"/>
    </xf>
    <xf numFmtId="169" fontId="23" fillId="0" borderId="117" xfId="2530" applyNumberFormat="1" applyFont="1" applyBorder="1" applyAlignment="1">
      <alignment horizontal="center" vertical="center" wrapText="1"/>
    </xf>
    <xf numFmtId="169" fontId="23" fillId="0" borderId="32" xfId="2530" applyNumberFormat="1" applyFont="1" applyBorder="1" applyAlignment="1">
      <alignment horizontal="center" vertical="center" wrapText="1"/>
    </xf>
    <xf numFmtId="169" fontId="23" fillId="0" borderId="0" xfId="2530" applyNumberFormat="1" applyFont="1" applyBorder="1" applyAlignment="1">
      <alignment horizontal="center" vertical="center" wrapText="1"/>
    </xf>
    <xf numFmtId="169" fontId="231" fillId="0" borderId="118" xfId="2530" applyNumberFormat="1" applyFont="1" applyBorder="1" applyAlignment="1">
      <alignment horizontal="right"/>
    </xf>
    <xf numFmtId="169" fontId="23" fillId="0" borderId="119" xfId="2530" applyNumberFormat="1" applyFont="1" applyBorder="1" applyAlignment="1">
      <alignment horizontal="center" vertical="center" wrapText="1"/>
    </xf>
    <xf numFmtId="169" fontId="23" fillId="0" borderId="120" xfId="2530" applyNumberFormat="1" applyFont="1" applyBorder="1" applyAlignment="1">
      <alignment horizontal="center" vertical="center" wrapText="1"/>
    </xf>
    <xf numFmtId="169" fontId="23" fillId="0" borderId="121" xfId="2530" quotePrefix="1" applyNumberFormat="1" applyFont="1" applyBorder="1" applyAlignment="1">
      <alignment horizontal="center" vertical="center" wrapText="1"/>
    </xf>
    <xf numFmtId="169" fontId="23" fillId="0" borderId="125" xfId="2530" applyNumberFormat="1" applyFont="1" applyBorder="1" applyAlignment="1">
      <alignment horizontal="center" vertical="center" wrapText="1"/>
    </xf>
    <xf numFmtId="169" fontId="23" fillId="0" borderId="125" xfId="2530" quotePrefix="1" applyNumberFormat="1" applyFont="1" applyBorder="1" applyAlignment="1">
      <alignment horizontal="center" vertical="center" wrapText="1"/>
    </xf>
    <xf numFmtId="169" fontId="231" fillId="0" borderId="100" xfId="2530" applyNumberFormat="1" applyFont="1" applyBorder="1" applyAlignment="1">
      <alignment horizontal="right"/>
    </xf>
    <xf numFmtId="169" fontId="23" fillId="0" borderId="104" xfId="2530" applyNumberFormat="1" applyFont="1" applyBorder="1" applyAlignment="1">
      <alignment horizontal="center" vertical="center" wrapText="1"/>
    </xf>
    <xf numFmtId="169" fontId="23" fillId="0" borderId="124" xfId="2530" applyNumberFormat="1" applyFont="1" applyBorder="1" applyAlignment="1">
      <alignment horizontal="center" vertical="center" wrapText="1"/>
    </xf>
    <xf numFmtId="169" fontId="23" fillId="0" borderId="123" xfId="2530" quotePrefix="1" applyNumberFormat="1" applyFont="1" applyBorder="1" applyAlignment="1">
      <alignment horizontal="center" vertical="center" wrapText="1"/>
    </xf>
    <xf numFmtId="169" fontId="0" fillId="0" borderId="130" xfId="2530" applyNumberFormat="1" applyFont="1" applyBorder="1"/>
    <xf numFmtId="169" fontId="20" fillId="0" borderId="0" xfId="2530" applyNumberFormat="1" applyFont="1" applyFill="1" applyBorder="1"/>
    <xf numFmtId="169" fontId="29" fillId="0" borderId="0" xfId="2530" applyNumberFormat="1" applyFont="1" applyAlignment="1">
      <alignment horizontal="center"/>
    </xf>
    <xf numFmtId="169" fontId="0" fillId="0" borderId="60" xfId="2530" applyNumberFormat="1" applyFont="1" applyBorder="1" applyAlignment="1">
      <alignment horizontal="center" vertical="center"/>
    </xf>
    <xf numFmtId="169" fontId="192" fillId="72" borderId="60" xfId="2530" applyNumberFormat="1" applyFont="1" applyFill="1" applyBorder="1" applyAlignment="1">
      <alignment horizontal="center" vertical="center"/>
    </xf>
    <xf numFmtId="169" fontId="192" fillId="0" borderId="60" xfId="2530" applyNumberFormat="1" applyFont="1" applyBorder="1" applyAlignment="1">
      <alignment horizontal="center" vertical="center"/>
    </xf>
    <xf numFmtId="169" fontId="236" fillId="0" borderId="71" xfId="2530" applyNumberFormat="1" applyFont="1" applyBorder="1"/>
    <xf numFmtId="169" fontId="37" fillId="0" borderId="0" xfId="2530" applyNumberFormat="1" applyFont="1" applyFill="1" applyAlignment="1">
      <alignment vertical="center"/>
    </xf>
    <xf numFmtId="169" fontId="242" fillId="0" borderId="0" xfId="2530" applyNumberFormat="1" applyFont="1" applyFill="1"/>
    <xf numFmtId="169" fontId="39" fillId="0" borderId="0" xfId="2530" applyNumberFormat="1" applyFont="1" applyFill="1" applyAlignment="1">
      <alignment vertical="center"/>
    </xf>
    <xf numFmtId="169" fontId="242" fillId="0" borderId="0" xfId="2530" applyNumberFormat="1" applyFont="1"/>
    <xf numFmtId="0" fontId="0" fillId="0" borderId="96" xfId="4906" applyFont="1" applyBorder="1"/>
    <xf numFmtId="280" fontId="20" fillId="0" borderId="96" xfId="2530" applyNumberFormat="1" applyBorder="1"/>
    <xf numFmtId="280" fontId="20" fillId="0" borderId="95" xfId="2530" applyNumberFormat="1" applyBorder="1"/>
    <xf numFmtId="280" fontId="20" fillId="0" borderId="96" xfId="2530" applyNumberFormat="1" applyFill="1" applyBorder="1"/>
    <xf numFmtId="0" fontId="8" fillId="0" borderId="131" xfId="4906" applyBorder="1"/>
    <xf numFmtId="0" fontId="8" fillId="72" borderId="131" xfId="4906" applyFill="1" applyBorder="1"/>
    <xf numFmtId="0" fontId="254" fillId="0" borderId="131" xfId="4906" applyFont="1" applyBorder="1"/>
    <xf numFmtId="0" fontId="8" fillId="0" borderId="131" xfId="4906" applyBorder="1" applyAlignment="1">
      <alignment wrapText="1"/>
    </xf>
    <xf numFmtId="169" fontId="240" fillId="0" borderId="93" xfId="2530" applyNumberFormat="1" applyFont="1" applyBorder="1"/>
    <xf numFmtId="169" fontId="254" fillId="0" borderId="131" xfId="2530" applyNumberFormat="1" applyFont="1" applyBorder="1"/>
    <xf numFmtId="0" fontId="254" fillId="0" borderId="96" xfId="4906" applyFont="1" applyBorder="1"/>
    <xf numFmtId="169" fontId="254" fillId="0" borderId="96" xfId="2530" applyNumberFormat="1" applyFont="1" applyBorder="1"/>
    <xf numFmtId="0" fontId="8" fillId="72" borderId="132" xfId="4906" applyFill="1" applyBorder="1"/>
    <xf numFmtId="0" fontId="8" fillId="0" borderId="132" xfId="4906" applyBorder="1"/>
    <xf numFmtId="0" fontId="254" fillId="0" borderId="0" xfId="4906" applyFont="1"/>
    <xf numFmtId="0" fontId="254" fillId="72" borderId="131" xfId="4906" applyFont="1" applyFill="1" applyBorder="1"/>
    <xf numFmtId="0" fontId="254" fillId="111" borderId="95" xfId="4906" applyFont="1" applyFill="1" applyBorder="1" applyAlignment="1">
      <alignment vertical="center"/>
    </xf>
    <xf numFmtId="169" fontId="254" fillId="111" borderId="95" xfId="2530" applyNumberFormat="1" applyFont="1" applyFill="1" applyBorder="1" applyAlignment="1">
      <alignment vertical="center"/>
    </xf>
    <xf numFmtId="0" fontId="254" fillId="0" borderId="95" xfId="4906" applyFont="1" applyBorder="1" applyAlignment="1">
      <alignment vertical="center"/>
    </xf>
    <xf numFmtId="0" fontId="254" fillId="72" borderId="95" xfId="4906" applyFont="1" applyFill="1" applyBorder="1" applyAlignment="1">
      <alignment vertical="center"/>
    </xf>
    <xf numFmtId="0" fontId="254" fillId="0" borderId="0" xfId="4906" applyFont="1" applyAlignment="1">
      <alignment vertical="center"/>
    </xf>
    <xf numFmtId="169" fontId="0" fillId="0" borderId="0" xfId="0" applyNumberFormat="1"/>
    <xf numFmtId="169" fontId="0" fillId="0" borderId="118" xfId="2530" applyNumberFormat="1" applyFont="1" applyFill="1" applyBorder="1"/>
    <xf numFmtId="227" fontId="8" fillId="0" borderId="0" xfId="4906" applyNumberFormat="1"/>
    <xf numFmtId="0" fontId="0" fillId="0" borderId="131" xfId="4906" applyFont="1" applyBorder="1"/>
    <xf numFmtId="0" fontId="255" fillId="0" borderId="96" xfId="4906" applyFont="1" applyBorder="1"/>
    <xf numFmtId="169" fontId="254" fillId="0" borderId="131" xfId="2530" applyNumberFormat="1" applyFont="1" applyFill="1" applyBorder="1"/>
    <xf numFmtId="0" fontId="0" fillId="112" borderId="0" xfId="0" applyFill="1"/>
    <xf numFmtId="0" fontId="0" fillId="40" borderId="133" xfId="0" applyFill="1" applyBorder="1"/>
    <xf numFmtId="0" fontId="0" fillId="40" borderId="134" xfId="0" applyFill="1" applyBorder="1"/>
    <xf numFmtId="0" fontId="0" fillId="40" borderId="135" xfId="0" applyFill="1" applyBorder="1"/>
    <xf numFmtId="0" fontId="256" fillId="0" borderId="136" xfId="0" applyFont="1" applyBorder="1" applyAlignment="1">
      <alignment horizontal="center"/>
    </xf>
    <xf numFmtId="0" fontId="256" fillId="0" borderId="137" xfId="0" applyFont="1" applyBorder="1" applyAlignment="1">
      <alignment horizontal="center"/>
    </xf>
    <xf numFmtId="0" fontId="256" fillId="0" borderId="0" xfId="0" applyFont="1" applyAlignment="1">
      <alignment horizontal="center"/>
    </xf>
    <xf numFmtId="0" fontId="21" fillId="0" borderId="136" xfId="0" applyFont="1" applyBorder="1"/>
    <xf numFmtId="0" fontId="229" fillId="0" borderId="0" xfId="0" applyFont="1"/>
    <xf numFmtId="0" fontId="21" fillId="0" borderId="137" xfId="0" applyFont="1" applyBorder="1"/>
    <xf numFmtId="0" fontId="21" fillId="0" borderId="0" xfId="0" applyFont="1"/>
    <xf numFmtId="282" fontId="259" fillId="0" borderId="0" xfId="0" applyNumberFormat="1" applyFont="1" applyAlignment="1">
      <alignment vertical="center"/>
    </xf>
    <xf numFmtId="282" fontId="259" fillId="0" borderId="0" xfId="0" quotePrefix="1" applyNumberFormat="1" applyFont="1" applyAlignment="1">
      <alignment vertical="center"/>
    </xf>
    <xf numFmtId="0" fontId="0" fillId="40" borderId="138" xfId="0" applyFill="1" applyBorder="1"/>
    <xf numFmtId="282" fontId="261" fillId="0" borderId="139" xfId="0" quotePrefix="1" applyNumberFormat="1" applyFont="1" applyBorder="1" applyAlignment="1">
      <alignment horizontal="center"/>
    </xf>
    <xf numFmtId="282" fontId="261" fillId="0" borderId="140" xfId="0" quotePrefix="1" applyNumberFormat="1" applyFont="1" applyBorder="1" applyAlignment="1">
      <alignment horizontal="center"/>
    </xf>
    <xf numFmtId="282" fontId="261" fillId="0" borderId="0" xfId="0" quotePrefix="1" applyNumberFormat="1" applyFont="1" applyAlignment="1">
      <alignment horizontal="center"/>
    </xf>
    <xf numFmtId="0" fontId="257" fillId="0" borderId="0" xfId="0" applyFont="1"/>
    <xf numFmtId="282" fontId="262" fillId="0" borderId="0" xfId="0" applyNumberFormat="1" applyFont="1" applyAlignment="1">
      <alignment horizontal="center"/>
    </xf>
    <xf numFmtId="282" fontId="263" fillId="40" borderId="0" xfId="0" applyNumberFormat="1" applyFont="1" applyFill="1" applyAlignment="1">
      <alignment horizontal="center"/>
    </xf>
    <xf numFmtId="0" fontId="264" fillId="40" borderId="0" xfId="0" applyFont="1" applyFill="1"/>
    <xf numFmtId="0" fontId="265" fillId="0" borderId="0" xfId="0" applyFont="1"/>
    <xf numFmtId="3" fontId="0" fillId="40" borderId="0" xfId="0" applyNumberFormat="1" applyFill="1"/>
    <xf numFmtId="49" fontId="69" fillId="40" borderId="0" xfId="0" applyNumberFormat="1" applyFont="1" applyFill="1"/>
    <xf numFmtId="4" fontId="69" fillId="40" borderId="0" xfId="0" applyNumberFormat="1" applyFont="1" applyFill="1"/>
    <xf numFmtId="14" fontId="69" fillId="40" borderId="0" xfId="0" applyNumberFormat="1" applyFont="1" applyFill="1"/>
    <xf numFmtId="0" fontId="7" fillId="0" borderId="0" xfId="7498"/>
    <xf numFmtId="0" fontId="20" fillId="0" borderId="0" xfId="7498" applyFont="1" applyAlignment="1">
      <alignment horizontal="center"/>
    </xf>
    <xf numFmtId="172" fontId="184" fillId="0" borderId="0" xfId="7498" applyNumberFormat="1" applyFont="1" applyAlignment="1">
      <alignment vertical="center"/>
    </xf>
    <xf numFmtId="172" fontId="184" fillId="0" borderId="0" xfId="7498" applyNumberFormat="1" applyFont="1"/>
    <xf numFmtId="172" fontId="187" fillId="0" borderId="0" xfId="7498" applyNumberFormat="1" applyFont="1"/>
    <xf numFmtId="172" fontId="233" fillId="0" borderId="0" xfId="7498" applyNumberFormat="1" applyFont="1"/>
    <xf numFmtId="0" fontId="187" fillId="0" borderId="0" xfId="7498" applyFont="1"/>
    <xf numFmtId="9" fontId="101" fillId="0" borderId="55" xfId="8055" applyFont="1" applyBorder="1" applyAlignment="1">
      <alignment horizontal="center"/>
    </xf>
    <xf numFmtId="9" fontId="193" fillId="0" borderId="0" xfId="8055" applyFont="1"/>
    <xf numFmtId="9" fontId="94" fillId="71" borderId="45" xfId="8055" applyFont="1" applyFill="1" applyBorder="1" applyAlignment="1">
      <alignment horizontal="center"/>
    </xf>
    <xf numFmtId="9" fontId="94" fillId="71" borderId="0" xfId="8055" applyFont="1" applyFill="1" applyBorder="1" applyAlignment="1">
      <alignment horizontal="center"/>
    </xf>
    <xf numFmtId="9" fontId="94" fillId="71" borderId="46" xfId="8055" applyFont="1" applyFill="1" applyBorder="1" applyAlignment="1">
      <alignment horizontal="center"/>
    </xf>
    <xf numFmtId="0" fontId="233" fillId="0" borderId="0" xfId="7498" applyFont="1"/>
    <xf numFmtId="0" fontId="193" fillId="0" borderId="0" xfId="7498" applyFont="1"/>
    <xf numFmtId="0" fontId="234" fillId="0" borderId="0" xfId="7498" applyFont="1"/>
    <xf numFmtId="0" fontId="187" fillId="0" borderId="0" xfId="7498" applyFont="1" applyAlignment="1">
      <alignment horizontal="center" vertical="center"/>
    </xf>
    <xf numFmtId="0" fontId="184" fillId="0" borderId="0" xfId="7498" applyFont="1"/>
    <xf numFmtId="172" fontId="20" fillId="0" borderId="0" xfId="0" applyNumberFormat="1" applyFont="1" applyAlignment="1">
      <alignment horizontal="right"/>
    </xf>
    <xf numFmtId="169" fontId="20" fillId="0" borderId="0" xfId="2530" applyNumberFormat="1" applyFont="1" applyAlignment="1">
      <alignment horizontal="right"/>
    </xf>
    <xf numFmtId="169" fontId="20" fillId="0" borderId="0" xfId="0" applyNumberFormat="1" applyFont="1"/>
    <xf numFmtId="9" fontId="23" fillId="37" borderId="0" xfId="2629" applyFont="1" applyFill="1" applyBorder="1" applyAlignment="1">
      <alignment horizontal="center" vertical="center"/>
    </xf>
    <xf numFmtId="1" fontId="0" fillId="0" borderId="151" xfId="0" applyNumberFormat="1" applyBorder="1" applyAlignment="1">
      <alignment horizontal="center" vertical="center"/>
    </xf>
    <xf numFmtId="1" fontId="38" fillId="0" borderId="0" xfId="0" applyNumberFormat="1" applyFont="1" applyAlignment="1">
      <alignment horizontal="center" vertical="center"/>
    </xf>
    <xf numFmtId="1" fontId="25" fillId="0" borderId="151" xfId="0" applyNumberFormat="1" applyFont="1" applyBorder="1" applyAlignment="1">
      <alignment horizontal="center" vertical="center"/>
    </xf>
    <xf numFmtId="170" fontId="20" fillId="0" borderId="0" xfId="2530" applyFont="1" applyAlignment="1">
      <alignment horizontal="center"/>
    </xf>
    <xf numFmtId="0" fontId="183" fillId="70" borderId="94" xfId="4906" applyFont="1" applyFill="1" applyBorder="1" applyAlignment="1">
      <alignment horizontal="center" vertical="center"/>
    </xf>
    <xf numFmtId="0" fontId="183" fillId="72" borderId="94" xfId="4906" applyFont="1" applyFill="1" applyBorder="1" applyAlignment="1">
      <alignment horizontal="center" vertical="center"/>
    </xf>
    <xf numFmtId="0" fontId="243" fillId="0" borderId="0" xfId="4906" applyFont="1"/>
    <xf numFmtId="169" fontId="6" fillId="0" borderId="0" xfId="2530" applyNumberFormat="1" applyFont="1"/>
    <xf numFmtId="0" fontId="20" fillId="0" borderId="0" xfId="2574"/>
    <xf numFmtId="0" fontId="0" fillId="0" borderId="0" xfId="2574" applyFont="1"/>
    <xf numFmtId="169" fontId="20" fillId="0" borderId="0" xfId="2530" applyNumberFormat="1"/>
    <xf numFmtId="169" fontId="20" fillId="123" borderId="0" xfId="2574" applyNumberFormat="1" applyFill="1"/>
    <xf numFmtId="169" fontId="20" fillId="72" borderId="0" xfId="2530" applyNumberFormat="1" applyFill="1"/>
    <xf numFmtId="0" fontId="20" fillId="123" borderId="0" xfId="2574" applyFill="1"/>
    <xf numFmtId="169" fontId="20" fillId="0" borderId="0" xfId="2574" applyNumberFormat="1"/>
    <xf numFmtId="169" fontId="240" fillId="0" borderId="93" xfId="2530" applyNumberFormat="1" applyFont="1" applyFill="1" applyBorder="1"/>
    <xf numFmtId="169" fontId="183" fillId="70" borderId="94" xfId="2530" applyNumberFormat="1" applyFont="1" applyFill="1" applyBorder="1" applyAlignment="1">
      <alignment horizontal="center" vertical="center"/>
    </xf>
    <xf numFmtId="169" fontId="254" fillId="0" borderId="95" xfId="2530" applyNumberFormat="1" applyFont="1" applyFill="1" applyBorder="1" applyAlignment="1">
      <alignment vertical="center"/>
    </xf>
    <xf numFmtId="169" fontId="8" fillId="72" borderId="0" xfId="2530" applyNumberFormat="1" applyFont="1" applyFill="1"/>
    <xf numFmtId="227" fontId="254" fillId="0" borderId="131" xfId="2530" applyNumberFormat="1" applyFont="1" applyFill="1" applyBorder="1"/>
    <xf numFmtId="169" fontId="185" fillId="0" borderId="0" xfId="2530" applyNumberFormat="1" applyFont="1" applyFill="1" applyBorder="1"/>
    <xf numFmtId="227" fontId="20" fillId="0" borderId="0" xfId="2530" applyNumberFormat="1"/>
    <xf numFmtId="169" fontId="8" fillId="0" borderId="0" xfId="4906" applyNumberFormat="1"/>
    <xf numFmtId="0" fontId="23" fillId="37" borderId="75" xfId="0" applyFont="1" applyFill="1" applyBorder="1" applyAlignment="1">
      <alignment horizontal="left" indent="1"/>
    </xf>
    <xf numFmtId="0" fontId="23" fillId="124" borderId="80" xfId="0" applyFont="1" applyFill="1" applyBorder="1"/>
    <xf numFmtId="0" fontId="0" fillId="124" borderId="81" xfId="0" applyFill="1" applyBorder="1" applyAlignment="1">
      <alignment horizontal="left"/>
    </xf>
    <xf numFmtId="0" fontId="23" fillId="124" borderId="0" xfId="0" applyFont="1" applyFill="1"/>
    <xf numFmtId="169" fontId="20" fillId="0" borderId="0" xfId="2629" applyNumberFormat="1" applyFont="1"/>
    <xf numFmtId="0" fontId="23" fillId="0" borderId="74" xfId="0" applyFont="1" applyBorder="1"/>
    <xf numFmtId="0" fontId="20" fillId="124" borderId="0" xfId="0" applyFont="1" applyFill="1"/>
    <xf numFmtId="0" fontId="23" fillId="124" borderId="87" xfId="0" applyFont="1" applyFill="1" applyBorder="1"/>
    <xf numFmtId="0" fontId="297" fillId="124" borderId="80" xfId="0" applyFont="1" applyFill="1" applyBorder="1"/>
    <xf numFmtId="0" fontId="297" fillId="124" borderId="0" xfId="0" applyFont="1" applyFill="1"/>
    <xf numFmtId="0" fontId="0" fillId="0" borderId="88" xfId="0" applyBorder="1" applyAlignment="1">
      <alignment horizontal="left" vertical="center"/>
    </xf>
    <xf numFmtId="0" fontId="0" fillId="124" borderId="0" xfId="0" applyFill="1"/>
    <xf numFmtId="0" fontId="0" fillId="124" borderId="80" xfId="0" applyFill="1" applyBorder="1"/>
    <xf numFmtId="169" fontId="254" fillId="0" borderId="96" xfId="2530" applyNumberFormat="1" applyFont="1" applyFill="1" applyBorder="1"/>
    <xf numFmtId="169" fontId="254" fillId="0" borderId="97" xfId="2530" applyNumberFormat="1" applyFont="1" applyFill="1" applyBorder="1"/>
    <xf numFmtId="169" fontId="8" fillId="0" borderId="96" xfId="4906" applyNumberFormat="1" applyBorder="1"/>
    <xf numFmtId="9" fontId="23" fillId="0" borderId="75" xfId="2629" applyFont="1" applyBorder="1"/>
    <xf numFmtId="9" fontId="23" fillId="0" borderId="77" xfId="2629" applyFont="1" applyBorder="1"/>
    <xf numFmtId="9" fontId="23" fillId="0" borderId="16" xfId="2629" applyFont="1" applyFill="1" applyBorder="1" applyAlignment="1">
      <alignment horizontal="center" vertical="center"/>
    </xf>
    <xf numFmtId="169" fontId="254" fillId="0" borderId="163" xfId="2530" applyNumberFormat="1" applyFont="1" applyFill="1" applyBorder="1"/>
    <xf numFmtId="169" fontId="20" fillId="0" borderId="71" xfId="2530" applyNumberFormat="1" applyFont="1" applyBorder="1" applyAlignment="1">
      <alignment horizontal="center"/>
    </xf>
    <xf numFmtId="170" fontId="254" fillId="0" borderId="131" xfId="2530" applyFont="1" applyFill="1" applyBorder="1"/>
    <xf numFmtId="170" fontId="20" fillId="0" borderId="80" xfId="2530" applyFont="1" applyBorder="1"/>
    <xf numFmtId="169" fontId="20" fillId="0" borderId="80" xfId="2530" applyNumberFormat="1" applyFont="1" applyBorder="1"/>
    <xf numFmtId="0" fontId="40" fillId="37" borderId="80" xfId="0" applyFont="1" applyFill="1" applyBorder="1" applyAlignment="1">
      <alignment horizontal="left" indent="2"/>
    </xf>
    <xf numFmtId="169" fontId="0" fillId="0" borderId="71" xfId="2629" applyNumberFormat="1" applyFont="1" applyBorder="1"/>
    <xf numFmtId="198" fontId="20" fillId="0" borderId="0" xfId="0" applyNumberFormat="1" applyFont="1"/>
    <xf numFmtId="198" fontId="23" fillId="0" borderId="0" xfId="0" applyNumberFormat="1" applyFont="1"/>
    <xf numFmtId="0" fontId="228" fillId="0" borderId="85" xfId="0" applyFont="1" applyBorder="1" applyAlignment="1">
      <alignment horizontal="center" vertical="center"/>
    </xf>
    <xf numFmtId="169" fontId="0" fillId="0" borderId="151" xfId="2530" applyNumberFormat="1" applyFont="1" applyFill="1" applyBorder="1" applyAlignment="1">
      <alignment horizontal="center" vertical="center"/>
    </xf>
    <xf numFmtId="0" fontId="25" fillId="0" borderId="81" xfId="0" applyFont="1" applyBorder="1" applyAlignment="1">
      <alignment horizontal="left" wrapText="1" indent="1"/>
    </xf>
    <xf numFmtId="9" fontId="243" fillId="0" borderId="0" xfId="2629" applyFont="1" applyAlignment="1"/>
    <xf numFmtId="0" fontId="253" fillId="125" borderId="168" xfId="0" applyFont="1" applyFill="1" applyBorder="1" applyAlignment="1">
      <alignment horizontal="center" vertical="center" wrapText="1"/>
    </xf>
    <xf numFmtId="0" fontId="228" fillId="0" borderId="85" xfId="0" applyFont="1" applyBorder="1" applyAlignment="1">
      <alignment horizontal="center"/>
    </xf>
    <xf numFmtId="169" fontId="5" fillId="0" borderId="0" xfId="2530" applyNumberFormat="1" applyFont="1" applyFill="1"/>
    <xf numFmtId="0" fontId="300" fillId="0" borderId="0" xfId="0" applyFont="1"/>
    <xf numFmtId="275" fontId="23" fillId="0" borderId="76" xfId="0" applyNumberFormat="1" applyFont="1" applyBorder="1" applyAlignment="1">
      <alignment horizontal="center" vertical="center"/>
    </xf>
    <xf numFmtId="275" fontId="0" fillId="0" borderId="78" xfId="0" applyNumberFormat="1" applyBorder="1" applyAlignment="1">
      <alignment horizontal="center" vertical="center"/>
    </xf>
    <xf numFmtId="275" fontId="0" fillId="0" borderId="84" xfId="0" applyNumberFormat="1" applyBorder="1" applyAlignment="1">
      <alignment horizontal="center" vertical="center"/>
    </xf>
    <xf numFmtId="0" fontId="0" fillId="0" borderId="87" xfId="0" applyBorder="1" applyAlignment="1">
      <alignment horizontal="left" indent="1"/>
    </xf>
    <xf numFmtId="0" fontId="0" fillId="0" borderId="87" xfId="0" applyBorder="1" applyAlignment="1">
      <alignment horizontal="left" indent="4"/>
    </xf>
    <xf numFmtId="0" fontId="0" fillId="0" borderId="88" xfId="0" applyBorder="1" applyAlignment="1">
      <alignment horizontal="left"/>
    </xf>
    <xf numFmtId="275" fontId="0" fillId="0" borderId="82" xfId="0" applyNumberFormat="1" applyBorder="1" applyAlignment="1">
      <alignment horizontal="center" vertical="center"/>
    </xf>
    <xf numFmtId="9" fontId="0" fillId="0" borderId="83" xfId="2629" applyFont="1" applyFill="1" applyBorder="1" applyAlignment="1">
      <alignment horizontal="center" vertical="center"/>
    </xf>
    <xf numFmtId="169" fontId="0" fillId="0" borderId="0" xfId="2530" applyNumberFormat="1" applyFont="1" applyFill="1" applyAlignment="1">
      <alignment horizontal="center" vertical="center"/>
    </xf>
    <xf numFmtId="169" fontId="23" fillId="0" borderId="76" xfId="2530" applyNumberFormat="1" applyFont="1" applyFill="1" applyBorder="1" applyAlignment="1">
      <alignment horizontal="center" vertical="center"/>
    </xf>
    <xf numFmtId="301" fontId="20" fillId="0" borderId="0" xfId="2530" applyNumberFormat="1" applyFont="1"/>
    <xf numFmtId="198" fontId="0" fillId="0" borderId="78" xfId="0" applyNumberFormat="1" applyBorder="1" applyAlignment="1">
      <alignment horizontal="center" vertical="center"/>
    </xf>
    <xf numFmtId="198" fontId="0" fillId="0" borderId="84" xfId="0" applyNumberFormat="1" applyBorder="1" applyAlignment="1">
      <alignment horizontal="center" vertical="center"/>
    </xf>
    <xf numFmtId="1" fontId="0" fillId="0" borderId="84" xfId="0" applyNumberFormat="1" applyBorder="1" applyAlignment="1">
      <alignment horizontal="center" vertical="center"/>
    </xf>
    <xf numFmtId="2" fontId="0" fillId="0" borderId="84" xfId="0" applyNumberFormat="1" applyBorder="1" applyAlignment="1">
      <alignment horizontal="center" vertical="center"/>
    </xf>
    <xf numFmtId="1" fontId="0" fillId="0" borderId="78" xfId="0" applyNumberFormat="1" applyBorder="1" applyAlignment="1">
      <alignment horizontal="center" vertical="center"/>
    </xf>
    <xf numFmtId="198" fontId="0" fillId="0" borderId="80" xfId="0" applyNumberFormat="1" applyBorder="1" applyAlignment="1">
      <alignment horizontal="center" vertical="center"/>
    </xf>
    <xf numFmtId="198" fontId="0" fillId="0" borderId="0" xfId="0" applyNumberFormat="1" applyAlignment="1">
      <alignment horizontal="center" vertical="center"/>
    </xf>
    <xf numFmtId="2" fontId="0" fillId="0" borderId="0" xfId="0" applyNumberFormat="1" applyAlignment="1">
      <alignment horizontal="center" vertical="center"/>
    </xf>
    <xf numFmtId="198" fontId="0" fillId="0" borderId="82" xfId="0" applyNumberFormat="1" applyBorder="1" applyAlignment="1">
      <alignment horizontal="center" vertical="center"/>
    </xf>
    <xf numFmtId="198" fontId="0" fillId="0" borderId="85" xfId="0" applyNumberFormat="1" applyBorder="1" applyAlignment="1">
      <alignment horizontal="center" vertical="center"/>
    </xf>
    <xf numFmtId="1" fontId="0" fillId="0" borderId="85" xfId="0" applyNumberFormat="1" applyBorder="1" applyAlignment="1">
      <alignment horizontal="center" vertical="center"/>
    </xf>
    <xf numFmtId="2" fontId="0" fillId="0" borderId="85" xfId="0" applyNumberFormat="1" applyBorder="1" applyAlignment="1">
      <alignment horizontal="center" vertical="center"/>
    </xf>
    <xf numFmtId="1" fontId="0" fillId="0" borderId="82" xfId="0" applyNumberFormat="1" applyBorder="1" applyAlignment="1">
      <alignment horizontal="center" vertical="center"/>
    </xf>
    <xf numFmtId="0" fontId="25" fillId="0" borderId="72" xfId="0" applyFont="1" applyBorder="1" applyAlignment="1">
      <alignment horizontal="right"/>
    </xf>
    <xf numFmtId="169" fontId="20" fillId="126" borderId="0" xfId="2530" applyNumberFormat="1" applyFont="1" applyFill="1"/>
    <xf numFmtId="172" fontId="229" fillId="0" borderId="0" xfId="0" applyNumberFormat="1" applyFont="1" applyAlignment="1">
      <alignment horizontal="center" vertical="center"/>
    </xf>
    <xf numFmtId="169" fontId="229" fillId="0" borderId="0" xfId="2530" applyNumberFormat="1" applyFont="1" applyAlignment="1">
      <alignment horizontal="center" vertical="center"/>
    </xf>
    <xf numFmtId="9" fontId="0" fillId="0" borderId="0" xfId="2629" applyFont="1" applyFill="1" applyBorder="1" applyAlignment="1">
      <alignment horizontal="center" vertical="center"/>
    </xf>
    <xf numFmtId="169" fontId="23" fillId="37" borderId="78" xfId="2530" applyNumberFormat="1" applyFont="1" applyFill="1" applyBorder="1" applyAlignment="1">
      <alignment horizontal="center" vertical="center"/>
    </xf>
    <xf numFmtId="169" fontId="20" fillId="0" borderId="0" xfId="2530" applyNumberFormat="1" applyFont="1" applyBorder="1" applyAlignment="1">
      <alignment horizontal="center"/>
    </xf>
    <xf numFmtId="169" fontId="0" fillId="0" borderId="0" xfId="2530" applyNumberFormat="1" applyFont="1" applyFill="1"/>
    <xf numFmtId="169" fontId="0" fillId="0" borderId="0" xfId="2530" applyNumberFormat="1" applyFont="1" applyFill="1" applyBorder="1"/>
    <xf numFmtId="169" fontId="20" fillId="0" borderId="0" xfId="2530" applyNumberFormat="1" applyFont="1" applyFill="1"/>
    <xf numFmtId="169" fontId="20" fillId="0" borderId="151" xfId="2530" applyNumberFormat="1" applyFont="1" applyFill="1" applyBorder="1"/>
    <xf numFmtId="169" fontId="20" fillId="0" borderId="153" xfId="2530" applyNumberFormat="1" applyFont="1" applyFill="1" applyBorder="1"/>
    <xf numFmtId="169" fontId="252" fillId="127" borderId="75" xfId="2530" applyNumberFormat="1" applyFont="1" applyFill="1" applyBorder="1" applyAlignment="1">
      <alignment horizontal="center" vertical="center" wrapText="1"/>
    </xf>
    <xf numFmtId="0" fontId="25" fillId="0" borderId="81" xfId="0" applyFont="1" applyBorder="1" applyAlignment="1">
      <alignment horizontal="left"/>
    </xf>
    <xf numFmtId="302" fontId="23" fillId="0" borderId="0" xfId="2629" applyNumberFormat="1" applyFont="1" applyFill="1" applyBorder="1" applyAlignment="1">
      <alignment horizontal="center"/>
    </xf>
    <xf numFmtId="169" fontId="25" fillId="68" borderId="80" xfId="2530" applyNumberFormat="1" applyFont="1" applyFill="1" applyBorder="1" applyAlignment="1">
      <alignment horizontal="center" vertical="center"/>
    </xf>
    <xf numFmtId="169" fontId="228" fillId="0" borderId="0" xfId="2530" applyNumberFormat="1" applyFont="1" applyAlignment="1">
      <alignment vertical="center"/>
    </xf>
    <xf numFmtId="169" fontId="23" fillId="0" borderId="0" xfId="2530" applyNumberFormat="1" applyFont="1"/>
    <xf numFmtId="169" fontId="23" fillId="124" borderId="0" xfId="2530" applyNumberFormat="1" applyFont="1" applyFill="1"/>
    <xf numFmtId="169" fontId="20" fillId="124" borderId="0" xfId="2530" applyNumberFormat="1" applyFont="1" applyFill="1"/>
    <xf numFmtId="169" fontId="245" fillId="109" borderId="112" xfId="2530" applyNumberFormat="1" applyFont="1" applyFill="1" applyBorder="1" applyAlignment="1" applyProtection="1">
      <alignment horizontal="center" vertical="center"/>
    </xf>
    <xf numFmtId="169" fontId="247" fillId="109" borderId="174" xfId="2530" applyNumberFormat="1" applyFont="1" applyFill="1" applyBorder="1" applyAlignment="1" applyProtection="1">
      <alignment vertical="center"/>
    </xf>
    <xf numFmtId="169" fontId="247" fillId="109" borderId="175" xfId="2530" applyNumberFormat="1" applyFont="1" applyFill="1" applyBorder="1" applyAlignment="1" applyProtection="1">
      <alignment vertical="center"/>
    </xf>
    <xf numFmtId="169" fontId="299" fillId="109" borderId="173" xfId="2530" applyNumberFormat="1" applyFont="1" applyFill="1" applyBorder="1" applyAlignment="1" applyProtection="1">
      <alignment vertical="center"/>
    </xf>
    <xf numFmtId="169" fontId="252" fillId="129" borderId="75" xfId="2530" applyNumberFormat="1" applyFont="1" applyFill="1" applyBorder="1" applyAlignment="1">
      <alignment horizontal="center" vertical="center" wrapText="1"/>
    </xf>
    <xf numFmtId="0" fontId="23" fillId="0" borderId="81" xfId="0" applyFont="1" applyBorder="1" applyAlignment="1">
      <alignment horizontal="left"/>
    </xf>
    <xf numFmtId="169" fontId="0" fillId="0" borderId="84" xfId="2530" applyNumberFormat="1" applyFont="1" applyFill="1" applyBorder="1" applyAlignment="1">
      <alignment horizontal="center" vertical="center"/>
    </xf>
    <xf numFmtId="0" fontId="20" fillId="0" borderId="80" xfId="0" applyFont="1" applyBorder="1" applyAlignment="1">
      <alignment horizontal="center" wrapText="1"/>
    </xf>
    <xf numFmtId="169" fontId="20" fillId="0" borderId="80" xfId="2530" applyNumberFormat="1" applyFont="1" applyFill="1" applyBorder="1" applyAlignment="1">
      <alignment horizontal="center" wrapText="1"/>
    </xf>
    <xf numFmtId="0" fontId="23" fillId="0" borderId="107" xfId="0" applyFont="1" applyBorder="1" applyAlignment="1">
      <alignment vertical="center"/>
    </xf>
    <xf numFmtId="0" fontId="23" fillId="0" borderId="79" xfId="0" applyFont="1" applyBorder="1" applyAlignment="1">
      <alignment vertical="center"/>
    </xf>
    <xf numFmtId="169" fontId="23" fillId="0" borderId="78" xfId="2530" applyNumberFormat="1" applyFont="1" applyFill="1" applyBorder="1" applyAlignment="1">
      <alignment horizontal="center" vertical="center"/>
    </xf>
    <xf numFmtId="0" fontId="23" fillId="0" borderId="153" xfId="0" applyFont="1" applyBorder="1" applyAlignment="1">
      <alignment vertical="center"/>
    </xf>
    <xf numFmtId="0" fontId="0" fillId="0" borderId="0" xfId="0" applyAlignment="1">
      <alignment horizontal="left" vertical="center"/>
    </xf>
    <xf numFmtId="0" fontId="36" fillId="0" borderId="0" xfId="0" applyFont="1" applyAlignment="1">
      <alignment horizontal="left" vertical="center"/>
    </xf>
    <xf numFmtId="169" fontId="0" fillId="127" borderId="0" xfId="2530" applyNumberFormat="1" applyFont="1" applyFill="1" applyBorder="1" applyAlignment="1">
      <alignment horizontal="center" vertical="center"/>
    </xf>
    <xf numFmtId="169" fontId="0" fillId="0" borderId="0" xfId="2530" applyNumberFormat="1" applyFont="1" applyFill="1" applyAlignment="1">
      <alignment horizontal="center"/>
    </xf>
    <xf numFmtId="0" fontId="0" fillId="0" borderId="151" xfId="0" applyBorder="1" applyAlignment="1">
      <alignment horizontal="center"/>
    </xf>
    <xf numFmtId="169" fontId="0" fillId="0" borderId="0" xfId="2530" applyNumberFormat="1" applyFont="1" applyFill="1" applyAlignment="1"/>
    <xf numFmtId="169" fontId="228" fillId="0" borderId="170" xfId="2530" applyNumberFormat="1" applyFont="1" applyBorder="1" applyAlignment="1">
      <alignment horizontal="center" vertical="center" wrapText="1"/>
    </xf>
    <xf numFmtId="0" fontId="0" fillId="0" borderId="90" xfId="0" applyBorder="1"/>
    <xf numFmtId="0" fontId="228" fillId="0" borderId="71" xfId="0" applyFont="1" applyBorder="1"/>
    <xf numFmtId="169" fontId="228" fillId="0" borderId="71" xfId="2530" applyNumberFormat="1" applyFont="1" applyBorder="1"/>
    <xf numFmtId="169" fontId="228" fillId="0" borderId="71" xfId="2530" applyNumberFormat="1" applyFont="1" applyBorder="1" applyAlignment="1">
      <alignment horizontal="center"/>
    </xf>
    <xf numFmtId="0" fontId="0" fillId="0" borderId="86" xfId="0" applyBorder="1" applyAlignment="1">
      <alignment horizontal="left" vertical="center"/>
    </xf>
    <xf numFmtId="169" fontId="0" fillId="0" borderId="107" xfId="2530" applyNumberFormat="1" applyFont="1" applyFill="1" applyBorder="1" applyAlignment="1">
      <alignment horizontal="center" vertical="center"/>
    </xf>
    <xf numFmtId="0" fontId="0" fillId="0" borderId="87" xfId="0" applyBorder="1" applyAlignment="1">
      <alignment horizontal="left" vertical="center"/>
    </xf>
    <xf numFmtId="0" fontId="0" fillId="0" borderId="161" xfId="0" applyBorder="1" applyAlignment="1">
      <alignment horizontal="left" vertical="center"/>
    </xf>
    <xf numFmtId="0" fontId="0" fillId="0" borderId="162" xfId="0" applyBorder="1" applyAlignment="1">
      <alignment horizontal="left" vertical="center"/>
    </xf>
    <xf numFmtId="170" fontId="0" fillId="0" borderId="0" xfId="2530" applyFont="1" applyFill="1"/>
    <xf numFmtId="170" fontId="0" fillId="0" borderId="0" xfId="2530" applyFont="1"/>
    <xf numFmtId="281" fontId="0" fillId="0" borderId="0" xfId="2530" applyNumberFormat="1" applyFont="1"/>
    <xf numFmtId="169" fontId="0" fillId="68" borderId="0" xfId="2530" applyNumberFormat="1" applyFont="1" applyFill="1" applyAlignment="1">
      <alignment horizontal="center"/>
    </xf>
    <xf numFmtId="0" fontId="0" fillId="0" borderId="78" xfId="0" applyBorder="1" applyAlignment="1">
      <alignment horizontal="left" indent="1"/>
    </xf>
    <xf numFmtId="0" fontId="228" fillId="124" borderId="0" xfId="0" applyFont="1" applyFill="1"/>
    <xf numFmtId="0" fontId="23" fillId="124" borderId="81" xfId="0" applyFont="1" applyFill="1" applyBorder="1" applyAlignment="1">
      <alignment horizontal="left"/>
    </xf>
    <xf numFmtId="172" fontId="301" fillId="0" borderId="81" xfId="2596" applyNumberFormat="1" applyFont="1" applyBorder="1" applyAlignment="1">
      <alignment horizontal="left" indent="1"/>
    </xf>
    <xf numFmtId="172" fontId="302" fillId="124" borderId="81" xfId="2596" applyNumberFormat="1" applyFont="1" applyFill="1" applyBorder="1" applyAlignment="1">
      <alignment horizontal="left" indent="1"/>
    </xf>
    <xf numFmtId="172" fontId="303" fillId="124" borderId="81" xfId="2596" applyNumberFormat="1" applyFont="1" applyFill="1" applyBorder="1" applyAlignment="1">
      <alignment horizontal="left" indent="1"/>
    </xf>
    <xf numFmtId="0" fontId="253" fillId="124" borderId="81" xfId="0" applyFont="1" applyFill="1" applyBorder="1" applyAlignment="1">
      <alignment horizontal="left"/>
    </xf>
    <xf numFmtId="0" fontId="0" fillId="0" borderId="81" xfId="0" applyBorder="1" applyAlignment="1">
      <alignment horizontal="left"/>
    </xf>
    <xf numFmtId="0" fontId="229" fillId="0" borderId="82" xfId="0" applyFont="1" applyBorder="1"/>
    <xf numFmtId="0" fontId="229" fillId="0" borderId="83" xfId="0" applyFont="1" applyBorder="1"/>
    <xf numFmtId="169" fontId="229" fillId="0" borderId="82" xfId="2530" applyNumberFormat="1" applyFont="1" applyFill="1" applyBorder="1" applyAlignment="1">
      <alignment horizontal="center" vertical="center"/>
    </xf>
    <xf numFmtId="0" fontId="0" fillId="126" borderId="81" xfId="0" applyFill="1" applyBorder="1" applyAlignment="1">
      <alignment horizontal="left"/>
    </xf>
    <xf numFmtId="0" fontId="229" fillId="124" borderId="80" xfId="0" applyFont="1" applyFill="1" applyBorder="1"/>
    <xf numFmtId="0" fontId="229" fillId="124" borderId="81" xfId="0" applyFont="1" applyFill="1" applyBorder="1" applyAlignment="1">
      <alignment horizontal="left"/>
    </xf>
    <xf numFmtId="0" fontId="229" fillId="124" borderId="0" xfId="0" applyFont="1" applyFill="1"/>
    <xf numFmtId="0" fontId="0" fillId="126" borderId="80" xfId="0" applyFill="1" applyBorder="1"/>
    <xf numFmtId="0" fontId="230" fillId="124" borderId="0" xfId="0" applyFont="1" applyFill="1"/>
    <xf numFmtId="3" fontId="20" fillId="0" borderId="0" xfId="2629" applyNumberFormat="1" applyFont="1" applyAlignment="1">
      <alignment horizontal="center" vertical="center"/>
    </xf>
    <xf numFmtId="169" fontId="23" fillId="0" borderId="0" xfId="2530" applyNumberFormat="1" applyFont="1" applyFill="1" applyAlignment="1"/>
    <xf numFmtId="169" fontId="23" fillId="0" borderId="0" xfId="2530" applyNumberFormat="1" applyFont="1" applyFill="1" applyAlignment="1">
      <alignment horizontal="right"/>
    </xf>
    <xf numFmtId="169" fontId="23" fillId="0" borderId="0" xfId="2530" applyNumberFormat="1" applyFont="1" applyFill="1" applyAlignment="1">
      <alignment horizontal="center" vertical="center"/>
    </xf>
    <xf numFmtId="9" fontId="23" fillId="129" borderId="0" xfId="2629" applyFont="1" applyFill="1" applyAlignment="1">
      <alignment horizontal="center" vertical="center"/>
    </xf>
    <xf numFmtId="169" fontId="20" fillId="0" borderId="82" xfId="2530" applyNumberFormat="1" applyFont="1" applyFill="1" applyBorder="1" applyAlignment="1">
      <alignment horizontal="center" vertical="center"/>
    </xf>
    <xf numFmtId="169" fontId="228" fillId="111" borderId="75" xfId="2530" applyNumberFormat="1" applyFont="1" applyFill="1" applyBorder="1" applyAlignment="1">
      <alignment horizontal="center" vertical="center" wrapText="1"/>
    </xf>
    <xf numFmtId="0" fontId="304" fillId="0" borderId="0" xfId="4906" applyFont="1"/>
    <xf numFmtId="0" fontId="305" fillId="68" borderId="0" xfId="4906" applyFont="1" applyFill="1"/>
    <xf numFmtId="170" fontId="305" fillId="0" borderId="0" xfId="2530" applyFont="1"/>
    <xf numFmtId="9" fontId="305" fillId="0" borderId="0" xfId="4928" applyFont="1"/>
    <xf numFmtId="169" fontId="305" fillId="0" borderId="0" xfId="2530" applyNumberFormat="1" applyFont="1"/>
    <xf numFmtId="169" fontId="229" fillId="0" borderId="0" xfId="2530" applyNumberFormat="1" applyFont="1"/>
    <xf numFmtId="0" fontId="229" fillId="0" borderId="0" xfId="2574" applyFont="1"/>
    <xf numFmtId="169" fontId="229" fillId="123" borderId="0" xfId="2574" applyNumberFormat="1" applyFont="1" applyFill="1"/>
    <xf numFmtId="169" fontId="229" fillId="72" borderId="0" xfId="2530" applyNumberFormat="1" applyFont="1" applyFill="1"/>
    <xf numFmtId="0" fontId="229" fillId="123" borderId="0" xfId="2574" applyFont="1" applyFill="1"/>
    <xf numFmtId="169" fontId="229" fillId="0" borderId="0" xfId="2574" applyNumberFormat="1" applyFont="1"/>
    <xf numFmtId="169" fontId="299" fillId="109" borderId="174" xfId="2530" applyNumberFormat="1" applyFont="1" applyFill="1" applyBorder="1" applyAlignment="1" applyProtection="1">
      <alignment vertical="center"/>
    </xf>
    <xf numFmtId="169" fontId="20" fillId="0" borderId="153" xfId="2530" applyNumberFormat="1" applyFont="1" applyFill="1" applyBorder="1" applyAlignment="1">
      <alignment horizontal="center" vertical="center"/>
    </xf>
    <xf numFmtId="169" fontId="23" fillId="0" borderId="153" xfId="2530" applyNumberFormat="1" applyFont="1" applyFill="1" applyBorder="1" applyAlignment="1">
      <alignment horizontal="center" vertical="center"/>
    </xf>
    <xf numFmtId="172" fontId="0" fillId="0" borderId="0" xfId="0" applyNumberFormat="1" applyAlignment="1">
      <alignment horizontal="left"/>
    </xf>
    <xf numFmtId="172" fontId="20" fillId="0" borderId="0" xfId="0" applyNumberFormat="1" applyFont="1" applyAlignment="1">
      <alignment horizontal="left"/>
    </xf>
    <xf numFmtId="0" fontId="20" fillId="0" borderId="0" xfId="0" applyFont="1" applyAlignment="1">
      <alignment horizontal="left"/>
    </xf>
    <xf numFmtId="169" fontId="228" fillId="0" borderId="0" xfId="2530" applyNumberFormat="1" applyFont="1" applyAlignment="1">
      <alignment horizontal="center"/>
    </xf>
    <xf numFmtId="172" fontId="20" fillId="0" borderId="16" xfId="0" applyNumberFormat="1" applyFont="1" applyBorder="1"/>
    <xf numFmtId="0" fontId="230" fillId="72" borderId="0" xfId="0" applyFont="1" applyFill="1"/>
    <xf numFmtId="9" fontId="23" fillId="37" borderId="177" xfId="2629" applyFont="1" applyFill="1" applyBorder="1" applyAlignment="1">
      <alignment horizontal="center" vertical="center"/>
    </xf>
    <xf numFmtId="9" fontId="0" fillId="0" borderId="178" xfId="2629" applyFont="1" applyBorder="1" applyAlignment="1">
      <alignment horizontal="center" vertical="center"/>
    </xf>
    <xf numFmtId="9" fontId="0" fillId="0" borderId="90" xfId="2629" applyFont="1" applyBorder="1" applyAlignment="1">
      <alignment horizontal="center" vertical="center"/>
    </xf>
    <xf numFmtId="169" fontId="0" fillId="0" borderId="153" xfId="2530" applyNumberFormat="1" applyFont="1" applyFill="1" applyBorder="1" applyAlignment="1">
      <alignment horizontal="center" vertical="center"/>
    </xf>
    <xf numFmtId="169" fontId="23" fillId="0" borderId="85" xfId="2530" applyNumberFormat="1" applyFont="1" applyBorder="1" applyAlignment="1">
      <alignment horizontal="center" vertical="center"/>
    </xf>
    <xf numFmtId="9" fontId="23" fillId="0" borderId="179" xfId="2629" applyFont="1" applyBorder="1" applyAlignment="1">
      <alignment horizontal="center" vertical="center"/>
    </xf>
    <xf numFmtId="169" fontId="23" fillId="0" borderId="91" xfId="2530" applyNumberFormat="1" applyFont="1" applyFill="1" applyBorder="1" applyAlignment="1">
      <alignment horizontal="center" vertical="center"/>
    </xf>
    <xf numFmtId="0" fontId="0" fillId="68" borderId="78" xfId="0" applyFill="1" applyBorder="1"/>
    <xf numFmtId="0" fontId="0" fillId="68" borderId="79" xfId="0" applyFill="1" applyBorder="1"/>
    <xf numFmtId="0" fontId="0" fillId="68" borderId="0" xfId="0" applyFill="1" applyAlignment="1">
      <alignment horizontal="center" vertical="center"/>
    </xf>
    <xf numFmtId="275" fontId="0" fillId="68" borderId="78" xfId="0" applyNumberFormat="1" applyFill="1" applyBorder="1" applyAlignment="1">
      <alignment horizontal="center" vertical="center"/>
    </xf>
    <xf numFmtId="273" fontId="0" fillId="68" borderId="84" xfId="0" applyNumberFormat="1" applyFill="1" applyBorder="1" applyAlignment="1">
      <alignment horizontal="center" vertical="center"/>
    </xf>
    <xf numFmtId="273" fontId="0" fillId="68" borderId="84" xfId="2530" applyNumberFormat="1" applyFont="1" applyFill="1" applyBorder="1" applyAlignment="1">
      <alignment horizontal="center" vertical="center"/>
    </xf>
    <xf numFmtId="9" fontId="0" fillId="68" borderId="79" xfId="2629" applyFont="1" applyFill="1" applyBorder="1" applyAlignment="1">
      <alignment horizontal="center" vertical="center"/>
    </xf>
    <xf numFmtId="9" fontId="0" fillId="68" borderId="84" xfId="2629" applyFont="1" applyFill="1" applyBorder="1" applyAlignment="1">
      <alignment horizontal="center" vertical="center"/>
    </xf>
    <xf numFmtId="9" fontId="0" fillId="68" borderId="178" xfId="2629" applyFont="1" applyFill="1" applyBorder="1" applyAlignment="1">
      <alignment horizontal="center" vertical="center"/>
    </xf>
    <xf numFmtId="273" fontId="0" fillId="68" borderId="0" xfId="2530" applyNumberFormat="1" applyFont="1" applyFill="1" applyBorder="1" applyAlignment="1">
      <alignment horizontal="center" vertical="center"/>
    </xf>
    <xf numFmtId="273" fontId="0" fillId="68" borderId="0" xfId="0" applyNumberFormat="1" applyFill="1" applyAlignment="1">
      <alignment horizontal="center" vertical="center"/>
    </xf>
    <xf numFmtId="0" fontId="20" fillId="68" borderId="0" xfId="0" applyFont="1" applyFill="1"/>
    <xf numFmtId="0" fontId="0" fillId="68" borderId="80" xfId="0" applyFill="1" applyBorder="1"/>
    <xf numFmtId="0" fontId="0" fillId="68" borderId="81" xfId="0" applyFill="1" applyBorder="1"/>
    <xf numFmtId="3" fontId="0" fillId="68" borderId="0" xfId="2530" applyNumberFormat="1" applyFont="1" applyFill="1" applyBorder="1" applyAlignment="1">
      <alignment horizontal="center" vertical="center"/>
    </xf>
    <xf numFmtId="9" fontId="0" fillId="68" borderId="81" xfId="2629" applyFont="1" applyFill="1" applyBorder="1" applyAlignment="1">
      <alignment horizontal="center" vertical="center"/>
    </xf>
    <xf numFmtId="9" fontId="0" fillId="68" borderId="0" xfId="2629" applyFont="1" applyFill="1" applyBorder="1" applyAlignment="1">
      <alignment horizontal="center" vertical="center"/>
    </xf>
    <xf numFmtId="9" fontId="0" fillId="68" borderId="90" xfId="2629" applyFont="1" applyFill="1" applyBorder="1" applyAlignment="1">
      <alignment horizontal="center" vertical="center"/>
    </xf>
    <xf numFmtId="3" fontId="0" fillId="68" borderId="153" xfId="2530" applyNumberFormat="1" applyFont="1" applyFill="1" applyBorder="1" applyAlignment="1">
      <alignment horizontal="center" vertical="center"/>
    </xf>
    <xf numFmtId="0" fontId="23" fillId="68" borderId="82" xfId="0" applyFont="1" applyFill="1" applyBorder="1"/>
    <xf numFmtId="0" fontId="23" fillId="68" borderId="83" xfId="0" applyFont="1" applyFill="1" applyBorder="1"/>
    <xf numFmtId="0" fontId="23" fillId="68" borderId="0" xfId="0" applyFont="1" applyFill="1" applyAlignment="1">
      <alignment horizontal="center" vertical="center"/>
    </xf>
    <xf numFmtId="172" fontId="23" fillId="68" borderId="82" xfId="0" applyNumberFormat="1" applyFont="1" applyFill="1" applyBorder="1" applyAlignment="1">
      <alignment horizontal="center" vertical="center"/>
    </xf>
    <xf numFmtId="172" fontId="23" fillId="68" borderId="85" xfId="2530" applyNumberFormat="1" applyFont="1" applyFill="1" applyBorder="1" applyAlignment="1">
      <alignment horizontal="center" vertical="center"/>
    </xf>
    <xf numFmtId="9" fontId="23" fillId="68" borderId="83" xfId="2629" applyFont="1" applyFill="1" applyBorder="1" applyAlignment="1">
      <alignment horizontal="center" vertical="center"/>
    </xf>
    <xf numFmtId="9" fontId="23" fillId="68" borderId="85" xfId="2629" applyFont="1" applyFill="1" applyBorder="1" applyAlignment="1">
      <alignment horizontal="center" vertical="center"/>
    </xf>
    <xf numFmtId="9" fontId="23" fillId="68" borderId="179" xfId="2629" applyFont="1" applyFill="1" applyBorder="1" applyAlignment="1">
      <alignment horizontal="center" vertical="center"/>
    </xf>
    <xf numFmtId="172" fontId="23" fillId="68" borderId="0" xfId="2530" applyNumberFormat="1" applyFont="1" applyFill="1" applyBorder="1" applyAlignment="1">
      <alignment horizontal="center" vertical="center"/>
    </xf>
    <xf numFmtId="172" fontId="23" fillId="68" borderId="91" xfId="2530" applyNumberFormat="1" applyFont="1" applyFill="1" applyBorder="1" applyAlignment="1">
      <alignment horizontal="center" vertical="center"/>
    </xf>
    <xf numFmtId="273" fontId="0" fillId="0" borderId="84" xfId="0" applyNumberFormat="1" applyBorder="1" applyAlignment="1">
      <alignment horizontal="center" vertical="center"/>
    </xf>
    <xf numFmtId="273" fontId="0" fillId="0" borderId="84" xfId="2530" applyNumberFormat="1" applyFont="1" applyFill="1" applyBorder="1" applyAlignment="1">
      <alignment horizontal="center" vertical="center"/>
    </xf>
    <xf numFmtId="9" fontId="0" fillId="0" borderId="79" xfId="2629" applyFont="1" applyFill="1" applyBorder="1" applyAlignment="1">
      <alignment horizontal="center" vertical="center"/>
    </xf>
    <xf numFmtId="9" fontId="0" fillId="0" borderId="84" xfId="2629" applyFont="1" applyFill="1" applyBorder="1" applyAlignment="1">
      <alignment horizontal="center" vertical="center"/>
    </xf>
    <xf numFmtId="9" fontId="0" fillId="0" borderId="178" xfId="2629" applyFont="1" applyFill="1" applyBorder="1" applyAlignment="1">
      <alignment horizontal="center" vertical="center"/>
    </xf>
    <xf numFmtId="273" fontId="0" fillId="0" borderId="0" xfId="2530" applyNumberFormat="1" applyFont="1" applyFill="1" applyBorder="1" applyAlignment="1">
      <alignment horizontal="center" vertical="center"/>
    </xf>
    <xf numFmtId="273" fontId="0" fillId="0" borderId="0" xfId="0" applyNumberFormat="1" applyAlignment="1">
      <alignment horizontal="center" vertical="center"/>
    </xf>
    <xf numFmtId="3" fontId="0" fillId="0" borderId="0" xfId="2530" applyNumberFormat="1" applyFont="1" applyFill="1" applyBorder="1" applyAlignment="1">
      <alignment horizontal="center" vertical="center"/>
    </xf>
    <xf numFmtId="9" fontId="0" fillId="0" borderId="90" xfId="2629" applyFont="1" applyFill="1" applyBorder="1" applyAlignment="1">
      <alignment horizontal="center" vertical="center"/>
    </xf>
    <xf numFmtId="3" fontId="0" fillId="0" borderId="153" xfId="2530" applyNumberFormat="1" applyFont="1" applyFill="1" applyBorder="1" applyAlignment="1">
      <alignment horizontal="center" vertical="center"/>
    </xf>
    <xf numFmtId="172" fontId="23" fillId="0" borderId="85" xfId="2530" applyNumberFormat="1" applyFont="1" applyFill="1" applyBorder="1" applyAlignment="1">
      <alignment horizontal="center" vertical="center"/>
    </xf>
    <xf numFmtId="9" fontId="23" fillId="0" borderId="179" xfId="2629" applyFont="1" applyFill="1" applyBorder="1" applyAlignment="1">
      <alignment horizontal="center" vertical="center"/>
    </xf>
    <xf numFmtId="172" fontId="23" fillId="0" borderId="0" xfId="2530" applyNumberFormat="1" applyFont="1" applyFill="1" applyBorder="1" applyAlignment="1">
      <alignment horizontal="center" vertical="center"/>
    </xf>
    <xf numFmtId="172" fontId="23" fillId="0" borderId="91" xfId="2530" applyNumberFormat="1" applyFont="1" applyFill="1" applyBorder="1" applyAlignment="1">
      <alignment horizontal="center" vertical="center"/>
    </xf>
    <xf numFmtId="0" fontId="23" fillId="72" borderId="83" xfId="0" applyFont="1" applyFill="1" applyBorder="1"/>
    <xf numFmtId="169" fontId="0" fillId="68" borderId="78" xfId="2530" applyNumberFormat="1" applyFont="1" applyFill="1" applyBorder="1" applyAlignment="1">
      <alignment horizontal="center" vertical="center"/>
    </xf>
    <xf numFmtId="169" fontId="0" fillId="68" borderId="84" xfId="2530" applyNumberFormat="1" applyFont="1" applyFill="1" applyBorder="1" applyAlignment="1">
      <alignment horizontal="center" vertical="center"/>
    </xf>
    <xf numFmtId="169" fontId="0" fillId="68" borderId="80" xfId="2530" applyNumberFormat="1" applyFont="1" applyFill="1" applyBorder="1" applyAlignment="1">
      <alignment horizontal="center" vertical="center"/>
    </xf>
    <xf numFmtId="169" fontId="0" fillId="68" borderId="0" xfId="2530" applyNumberFormat="1" applyFont="1" applyFill="1" applyBorder="1" applyAlignment="1">
      <alignment horizontal="center" vertical="center"/>
    </xf>
    <xf numFmtId="169" fontId="0" fillId="68" borderId="153" xfId="2530" applyNumberFormat="1" applyFont="1" applyFill="1" applyBorder="1" applyAlignment="1">
      <alignment horizontal="center" vertical="center"/>
    </xf>
    <xf numFmtId="169" fontId="23" fillId="68" borderId="82" xfId="2530" applyNumberFormat="1" applyFont="1" applyFill="1" applyBorder="1" applyAlignment="1">
      <alignment horizontal="center" vertical="center"/>
    </xf>
    <xf numFmtId="169" fontId="23" fillId="68" borderId="85" xfId="2530" applyNumberFormat="1" applyFont="1" applyFill="1" applyBorder="1" applyAlignment="1">
      <alignment horizontal="center" vertical="center"/>
    </xf>
    <xf numFmtId="9" fontId="23" fillId="68" borderId="0" xfId="2629" applyFont="1" applyFill="1" applyBorder="1" applyAlignment="1">
      <alignment horizontal="center" vertical="center"/>
    </xf>
    <xf numFmtId="169" fontId="23" fillId="68" borderId="91" xfId="2530" applyNumberFormat="1" applyFont="1" applyFill="1" applyBorder="1" applyAlignment="1">
      <alignment horizontal="center" vertical="center"/>
    </xf>
    <xf numFmtId="169" fontId="23" fillId="68" borderId="108" xfId="2530" applyNumberFormat="1" applyFont="1" applyFill="1" applyBorder="1" applyAlignment="1">
      <alignment horizontal="center" vertical="center"/>
    </xf>
    <xf numFmtId="0" fontId="0" fillId="72" borderId="79" xfId="0" applyFill="1" applyBorder="1"/>
    <xf numFmtId="273" fontId="0" fillId="0" borderId="78" xfId="0" applyNumberFormat="1" applyBorder="1" applyAlignment="1">
      <alignment horizontal="center" vertical="center"/>
    </xf>
    <xf numFmtId="273" fontId="0" fillId="0" borderId="107" xfId="2530" applyNumberFormat="1" applyFont="1" applyFill="1" applyBorder="1" applyAlignment="1">
      <alignment horizontal="center" vertical="center"/>
    </xf>
    <xf numFmtId="0" fontId="0" fillId="72" borderId="81" xfId="0" applyFill="1" applyBorder="1"/>
    <xf numFmtId="273" fontId="0" fillId="0" borderId="153" xfId="2530" applyNumberFormat="1" applyFont="1" applyFill="1" applyBorder="1" applyAlignment="1">
      <alignment horizontal="center" vertical="center"/>
    </xf>
    <xf numFmtId="172" fontId="23" fillId="0" borderId="153" xfId="2530" applyNumberFormat="1" applyFont="1" applyFill="1" applyBorder="1" applyAlignment="1">
      <alignment horizontal="center" vertical="center"/>
    </xf>
    <xf numFmtId="169" fontId="38" fillId="0" borderId="85" xfId="2530" applyNumberFormat="1" applyFont="1" applyBorder="1" applyAlignment="1">
      <alignment horizontal="center" vertical="center"/>
    </xf>
    <xf numFmtId="9" fontId="38" fillId="0" borderId="0" xfId="2629" applyFont="1" applyBorder="1" applyAlignment="1">
      <alignment horizontal="center" vertical="center"/>
    </xf>
    <xf numFmtId="169" fontId="38" fillId="0" borderId="0" xfId="0" applyNumberFormat="1" applyFont="1" applyAlignment="1">
      <alignment horizontal="center" vertical="center"/>
    </xf>
    <xf numFmtId="169" fontId="38" fillId="130" borderId="82" xfId="2530" applyNumberFormat="1" applyFont="1" applyFill="1" applyBorder="1" applyAlignment="1">
      <alignment horizontal="center" vertical="center"/>
    </xf>
    <xf numFmtId="9" fontId="38" fillId="0" borderId="179" xfId="2629" applyFont="1" applyBorder="1" applyAlignment="1">
      <alignment horizontal="center" vertical="center"/>
    </xf>
    <xf numFmtId="169" fontId="23" fillId="130" borderId="82" xfId="2530" applyNumberFormat="1" applyFont="1" applyFill="1" applyBorder="1" applyAlignment="1">
      <alignment horizontal="center" vertical="center"/>
    </xf>
    <xf numFmtId="169" fontId="23" fillId="0" borderId="108" xfId="2530" applyNumberFormat="1" applyFont="1" applyFill="1" applyBorder="1" applyAlignment="1">
      <alignment horizontal="center" vertical="center"/>
    </xf>
    <xf numFmtId="0" fontId="23" fillId="0" borderId="75" xfId="0" applyFont="1" applyBorder="1"/>
    <xf numFmtId="0" fontId="23" fillId="0" borderId="77" xfId="0" applyFont="1" applyBorder="1"/>
    <xf numFmtId="169" fontId="23" fillId="0" borderId="76" xfId="2530" applyNumberFormat="1" applyFont="1" applyBorder="1" applyAlignment="1">
      <alignment horizontal="center" vertical="center"/>
    </xf>
    <xf numFmtId="9" fontId="23" fillId="0" borderId="177" xfId="2629" applyFont="1" applyBorder="1" applyAlignment="1">
      <alignment horizontal="center" vertical="center"/>
    </xf>
    <xf numFmtId="169" fontId="23" fillId="0" borderId="107" xfId="2530" applyNumberFormat="1" applyFont="1" applyFill="1" applyBorder="1" applyAlignment="1">
      <alignment horizontal="center" vertical="center"/>
    </xf>
    <xf numFmtId="168" fontId="23" fillId="0" borderId="84" xfId="2629" applyNumberFormat="1" applyFont="1" applyBorder="1" applyAlignment="1">
      <alignment horizontal="center" vertical="center"/>
    </xf>
    <xf numFmtId="0" fontId="38" fillId="0" borderId="79" xfId="0" applyFont="1" applyBorder="1"/>
    <xf numFmtId="169" fontId="38" fillId="0" borderId="84" xfId="2530" applyNumberFormat="1" applyFont="1" applyBorder="1" applyAlignment="1">
      <alignment horizontal="center" vertical="center"/>
    </xf>
    <xf numFmtId="168" fontId="38" fillId="0" borderId="79" xfId="2629" applyNumberFormat="1" applyFont="1" applyBorder="1" applyAlignment="1">
      <alignment horizontal="center" vertical="center"/>
    </xf>
    <xf numFmtId="168" fontId="38" fillId="0" borderId="0" xfId="2629" applyNumberFormat="1" applyFont="1" applyBorder="1" applyAlignment="1">
      <alignment horizontal="center" vertical="center"/>
    </xf>
    <xf numFmtId="168" fontId="38" fillId="0" borderId="178" xfId="2629" applyNumberFormat="1" applyFont="1" applyBorder="1" applyAlignment="1">
      <alignment horizontal="center" vertical="center"/>
    </xf>
    <xf numFmtId="9" fontId="23" fillId="0" borderId="90" xfId="2629" applyFont="1" applyBorder="1" applyAlignment="1">
      <alignment horizontal="center" vertical="center"/>
    </xf>
    <xf numFmtId="0" fontId="25" fillId="68" borderId="80" xfId="0" applyFont="1" applyFill="1" applyBorder="1"/>
    <xf numFmtId="0" fontId="25" fillId="68" borderId="81" xfId="0" applyFont="1" applyFill="1" applyBorder="1" applyAlignment="1">
      <alignment horizontal="left" vertical="center" wrapText="1" indent="1"/>
    </xf>
    <xf numFmtId="0" fontId="25" fillId="68" borderId="0" xfId="0" applyFont="1" applyFill="1" applyAlignment="1">
      <alignment horizontal="center" vertical="center"/>
    </xf>
    <xf numFmtId="169" fontId="25" fillId="68" borderId="0" xfId="2530" applyNumberFormat="1" applyFont="1" applyFill="1" applyBorder="1" applyAlignment="1">
      <alignment horizontal="center" vertical="center"/>
    </xf>
    <xf numFmtId="9" fontId="25" fillId="68" borderId="81" xfId="2629" applyFont="1" applyFill="1" applyBorder="1" applyAlignment="1">
      <alignment horizontal="center" vertical="center"/>
    </xf>
    <xf numFmtId="9" fontId="25" fillId="68" borderId="0" xfId="2629" applyFont="1" applyFill="1" applyBorder="1" applyAlignment="1">
      <alignment horizontal="center" vertical="center"/>
    </xf>
    <xf numFmtId="9" fontId="25" fillId="68" borderId="90" xfId="2629" applyFont="1" applyFill="1" applyBorder="1" applyAlignment="1">
      <alignment horizontal="center" vertical="center"/>
    </xf>
    <xf numFmtId="169" fontId="25" fillId="68" borderId="153" xfId="2530" applyNumberFormat="1" applyFont="1" applyFill="1" applyBorder="1" applyAlignment="1">
      <alignment horizontal="center" vertical="center"/>
    </xf>
    <xf numFmtId="168" fontId="25" fillId="68" borderId="0" xfId="2629" applyNumberFormat="1" applyFont="1" applyFill="1" applyBorder="1" applyAlignment="1">
      <alignment horizontal="center" vertical="center"/>
    </xf>
    <xf numFmtId="0" fontId="25" fillId="68" borderId="0" xfId="0" applyFont="1" applyFill="1"/>
    <xf numFmtId="0" fontId="23" fillId="68" borderId="80" xfId="0" applyFont="1" applyFill="1" applyBorder="1"/>
    <xf numFmtId="0" fontId="25" fillId="68" borderId="81" xfId="0" applyFont="1" applyFill="1" applyBorder="1" applyAlignment="1">
      <alignment horizontal="left" indent="1"/>
    </xf>
    <xf numFmtId="281" fontId="25" fillId="123" borderId="153" xfId="0" applyNumberFormat="1" applyFont="1" applyFill="1" applyBorder="1" applyAlignment="1">
      <alignment horizontal="center" vertical="center"/>
    </xf>
    <xf numFmtId="172" fontId="0" fillId="68" borderId="0" xfId="0" applyNumberFormat="1" applyFill="1" applyAlignment="1">
      <alignment horizontal="center" vertical="center"/>
    </xf>
    <xf numFmtId="172" fontId="0" fillId="68" borderId="90" xfId="0" applyNumberFormat="1" applyFill="1" applyBorder="1" applyAlignment="1">
      <alignment horizontal="center" vertical="center"/>
    </xf>
    <xf numFmtId="172" fontId="25" fillId="68" borderId="153" xfId="0" applyNumberFormat="1" applyFont="1" applyFill="1" applyBorder="1" applyAlignment="1">
      <alignment horizontal="center" vertical="center"/>
    </xf>
    <xf numFmtId="172" fontId="0" fillId="68" borderId="153" xfId="0" applyNumberFormat="1" applyFill="1" applyBorder="1" applyAlignment="1">
      <alignment horizontal="center" vertical="center"/>
    </xf>
    <xf numFmtId="172" fontId="0" fillId="72" borderId="0" xfId="0" applyNumberFormat="1" applyFill="1" applyAlignment="1">
      <alignment horizontal="center" vertical="center"/>
    </xf>
    <xf numFmtId="172" fontId="25" fillId="68" borderId="0" xfId="0" applyNumberFormat="1" applyFont="1" applyFill="1" applyAlignment="1">
      <alignment horizontal="center" vertical="center"/>
    </xf>
    <xf numFmtId="172" fontId="25" fillId="68" borderId="90" xfId="0" applyNumberFormat="1" applyFont="1" applyFill="1" applyBorder="1" applyAlignment="1">
      <alignment horizontal="center" vertical="center"/>
    </xf>
    <xf numFmtId="172" fontId="25" fillId="72" borderId="0" xfId="0" applyNumberFormat="1" applyFont="1" applyFill="1" applyAlignment="1">
      <alignment horizontal="center" vertical="center"/>
    </xf>
    <xf numFmtId="169" fontId="25" fillId="0" borderId="153" xfId="2530" applyNumberFormat="1" applyFont="1" applyFill="1" applyBorder="1" applyAlignment="1">
      <alignment horizontal="center" vertical="center"/>
    </xf>
    <xf numFmtId="0" fontId="0" fillId="68" borderId="81" xfId="0" applyFill="1" applyBorder="1" applyAlignment="1">
      <alignment horizontal="left" indent="1"/>
    </xf>
    <xf numFmtId="169" fontId="25" fillId="0" borderId="0" xfId="2530" applyNumberFormat="1" applyFont="1" applyBorder="1" applyAlignment="1">
      <alignment horizontal="center" vertical="center"/>
    </xf>
    <xf numFmtId="9" fontId="25" fillId="0" borderId="90" xfId="2629" applyFont="1" applyBorder="1" applyAlignment="1">
      <alignment horizontal="center" vertical="center"/>
    </xf>
    <xf numFmtId="169" fontId="25" fillId="0" borderId="0" xfId="2530" applyNumberFormat="1" applyFont="1" applyFill="1" applyBorder="1" applyAlignment="1">
      <alignment horizontal="center" vertical="center"/>
    </xf>
    <xf numFmtId="168" fontId="23" fillId="0" borderId="0" xfId="2629" applyNumberFormat="1" applyFont="1" applyBorder="1" applyAlignment="1">
      <alignment horizontal="center" vertical="center"/>
    </xf>
    <xf numFmtId="9" fontId="20" fillId="0" borderId="90" xfId="2629" applyFont="1" applyBorder="1" applyAlignment="1">
      <alignment horizontal="center" vertical="center"/>
    </xf>
    <xf numFmtId="168" fontId="20" fillId="0" borderId="0" xfId="2629" applyNumberFormat="1" applyFont="1" applyBorder="1" applyAlignment="1">
      <alignment horizontal="center" vertical="center"/>
    </xf>
    <xf numFmtId="172" fontId="25" fillId="0" borderId="153" xfId="0" applyNumberFormat="1" applyFont="1" applyBorder="1" applyAlignment="1">
      <alignment horizontal="center" vertical="center"/>
    </xf>
    <xf numFmtId="169" fontId="20" fillId="68" borderId="82" xfId="2530" applyNumberFormat="1" applyFont="1" applyFill="1" applyBorder="1"/>
    <xf numFmtId="169" fontId="20" fillId="68" borderId="0" xfId="2530" applyNumberFormat="1" applyFont="1" applyFill="1" applyBorder="1" applyAlignment="1">
      <alignment horizontal="center" vertical="center"/>
    </xf>
    <xf numFmtId="169" fontId="25" fillId="0" borderId="91" xfId="2530" applyNumberFormat="1" applyFont="1" applyFill="1" applyBorder="1" applyAlignment="1">
      <alignment horizontal="center" vertical="center"/>
    </xf>
    <xf numFmtId="9" fontId="20" fillId="68" borderId="0" xfId="2629" applyFont="1" applyFill="1" applyBorder="1" applyAlignment="1">
      <alignment horizontal="center" vertical="center"/>
    </xf>
    <xf numFmtId="169" fontId="20" fillId="68" borderId="85" xfId="2530" applyNumberFormat="1" applyFont="1" applyFill="1" applyBorder="1" applyAlignment="1">
      <alignment horizontal="center" vertical="center"/>
    </xf>
    <xf numFmtId="169" fontId="25" fillId="68" borderId="91" xfId="2530" applyNumberFormat="1" applyFont="1" applyFill="1" applyBorder="1" applyAlignment="1">
      <alignment horizontal="center" vertical="center"/>
    </xf>
    <xf numFmtId="169" fontId="20" fillId="68" borderId="91" xfId="2530" applyNumberFormat="1" applyFont="1" applyFill="1" applyBorder="1" applyAlignment="1">
      <alignment horizontal="center" vertical="center"/>
    </xf>
    <xf numFmtId="169" fontId="20" fillId="68" borderId="0" xfId="2530" applyNumberFormat="1" applyFont="1" applyFill="1"/>
    <xf numFmtId="0" fontId="23" fillId="0" borderId="83" xfId="0" applyFont="1" applyBorder="1" applyAlignment="1">
      <alignment horizontal="center" vertical="center"/>
    </xf>
    <xf numFmtId="169" fontId="0" fillId="0" borderId="85" xfId="2530" applyNumberFormat="1" applyFont="1" applyFill="1" applyBorder="1" applyAlignment="1">
      <alignment horizontal="center" vertical="center"/>
    </xf>
    <xf numFmtId="9" fontId="23" fillId="37" borderId="181" xfId="2629" applyFont="1" applyFill="1" applyBorder="1" applyAlignment="1">
      <alignment horizontal="center" vertical="center"/>
    </xf>
    <xf numFmtId="10" fontId="23" fillId="37" borderId="0" xfId="2629" applyNumberFormat="1" applyFont="1" applyFill="1" applyBorder="1" applyAlignment="1">
      <alignment horizontal="center" vertical="center"/>
    </xf>
    <xf numFmtId="169" fontId="23" fillId="37" borderId="106" xfId="2530" applyNumberFormat="1" applyFont="1" applyFill="1" applyBorder="1" applyAlignment="1">
      <alignment horizontal="center" vertical="center"/>
    </xf>
    <xf numFmtId="169" fontId="23" fillId="37" borderId="84" xfId="2530" applyNumberFormat="1" applyFont="1" applyFill="1" applyBorder="1" applyAlignment="1">
      <alignment horizontal="center" vertical="center"/>
    </xf>
    <xf numFmtId="9" fontId="23" fillId="37" borderId="178" xfId="2629" applyFont="1" applyFill="1" applyBorder="1" applyAlignment="1">
      <alignment horizontal="center" vertical="center"/>
    </xf>
    <xf numFmtId="302" fontId="23" fillId="0" borderId="181" xfId="2629" applyNumberFormat="1" applyFont="1" applyFill="1" applyBorder="1" applyAlignment="1">
      <alignment horizontal="center"/>
    </xf>
    <xf numFmtId="304" fontId="23" fillId="0" borderId="0" xfId="2629" applyNumberFormat="1" applyFont="1" applyFill="1" applyBorder="1" applyAlignment="1">
      <alignment horizontal="center"/>
    </xf>
    <xf numFmtId="168" fontId="23" fillId="0" borderId="106" xfId="2629" applyNumberFormat="1" applyFont="1" applyBorder="1" applyAlignment="1">
      <alignment horizontal="center" vertical="center"/>
    </xf>
    <xf numFmtId="168" fontId="23" fillId="0" borderId="76" xfId="2629" applyNumberFormat="1" applyFont="1" applyBorder="1" applyAlignment="1">
      <alignment horizontal="center" vertical="center"/>
    </xf>
    <xf numFmtId="170" fontId="23" fillId="0" borderId="76" xfId="2530" quotePrefix="1" applyFont="1" applyBorder="1" applyAlignment="1">
      <alignment horizontal="center" vertical="center"/>
    </xf>
    <xf numFmtId="302" fontId="23" fillId="0" borderId="182" xfId="2629" applyNumberFormat="1" applyFont="1" applyFill="1" applyBorder="1" applyAlignment="1">
      <alignment horizontal="center"/>
    </xf>
    <xf numFmtId="9" fontId="23" fillId="0" borderId="0" xfId="2629" applyFont="1" applyBorder="1"/>
    <xf numFmtId="279" fontId="0" fillId="0" borderId="0" xfId="2530" applyNumberFormat="1" applyFont="1" applyAlignment="1">
      <alignment horizontal="center" vertical="center"/>
    </xf>
    <xf numFmtId="170" fontId="0" fillId="0" borderId="0" xfId="2530" applyFont="1" applyAlignment="1">
      <alignment horizontal="center" vertical="center"/>
    </xf>
    <xf numFmtId="277" fontId="0" fillId="0" borderId="0" xfId="2530" applyNumberFormat="1" applyFont="1" applyAlignment="1">
      <alignment horizontal="center" vertical="center"/>
    </xf>
    <xf numFmtId="169" fontId="0" fillId="0" borderId="81" xfId="2530" applyNumberFormat="1" applyFont="1" applyBorder="1" applyAlignment="1">
      <alignment horizontal="center" vertical="center"/>
    </xf>
    <xf numFmtId="169" fontId="0" fillId="0" borderId="87" xfId="2530" applyNumberFormat="1" applyFont="1" applyBorder="1" applyAlignment="1">
      <alignment horizontal="center" vertical="center"/>
    </xf>
    <xf numFmtId="169" fontId="0" fillId="0" borderId="79" xfId="2530" applyNumberFormat="1" applyFont="1" applyBorder="1" applyAlignment="1">
      <alignment horizontal="center" vertical="center"/>
    </xf>
    <xf numFmtId="169" fontId="0" fillId="0" borderId="86" xfId="2530" applyNumberFormat="1" applyFont="1" applyBorder="1" applyAlignment="1">
      <alignment horizontal="center" vertical="center"/>
    </xf>
    <xf numFmtId="169" fontId="23" fillId="70" borderId="79" xfId="2530" applyNumberFormat="1" applyFont="1" applyFill="1" applyBorder="1" applyAlignment="1">
      <alignment horizontal="center" vertical="center"/>
    </xf>
    <xf numFmtId="169" fontId="23" fillId="70" borderId="86" xfId="2530" applyNumberFormat="1" applyFont="1" applyFill="1" applyBorder="1" applyAlignment="1">
      <alignment horizontal="center" vertical="center"/>
    </xf>
    <xf numFmtId="169" fontId="23" fillId="70" borderId="78" xfId="2530" applyNumberFormat="1" applyFont="1" applyFill="1" applyBorder="1" applyAlignment="1">
      <alignment horizontal="center" vertical="center"/>
    </xf>
    <xf numFmtId="10" fontId="23" fillId="70" borderId="79" xfId="2530" applyNumberFormat="1" applyFont="1" applyFill="1" applyBorder="1" applyAlignment="1">
      <alignment horizontal="center" vertical="center"/>
    </xf>
    <xf numFmtId="10" fontId="23" fillId="70" borderId="86" xfId="2530" applyNumberFormat="1" applyFont="1" applyFill="1" applyBorder="1" applyAlignment="1">
      <alignment horizontal="center" vertical="center"/>
    </xf>
    <xf numFmtId="10" fontId="23" fillId="70" borderId="78" xfId="2530" applyNumberFormat="1" applyFont="1" applyFill="1" applyBorder="1" applyAlignment="1">
      <alignment horizontal="center" vertical="center"/>
    </xf>
    <xf numFmtId="0" fontId="0" fillId="0" borderId="87" xfId="0" applyBorder="1" applyAlignment="1">
      <alignment horizontal="center" vertical="center"/>
    </xf>
    <xf numFmtId="0" fontId="0" fillId="40" borderId="81" xfId="2597" applyFont="1" applyFill="1" applyBorder="1" applyAlignment="1">
      <alignment horizontal="left" vertical="center"/>
    </xf>
    <xf numFmtId="169" fontId="23" fillId="37" borderId="74" xfId="2530" applyNumberFormat="1" applyFont="1" applyFill="1" applyBorder="1" applyAlignment="1">
      <alignment horizontal="center" vertical="center"/>
    </xf>
    <xf numFmtId="169" fontId="23" fillId="0" borderId="0" xfId="2530" applyNumberFormat="1" applyFont="1" applyBorder="1"/>
    <xf numFmtId="0" fontId="23" fillId="0" borderId="184" xfId="0" applyFont="1" applyBorder="1"/>
    <xf numFmtId="0" fontId="23" fillId="0" borderId="185" xfId="0" applyFont="1" applyBorder="1"/>
    <xf numFmtId="0" fontId="23" fillId="0" borderId="180" xfId="0" applyFont="1" applyBorder="1"/>
    <xf numFmtId="169" fontId="0" fillId="0" borderId="87" xfId="2530" applyNumberFormat="1" applyFont="1" applyFill="1" applyBorder="1" applyAlignment="1">
      <alignment horizontal="center" vertical="center"/>
    </xf>
    <xf numFmtId="169" fontId="38" fillId="0" borderId="80" xfId="2530" applyNumberFormat="1" applyFont="1" applyFill="1" applyBorder="1" applyAlignment="1">
      <alignment horizontal="center" vertical="center"/>
    </xf>
    <xf numFmtId="169" fontId="23" fillId="0" borderId="88" xfId="2530" applyNumberFormat="1" applyFont="1" applyFill="1" applyBorder="1" applyAlignment="1">
      <alignment horizontal="center" vertical="center"/>
    </xf>
    <xf numFmtId="169" fontId="0" fillId="0" borderId="88" xfId="2530" applyNumberFormat="1" applyFont="1" applyFill="1" applyBorder="1" applyAlignment="1">
      <alignment horizontal="center" vertical="center"/>
    </xf>
    <xf numFmtId="169" fontId="0" fillId="0" borderId="76" xfId="2530" applyNumberFormat="1" applyFont="1" applyBorder="1" applyAlignment="1">
      <alignment horizontal="center" vertical="center"/>
    </xf>
    <xf numFmtId="169" fontId="23" fillId="37" borderId="187" xfId="2530" applyNumberFormat="1" applyFont="1" applyFill="1" applyBorder="1" applyAlignment="1">
      <alignment horizontal="center" vertical="center"/>
    </xf>
    <xf numFmtId="169" fontId="0" fillId="0" borderId="83" xfId="2530" applyNumberFormat="1" applyFont="1" applyBorder="1" applyAlignment="1">
      <alignment horizontal="center" vertical="center"/>
    </xf>
    <xf numFmtId="169" fontId="0" fillId="0" borderId="77" xfId="2530" applyNumberFormat="1" applyFont="1" applyBorder="1" applyAlignment="1">
      <alignment horizontal="center" vertical="center"/>
    </xf>
    <xf numFmtId="169" fontId="228" fillId="0" borderId="75" xfId="2530" applyNumberFormat="1" applyFont="1" applyFill="1" applyBorder="1" applyAlignment="1">
      <alignment horizontal="center" vertical="center" wrapText="1"/>
    </xf>
    <xf numFmtId="169" fontId="20" fillId="0" borderId="0" xfId="2530" applyNumberFormat="1" applyFont="1" applyBorder="1" applyAlignment="1">
      <alignment horizontal="center" wrapText="1"/>
    </xf>
    <xf numFmtId="169" fontId="228" fillId="0" borderId="74" xfId="2530" applyNumberFormat="1" applyFont="1" applyFill="1" applyBorder="1" applyAlignment="1">
      <alignment horizontal="center" vertical="center" wrapText="1"/>
    </xf>
    <xf numFmtId="170" fontId="0" fillId="0" borderId="0" xfId="2530" applyFont="1" applyFill="1" applyAlignment="1">
      <alignment horizontal="center" vertical="center"/>
    </xf>
    <xf numFmtId="9" fontId="0" fillId="0" borderId="188" xfId="2629" applyFont="1" applyBorder="1"/>
    <xf numFmtId="9" fontId="0" fillId="0" borderId="151" xfId="2530" applyNumberFormat="1" applyFont="1" applyFill="1" applyBorder="1" applyAlignment="1">
      <alignment horizontal="center" vertical="center"/>
    </xf>
    <xf numFmtId="0" fontId="0" fillId="0" borderId="32" xfId="0" applyBorder="1"/>
    <xf numFmtId="0" fontId="0" fillId="0" borderId="189" xfId="0" applyBorder="1"/>
    <xf numFmtId="164" fontId="229" fillId="0" borderId="0" xfId="8355" applyFont="1"/>
    <xf numFmtId="164" fontId="20" fillId="0" borderId="0" xfId="8355"/>
    <xf numFmtId="9" fontId="228" fillId="0" borderId="80" xfId="2629" applyFont="1" applyFill="1" applyBorder="1" applyAlignment="1">
      <alignment horizontal="center" vertical="center"/>
    </xf>
    <xf numFmtId="169" fontId="23" fillId="127" borderId="0" xfId="2530" applyNumberFormat="1" applyFont="1" applyFill="1" applyBorder="1" applyAlignment="1">
      <alignment horizontal="center" vertical="center"/>
    </xf>
    <xf numFmtId="169" fontId="191" fillId="0" borderId="71" xfId="2530" applyNumberFormat="1" applyFont="1" applyBorder="1"/>
    <xf numFmtId="0" fontId="0" fillId="131" borderId="0" xfId="0" applyFill="1"/>
    <xf numFmtId="170" fontId="20" fillId="132" borderId="0" xfId="2530" applyFont="1" applyFill="1"/>
    <xf numFmtId="169" fontId="20" fillId="132" borderId="0" xfId="2629" applyNumberFormat="1" applyFont="1" applyFill="1"/>
    <xf numFmtId="172" fontId="20" fillId="132" borderId="0" xfId="0" applyNumberFormat="1" applyFont="1" applyFill="1"/>
    <xf numFmtId="0" fontId="20" fillId="132" borderId="0" xfId="0" applyFont="1" applyFill="1"/>
    <xf numFmtId="170" fontId="20" fillId="124" borderId="0" xfId="2530" applyFont="1" applyFill="1"/>
    <xf numFmtId="169" fontId="20" fillId="124" borderId="0" xfId="2629" applyNumberFormat="1" applyFont="1" applyFill="1"/>
    <xf numFmtId="172" fontId="20" fillId="124" borderId="0" xfId="0" applyNumberFormat="1" applyFont="1" applyFill="1"/>
    <xf numFmtId="169" fontId="228" fillId="0" borderId="0" xfId="2530" applyNumberFormat="1" applyFont="1" applyBorder="1"/>
    <xf numFmtId="169" fontId="228" fillId="127" borderId="0" xfId="2530" applyNumberFormat="1" applyFont="1" applyFill="1" applyBorder="1" applyAlignment="1">
      <alignment horizontal="center" vertical="center" wrapText="1"/>
    </xf>
    <xf numFmtId="169" fontId="32" fillId="0" borderId="0" xfId="2530" applyNumberFormat="1" applyFont="1" applyAlignment="1">
      <alignment horizontal="center"/>
    </xf>
    <xf numFmtId="169" fontId="20" fillId="108" borderId="0" xfId="2530" applyNumberFormat="1" applyFont="1" applyFill="1"/>
    <xf numFmtId="169" fontId="20" fillId="111" borderId="0" xfId="2530" applyNumberFormat="1" applyFont="1" applyFill="1"/>
    <xf numFmtId="169" fontId="0" fillId="124" borderId="0" xfId="2530" applyNumberFormat="1" applyFont="1" applyFill="1"/>
    <xf numFmtId="169" fontId="29" fillId="124" borderId="0" xfId="2530" applyNumberFormat="1" applyFont="1" applyFill="1" applyAlignment="1">
      <alignment horizontal="center"/>
    </xf>
    <xf numFmtId="169" fontId="0" fillId="105" borderId="0" xfId="2530" applyNumberFormat="1" applyFont="1" applyFill="1"/>
    <xf numFmtId="0" fontId="0" fillId="105" borderId="0" xfId="0" applyFill="1"/>
    <xf numFmtId="0" fontId="0" fillId="128" borderId="0" xfId="0" applyFill="1"/>
    <xf numFmtId="169" fontId="20" fillId="0" borderId="190" xfId="2530" applyNumberFormat="1" applyFont="1" applyBorder="1"/>
    <xf numFmtId="9" fontId="0" fillId="0" borderId="0" xfId="2629" applyFont="1" applyFill="1" applyAlignment="1">
      <alignment horizontal="center" vertical="center"/>
    </xf>
    <xf numFmtId="169" fontId="306" fillId="0" borderId="0" xfId="2530" applyNumberFormat="1" applyFont="1" applyBorder="1" applyAlignment="1">
      <alignment horizontal="center"/>
    </xf>
    <xf numFmtId="9" fontId="23" fillId="0" borderId="80" xfId="2629" applyFont="1" applyFill="1" applyBorder="1" applyAlignment="1">
      <alignment horizontal="center" vertical="center"/>
    </xf>
    <xf numFmtId="279" fontId="0" fillId="127" borderId="0" xfId="2530" applyNumberFormat="1" applyFont="1" applyFill="1" applyBorder="1" applyAlignment="1">
      <alignment horizontal="center" vertical="center"/>
    </xf>
    <xf numFmtId="279" fontId="228" fillId="0" borderId="71" xfId="2530" applyNumberFormat="1" applyFont="1" applyBorder="1"/>
    <xf numFmtId="279" fontId="20" fillId="0" borderId="0" xfId="2530" applyNumberFormat="1" applyFont="1"/>
    <xf numFmtId="279" fontId="23" fillId="127" borderId="0" xfId="2530" applyNumberFormat="1" applyFont="1" applyFill="1" applyBorder="1" applyAlignment="1">
      <alignment horizontal="center" vertical="center"/>
    </xf>
    <xf numFmtId="279" fontId="0" fillId="0" borderId="0" xfId="0" applyNumberFormat="1"/>
    <xf numFmtId="260" fontId="0" fillId="0" borderId="0" xfId="0" applyNumberFormat="1"/>
    <xf numFmtId="9" fontId="191" fillId="0" borderId="71" xfId="2629" applyFont="1" applyBorder="1"/>
    <xf numFmtId="306" fontId="0" fillId="0" borderId="0" xfId="8355" applyNumberFormat="1" applyFont="1" applyAlignment="1">
      <alignment horizontal="left"/>
    </xf>
    <xf numFmtId="164" fontId="20" fillId="0" borderId="0" xfId="8355" applyFont="1" applyAlignment="1">
      <alignment horizontal="left"/>
    </xf>
    <xf numFmtId="164" fontId="20" fillId="0" borderId="0" xfId="8355" applyFont="1" applyAlignment="1">
      <alignment horizontal="center"/>
    </xf>
    <xf numFmtId="164" fontId="20" fillId="0" borderId="0" xfId="8355" applyFont="1"/>
    <xf numFmtId="164" fontId="20" fillId="0" borderId="0" xfId="0" applyNumberFormat="1" applyFont="1" applyAlignment="1">
      <alignment horizontal="center"/>
    </xf>
    <xf numFmtId="0" fontId="0" fillId="0" borderId="81" xfId="0" applyBorder="1" applyAlignment="1">
      <alignment horizontal="left" wrapText="1"/>
    </xf>
    <xf numFmtId="164" fontId="0" fillId="0" borderId="0" xfId="8355" applyFont="1" applyAlignment="1">
      <alignment horizontal="center" vertical="center"/>
    </xf>
    <xf numFmtId="164" fontId="0" fillId="0" borderId="0" xfId="8355" applyFont="1"/>
    <xf numFmtId="164" fontId="228" fillId="0" borderId="0" xfId="8355" applyFont="1" applyAlignment="1">
      <alignment horizontal="center" vertical="center"/>
    </xf>
    <xf numFmtId="164" fontId="228" fillId="0" borderId="0" xfId="8355" applyFont="1" applyAlignment="1">
      <alignment horizontal="center"/>
    </xf>
    <xf numFmtId="164" fontId="228" fillId="0" borderId="76" xfId="8355" applyFont="1" applyFill="1" applyBorder="1" applyAlignment="1">
      <alignment horizontal="center" vertical="center" wrapText="1"/>
    </xf>
    <xf numFmtId="164" fontId="0" fillId="0" borderId="0" xfId="8355" applyFont="1" applyFill="1"/>
    <xf numFmtId="164" fontId="0" fillId="0" borderId="80" xfId="8355" applyFont="1" applyFill="1" applyBorder="1" applyAlignment="1">
      <alignment horizontal="center" vertical="center"/>
    </xf>
    <xf numFmtId="3" fontId="0" fillId="0" borderId="0" xfId="0" applyNumberFormat="1"/>
    <xf numFmtId="0" fontId="0" fillId="0" borderId="76" xfId="0" applyBorder="1"/>
    <xf numFmtId="0" fontId="0" fillId="124" borderId="87" xfId="0" applyFill="1" applyBorder="1"/>
    <xf numFmtId="169" fontId="0" fillId="0" borderId="86" xfId="2530" applyNumberFormat="1" applyFont="1" applyFill="1" applyBorder="1" applyAlignment="1">
      <alignment horizontal="center" vertical="center"/>
    </xf>
    <xf numFmtId="0" fontId="0" fillId="40" borderId="79" xfId="2597" applyFont="1" applyFill="1" applyBorder="1" applyAlignment="1">
      <alignment horizontal="left" vertical="center"/>
    </xf>
    <xf numFmtId="2" fontId="307" fillId="105" borderId="98" xfId="4929" applyFont="1" applyFill="1" applyBorder="1" applyAlignment="1">
      <alignment horizontal="center" vertical="center"/>
    </xf>
    <xf numFmtId="169" fontId="69" fillId="0" borderId="0" xfId="2530" applyNumberFormat="1" applyFont="1" applyFill="1" applyBorder="1" applyAlignment="1" applyProtection="1">
      <alignment horizontal="right" vertical="center"/>
    </xf>
    <xf numFmtId="169" fontId="69" fillId="0" borderId="90" xfId="2530" applyNumberFormat="1" applyFont="1" applyFill="1" applyBorder="1" applyAlignment="1" applyProtection="1">
      <alignment vertical="center"/>
    </xf>
    <xf numFmtId="169" fontId="307" fillId="0" borderId="151" xfId="2530" applyNumberFormat="1" applyFont="1" applyFill="1" applyBorder="1" applyAlignment="1" applyProtection="1">
      <alignment vertical="center"/>
    </xf>
    <xf numFmtId="169" fontId="69" fillId="0" borderId="0" xfId="2530" applyNumberFormat="1" applyFont="1" applyFill="1" applyBorder="1" applyAlignment="1" applyProtection="1">
      <alignment vertical="center"/>
    </xf>
    <xf numFmtId="169" fontId="69" fillId="0" borderId="99" xfId="2530" applyNumberFormat="1" applyFont="1" applyFill="1" applyBorder="1" applyAlignment="1" applyProtection="1">
      <alignment vertical="center"/>
    </xf>
    <xf numFmtId="169" fontId="307" fillId="0" borderId="102" xfId="2530" applyNumberFormat="1" applyFont="1" applyFill="1" applyBorder="1" applyAlignment="1" applyProtection="1">
      <alignment vertical="center"/>
    </xf>
    <xf numFmtId="169" fontId="211" fillId="0" borderId="151" xfId="2530" applyNumberFormat="1" applyFont="1" applyFill="1" applyBorder="1" applyAlignment="1" applyProtection="1">
      <alignment vertical="center"/>
    </xf>
    <xf numFmtId="169" fontId="69" fillId="106" borderId="101" xfId="2530" applyNumberFormat="1" applyFont="1" applyFill="1" applyBorder="1" applyAlignment="1" applyProtection="1">
      <alignment vertical="center"/>
    </xf>
    <xf numFmtId="169" fontId="69" fillId="106" borderId="102" xfId="2530" applyNumberFormat="1" applyFont="1" applyFill="1" applyBorder="1" applyAlignment="1" applyProtection="1">
      <alignment vertical="center"/>
    </xf>
    <xf numFmtId="169" fontId="307" fillId="106" borderId="102" xfId="2530" applyNumberFormat="1" applyFont="1" applyFill="1" applyBorder="1" applyAlignment="1" applyProtection="1">
      <alignment vertical="center"/>
    </xf>
    <xf numFmtId="169" fontId="181" fillId="0" borderId="0" xfId="2530" applyNumberFormat="1" applyFont="1" applyBorder="1"/>
    <xf numFmtId="169" fontId="181" fillId="0" borderId="90" xfId="2530" applyNumberFormat="1" applyFont="1" applyBorder="1"/>
    <xf numFmtId="169" fontId="181" fillId="0" borderId="151" xfId="2530" applyNumberFormat="1" applyFont="1" applyBorder="1"/>
    <xf numFmtId="169" fontId="43" fillId="0" borderId="0" xfId="2530" applyNumberFormat="1" applyFont="1" applyFill="1" applyBorder="1" applyAlignment="1" applyProtection="1">
      <alignment vertical="center"/>
    </xf>
    <xf numFmtId="169" fontId="43" fillId="0" borderId="90" xfId="2530" applyNumberFormat="1" applyFont="1" applyFill="1" applyBorder="1" applyAlignment="1" applyProtection="1">
      <alignment vertical="center"/>
    </xf>
    <xf numFmtId="169" fontId="69" fillId="0" borderId="0" xfId="2530" applyNumberFormat="1" applyFont="1" applyFill="1" applyBorder="1" applyAlignment="1" applyProtection="1">
      <alignment horizontal="right" vertical="top"/>
    </xf>
    <xf numFmtId="169" fontId="69" fillId="0" borderId="90" xfId="2530" applyNumberFormat="1" applyFont="1" applyFill="1" applyBorder="1" applyAlignment="1" applyProtection="1">
      <alignment vertical="center" wrapText="1"/>
    </xf>
    <xf numFmtId="169" fontId="69" fillId="107" borderId="101" xfId="2530" applyNumberFormat="1" applyFont="1" applyFill="1" applyBorder="1" applyAlignment="1" applyProtection="1">
      <alignment vertical="center"/>
    </xf>
    <xf numFmtId="169" fontId="43" fillId="107" borderId="102" xfId="2530" applyNumberFormat="1" applyFont="1" applyFill="1" applyBorder="1" applyAlignment="1" applyProtection="1">
      <alignment vertical="center"/>
    </xf>
    <xf numFmtId="169" fontId="307" fillId="107" borderId="102" xfId="2530" applyNumberFormat="1" applyFont="1" applyFill="1" applyBorder="1" applyAlignment="1" applyProtection="1">
      <alignment vertical="center"/>
    </xf>
    <xf numFmtId="169" fontId="308" fillId="0" borderId="0" xfId="2530" applyNumberFormat="1" applyFont="1"/>
    <xf numFmtId="169" fontId="69" fillId="108" borderId="101" xfId="2530" applyNumberFormat="1" applyFont="1" applyFill="1" applyBorder="1" applyAlignment="1" applyProtection="1">
      <alignment horizontal="left" vertical="center" indent="2"/>
    </xf>
    <xf numFmtId="169" fontId="307" fillId="108" borderId="102" xfId="2530" applyNumberFormat="1" applyFont="1" applyFill="1" applyBorder="1" applyAlignment="1" applyProtection="1">
      <alignment vertical="center"/>
    </xf>
    <xf numFmtId="169" fontId="43" fillId="0" borderId="103" xfId="2530" applyNumberFormat="1" applyFont="1" applyFill="1" applyBorder="1" applyAlignment="1" applyProtection="1">
      <alignment vertical="center"/>
    </xf>
    <xf numFmtId="169" fontId="69" fillId="0" borderId="103" xfId="2530" applyNumberFormat="1" applyFont="1" applyFill="1" applyBorder="1" applyAlignment="1" applyProtection="1">
      <alignment horizontal="right" vertical="center"/>
    </xf>
    <xf numFmtId="169" fontId="69" fillId="0" borderId="104" xfId="2530" applyNumberFormat="1" applyFont="1" applyFill="1" applyBorder="1" applyAlignment="1" applyProtection="1">
      <alignment horizontal="right" vertical="center"/>
    </xf>
    <xf numFmtId="169" fontId="69" fillId="0" borderId="101" xfId="2530" applyNumberFormat="1" applyFont="1" applyFill="1" applyBorder="1" applyAlignment="1" applyProtection="1">
      <alignment vertical="center"/>
    </xf>
    <xf numFmtId="169" fontId="69" fillId="108" borderId="104" xfId="2530" applyNumberFormat="1" applyFont="1" applyFill="1" applyBorder="1" applyAlignment="1" applyProtection="1">
      <alignment vertical="center"/>
    </xf>
    <xf numFmtId="169" fontId="69" fillId="108" borderId="101" xfId="2530" applyNumberFormat="1" applyFont="1" applyFill="1" applyBorder="1" applyAlignment="1" applyProtection="1">
      <alignment vertical="center"/>
    </xf>
    <xf numFmtId="169" fontId="69" fillId="0" borderId="103" xfId="2530" applyNumberFormat="1" applyFont="1" applyFill="1" applyBorder="1" applyAlignment="1" applyProtection="1">
      <alignment horizontal="center" vertical="center"/>
    </xf>
    <xf numFmtId="169" fontId="310" fillId="0" borderId="90" xfId="2530" applyNumberFormat="1" applyFont="1" applyFill="1" applyBorder="1" applyAlignment="1" applyProtection="1">
      <alignment vertical="center"/>
    </xf>
    <xf numFmtId="169" fontId="69" fillId="0" borderId="104" xfId="2530" applyNumberFormat="1" applyFont="1" applyFill="1" applyBorder="1" applyAlignment="1" applyProtection="1">
      <alignment vertical="center"/>
    </xf>
    <xf numFmtId="169" fontId="181" fillId="0" borderId="0" xfId="2530" applyNumberFormat="1" applyFont="1"/>
    <xf numFmtId="169" fontId="69" fillId="0" borderId="0" xfId="2530" applyNumberFormat="1" applyFont="1" applyFill="1" applyBorder="1" applyAlignment="1" applyProtection="1">
      <alignment horizontal="center" vertical="center"/>
    </xf>
    <xf numFmtId="169" fontId="229" fillId="0" borderId="90" xfId="2530" applyNumberFormat="1" applyFont="1" applyFill="1" applyBorder="1" applyAlignment="1" applyProtection="1">
      <alignment vertical="center"/>
    </xf>
    <xf numFmtId="169" fontId="307" fillId="109" borderId="101" xfId="2530" applyNumberFormat="1" applyFont="1" applyFill="1" applyBorder="1" applyAlignment="1" applyProtection="1">
      <alignment vertical="center"/>
    </xf>
    <xf numFmtId="169" fontId="307" fillId="109" borderId="102" xfId="2530" applyNumberFormat="1" applyFont="1" applyFill="1" applyBorder="1" applyAlignment="1" applyProtection="1">
      <alignment vertical="center"/>
    </xf>
    <xf numFmtId="169" fontId="307" fillId="0" borderId="0" xfId="2530" applyNumberFormat="1" applyFont="1" applyFill="1" applyBorder="1" applyAlignment="1" applyProtection="1">
      <alignment vertical="center"/>
    </xf>
    <xf numFmtId="169" fontId="211" fillId="0" borderId="90" xfId="2530" applyNumberFormat="1" applyFont="1" applyFill="1" applyBorder="1" applyAlignment="1" applyProtection="1">
      <alignment vertical="center"/>
    </xf>
    <xf numFmtId="0" fontId="0" fillId="0" borderId="87" xfId="0" applyBorder="1" applyAlignment="1">
      <alignment wrapText="1"/>
    </xf>
    <xf numFmtId="0" fontId="0" fillId="0" borderId="87" xfId="0" applyBorder="1" applyAlignment="1">
      <alignment horizontal="left" wrapText="1"/>
    </xf>
    <xf numFmtId="0" fontId="0" fillId="68" borderId="87" xfId="0" applyFill="1" applyBorder="1"/>
    <xf numFmtId="164" fontId="0" fillId="0" borderId="0" xfId="0" applyNumberFormat="1" applyAlignment="1">
      <alignment horizontal="center"/>
    </xf>
    <xf numFmtId="164" fontId="0" fillId="0" borderId="0" xfId="0" applyNumberFormat="1"/>
    <xf numFmtId="9" fontId="32" fillId="0" borderId="0" xfId="2629" applyFont="1" applyAlignment="1">
      <alignment horizontal="center"/>
    </xf>
    <xf numFmtId="169" fontId="0" fillId="0" borderId="0" xfId="0" applyNumberFormat="1" applyAlignment="1">
      <alignment horizontal="center"/>
    </xf>
    <xf numFmtId="0" fontId="311" fillId="0" borderId="0" xfId="0" applyFont="1"/>
    <xf numFmtId="0" fontId="297" fillId="0" borderId="0" xfId="0" applyFont="1"/>
    <xf numFmtId="279" fontId="297" fillId="0" borderId="0" xfId="0" applyNumberFormat="1" applyFont="1"/>
    <xf numFmtId="0" fontId="297" fillId="0" borderId="0" xfId="0" applyFont="1" applyAlignment="1">
      <alignment horizontal="center"/>
    </xf>
    <xf numFmtId="172" fontId="297" fillId="0" borderId="0" xfId="0" applyNumberFormat="1" applyFont="1" applyAlignment="1">
      <alignment horizontal="center"/>
    </xf>
    <xf numFmtId="170" fontId="297" fillId="0" borderId="0" xfId="2530" applyFont="1" applyAlignment="1">
      <alignment horizontal="center"/>
    </xf>
    <xf numFmtId="169" fontId="297" fillId="0" borderId="0" xfId="2530" applyNumberFormat="1" applyFont="1" applyAlignment="1">
      <alignment horizontal="center"/>
    </xf>
    <xf numFmtId="172" fontId="297" fillId="0" borderId="0" xfId="0" applyNumberFormat="1" applyFont="1" applyAlignment="1">
      <alignment horizontal="center" vertical="center"/>
    </xf>
    <xf numFmtId="172" fontId="297" fillId="0" borderId="0" xfId="0" applyNumberFormat="1" applyFont="1"/>
    <xf numFmtId="169" fontId="297" fillId="0" borderId="0" xfId="2530" applyNumberFormat="1" applyFont="1" applyAlignment="1">
      <alignment horizontal="right"/>
    </xf>
    <xf numFmtId="169" fontId="297" fillId="0" borderId="0" xfId="2530" applyNumberFormat="1" applyFont="1"/>
    <xf numFmtId="169" fontId="20" fillId="0" borderId="0" xfId="2530" applyNumberFormat="1" applyFont="1" applyFill="1" applyBorder="1" applyAlignment="1">
      <alignment horizontal="center" wrapText="1"/>
    </xf>
    <xf numFmtId="169" fontId="20" fillId="0" borderId="305" xfId="2530" applyNumberFormat="1" applyFont="1" applyFill="1" applyBorder="1" applyAlignment="1">
      <alignment horizontal="center" wrapText="1"/>
    </xf>
    <xf numFmtId="169" fontId="23" fillId="0" borderId="166" xfId="2530" applyNumberFormat="1" applyFont="1" applyFill="1" applyBorder="1" applyAlignment="1">
      <alignment horizontal="center" vertical="center"/>
    </xf>
    <xf numFmtId="169" fontId="23" fillId="0" borderId="87" xfId="2530" applyNumberFormat="1" applyFont="1" applyFill="1" applyBorder="1" applyAlignment="1">
      <alignment horizontal="center" vertical="center"/>
    </xf>
    <xf numFmtId="169" fontId="23" fillId="0" borderId="305" xfId="2530" applyNumberFormat="1" applyFont="1" applyFill="1" applyBorder="1" applyAlignment="1">
      <alignment horizontal="center" vertical="center"/>
    </xf>
    <xf numFmtId="169" fontId="23" fillId="0" borderId="151" xfId="2530" applyNumberFormat="1" applyFont="1" applyFill="1" applyBorder="1" applyAlignment="1">
      <alignment horizontal="center" vertical="center"/>
    </xf>
    <xf numFmtId="9" fontId="23" fillId="0" borderId="305" xfId="2629" applyFont="1" applyFill="1" applyBorder="1" applyAlignment="1">
      <alignment horizontal="center" vertical="center"/>
    </xf>
    <xf numFmtId="169" fontId="178" fillId="0" borderId="151" xfId="2530" applyNumberFormat="1" applyFont="1" applyFill="1" applyBorder="1" applyAlignment="1">
      <alignment horizontal="center" vertical="center"/>
    </xf>
    <xf numFmtId="169" fontId="20" fillId="0" borderId="151" xfId="2530" applyNumberFormat="1" applyFont="1" applyFill="1" applyBorder="1" applyAlignment="1">
      <alignment horizontal="center" vertical="center"/>
    </xf>
    <xf numFmtId="168" fontId="23" fillId="0" borderId="151" xfId="2629" applyNumberFormat="1" applyFont="1" applyFill="1" applyBorder="1" applyAlignment="1">
      <alignment horizontal="center" vertical="center"/>
    </xf>
    <xf numFmtId="9" fontId="0" fillId="0" borderId="151" xfId="2629" applyFont="1" applyFill="1" applyBorder="1" applyAlignment="1">
      <alignment horizontal="center" vertical="center"/>
    </xf>
    <xf numFmtId="43" fontId="178" fillId="0" borderId="151" xfId="2530" applyNumberFormat="1" applyFont="1" applyFill="1" applyBorder="1" applyAlignment="1">
      <alignment horizontal="center" vertical="center"/>
    </xf>
    <xf numFmtId="277" fontId="20" fillId="0" borderId="151" xfId="2530" applyNumberFormat="1" applyFont="1" applyFill="1" applyBorder="1" applyAlignment="1">
      <alignment horizontal="center" vertical="center"/>
    </xf>
    <xf numFmtId="277" fontId="23" fillId="0" borderId="151" xfId="2530" applyNumberFormat="1" applyFont="1" applyFill="1" applyBorder="1" applyAlignment="1">
      <alignment horizontal="center" vertical="center"/>
    </xf>
    <xf numFmtId="169" fontId="20" fillId="0" borderId="16" xfId="2530" applyNumberFormat="1" applyFont="1" applyFill="1" applyBorder="1" applyAlignment="1">
      <alignment horizontal="center" vertical="center"/>
    </xf>
    <xf numFmtId="169" fontId="0" fillId="0" borderId="190" xfId="2530" applyNumberFormat="1" applyFont="1" applyFill="1" applyBorder="1" applyAlignment="1">
      <alignment horizontal="center" vertical="center"/>
    </xf>
    <xf numFmtId="9" fontId="23" fillId="0" borderId="307" xfId="2629" applyFont="1" applyFill="1" applyBorder="1" applyAlignment="1">
      <alignment horizontal="center" vertical="center"/>
    </xf>
    <xf numFmtId="169" fontId="32" fillId="0" borderId="0" xfId="2530" applyNumberFormat="1" applyFont="1" applyFill="1" applyAlignment="1">
      <alignment horizontal="center"/>
    </xf>
    <xf numFmtId="9" fontId="41" fillId="0" borderId="87" xfId="2629" applyFont="1" applyFill="1" applyBorder="1" applyAlignment="1">
      <alignment horizontal="center" vertical="center"/>
    </xf>
    <xf numFmtId="169" fontId="23" fillId="0" borderId="74" xfId="2530" applyNumberFormat="1" applyFont="1" applyFill="1" applyBorder="1" applyAlignment="1">
      <alignment horizontal="center" vertical="center"/>
    </xf>
    <xf numFmtId="9" fontId="23" fillId="0" borderId="75" xfId="2629" applyFont="1" applyFill="1" applyBorder="1" applyAlignment="1">
      <alignment horizontal="center" vertical="center"/>
    </xf>
    <xf numFmtId="164" fontId="297" fillId="0" borderId="71" xfId="8355" applyFont="1" applyBorder="1"/>
    <xf numFmtId="169" fontId="297" fillId="0" borderId="71" xfId="2629" applyNumberFormat="1" applyFont="1" applyBorder="1"/>
    <xf numFmtId="279" fontId="297" fillId="0" borderId="71" xfId="2629" applyNumberFormat="1" applyFont="1" applyBorder="1"/>
    <xf numFmtId="169" fontId="20" fillId="0" borderId="80" xfId="2629" applyNumberFormat="1" applyFont="1" applyFill="1" applyBorder="1" applyAlignment="1">
      <alignment horizontal="center" vertical="center"/>
    </xf>
    <xf numFmtId="164" fontId="229" fillId="0" borderId="80" xfId="8355" applyFont="1" applyFill="1" applyBorder="1" applyAlignment="1">
      <alignment horizontal="center" vertical="center"/>
    </xf>
    <xf numFmtId="169" fontId="229" fillId="0" borderId="80" xfId="2530" applyNumberFormat="1" applyFont="1" applyFill="1" applyBorder="1" applyAlignment="1">
      <alignment horizontal="center" vertical="center"/>
    </xf>
    <xf numFmtId="169" fontId="0" fillId="0" borderId="79" xfId="2530" applyNumberFormat="1" applyFont="1" applyFill="1" applyBorder="1" applyAlignment="1">
      <alignment horizontal="center" vertical="center"/>
    </xf>
    <xf numFmtId="169" fontId="0" fillId="0" borderId="81" xfId="2530" applyNumberFormat="1" applyFont="1" applyFill="1" applyBorder="1" applyAlignment="1">
      <alignment horizontal="center" vertical="center"/>
    </xf>
    <xf numFmtId="169" fontId="23" fillId="70" borderId="75" xfId="2530" applyNumberFormat="1" applyFont="1" applyFill="1" applyBorder="1" applyAlignment="1">
      <alignment horizontal="center" vertical="center"/>
    </xf>
    <xf numFmtId="9" fontId="23" fillId="70" borderId="75" xfId="2629" applyFont="1" applyFill="1" applyBorder="1" applyAlignment="1">
      <alignment horizontal="center" vertical="center"/>
    </xf>
    <xf numFmtId="169" fontId="252" fillId="135" borderId="75" xfId="2530" applyNumberFormat="1" applyFont="1" applyFill="1" applyBorder="1" applyAlignment="1">
      <alignment horizontal="center" vertical="center" wrapText="1"/>
    </xf>
    <xf numFmtId="172" fontId="23" fillId="70" borderId="74" xfId="0" applyNumberFormat="1" applyFont="1" applyFill="1" applyBorder="1" applyAlignment="1">
      <alignment horizontal="left" vertical="center"/>
    </xf>
    <xf numFmtId="169" fontId="23" fillId="70" borderId="165" xfId="2530" applyNumberFormat="1" applyFont="1" applyFill="1" applyBorder="1" applyAlignment="1">
      <alignment horizontal="center" vertical="center"/>
    </xf>
    <xf numFmtId="172" fontId="23" fillId="137" borderId="74" xfId="0" applyNumberFormat="1" applyFont="1" applyFill="1" applyBorder="1" applyAlignment="1">
      <alignment horizontal="left" vertical="center"/>
    </xf>
    <xf numFmtId="169" fontId="23" fillId="137" borderId="165" xfId="2530" applyNumberFormat="1" applyFont="1" applyFill="1" applyBorder="1" applyAlignment="1">
      <alignment horizontal="center" vertical="center"/>
    </xf>
    <xf numFmtId="0" fontId="23" fillId="137" borderId="72" xfId="0" applyFont="1" applyFill="1" applyBorder="1"/>
    <xf numFmtId="169" fontId="23" fillId="137" borderId="151" xfId="2530" applyNumberFormat="1" applyFont="1" applyFill="1" applyBorder="1" applyAlignment="1">
      <alignment horizontal="center" vertical="center"/>
    </xf>
    <xf numFmtId="9" fontId="23" fillId="137" borderId="305" xfId="2629" applyFont="1" applyFill="1" applyBorder="1" applyAlignment="1">
      <alignment horizontal="center" vertical="center"/>
    </xf>
    <xf numFmtId="172" fontId="23" fillId="137" borderId="70" xfId="0" applyNumberFormat="1" applyFont="1" applyFill="1" applyBorder="1" applyAlignment="1">
      <alignment horizontal="left" vertical="center"/>
    </xf>
    <xf numFmtId="9" fontId="23" fillId="137" borderId="165" xfId="2629" applyFont="1" applyFill="1" applyBorder="1" applyAlignment="1">
      <alignment horizontal="center" vertical="center"/>
    </xf>
    <xf numFmtId="169" fontId="252" fillId="106" borderId="75" xfId="2530" applyNumberFormat="1" applyFont="1" applyFill="1" applyBorder="1" applyAlignment="1">
      <alignment horizontal="center" vertical="center" wrapText="1"/>
    </xf>
    <xf numFmtId="0" fontId="23" fillId="0" borderId="186" xfId="0" applyFont="1" applyBorder="1"/>
    <xf numFmtId="0" fontId="23" fillId="0" borderId="314" xfId="0" applyFont="1" applyBorder="1"/>
    <xf numFmtId="0" fontId="0" fillId="0" borderId="186" xfId="0" applyBorder="1"/>
    <xf numFmtId="0" fontId="0" fillId="0" borderId="314" xfId="0" applyBorder="1" applyAlignment="1">
      <alignment horizontal="left"/>
    </xf>
    <xf numFmtId="169" fontId="0" fillId="0" borderId="200" xfId="2530" applyNumberFormat="1" applyFont="1" applyFill="1" applyBorder="1" applyAlignment="1">
      <alignment horizontal="center" vertical="center"/>
    </xf>
    <xf numFmtId="9" fontId="23" fillId="0" borderId="151" xfId="2629" applyFont="1" applyFill="1" applyBorder="1" applyAlignment="1">
      <alignment horizontal="center" vertical="center"/>
    </xf>
    <xf numFmtId="9" fontId="20" fillId="0" borderId="151" xfId="2629" applyFont="1" applyFill="1" applyBorder="1" applyAlignment="1">
      <alignment horizontal="center" vertical="center"/>
    </xf>
    <xf numFmtId="169" fontId="0" fillId="0" borderId="151" xfId="2530" applyNumberFormat="1" applyFont="1" applyFill="1" applyBorder="1"/>
    <xf numFmtId="169" fontId="297" fillId="0" borderId="0" xfId="2530" applyNumberFormat="1" applyFont="1" applyAlignment="1">
      <alignment horizontal="center" vertical="center"/>
    </xf>
    <xf numFmtId="164" fontId="312" fillId="0" borderId="0" xfId="8355" applyFont="1" applyAlignment="1">
      <alignment horizontal="center" vertical="center"/>
    </xf>
    <xf numFmtId="169" fontId="312" fillId="0" borderId="0" xfId="2530" applyNumberFormat="1" applyFont="1" applyAlignment="1">
      <alignment horizontal="center" vertical="center"/>
    </xf>
    <xf numFmtId="0" fontId="312" fillId="0" borderId="0" xfId="0" applyFont="1"/>
    <xf numFmtId="169" fontId="228" fillId="133" borderId="82" xfId="2530" applyNumberFormat="1" applyFont="1" applyFill="1" applyBorder="1" applyAlignment="1">
      <alignment horizontal="center" vertical="center" wrapText="1"/>
    </xf>
    <xf numFmtId="169" fontId="0" fillId="0" borderId="166" xfId="2530" applyNumberFormat="1" applyFont="1" applyFill="1" applyBorder="1" applyAlignment="1">
      <alignment horizontal="center" vertical="center"/>
    </xf>
    <xf numFmtId="9" fontId="0" fillId="0" borderId="166" xfId="2629" applyFont="1" applyFill="1" applyBorder="1" applyAlignment="1">
      <alignment horizontal="center" vertical="center"/>
    </xf>
    <xf numFmtId="169" fontId="0" fillId="0" borderId="167" xfId="2530" applyNumberFormat="1" applyFont="1" applyFill="1" applyBorder="1" applyAlignment="1">
      <alignment horizontal="center" vertical="center"/>
    </xf>
    <xf numFmtId="169" fontId="23" fillId="0" borderId="167" xfId="2530" applyNumberFormat="1" applyFont="1" applyFill="1" applyBorder="1" applyAlignment="1">
      <alignment horizontal="center" vertical="center"/>
    </xf>
    <xf numFmtId="9" fontId="23" fillId="0" borderId="167" xfId="2629" applyFont="1" applyFill="1" applyBorder="1" applyAlignment="1">
      <alignment horizontal="center" vertical="center"/>
    </xf>
    <xf numFmtId="164" fontId="23" fillId="0" borderId="167" xfId="8355" applyFont="1" applyFill="1" applyBorder="1" applyAlignment="1">
      <alignment horizontal="center" vertical="center"/>
    </xf>
    <xf numFmtId="169" fontId="38" fillId="0" borderId="167" xfId="2530" applyNumberFormat="1" applyFont="1" applyFill="1" applyBorder="1" applyAlignment="1">
      <alignment horizontal="center" vertical="center"/>
    </xf>
    <xf numFmtId="9" fontId="38" fillId="0" borderId="167" xfId="2629" applyFont="1" applyFill="1" applyBorder="1" applyAlignment="1">
      <alignment horizontal="center" vertical="center"/>
    </xf>
    <xf numFmtId="169" fontId="25" fillId="0" borderId="151" xfId="2530" applyNumberFormat="1" applyFont="1" applyFill="1" applyBorder="1" applyAlignment="1">
      <alignment horizontal="center" vertical="center"/>
    </xf>
    <xf numFmtId="9" fontId="25" fillId="0" borderId="151" xfId="2629" applyFont="1" applyFill="1" applyBorder="1" applyAlignment="1">
      <alignment horizontal="center" vertical="center"/>
    </xf>
    <xf numFmtId="169" fontId="20" fillId="0" borderId="167" xfId="2530" applyNumberFormat="1" applyFont="1" applyFill="1" applyBorder="1" applyAlignment="1">
      <alignment horizontal="center" vertical="center"/>
    </xf>
    <xf numFmtId="9" fontId="20" fillId="0" borderId="167" xfId="2629" applyFont="1" applyFill="1" applyBorder="1" applyAlignment="1">
      <alignment horizontal="center" vertical="center"/>
    </xf>
    <xf numFmtId="0" fontId="23" fillId="70" borderId="77" xfId="0" applyFont="1" applyFill="1" applyBorder="1"/>
    <xf numFmtId="164" fontId="297" fillId="0" borderId="0" xfId="8355" applyFont="1" applyAlignment="1">
      <alignment horizontal="center"/>
    </xf>
    <xf numFmtId="169" fontId="297" fillId="0" borderId="0" xfId="2530" applyNumberFormat="1" applyFont="1" applyFill="1" applyAlignment="1">
      <alignment horizontal="center"/>
    </xf>
    <xf numFmtId="164" fontId="297" fillId="0" borderId="0" xfId="8355" applyFont="1" applyFill="1" applyAlignment="1">
      <alignment horizontal="center"/>
    </xf>
    <xf numFmtId="0" fontId="0" fillId="0" borderId="292" xfId="0" applyBorder="1"/>
    <xf numFmtId="0" fontId="297" fillId="0" borderId="0" xfId="0" applyFont="1" applyAlignment="1">
      <alignment horizontal="center" vertical="center"/>
    </xf>
    <xf numFmtId="164" fontId="297" fillId="0" borderId="0" xfId="8355" applyFont="1"/>
    <xf numFmtId="172" fontId="312" fillId="0" borderId="0" xfId="0" applyNumberFormat="1" applyFont="1"/>
    <xf numFmtId="164" fontId="313" fillId="0" borderId="0" xfId="8355" applyFont="1" applyAlignment="1">
      <alignment horizontal="center" vertical="center"/>
    </xf>
    <xf numFmtId="164" fontId="312" fillId="0" borderId="0" xfId="8355" applyFont="1"/>
    <xf numFmtId="169" fontId="312" fillId="0" borderId="0" xfId="2530" applyNumberFormat="1" applyFont="1"/>
    <xf numFmtId="169" fontId="228" fillId="135" borderId="75" xfId="2530" applyNumberFormat="1" applyFont="1" applyFill="1" applyBorder="1" applyAlignment="1">
      <alignment horizontal="center" vertical="center" wrapText="1"/>
    </xf>
    <xf numFmtId="169" fontId="228" fillId="135" borderId="304" xfId="2530" applyNumberFormat="1" applyFont="1" applyFill="1" applyBorder="1" applyAlignment="1">
      <alignment horizontal="center" vertical="center" wrapText="1"/>
    </xf>
    <xf numFmtId="169" fontId="228" fillId="135" borderId="82" xfId="2530" applyNumberFormat="1" applyFont="1" applyFill="1" applyBorder="1" applyAlignment="1">
      <alignment horizontal="center" vertical="center" wrapText="1"/>
    </xf>
    <xf numFmtId="169" fontId="228" fillId="135" borderId="187" xfId="2530" applyNumberFormat="1" applyFont="1" applyFill="1" applyBorder="1" applyAlignment="1">
      <alignment horizontal="center" vertical="center" wrapText="1"/>
    </xf>
    <xf numFmtId="169" fontId="228" fillId="135" borderId="313" xfId="2530" applyNumberFormat="1" applyFont="1" applyFill="1" applyBorder="1" applyAlignment="1">
      <alignment horizontal="center" vertical="center" wrapText="1"/>
    </xf>
    <xf numFmtId="169" fontId="228" fillId="135" borderId="164" xfId="2530" applyNumberFormat="1" applyFont="1" applyFill="1" applyBorder="1" applyAlignment="1">
      <alignment horizontal="center" vertical="center" wrapText="1"/>
    </xf>
    <xf numFmtId="169" fontId="23" fillId="70" borderId="151" xfId="2530" applyNumberFormat="1" applyFont="1" applyFill="1" applyBorder="1" applyAlignment="1">
      <alignment horizontal="center" vertical="center"/>
    </xf>
    <xf numFmtId="164" fontId="181" fillId="0" borderId="0" xfId="8355" applyFont="1" applyFill="1" applyAlignment="1">
      <alignment horizontal="center" vertical="center"/>
    </xf>
    <xf numFmtId="169" fontId="181" fillId="0" borderId="0" xfId="2530" applyNumberFormat="1" applyFont="1" applyFill="1" applyAlignment="1">
      <alignment horizontal="center" vertical="center"/>
    </xf>
    <xf numFmtId="0" fontId="181" fillId="0" borderId="0" xfId="0" applyFont="1"/>
    <xf numFmtId="9" fontId="181" fillId="0" borderId="151" xfId="2530" applyNumberFormat="1" applyFont="1" applyFill="1" applyBorder="1" applyAlignment="1">
      <alignment horizontal="center" vertical="center"/>
    </xf>
    <xf numFmtId="164" fontId="182" fillId="70" borderId="75" xfId="8355" applyFont="1" applyFill="1" applyBorder="1" applyAlignment="1">
      <alignment horizontal="center" vertical="center"/>
    </xf>
    <xf numFmtId="169" fontId="182" fillId="70" borderId="75" xfId="2530" applyNumberFormat="1" applyFont="1" applyFill="1" applyBorder="1" applyAlignment="1">
      <alignment horizontal="center" vertical="center"/>
    </xf>
    <xf numFmtId="9" fontId="181" fillId="0" borderId="151" xfId="2629" applyFont="1" applyFill="1" applyBorder="1" applyAlignment="1">
      <alignment horizontal="center" vertical="center"/>
    </xf>
    <xf numFmtId="164" fontId="182" fillId="70" borderId="312" xfId="8355" applyFont="1" applyFill="1" applyBorder="1" applyAlignment="1">
      <alignment horizontal="center" vertical="center"/>
    </xf>
    <xf numFmtId="164" fontId="181" fillId="0" borderId="78" xfId="8355" applyFont="1" applyFill="1" applyBorder="1" applyAlignment="1">
      <alignment horizontal="center" vertical="center"/>
    </xf>
    <xf numFmtId="169" fontId="181" fillId="0" borderId="78" xfId="2530" applyNumberFormat="1" applyFont="1" applyFill="1" applyBorder="1" applyAlignment="1">
      <alignment horizontal="center" vertical="center"/>
    </xf>
    <xf numFmtId="9" fontId="181" fillId="0" borderId="166" xfId="2629" applyFont="1" applyFill="1" applyBorder="1" applyAlignment="1">
      <alignment horizontal="center" vertical="center"/>
    </xf>
    <xf numFmtId="164" fontId="182" fillId="70" borderId="80" xfId="8355" applyFont="1" applyFill="1" applyBorder="1" applyAlignment="1">
      <alignment horizontal="center" vertical="center"/>
    </xf>
    <xf numFmtId="169" fontId="182" fillId="70" borderId="80" xfId="2530" applyNumberFormat="1" applyFont="1" applyFill="1" applyBorder="1" applyAlignment="1">
      <alignment horizontal="center" vertical="center"/>
    </xf>
    <xf numFmtId="9" fontId="182" fillId="70" borderId="80" xfId="2629" applyFont="1" applyFill="1" applyBorder="1" applyAlignment="1">
      <alignment horizontal="center" vertical="center"/>
    </xf>
    <xf numFmtId="164" fontId="182" fillId="0" borderId="80" xfId="8355" applyFont="1" applyFill="1" applyBorder="1" applyAlignment="1">
      <alignment horizontal="center" vertical="center"/>
    </xf>
    <xf numFmtId="169" fontId="182" fillId="0" borderId="80" xfId="2530" applyNumberFormat="1" applyFont="1" applyFill="1" applyBorder="1" applyAlignment="1">
      <alignment horizontal="center" vertical="center"/>
    </xf>
    <xf numFmtId="9" fontId="182" fillId="0" borderId="151" xfId="2629" applyFont="1" applyFill="1" applyBorder="1" applyAlignment="1">
      <alignment horizontal="center" vertical="center"/>
    </xf>
    <xf numFmtId="164" fontId="181" fillId="0" borderId="80" xfId="8355" applyFont="1" applyFill="1" applyBorder="1" applyAlignment="1">
      <alignment horizontal="center" vertical="center"/>
    </xf>
    <xf numFmtId="169" fontId="181" fillId="0" borderId="80" xfId="2530" applyNumberFormat="1" applyFont="1" applyFill="1" applyBorder="1" applyAlignment="1">
      <alignment horizontal="center" vertical="center"/>
    </xf>
    <xf numFmtId="169" fontId="181" fillId="0" borderId="151" xfId="2629" applyNumberFormat="1" applyFont="1" applyFill="1" applyBorder="1" applyAlignment="1">
      <alignment horizontal="center" vertical="center"/>
    </xf>
    <xf numFmtId="164" fontId="182" fillId="0" borderId="0" xfId="8355" applyFont="1" applyFill="1" applyBorder="1" applyAlignment="1">
      <alignment horizontal="center" vertical="center"/>
    </xf>
    <xf numFmtId="169" fontId="182" fillId="0" borderId="0" xfId="2530" applyNumberFormat="1" applyFont="1" applyFill="1" applyBorder="1" applyAlignment="1">
      <alignment horizontal="center" vertical="center"/>
    </xf>
    <xf numFmtId="164" fontId="181" fillId="0" borderId="0" xfId="8355" applyFont="1" applyFill="1" applyBorder="1" applyAlignment="1">
      <alignment horizontal="center" vertical="center"/>
    </xf>
    <xf numFmtId="169" fontId="181" fillId="0" borderId="0" xfId="2530" applyNumberFormat="1" applyFont="1" applyFill="1" applyBorder="1" applyAlignment="1">
      <alignment horizontal="center" vertical="center"/>
    </xf>
    <xf numFmtId="169" fontId="181" fillId="0" borderId="151" xfId="2530" applyNumberFormat="1" applyFont="1" applyFill="1" applyBorder="1" applyAlignment="1">
      <alignment horizontal="center" vertical="center"/>
    </xf>
    <xf numFmtId="169" fontId="182" fillId="0" borderId="151" xfId="2530" applyNumberFormat="1" applyFont="1" applyFill="1" applyBorder="1" applyAlignment="1">
      <alignment horizontal="center" vertical="center"/>
    </xf>
    <xf numFmtId="169" fontId="181" fillId="0" borderId="186" xfId="2530" applyNumberFormat="1" applyFont="1" applyFill="1" applyBorder="1" applyAlignment="1">
      <alignment horizontal="center" vertical="center"/>
    </xf>
    <xf numFmtId="9" fontId="181" fillId="0" borderId="0" xfId="2629" applyFont="1" applyFill="1" applyAlignment="1">
      <alignment horizontal="center" vertical="center"/>
    </xf>
    <xf numFmtId="164" fontId="181" fillId="0" borderId="84" xfId="8355" applyFont="1" applyFill="1" applyBorder="1" applyAlignment="1">
      <alignment horizontal="center" vertical="center"/>
    </xf>
    <xf numFmtId="169" fontId="181" fillId="0" borderId="84" xfId="2530" applyNumberFormat="1" applyFont="1" applyFill="1" applyBorder="1" applyAlignment="1">
      <alignment horizontal="center" vertical="center"/>
    </xf>
    <xf numFmtId="169" fontId="181" fillId="0" borderId="80" xfId="2629" applyNumberFormat="1" applyFont="1" applyFill="1" applyBorder="1" applyAlignment="1">
      <alignment horizontal="center" vertical="center"/>
    </xf>
    <xf numFmtId="164" fontId="182" fillId="0" borderId="200" xfId="8355" applyFont="1" applyFill="1" applyBorder="1" applyAlignment="1">
      <alignment horizontal="center" vertical="center"/>
    </xf>
    <xf numFmtId="169" fontId="182" fillId="0" borderId="200" xfId="2530" applyNumberFormat="1" applyFont="1" applyFill="1" applyBorder="1" applyAlignment="1">
      <alignment horizontal="center" vertical="center"/>
    </xf>
    <xf numFmtId="9" fontId="181" fillId="0" borderId="186" xfId="2629" applyFont="1" applyFill="1" applyBorder="1" applyAlignment="1">
      <alignment horizontal="center" vertical="center"/>
    </xf>
    <xf numFmtId="9" fontId="315" fillId="0" borderId="0" xfId="2629" applyFont="1" applyFill="1" applyAlignment="1">
      <alignment horizontal="center" vertical="center"/>
    </xf>
    <xf numFmtId="169" fontId="315" fillId="0" borderId="0" xfId="2530" applyNumberFormat="1" applyFont="1" applyFill="1" applyAlignment="1">
      <alignment horizontal="center" vertical="center"/>
    </xf>
    <xf numFmtId="9" fontId="182" fillId="0" borderId="87" xfId="2629" applyFont="1" applyFill="1" applyBorder="1" applyAlignment="1">
      <alignment horizontal="center" vertical="center"/>
    </xf>
    <xf numFmtId="9" fontId="314" fillId="0" borderId="87" xfId="2629" applyFont="1" applyFill="1" applyBorder="1" applyAlignment="1">
      <alignment horizontal="center" vertical="center"/>
    </xf>
    <xf numFmtId="9" fontId="314" fillId="0" borderId="80" xfId="2629" applyFont="1" applyFill="1" applyBorder="1" applyAlignment="1">
      <alignment horizontal="center" vertical="center"/>
    </xf>
    <xf numFmtId="169" fontId="181" fillId="0" borderId="82" xfId="2530" applyNumberFormat="1" applyFont="1" applyFill="1" applyBorder="1" applyAlignment="1">
      <alignment horizontal="center" vertical="center"/>
    </xf>
    <xf numFmtId="9" fontId="182" fillId="0" borderId="88" xfId="2629" applyFont="1" applyFill="1" applyBorder="1" applyAlignment="1">
      <alignment horizontal="center" vertical="center"/>
    </xf>
    <xf numFmtId="9" fontId="314" fillId="0" borderId="88" xfId="2629" applyFont="1" applyFill="1" applyBorder="1" applyAlignment="1">
      <alignment horizontal="center" vertical="center"/>
    </xf>
    <xf numFmtId="9" fontId="314" fillId="0" borderId="86" xfId="2629" applyFont="1" applyFill="1" applyBorder="1" applyAlignment="1">
      <alignment horizontal="center" vertical="center"/>
    </xf>
    <xf numFmtId="169" fontId="182" fillId="0" borderId="82" xfId="2629" applyNumberFormat="1" applyFont="1" applyFill="1" applyBorder="1" applyAlignment="1">
      <alignment horizontal="center" vertical="center"/>
    </xf>
    <xf numFmtId="169" fontId="182" fillId="0" borderId="82" xfId="2530" applyNumberFormat="1" applyFont="1" applyFill="1" applyBorder="1" applyAlignment="1">
      <alignment horizontal="center" vertical="center"/>
    </xf>
    <xf numFmtId="9" fontId="23" fillId="0" borderId="78" xfId="2629" applyFont="1" applyFill="1" applyBorder="1" applyAlignment="1">
      <alignment horizontal="center" vertical="center"/>
    </xf>
    <xf numFmtId="169" fontId="20" fillId="0" borderId="80" xfId="2530" applyNumberFormat="1" applyFont="1" applyFill="1" applyBorder="1"/>
    <xf numFmtId="169" fontId="43" fillId="0" borderId="75" xfId="2530" applyNumberFormat="1" applyFont="1" applyFill="1" applyBorder="1" applyAlignment="1">
      <alignment horizontal="center" vertical="center"/>
    </xf>
    <xf numFmtId="9" fontId="43" fillId="0" borderId="75" xfId="2629" applyFont="1" applyFill="1" applyBorder="1" applyAlignment="1">
      <alignment horizontal="center" vertical="center"/>
    </xf>
    <xf numFmtId="169" fontId="43" fillId="0" borderId="80" xfId="2530" applyNumberFormat="1" applyFont="1" applyFill="1" applyBorder="1" applyAlignment="1">
      <alignment horizontal="center" vertical="center"/>
    </xf>
    <xf numFmtId="169" fontId="43" fillId="0" borderId="74" xfId="2530" applyNumberFormat="1" applyFont="1" applyFill="1" applyBorder="1" applyAlignment="1">
      <alignment horizontal="center" vertical="center"/>
    </xf>
    <xf numFmtId="9" fontId="0" fillId="0" borderId="80" xfId="2629" applyFont="1" applyFill="1" applyBorder="1" applyAlignment="1">
      <alignment horizontal="center" vertical="center"/>
    </xf>
    <xf numFmtId="9" fontId="43" fillId="0" borderId="86" xfId="2629" applyFont="1" applyFill="1" applyBorder="1" applyAlignment="1">
      <alignment horizontal="center" vertical="center"/>
    </xf>
    <xf numFmtId="9" fontId="43" fillId="0" borderId="87" xfId="2629" applyFont="1" applyFill="1" applyBorder="1" applyAlignment="1">
      <alignment horizontal="center" vertical="center"/>
    </xf>
    <xf numFmtId="169" fontId="0" fillId="0" borderId="74" xfId="2530" applyNumberFormat="1" applyFont="1" applyFill="1" applyBorder="1" applyAlignment="1">
      <alignment horizontal="center" vertical="center"/>
    </xf>
    <xf numFmtId="169" fontId="0" fillId="0" borderId="80" xfId="2629" applyNumberFormat="1" applyFont="1" applyFill="1" applyBorder="1" applyAlignment="1">
      <alignment horizontal="center" vertical="center"/>
    </xf>
    <xf numFmtId="169" fontId="23" fillId="0" borderId="186" xfId="2530" applyNumberFormat="1" applyFont="1" applyFill="1" applyBorder="1" applyAlignment="1">
      <alignment horizontal="center" vertical="center"/>
    </xf>
    <xf numFmtId="169" fontId="23" fillId="0" borderId="77" xfId="2530" applyNumberFormat="1" applyFont="1" applyFill="1" applyBorder="1" applyAlignment="1">
      <alignment horizontal="center" vertical="center"/>
    </xf>
    <xf numFmtId="169" fontId="0" fillId="0" borderId="83" xfId="2530" applyNumberFormat="1" applyFont="1" applyFill="1" applyBorder="1" applyAlignment="1">
      <alignment horizontal="center" vertical="center"/>
    </xf>
    <xf numFmtId="0" fontId="23" fillId="0" borderId="75" xfId="2530" applyNumberFormat="1" applyFont="1" applyFill="1" applyBorder="1" applyAlignment="1">
      <alignment horizontal="center" vertical="center"/>
    </xf>
    <xf numFmtId="9" fontId="0" fillId="0" borderId="82" xfId="2629" applyFont="1" applyFill="1" applyBorder="1" applyAlignment="1">
      <alignment horizontal="center" vertical="center"/>
    </xf>
    <xf numFmtId="9" fontId="43" fillId="0" borderId="88" xfId="2629" applyFont="1" applyFill="1" applyBorder="1" applyAlignment="1">
      <alignment horizontal="center" vertical="center"/>
    </xf>
    <xf numFmtId="169" fontId="0" fillId="0" borderId="86" xfId="2530" applyNumberFormat="1" applyFont="1" applyFill="1" applyBorder="1"/>
    <xf numFmtId="169" fontId="20" fillId="0" borderId="166" xfId="2530" applyNumberFormat="1" applyFont="1" applyFill="1" applyBorder="1" applyAlignment="1">
      <alignment horizontal="center" vertical="center"/>
    </xf>
    <xf numFmtId="169" fontId="42" fillId="0" borderId="166" xfId="2530" applyNumberFormat="1" applyFont="1" applyFill="1" applyBorder="1" applyAlignment="1">
      <alignment horizontal="center" vertical="center"/>
    </xf>
    <xf numFmtId="169" fontId="42" fillId="0" borderId="151" xfId="2530" applyNumberFormat="1" applyFont="1" applyFill="1" applyBorder="1" applyAlignment="1">
      <alignment horizontal="center" vertical="center"/>
    </xf>
    <xf numFmtId="169" fontId="298" fillId="0" borderId="151" xfId="2530" applyNumberFormat="1" applyFont="1" applyFill="1" applyBorder="1" applyAlignment="1">
      <alignment horizontal="center" vertical="center"/>
    </xf>
    <xf numFmtId="277" fontId="20" fillId="0" borderId="80" xfId="2530" applyNumberFormat="1" applyFont="1" applyFill="1" applyBorder="1" applyAlignment="1">
      <alignment horizontal="center" vertical="center"/>
    </xf>
    <xf numFmtId="169" fontId="178" fillId="0" borderId="80" xfId="2530" applyNumberFormat="1" applyFont="1" applyFill="1" applyBorder="1" applyAlignment="1">
      <alignment horizontal="center" vertical="center"/>
    </xf>
    <xf numFmtId="169" fontId="0" fillId="0" borderId="0" xfId="2629" applyNumberFormat="1" applyFont="1" applyFill="1"/>
    <xf numFmtId="169" fontId="297" fillId="0" borderId="0" xfId="0" applyNumberFormat="1" applyFont="1"/>
    <xf numFmtId="9" fontId="0" fillId="0" borderId="151" xfId="2629" applyFont="1" applyFill="1" applyBorder="1"/>
    <xf numFmtId="169" fontId="0" fillId="0" borderId="164" xfId="2530" applyNumberFormat="1" applyFont="1" applyFill="1" applyBorder="1" applyAlignment="1">
      <alignment horizontal="center" vertical="center"/>
    </xf>
    <xf numFmtId="169" fontId="0" fillId="0" borderId="172" xfId="2530" applyNumberFormat="1" applyFont="1" applyFill="1" applyBorder="1" applyAlignment="1">
      <alignment horizontal="center" vertical="center"/>
    </xf>
    <xf numFmtId="169" fontId="297" fillId="0" borderId="0" xfId="2574" applyNumberFormat="1" applyFont="1"/>
    <xf numFmtId="9" fontId="314" fillId="70" borderId="75" xfId="2629" applyFont="1" applyFill="1" applyBorder="1" applyAlignment="1">
      <alignment horizontal="center" vertical="center"/>
    </xf>
    <xf numFmtId="172" fontId="23" fillId="70" borderId="74" xfId="2530" applyNumberFormat="1" applyFont="1" applyFill="1" applyBorder="1" applyAlignment="1">
      <alignment horizontal="left" vertical="center"/>
    </xf>
    <xf numFmtId="9" fontId="314" fillId="70" borderId="86" xfId="2629" applyFont="1" applyFill="1" applyBorder="1" applyAlignment="1">
      <alignment horizontal="center" vertical="center"/>
    </xf>
    <xf numFmtId="9" fontId="314" fillId="70" borderId="74" xfId="2629" applyFont="1" applyFill="1" applyBorder="1" applyAlignment="1">
      <alignment horizontal="center" vertical="center"/>
    </xf>
    <xf numFmtId="169" fontId="182" fillId="70" borderId="78" xfId="2530" applyNumberFormat="1" applyFont="1" applyFill="1" applyBorder="1" applyAlignment="1">
      <alignment horizontal="center" vertical="center"/>
    </xf>
    <xf numFmtId="169" fontId="182" fillId="70" borderId="74" xfId="2530" applyNumberFormat="1" applyFont="1" applyFill="1" applyBorder="1" applyAlignment="1">
      <alignment horizontal="center" vertical="center"/>
    </xf>
    <xf numFmtId="9" fontId="182" fillId="70" borderId="75" xfId="2629" applyFont="1" applyFill="1" applyBorder="1" applyAlignment="1">
      <alignment horizontal="center" vertical="center"/>
    </xf>
    <xf numFmtId="164" fontId="253" fillId="0" borderId="0" xfId="8355" applyFont="1" applyBorder="1" applyAlignment="1">
      <alignment horizontal="center" vertical="center"/>
    </xf>
    <xf numFmtId="0" fontId="0" fillId="0" borderId="151" xfId="0" applyBorder="1"/>
    <xf numFmtId="9" fontId="23" fillId="70" borderId="170" xfId="2629" applyFont="1" applyFill="1" applyBorder="1" applyAlignment="1">
      <alignment horizontal="center" vertical="center"/>
    </xf>
    <xf numFmtId="169" fontId="23" fillId="0" borderId="151" xfId="2629" applyNumberFormat="1" applyFont="1" applyFill="1" applyBorder="1" applyAlignment="1">
      <alignment horizontal="center" vertical="center"/>
    </xf>
    <xf numFmtId="0" fontId="38" fillId="0" borderId="81" xfId="0" applyFont="1" applyBorder="1"/>
    <xf numFmtId="169" fontId="38" fillId="0" borderId="151" xfId="2530" applyNumberFormat="1" applyFont="1" applyFill="1" applyBorder="1" applyAlignment="1">
      <alignment horizontal="center" vertical="center"/>
    </xf>
    <xf numFmtId="169" fontId="228" fillId="135" borderId="183" xfId="2530" applyNumberFormat="1" applyFont="1" applyFill="1" applyBorder="1" applyAlignment="1">
      <alignment horizontal="center" vertical="center" wrapText="1"/>
    </xf>
    <xf numFmtId="0" fontId="20" fillId="0" borderId="314" xfId="0" applyFont="1" applyBorder="1" applyAlignment="1">
      <alignment horizontal="left" vertical="center" indent="1"/>
    </xf>
    <xf numFmtId="169" fontId="20" fillId="0" borderId="186" xfId="2530" applyNumberFormat="1" applyFont="1" applyFill="1" applyBorder="1" applyAlignment="1">
      <alignment horizontal="center" vertical="center"/>
    </xf>
    <xf numFmtId="9" fontId="23" fillId="0" borderId="186" xfId="2629" applyFont="1" applyFill="1" applyBorder="1" applyAlignment="1">
      <alignment horizontal="center" vertical="center"/>
    </xf>
    <xf numFmtId="0" fontId="0" fillId="0" borderId="155" xfId="0" applyBorder="1"/>
    <xf numFmtId="169" fontId="20" fillId="0" borderId="318" xfId="2530" applyNumberFormat="1" applyFont="1" applyFill="1" applyBorder="1" applyAlignment="1">
      <alignment horizontal="center" wrapText="1"/>
    </xf>
    <xf numFmtId="9" fontId="23" fillId="0" borderId="166" xfId="2629" applyFont="1" applyFill="1" applyBorder="1" applyAlignment="1">
      <alignment horizontal="center" vertical="center"/>
    </xf>
    <xf numFmtId="169" fontId="228" fillId="106" borderId="82" xfId="2530" applyNumberFormat="1" applyFont="1" applyFill="1" applyBorder="1" applyAlignment="1">
      <alignment horizontal="center" vertical="center" wrapText="1"/>
    </xf>
    <xf numFmtId="169" fontId="252" fillId="106" borderId="317" xfId="2530" applyNumberFormat="1" applyFont="1" applyFill="1" applyBorder="1" applyAlignment="1">
      <alignment horizontal="center" vertical="center" wrapText="1"/>
    </xf>
    <xf numFmtId="169" fontId="20" fillId="0" borderId="189" xfId="2530" applyNumberFormat="1" applyFont="1" applyFill="1" applyBorder="1"/>
    <xf numFmtId="0" fontId="23" fillId="0" borderId="86" xfId="0" applyFont="1" applyBorder="1"/>
    <xf numFmtId="169" fontId="0" fillId="0" borderId="316" xfId="2530" applyNumberFormat="1" applyFont="1" applyFill="1" applyBorder="1" applyAlignment="1">
      <alignment horizontal="center" vertical="center"/>
    </xf>
    <xf numFmtId="169" fontId="0" fillId="0" borderId="77" xfId="2530" applyNumberFormat="1" applyFont="1" applyFill="1" applyBorder="1" applyAlignment="1">
      <alignment horizontal="center" vertical="center"/>
    </xf>
    <xf numFmtId="169" fontId="0" fillId="0" borderId="320" xfId="2530" applyNumberFormat="1" applyFont="1" applyFill="1" applyBorder="1" applyAlignment="1">
      <alignment horizontal="center" vertical="center"/>
    </xf>
    <xf numFmtId="169" fontId="20" fillId="0" borderId="172" xfId="2530" applyNumberFormat="1" applyFont="1" applyFill="1" applyBorder="1" applyAlignment="1">
      <alignment horizontal="center" vertical="center"/>
    </xf>
    <xf numFmtId="169" fontId="20" fillId="0" borderId="171" xfId="2530" applyNumberFormat="1" applyFont="1" applyFill="1" applyBorder="1" applyAlignment="1">
      <alignment horizontal="center" vertical="center"/>
    </xf>
    <xf numFmtId="169" fontId="23" fillId="0" borderId="183" xfId="2530" applyNumberFormat="1" applyFont="1" applyFill="1" applyBorder="1" applyAlignment="1">
      <alignment horizontal="center" vertical="center"/>
    </xf>
    <xf numFmtId="169" fontId="42" fillId="0" borderId="172" xfId="2530" applyNumberFormat="1" applyFont="1" applyFill="1" applyBorder="1" applyAlignment="1">
      <alignment horizontal="center" vertical="center"/>
    </xf>
    <xf numFmtId="169" fontId="42" fillId="0" borderId="171" xfId="2530" applyNumberFormat="1" applyFont="1" applyFill="1" applyBorder="1" applyAlignment="1">
      <alignment horizontal="center" vertical="center"/>
    </xf>
    <xf numFmtId="169" fontId="0" fillId="0" borderId="183" xfId="2530" applyNumberFormat="1" applyFont="1" applyFill="1" applyBorder="1" applyAlignment="1">
      <alignment horizontal="center" vertical="center"/>
    </xf>
    <xf numFmtId="277" fontId="20" fillId="0" borderId="171" xfId="2530" applyNumberFormat="1" applyFont="1" applyFill="1" applyBorder="1" applyAlignment="1">
      <alignment horizontal="center" vertical="center"/>
    </xf>
    <xf numFmtId="169" fontId="178" fillId="0" borderId="171" xfId="2530" applyNumberFormat="1" applyFont="1" applyFill="1" applyBorder="1" applyAlignment="1">
      <alignment horizontal="center" vertical="center"/>
    </xf>
    <xf numFmtId="169" fontId="20" fillId="0" borderId="183" xfId="2530" applyNumberFormat="1" applyFont="1" applyFill="1" applyBorder="1" applyAlignment="1">
      <alignment horizontal="center" vertical="center"/>
    </xf>
    <xf numFmtId="169" fontId="228" fillId="135" borderId="167" xfId="2530" applyNumberFormat="1" applyFont="1" applyFill="1" applyBorder="1" applyAlignment="1">
      <alignment horizontal="center" vertical="center" wrapText="1"/>
    </xf>
    <xf numFmtId="169" fontId="23" fillId="70" borderId="170" xfId="2530" applyNumberFormat="1" applyFont="1" applyFill="1" applyBorder="1" applyAlignment="1">
      <alignment horizontal="center" vertical="center"/>
    </xf>
    <xf numFmtId="170" fontId="23" fillId="70" borderId="75" xfId="2530" applyFont="1" applyFill="1" applyBorder="1" applyAlignment="1">
      <alignment horizontal="center" vertical="center"/>
    </xf>
    <xf numFmtId="170" fontId="23" fillId="70" borderId="170" xfId="2530" applyFont="1" applyFill="1" applyBorder="1" applyAlignment="1">
      <alignment horizontal="center" vertical="center"/>
    </xf>
    <xf numFmtId="169" fontId="23" fillId="70" borderId="172" xfId="2530" applyNumberFormat="1" applyFont="1" applyFill="1" applyBorder="1" applyAlignment="1">
      <alignment horizontal="center" vertical="center"/>
    </xf>
    <xf numFmtId="169" fontId="20" fillId="0" borderId="90" xfId="2530" applyNumberFormat="1" applyFont="1" applyFill="1" applyBorder="1"/>
    <xf numFmtId="169" fontId="23" fillId="0" borderId="90" xfId="2530" applyNumberFormat="1" applyFont="1" applyFill="1" applyBorder="1" applyAlignment="1">
      <alignment horizontal="center" vertical="center"/>
    </xf>
    <xf numFmtId="169" fontId="23" fillId="70" borderId="76" xfId="2530" applyNumberFormat="1" applyFont="1" applyFill="1" applyBorder="1" applyAlignment="1">
      <alignment horizontal="center" vertical="center"/>
    </xf>
    <xf numFmtId="169" fontId="0" fillId="0" borderId="90" xfId="2530" applyNumberFormat="1" applyFont="1" applyFill="1" applyBorder="1" applyAlignment="1">
      <alignment horizontal="center" vertical="center"/>
    </xf>
    <xf numFmtId="169" fontId="0" fillId="0" borderId="321" xfId="2530" applyNumberFormat="1" applyFont="1" applyFill="1" applyBorder="1" applyAlignment="1">
      <alignment horizontal="center" vertical="center"/>
    </xf>
    <xf numFmtId="169" fontId="0" fillId="0" borderId="178" xfId="2530" applyNumberFormat="1" applyFont="1" applyFill="1" applyBorder="1" applyAlignment="1">
      <alignment horizontal="center" vertical="center"/>
    </xf>
    <xf numFmtId="169" fontId="252" fillId="106" borderId="82" xfId="2530" applyNumberFormat="1" applyFont="1" applyFill="1" applyBorder="1" applyAlignment="1">
      <alignment horizontal="center" vertical="center" wrapText="1"/>
    </xf>
    <xf numFmtId="169" fontId="252" fillId="106" borderId="183" xfId="2530" applyNumberFormat="1" applyFont="1" applyFill="1" applyBorder="1" applyAlignment="1">
      <alignment horizontal="center" vertical="center" wrapText="1"/>
    </xf>
    <xf numFmtId="169" fontId="252" fillId="106" borderId="85" xfId="2530" applyNumberFormat="1" applyFont="1" applyFill="1" applyBorder="1" applyAlignment="1">
      <alignment horizontal="center" vertical="center" wrapText="1"/>
    </xf>
    <xf numFmtId="169" fontId="228" fillId="106" borderId="183" xfId="2530" applyNumberFormat="1" applyFont="1" applyFill="1" applyBorder="1" applyAlignment="1">
      <alignment horizontal="center" vertical="center" wrapText="1"/>
    </xf>
    <xf numFmtId="0" fontId="0" fillId="138" borderId="0" xfId="0" applyFill="1"/>
    <xf numFmtId="169" fontId="252" fillId="133" borderId="82" xfId="2530" applyNumberFormat="1" applyFont="1" applyFill="1" applyBorder="1" applyAlignment="1">
      <alignment horizontal="center" vertical="center" wrapText="1"/>
    </xf>
    <xf numFmtId="169" fontId="228" fillId="133" borderId="88" xfId="2530" applyNumberFormat="1" applyFont="1" applyFill="1" applyBorder="1" applyAlignment="1">
      <alignment horizontal="center" vertical="center" wrapText="1"/>
    </xf>
    <xf numFmtId="169" fontId="23" fillId="70" borderId="153" xfId="2530" applyNumberFormat="1" applyFont="1" applyFill="1" applyBorder="1" applyAlignment="1">
      <alignment horizontal="center" vertical="center"/>
    </xf>
    <xf numFmtId="169" fontId="228" fillId="133" borderId="322" xfId="2530" applyNumberFormat="1" applyFont="1" applyFill="1" applyBorder="1" applyAlignment="1">
      <alignment horizontal="center" vertical="center" wrapText="1"/>
    </xf>
    <xf numFmtId="0" fontId="23" fillId="137" borderId="77" xfId="0" applyFont="1" applyFill="1" applyBorder="1" applyAlignment="1">
      <alignment horizontal="left" vertical="center"/>
    </xf>
    <xf numFmtId="3" fontId="23" fillId="137" borderId="78" xfId="0" applyNumberFormat="1" applyFont="1" applyFill="1" applyBorder="1" applyAlignment="1">
      <alignment horizontal="center" vertical="center"/>
    </xf>
    <xf numFmtId="164" fontId="23" fillId="137" borderId="78" xfId="8355" applyFont="1" applyFill="1" applyBorder="1" applyAlignment="1">
      <alignment horizontal="center" vertical="center"/>
    </xf>
    <xf numFmtId="3" fontId="23" fillId="137" borderId="315" xfId="0" applyNumberFormat="1" applyFont="1" applyFill="1" applyBorder="1" applyAlignment="1">
      <alignment horizontal="center" vertical="center"/>
    </xf>
    <xf numFmtId="9" fontId="23" fillId="137" borderId="184" xfId="2629" applyFont="1" applyFill="1" applyBorder="1" applyAlignment="1">
      <alignment horizontal="center" vertical="center"/>
    </xf>
    <xf numFmtId="0" fontId="23" fillId="137" borderId="106" xfId="0" applyFont="1" applyFill="1" applyBorder="1" applyAlignment="1">
      <alignment horizontal="center" vertical="center"/>
    </xf>
    <xf numFmtId="169" fontId="23" fillId="137" borderId="75" xfId="2530" applyNumberFormat="1" applyFont="1" applyFill="1" applyBorder="1" applyAlignment="1">
      <alignment horizontal="center" vertical="center"/>
    </xf>
    <xf numFmtId="0" fontId="23" fillId="137" borderId="106" xfId="0" applyFont="1" applyFill="1" applyBorder="1" applyAlignment="1">
      <alignment vertical="center"/>
    </xf>
    <xf numFmtId="0" fontId="23" fillId="137" borderId="77" xfId="0" applyFont="1" applyFill="1" applyBorder="1" applyAlignment="1">
      <alignment vertical="center"/>
    </xf>
    <xf numFmtId="9" fontId="23" fillId="137" borderId="164" xfId="2629" applyFont="1" applyFill="1" applyBorder="1" applyAlignment="1">
      <alignment horizontal="center" vertical="center"/>
    </xf>
    <xf numFmtId="0" fontId="43" fillId="137" borderId="74" xfId="0" applyFont="1" applyFill="1" applyBorder="1" applyAlignment="1">
      <alignment horizontal="left"/>
    </xf>
    <xf numFmtId="169" fontId="43" fillId="137" borderId="75" xfId="2530" applyNumberFormat="1" applyFont="1" applyFill="1" applyBorder="1" applyAlignment="1">
      <alignment horizontal="center" vertical="center"/>
    </xf>
    <xf numFmtId="9" fontId="43" fillId="137" borderId="75" xfId="2629" applyFont="1" applyFill="1" applyBorder="1" applyAlignment="1">
      <alignment horizontal="center" vertical="center"/>
    </xf>
    <xf numFmtId="169" fontId="43" fillId="137" borderId="80" xfId="2530" applyNumberFormat="1" applyFont="1" applyFill="1" applyBorder="1" applyAlignment="1">
      <alignment horizontal="center" vertical="center"/>
    </xf>
    <xf numFmtId="164" fontId="228" fillId="135" borderId="177" xfId="8355" applyFont="1" applyFill="1" applyBorder="1" applyAlignment="1">
      <alignment horizontal="center" vertical="center" wrapText="1"/>
    </xf>
    <xf numFmtId="169" fontId="228" fillId="135" borderId="106" xfId="2530" applyNumberFormat="1" applyFont="1" applyFill="1" applyBorder="1" applyAlignment="1">
      <alignment horizontal="center" vertical="center" wrapText="1"/>
    </xf>
    <xf numFmtId="169" fontId="228" fillId="135" borderId="176" xfId="2530" applyNumberFormat="1" applyFont="1" applyFill="1" applyBorder="1" applyAlignment="1">
      <alignment horizontal="center" vertical="center" wrapText="1"/>
    </xf>
    <xf numFmtId="0" fontId="181" fillId="0" borderId="153" xfId="0" applyFont="1" applyBorder="1"/>
    <xf numFmtId="169" fontId="182" fillId="70" borderId="106" xfId="2530" applyNumberFormat="1" applyFont="1" applyFill="1" applyBorder="1" applyAlignment="1">
      <alignment horizontal="center" vertical="center"/>
    </xf>
    <xf numFmtId="169" fontId="181" fillId="0" borderId="153" xfId="2530" applyNumberFormat="1" applyFont="1" applyFill="1" applyBorder="1" applyAlignment="1">
      <alignment horizontal="center" vertical="center"/>
    </xf>
    <xf numFmtId="169" fontId="182" fillId="70" borderId="176" xfId="2530" applyNumberFormat="1" applyFont="1" applyFill="1" applyBorder="1" applyAlignment="1">
      <alignment horizontal="center" vertical="center"/>
    </xf>
    <xf numFmtId="169" fontId="181" fillId="0" borderId="107" xfId="2530" applyNumberFormat="1" applyFont="1" applyFill="1" applyBorder="1" applyAlignment="1">
      <alignment horizontal="center" vertical="center"/>
    </xf>
    <xf numFmtId="169" fontId="182" fillId="70" borderId="153" xfId="2530" applyNumberFormat="1" applyFont="1" applyFill="1" applyBorder="1" applyAlignment="1">
      <alignment horizontal="center" vertical="center"/>
    </xf>
    <xf numFmtId="169" fontId="182" fillId="0" borderId="153" xfId="2530" applyNumberFormat="1" applyFont="1" applyFill="1" applyBorder="1" applyAlignment="1">
      <alignment horizontal="center" vertical="center"/>
    </xf>
    <xf numFmtId="169" fontId="229" fillId="0" borderId="153" xfId="2530" applyNumberFormat="1" applyFont="1" applyFill="1" applyBorder="1" applyAlignment="1">
      <alignment horizontal="center" vertical="center"/>
    </xf>
    <xf numFmtId="9" fontId="297" fillId="0" borderId="71" xfId="2629" applyFont="1" applyBorder="1"/>
    <xf numFmtId="164" fontId="229" fillId="0" borderId="0" xfId="8355" applyFont="1" applyAlignment="1">
      <alignment horizontal="center" vertical="center"/>
    </xf>
    <xf numFmtId="0" fontId="0" fillId="136" borderId="87" xfId="0" applyFill="1" applyBorder="1"/>
    <xf numFmtId="9" fontId="23" fillId="0" borderId="323" xfId="2629" applyFont="1" applyFill="1" applyBorder="1" applyAlignment="1">
      <alignment horizontal="center" vertical="center"/>
    </xf>
    <xf numFmtId="169" fontId="312" fillId="0" borderId="0" xfId="2530" applyNumberFormat="1" applyFont="1" applyAlignment="1">
      <alignment horizontal="left"/>
    </xf>
    <xf numFmtId="279" fontId="312" fillId="0" borderId="0" xfId="2530" applyNumberFormat="1" applyFont="1"/>
    <xf numFmtId="169" fontId="312" fillId="0" borderId="0" xfId="2530" applyNumberFormat="1" applyFont="1" applyAlignment="1">
      <alignment horizontal="center"/>
    </xf>
    <xf numFmtId="0" fontId="317" fillId="0" borderId="324" xfId="0" applyFont="1" applyBorder="1" applyAlignment="1">
      <alignment horizontal="center" wrapText="1"/>
    </xf>
    <xf numFmtId="17" fontId="318" fillId="0" borderId="325" xfId="0" applyNumberFormat="1" applyFont="1" applyBorder="1" applyAlignment="1">
      <alignment horizontal="center"/>
    </xf>
    <xf numFmtId="0" fontId="318" fillId="0" borderId="327" xfId="0" applyFont="1" applyBorder="1" applyAlignment="1">
      <alignment horizontal="center"/>
    </xf>
    <xf numFmtId="0" fontId="318" fillId="0" borderId="326" xfId="0" applyFont="1" applyBorder="1" applyAlignment="1">
      <alignment horizontal="center"/>
    </xf>
    <xf numFmtId="0" fontId="319" fillId="0" borderId="328" xfId="0" applyFont="1" applyBorder="1" applyAlignment="1">
      <alignment wrapText="1"/>
    </xf>
    <xf numFmtId="0" fontId="317" fillId="0" borderId="328" xfId="0" applyFont="1" applyBorder="1" applyAlignment="1">
      <alignment wrapText="1"/>
    </xf>
    <xf numFmtId="0" fontId="317" fillId="0" borderId="331" xfId="0" applyFont="1" applyBorder="1" applyAlignment="1">
      <alignment wrapText="1"/>
    </xf>
    <xf numFmtId="164" fontId="0" fillId="0" borderId="328" xfId="0" applyNumberFormat="1" applyBorder="1" applyAlignment="1">
      <alignment vertical="center"/>
    </xf>
    <xf numFmtId="3" fontId="0" fillId="0" borderId="329" xfId="0" applyNumberFormat="1" applyBorder="1" applyAlignment="1">
      <alignment horizontal="center" vertical="center"/>
    </xf>
    <xf numFmtId="3" fontId="0" fillId="0" borderId="330" xfId="0" applyNumberFormat="1" applyBorder="1" applyAlignment="1">
      <alignment horizontal="center" vertical="center"/>
    </xf>
    <xf numFmtId="0" fontId="0" fillId="0" borderId="328" xfId="0" applyBorder="1" applyAlignment="1">
      <alignment vertical="center"/>
    </xf>
    <xf numFmtId="3" fontId="183" fillId="0" borderId="332" xfId="0" applyNumberFormat="1" applyFont="1" applyBorder="1" applyAlignment="1">
      <alignment horizontal="center" vertical="center"/>
    </xf>
    <xf numFmtId="3" fontId="183" fillId="0" borderId="333" xfId="0" applyNumberFormat="1" applyFont="1" applyBorder="1" applyAlignment="1">
      <alignment horizontal="center" vertical="center"/>
    </xf>
    <xf numFmtId="0" fontId="319" fillId="0" borderId="328" xfId="0" applyFont="1" applyBorder="1" applyAlignment="1">
      <alignment vertical="center" wrapText="1"/>
    </xf>
    <xf numFmtId="3" fontId="0" fillId="0" borderId="328" xfId="0" applyNumberFormat="1" applyBorder="1" applyAlignment="1">
      <alignment horizontal="center" vertical="center"/>
    </xf>
    <xf numFmtId="3" fontId="0" fillId="0" borderId="328" xfId="0" applyNumberFormat="1" applyBorder="1" applyAlignment="1">
      <alignment horizontal="center"/>
    </xf>
    <xf numFmtId="3" fontId="183" fillId="0" borderId="328" xfId="0" applyNumberFormat="1" applyFont="1" applyBorder="1" applyAlignment="1">
      <alignment horizontal="center"/>
    </xf>
    <xf numFmtId="3" fontId="0" fillId="0" borderId="328" xfId="0" applyNumberFormat="1" applyBorder="1" applyAlignment="1">
      <alignment vertical="center"/>
    </xf>
    <xf numFmtId="17" fontId="318" fillId="0" borderId="329" xfId="0" applyNumberFormat="1" applyFont="1" applyBorder="1" applyAlignment="1">
      <alignment horizontal="center" vertical="center"/>
    </xf>
    <xf numFmtId="0" fontId="318" fillId="0" borderId="329" xfId="0" applyFont="1" applyBorder="1" applyAlignment="1">
      <alignment horizontal="center" vertical="center"/>
    </xf>
    <xf numFmtId="0" fontId="317" fillId="0" borderId="328" xfId="0" applyFont="1" applyBorder="1" applyAlignment="1">
      <alignment horizontal="center" vertical="center" wrapText="1"/>
    </xf>
    <xf numFmtId="0" fontId="320" fillId="0" borderId="328" xfId="0" applyFont="1" applyBorder="1" applyAlignment="1">
      <alignment wrapText="1"/>
    </xf>
    <xf numFmtId="3" fontId="205" fillId="0" borderId="329" xfId="0" applyNumberFormat="1" applyFont="1" applyBorder="1" applyAlignment="1">
      <alignment horizontal="center" vertical="center"/>
    </xf>
    <xf numFmtId="3" fontId="205" fillId="0" borderId="330" xfId="0" applyNumberFormat="1" applyFont="1" applyBorder="1" applyAlignment="1">
      <alignment horizontal="center" vertical="center"/>
    </xf>
    <xf numFmtId="0" fontId="0" fillId="0" borderId="103" xfId="0" applyBorder="1"/>
    <xf numFmtId="3" fontId="48" fillId="0" borderId="336" xfId="0" applyNumberFormat="1" applyFont="1" applyBorder="1"/>
    <xf numFmtId="0" fontId="0" fillId="0" borderId="104" xfId="0" applyBorder="1"/>
    <xf numFmtId="3" fontId="229" fillId="0" borderId="28" xfId="0" applyNumberFormat="1" applyFont="1" applyBorder="1"/>
    <xf numFmtId="0" fontId="253" fillId="139" borderId="103" xfId="0" applyFont="1" applyFill="1" applyBorder="1"/>
    <xf numFmtId="307" fontId="0" fillId="0" borderId="0" xfId="0" applyNumberFormat="1"/>
    <xf numFmtId="164" fontId="229" fillId="0" borderId="0" xfId="8355" applyFont="1" applyFill="1"/>
    <xf numFmtId="9" fontId="229" fillId="0" borderId="0" xfId="2629" applyFont="1"/>
    <xf numFmtId="0" fontId="229" fillId="0" borderId="0" xfId="0" applyFont="1" applyAlignment="1">
      <alignment horizontal="center" vertical="center"/>
    </xf>
    <xf numFmtId="169" fontId="23" fillId="137" borderId="191" xfId="2530" applyNumberFormat="1" applyFont="1" applyFill="1" applyBorder="1" applyAlignment="1">
      <alignment horizontal="center" vertical="center"/>
    </xf>
    <xf numFmtId="169" fontId="23" fillId="0" borderId="151" xfId="2530" applyNumberFormat="1" applyFont="1" applyBorder="1" applyAlignment="1">
      <alignment horizontal="center" vertical="center"/>
    </xf>
    <xf numFmtId="169" fontId="178" fillId="0" borderId="151" xfId="2530" applyNumberFormat="1" applyFont="1" applyBorder="1" applyAlignment="1">
      <alignment horizontal="center" vertical="center"/>
    </xf>
    <xf numFmtId="169" fontId="20" fillId="0" borderId="151" xfId="2530" applyNumberFormat="1" applyFont="1" applyBorder="1" applyAlignment="1">
      <alignment horizontal="center" vertical="center"/>
    </xf>
    <xf numFmtId="169" fontId="20" fillId="0" borderId="337" xfId="2530" applyNumberFormat="1" applyFont="1" applyBorder="1" applyAlignment="1">
      <alignment horizontal="center" vertical="center"/>
    </xf>
    <xf numFmtId="9" fontId="23" fillId="0" borderId="151" xfId="2629" applyFont="1" applyBorder="1" applyAlignment="1">
      <alignment horizontal="center" vertical="center"/>
    </xf>
    <xf numFmtId="168" fontId="23" fillId="0" borderId="337" xfId="2629" applyNumberFormat="1" applyFont="1" applyBorder="1" applyAlignment="1">
      <alignment horizontal="center" vertical="center"/>
    </xf>
    <xf numFmtId="10" fontId="20" fillId="0" borderId="337" xfId="2629" applyNumberFormat="1" applyFont="1" applyBorder="1" applyAlignment="1">
      <alignment horizontal="center" vertical="center"/>
    </xf>
    <xf numFmtId="169" fontId="0" fillId="0" borderId="151" xfId="2530" applyNumberFormat="1" applyFont="1" applyBorder="1" applyAlignment="1">
      <alignment horizontal="center" vertical="center"/>
    </xf>
    <xf numFmtId="170" fontId="0" fillId="0" borderId="82" xfId="2530" applyFont="1" applyBorder="1" applyAlignment="1">
      <alignment horizontal="center" vertical="center"/>
    </xf>
    <xf numFmtId="169" fontId="0" fillId="0" borderId="82" xfId="2530" applyNumberFormat="1" applyFont="1" applyBorder="1" applyAlignment="1">
      <alignment horizontal="center" vertical="center"/>
    </xf>
    <xf numFmtId="164" fontId="181" fillId="0" borderId="82" xfId="8355" applyFont="1" applyFill="1" applyBorder="1" applyAlignment="1">
      <alignment horizontal="center" vertical="center"/>
    </xf>
    <xf numFmtId="164" fontId="229" fillId="0" borderId="88" xfId="8355" applyFont="1" applyFill="1" applyBorder="1" applyAlignment="1">
      <alignment horizontal="center" vertical="center"/>
    </xf>
    <xf numFmtId="169" fontId="229" fillId="0" borderId="88" xfId="2530" applyNumberFormat="1" applyFont="1" applyFill="1" applyBorder="1" applyAlignment="1">
      <alignment horizontal="center" vertical="center"/>
    </xf>
    <xf numFmtId="0" fontId="227" fillId="0" borderId="0" xfId="0" applyFont="1" applyAlignment="1">
      <alignment horizontal="center"/>
    </xf>
    <xf numFmtId="1" fontId="0" fillId="0" borderId="80" xfId="2530" applyNumberFormat="1" applyFont="1" applyFill="1" applyBorder="1" applyAlignment="1">
      <alignment horizontal="center" vertical="center"/>
    </xf>
    <xf numFmtId="3" fontId="23" fillId="37" borderId="78" xfId="0" applyNumberFormat="1" applyFont="1" applyFill="1" applyBorder="1" applyAlignment="1">
      <alignment horizontal="center" vertical="center"/>
    </xf>
    <xf numFmtId="3" fontId="0" fillId="0" borderId="151" xfId="0" applyNumberFormat="1" applyBorder="1" applyAlignment="1">
      <alignment horizontal="center" vertical="center"/>
    </xf>
    <xf numFmtId="9" fontId="20" fillId="0" borderId="151" xfId="2629" applyFont="1" applyBorder="1" applyAlignment="1">
      <alignment horizontal="center" vertical="center"/>
    </xf>
    <xf numFmtId="3" fontId="23" fillId="0" borderId="151" xfId="0" applyNumberFormat="1" applyFont="1" applyBorder="1" applyAlignment="1">
      <alignment horizontal="center" vertical="center"/>
    </xf>
    <xf numFmtId="3" fontId="36" fillId="0" borderId="80" xfId="0" applyNumberFormat="1" applyFont="1" applyBorder="1" applyAlignment="1">
      <alignment horizontal="center" vertical="center"/>
    </xf>
    <xf numFmtId="9" fontId="23" fillId="0" borderId="75" xfId="2530" applyNumberFormat="1" applyFont="1" applyFill="1" applyBorder="1" applyAlignment="1">
      <alignment horizontal="center" vertical="center"/>
    </xf>
    <xf numFmtId="172" fontId="23" fillId="47" borderId="75" xfId="0" applyNumberFormat="1" applyFont="1" applyFill="1" applyBorder="1" applyAlignment="1">
      <alignment horizontal="center" vertical="center"/>
    </xf>
    <xf numFmtId="172" fontId="23" fillId="0" borderId="172" xfId="0" applyNumberFormat="1" applyFont="1" applyBorder="1" applyAlignment="1">
      <alignment horizontal="center" vertical="center"/>
    </xf>
    <xf numFmtId="172" fontId="23" fillId="0" borderId="171" xfId="0" applyNumberFormat="1" applyFont="1" applyBorder="1" applyAlignment="1">
      <alignment horizontal="center" vertical="center"/>
    </xf>
    <xf numFmtId="172" fontId="0" fillId="0" borderId="151" xfId="0" applyNumberFormat="1" applyBorder="1" applyAlignment="1">
      <alignment horizontal="center" vertical="center"/>
    </xf>
    <xf numFmtId="172" fontId="23" fillId="0" borderId="80" xfId="0" applyNumberFormat="1" applyFont="1" applyBorder="1" applyAlignment="1">
      <alignment horizontal="center" vertical="center"/>
    </xf>
    <xf numFmtId="172" fontId="0" fillId="0" borderId="153" xfId="2530" applyNumberFormat="1" applyFont="1" applyBorder="1" applyAlignment="1">
      <alignment horizontal="center" vertical="center"/>
    </xf>
    <xf numFmtId="172" fontId="0" fillId="68" borderId="80" xfId="0" applyNumberFormat="1" applyFill="1" applyBorder="1" applyAlignment="1">
      <alignment horizontal="center" vertical="center"/>
    </xf>
    <xf numFmtId="172" fontId="23" fillId="0" borderId="183" xfId="0" applyNumberFormat="1" applyFont="1" applyBorder="1" applyAlignment="1">
      <alignment horizontal="center" vertical="center"/>
    </xf>
    <xf numFmtId="172" fontId="0" fillId="0" borderId="90" xfId="0" applyNumberFormat="1" applyBorder="1" applyAlignment="1">
      <alignment horizontal="center" vertical="center"/>
    </xf>
    <xf numFmtId="164" fontId="20" fillId="0" borderId="71" xfId="8355" applyFont="1" applyBorder="1"/>
    <xf numFmtId="168" fontId="314" fillId="70" borderId="75" xfId="2629" applyNumberFormat="1" applyFont="1" applyFill="1" applyBorder="1" applyAlignment="1">
      <alignment horizontal="center" vertical="center"/>
    </xf>
    <xf numFmtId="169" fontId="20" fillId="0" borderId="153" xfId="2530" applyNumberFormat="1" applyFont="1" applyBorder="1" applyAlignment="1">
      <alignment horizontal="center" vertical="center"/>
    </xf>
    <xf numFmtId="169" fontId="20" fillId="0" borderId="162" xfId="2530" applyNumberFormat="1" applyFont="1" applyBorder="1" applyAlignment="1">
      <alignment horizontal="center" vertical="center"/>
    </xf>
    <xf numFmtId="168" fontId="23" fillId="137" borderId="306" xfId="2629" applyNumberFormat="1" applyFont="1" applyFill="1" applyBorder="1" applyAlignment="1">
      <alignment horizontal="center" vertical="center"/>
    </xf>
    <xf numFmtId="279" fontId="297" fillId="0" borderId="0" xfId="2530" applyNumberFormat="1" applyFont="1"/>
    <xf numFmtId="168" fontId="182" fillId="70" borderId="165" xfId="2629" applyNumberFormat="1" applyFont="1" applyFill="1" applyBorder="1" applyAlignment="1">
      <alignment horizontal="center" vertical="center"/>
    </xf>
    <xf numFmtId="168" fontId="181" fillId="0" borderId="151" xfId="2629" applyNumberFormat="1" applyFont="1" applyFill="1" applyBorder="1" applyAlignment="1">
      <alignment horizontal="center" vertical="center"/>
    </xf>
    <xf numFmtId="168" fontId="182" fillId="70" borderId="164" xfId="2629" applyNumberFormat="1" applyFont="1" applyFill="1" applyBorder="1" applyAlignment="1">
      <alignment horizontal="center" vertical="center"/>
    </xf>
    <xf numFmtId="168" fontId="23" fillId="70" borderId="170" xfId="2629" applyNumberFormat="1" applyFont="1" applyFill="1" applyBorder="1" applyAlignment="1">
      <alignment horizontal="center" vertical="center"/>
    </xf>
    <xf numFmtId="0" fontId="23" fillId="133" borderId="80" xfId="0" applyFont="1" applyFill="1" applyBorder="1"/>
    <xf numFmtId="169" fontId="321" fillId="106" borderId="102" xfId="2530" applyNumberFormat="1" applyFont="1" applyFill="1" applyBorder="1" applyAlignment="1" applyProtection="1">
      <alignment vertical="center"/>
    </xf>
    <xf numFmtId="169" fontId="322" fillId="0" borderId="151" xfId="2530" applyNumberFormat="1" applyFont="1" applyFill="1" applyBorder="1" applyAlignment="1" applyProtection="1">
      <alignment vertical="center"/>
    </xf>
    <xf numFmtId="169" fontId="322" fillId="0" borderId="151" xfId="2530" applyNumberFormat="1" applyFont="1" applyBorder="1"/>
    <xf numFmtId="169" fontId="321" fillId="0" borderId="151" xfId="2530" applyNumberFormat="1" applyFont="1" applyFill="1" applyBorder="1" applyAlignment="1" applyProtection="1">
      <alignment vertical="center"/>
    </xf>
    <xf numFmtId="169" fontId="321" fillId="107" borderId="102" xfId="2530" applyNumberFormat="1" applyFont="1" applyFill="1" applyBorder="1" applyAlignment="1" applyProtection="1">
      <alignment vertical="center"/>
    </xf>
    <xf numFmtId="169" fontId="323" fillId="0" borderId="0" xfId="2530" applyNumberFormat="1" applyFont="1"/>
    <xf numFmtId="169" fontId="321" fillId="108" borderId="102" xfId="2530" applyNumberFormat="1" applyFont="1" applyFill="1" applyBorder="1" applyAlignment="1" applyProtection="1">
      <alignment vertical="center"/>
    </xf>
    <xf numFmtId="169" fontId="321" fillId="0" borderId="102" xfId="2530" applyNumberFormat="1" applyFont="1" applyFill="1" applyBorder="1" applyAlignment="1" applyProtection="1">
      <alignment vertical="center"/>
    </xf>
    <xf numFmtId="169" fontId="325" fillId="0" borderId="151" xfId="2530" applyNumberFormat="1" applyFont="1" applyFill="1" applyBorder="1" applyAlignment="1" applyProtection="1">
      <alignment vertical="center"/>
    </xf>
    <xf numFmtId="169" fontId="324" fillId="0" borderId="102" xfId="2530" applyNumberFormat="1" applyFont="1" applyFill="1" applyBorder="1" applyAlignment="1" applyProtection="1">
      <alignment vertical="center"/>
    </xf>
    <xf numFmtId="169" fontId="322" fillId="0" borderId="102" xfId="2530" applyNumberFormat="1" applyFont="1" applyFill="1" applyBorder="1" applyAlignment="1" applyProtection="1">
      <alignment vertical="center"/>
    </xf>
    <xf numFmtId="169" fontId="322" fillId="0" borderId="0" xfId="2530" applyNumberFormat="1" applyFont="1"/>
    <xf numFmtId="169" fontId="321" fillId="109" borderId="102" xfId="2530" applyNumberFormat="1" applyFont="1" applyFill="1" applyBorder="1" applyAlignment="1" applyProtection="1">
      <alignment vertical="center"/>
    </xf>
    <xf numFmtId="169" fontId="321" fillId="0" borderId="0" xfId="2530" applyNumberFormat="1" applyFont="1" applyFill="1" applyBorder="1" applyAlignment="1" applyProtection="1">
      <alignment vertical="center"/>
    </xf>
    <xf numFmtId="172" fontId="0" fillId="0" borderId="171" xfId="0" applyNumberFormat="1" applyBorder="1" applyAlignment="1">
      <alignment horizontal="center" vertical="center"/>
    </xf>
    <xf numFmtId="9" fontId="20" fillId="0" borderId="0" xfId="2629" applyFont="1" applyAlignment="1">
      <alignment horizontal="center"/>
    </xf>
    <xf numFmtId="168" fontId="23" fillId="70" borderId="75" xfId="2629" applyNumberFormat="1" applyFont="1" applyFill="1" applyBorder="1" applyAlignment="1">
      <alignment horizontal="center" vertical="center"/>
    </xf>
    <xf numFmtId="164" fontId="23" fillId="0" borderId="0" xfId="8355" applyFont="1" applyFill="1"/>
    <xf numFmtId="172" fontId="0" fillId="0" borderId="172" xfId="0" applyNumberFormat="1" applyBorder="1" applyAlignment="1">
      <alignment horizontal="center" vertical="center"/>
    </xf>
    <xf numFmtId="172" fontId="0" fillId="0" borderId="166" xfId="0" applyNumberFormat="1" applyBorder="1" applyAlignment="1">
      <alignment horizontal="center" vertical="center"/>
    </xf>
    <xf numFmtId="172" fontId="0" fillId="0" borderId="80" xfId="0" applyNumberFormat="1" applyBorder="1" applyAlignment="1">
      <alignment horizontal="right" vertical="center"/>
    </xf>
    <xf numFmtId="172" fontId="0" fillId="0" borderId="151" xfId="0" applyNumberFormat="1" applyBorder="1" applyAlignment="1">
      <alignment horizontal="right" vertical="center"/>
    </xf>
    <xf numFmtId="172" fontId="0" fillId="0" borderId="153" xfId="0" applyNumberFormat="1" applyBorder="1" applyAlignment="1">
      <alignment horizontal="right" vertical="center"/>
    </xf>
    <xf numFmtId="172" fontId="23" fillId="0" borderId="80" xfId="0" applyNumberFormat="1" applyFont="1" applyBorder="1" applyAlignment="1">
      <alignment horizontal="right" vertical="center"/>
    </xf>
    <xf numFmtId="172" fontId="23" fillId="0" borderId="151" xfId="0" applyNumberFormat="1" applyFont="1" applyBorder="1" applyAlignment="1">
      <alignment horizontal="right" vertical="center"/>
    </xf>
    <xf numFmtId="168" fontId="20" fillId="0" borderId="0" xfId="2629" applyNumberFormat="1" applyFont="1" applyBorder="1"/>
    <xf numFmtId="169" fontId="20" fillId="0" borderId="189" xfId="2530" applyNumberFormat="1" applyFont="1" applyBorder="1" applyAlignment="1">
      <alignment horizontal="center"/>
    </xf>
    <xf numFmtId="13" fontId="0" fillId="0" borderId="0" xfId="2629" applyNumberFormat="1" applyFont="1"/>
    <xf numFmtId="168" fontId="181" fillId="0" borderId="82" xfId="2629" applyNumberFormat="1" applyFont="1" applyFill="1" applyBorder="1" applyAlignment="1">
      <alignment horizontal="center" vertical="center"/>
    </xf>
    <xf numFmtId="13" fontId="229" fillId="0" borderId="0" xfId="8355" applyNumberFormat="1" applyFont="1"/>
    <xf numFmtId="168" fontId="23" fillId="137" borderId="87" xfId="2629" applyNumberFormat="1" applyFont="1" applyFill="1" applyBorder="1" applyAlignment="1">
      <alignment horizontal="center" vertical="center"/>
    </xf>
    <xf numFmtId="309" fontId="326" fillId="68" borderId="0" xfId="0" applyNumberFormat="1" applyFont="1" applyFill="1"/>
    <xf numFmtId="0" fontId="327" fillId="68" borderId="0" xfId="0" applyFont="1" applyFill="1"/>
    <xf numFmtId="17" fontId="328" fillId="141" borderId="338" xfId="0" applyNumberFormat="1" applyFont="1" applyFill="1" applyBorder="1" applyAlignment="1">
      <alignment horizontal="center" vertical="center"/>
    </xf>
    <xf numFmtId="17" fontId="328" fillId="141" borderId="0" xfId="0" applyNumberFormat="1" applyFont="1" applyFill="1" applyAlignment="1">
      <alignment horizontal="center" vertical="center"/>
    </xf>
    <xf numFmtId="0" fontId="328" fillId="110" borderId="338" xfId="0" applyFont="1" applyFill="1" applyBorder="1" applyAlignment="1">
      <alignment horizontal="center" vertical="center"/>
    </xf>
    <xf numFmtId="0" fontId="329" fillId="68" borderId="0" xfId="0" applyFont="1" applyFill="1"/>
    <xf numFmtId="0" fontId="330" fillId="142" borderId="339" xfId="0" applyFont="1" applyFill="1" applyBorder="1" applyAlignment="1">
      <alignment horizontal="center" vertical="center" wrapText="1"/>
    </xf>
    <xf numFmtId="0" fontId="331" fillId="68" borderId="340" xfId="0" applyFont="1" applyFill="1" applyBorder="1" applyAlignment="1">
      <alignment horizontal="center" vertical="center" wrapText="1"/>
    </xf>
    <xf numFmtId="0" fontId="332" fillId="142" borderId="0" xfId="0" applyFont="1" applyFill="1" applyAlignment="1">
      <alignment horizontal="right" vertical="center"/>
    </xf>
    <xf numFmtId="0" fontId="333" fillId="142" borderId="0" xfId="0" applyFont="1" applyFill="1" applyAlignment="1">
      <alignment vertical="center"/>
    </xf>
    <xf numFmtId="0" fontId="331" fillId="0" borderId="343" xfId="0" applyFont="1" applyBorder="1" applyAlignment="1">
      <alignment horizontal="center" vertical="center" wrapText="1"/>
    </xf>
    <xf numFmtId="0" fontId="331" fillId="68" borderId="343" xfId="0" applyFont="1" applyFill="1" applyBorder="1" applyAlignment="1">
      <alignment horizontal="center" vertical="center" wrapText="1"/>
    </xf>
    <xf numFmtId="3" fontId="327" fillId="68" borderId="344" xfId="0" applyNumberFormat="1" applyFont="1" applyFill="1" applyBorder="1" applyAlignment="1">
      <alignment vertical="center" wrapText="1"/>
    </xf>
    <xf numFmtId="164" fontId="327" fillId="68" borderId="344" xfId="8355" applyFont="1" applyFill="1" applyBorder="1" applyAlignment="1">
      <alignment horizontal="center" vertical="center" wrapText="1"/>
    </xf>
    <xf numFmtId="4" fontId="255" fillId="68" borderId="345" xfId="0" applyNumberFormat="1" applyFont="1" applyFill="1" applyBorder="1" applyAlignment="1">
      <alignment horizontal="center" vertical="center"/>
    </xf>
    <xf numFmtId="0" fontId="327" fillId="68" borderId="0" xfId="0" applyFont="1" applyFill="1" applyAlignment="1">
      <alignment vertical="center" wrapText="1"/>
    </xf>
    <xf numFmtId="3" fontId="185" fillId="68" borderId="348" xfId="0" applyNumberFormat="1" applyFont="1" applyFill="1" applyBorder="1" applyAlignment="1">
      <alignment horizontal="center" vertical="center"/>
    </xf>
    <xf numFmtId="3" fontId="185" fillId="68" borderId="350" xfId="0" applyNumberFormat="1" applyFont="1" applyFill="1" applyBorder="1" applyAlignment="1">
      <alignment horizontal="center" vertical="center"/>
    </xf>
    <xf numFmtId="3" fontId="185" fillId="0" borderId="351" xfId="0" applyNumberFormat="1" applyFont="1" applyBorder="1" applyAlignment="1">
      <alignment horizontal="center" vertical="center"/>
    </xf>
    <xf numFmtId="164" fontId="185" fillId="68" borderId="352" xfId="8355" applyFont="1" applyFill="1" applyBorder="1" applyAlignment="1">
      <alignment horizontal="center" vertical="center"/>
    </xf>
    <xf numFmtId="9" fontId="255" fillId="68" borderId="352" xfId="2629" applyFont="1" applyFill="1" applyBorder="1" applyAlignment="1">
      <alignment horizontal="center" vertical="center"/>
    </xf>
    <xf numFmtId="3" fontId="185" fillId="68" borderId="355" xfId="0" applyNumberFormat="1" applyFont="1" applyFill="1" applyBorder="1" applyAlignment="1">
      <alignment horizontal="center" vertical="center"/>
    </xf>
    <xf numFmtId="3" fontId="185" fillId="0" borderId="357" xfId="0" applyNumberFormat="1" applyFont="1" applyBorder="1" applyAlignment="1">
      <alignment horizontal="center" vertical="center"/>
    </xf>
    <xf numFmtId="164" fontId="185" fillId="68" borderId="358" xfId="8355" applyFont="1" applyFill="1" applyBorder="1" applyAlignment="1">
      <alignment horizontal="center" vertical="center"/>
    </xf>
    <xf numFmtId="9" fontId="255" fillId="68" borderId="358" xfId="2629" applyFont="1" applyFill="1" applyBorder="1" applyAlignment="1">
      <alignment horizontal="center" vertical="center"/>
    </xf>
    <xf numFmtId="0" fontId="332" fillId="142" borderId="359" xfId="0" applyFont="1" applyFill="1" applyBorder="1" applyAlignment="1">
      <alignment horizontal="left" vertical="center" indent="1"/>
    </xf>
    <xf numFmtId="0" fontId="334" fillId="142" borderId="360" xfId="0" applyFont="1" applyFill="1" applyBorder="1" applyAlignment="1">
      <alignment horizontal="left" vertical="center" indent="1"/>
    </xf>
    <xf numFmtId="3" fontId="185" fillId="68" borderId="361" xfId="0" applyNumberFormat="1" applyFont="1" applyFill="1" applyBorder="1" applyAlignment="1">
      <alignment horizontal="center" vertical="center"/>
    </xf>
    <xf numFmtId="3" fontId="185" fillId="0" borderId="363" xfId="0" applyNumberFormat="1" applyFont="1" applyBorder="1" applyAlignment="1">
      <alignment horizontal="center" vertical="center"/>
    </xf>
    <xf numFmtId="164" fontId="185" fillId="68" borderId="364" xfId="8355" applyFont="1" applyFill="1" applyBorder="1" applyAlignment="1">
      <alignment horizontal="center" vertical="center"/>
    </xf>
    <xf numFmtId="9" fontId="255" fillId="68" borderId="364" xfId="2629" applyFont="1" applyFill="1" applyBorder="1" applyAlignment="1">
      <alignment horizontal="center" vertical="center"/>
    </xf>
    <xf numFmtId="3" fontId="185" fillId="68" borderId="367" xfId="0" applyNumberFormat="1" applyFont="1" applyFill="1" applyBorder="1" applyAlignment="1">
      <alignment horizontal="center" vertical="center"/>
    </xf>
    <xf numFmtId="3" fontId="185" fillId="0" borderId="345" xfId="0" applyNumberFormat="1" applyFont="1" applyBorder="1" applyAlignment="1">
      <alignment horizontal="center" vertical="center"/>
    </xf>
    <xf numFmtId="164" fontId="185" fillId="68" borderId="369" xfId="8355" applyFont="1" applyFill="1" applyBorder="1" applyAlignment="1">
      <alignment horizontal="center" vertical="center"/>
    </xf>
    <xf numFmtId="9" fontId="255" fillId="68" borderId="369" xfId="2629" applyFont="1" applyFill="1" applyBorder="1" applyAlignment="1">
      <alignment horizontal="center" vertical="center"/>
    </xf>
    <xf numFmtId="0" fontId="335" fillId="143" borderId="0" xfId="0" applyFont="1" applyFill="1" applyAlignment="1">
      <alignment vertical="center"/>
    </xf>
    <xf numFmtId="0" fontId="333" fillId="143" borderId="0" xfId="0" applyFont="1" applyFill="1" applyAlignment="1">
      <alignment vertical="center"/>
    </xf>
    <xf numFmtId="0" fontId="336" fillId="68" borderId="0" xfId="0" applyFont="1" applyFill="1" applyAlignment="1">
      <alignment vertical="center"/>
    </xf>
    <xf numFmtId="3" fontId="185" fillId="68" borderId="0" xfId="0" applyNumberFormat="1" applyFont="1" applyFill="1" applyAlignment="1">
      <alignment horizontal="center" vertical="center"/>
    </xf>
    <xf numFmtId="3" fontId="185" fillId="0" borderId="0" xfId="0" applyNumberFormat="1" applyFont="1" applyAlignment="1">
      <alignment horizontal="center" vertical="center"/>
    </xf>
    <xf numFmtId="164" fontId="185" fillId="68" borderId="0" xfId="8355" applyFont="1" applyFill="1" applyAlignment="1">
      <alignment horizontal="center" vertical="center"/>
    </xf>
    <xf numFmtId="9" fontId="255" fillId="68" borderId="0" xfId="2629" applyFont="1" applyFill="1" applyAlignment="1">
      <alignment horizontal="center" vertical="center"/>
    </xf>
    <xf numFmtId="4" fontId="185" fillId="0" borderId="351" xfId="0" applyNumberFormat="1" applyFont="1" applyBorder="1" applyAlignment="1">
      <alignment horizontal="center" vertical="center"/>
    </xf>
    <xf numFmtId="306" fontId="185" fillId="68" borderId="352" xfId="8355" applyNumberFormat="1" applyFont="1" applyFill="1" applyBorder="1" applyAlignment="1">
      <alignment horizontal="center" vertical="center"/>
    </xf>
    <xf numFmtId="4" fontId="185" fillId="0" borderId="363" xfId="0" applyNumberFormat="1" applyFont="1" applyBorder="1" applyAlignment="1">
      <alignment horizontal="center" vertical="center"/>
    </xf>
    <xf numFmtId="306" fontId="185" fillId="68" borderId="358" xfId="8355" applyNumberFormat="1" applyFont="1" applyFill="1" applyBorder="1" applyAlignment="1">
      <alignment horizontal="center" vertical="center"/>
    </xf>
    <xf numFmtId="306" fontId="185" fillId="68" borderId="364" xfId="8355" applyNumberFormat="1" applyFont="1" applyFill="1" applyBorder="1" applyAlignment="1">
      <alignment horizontal="center" vertical="center"/>
    </xf>
    <xf numFmtId="310" fontId="185" fillId="0" borderId="345" xfId="0" applyNumberFormat="1" applyFont="1" applyBorder="1" applyAlignment="1">
      <alignment horizontal="center" vertical="center"/>
    </xf>
    <xf numFmtId="306" fontId="185" fillId="68" borderId="369" xfId="8355" applyNumberFormat="1" applyFont="1" applyFill="1" applyBorder="1" applyAlignment="1">
      <alignment horizontal="center" vertical="center"/>
    </xf>
    <xf numFmtId="0" fontId="37" fillId="0" borderId="0" xfId="0" applyFont="1"/>
    <xf numFmtId="168" fontId="32" fillId="0" borderId="0" xfId="2629" applyNumberFormat="1" applyFont="1"/>
    <xf numFmtId="0" fontId="32" fillId="0" borderId="0" xfId="0" applyFont="1"/>
    <xf numFmtId="164" fontId="185" fillId="68" borderId="351" xfId="8355" applyFont="1" applyFill="1" applyBorder="1" applyAlignment="1">
      <alignment horizontal="center" vertical="center"/>
    </xf>
    <xf numFmtId="164" fontId="185" fillId="0" borderId="363" xfId="8355" applyFont="1" applyFill="1" applyBorder="1" applyAlignment="1">
      <alignment horizontal="center" vertical="center"/>
    </xf>
    <xf numFmtId="164" fontId="185" fillId="0" borderId="345" xfId="8355" applyFont="1" applyFill="1" applyBorder="1" applyAlignment="1">
      <alignment horizontal="center" vertical="center"/>
    </xf>
    <xf numFmtId="168" fontId="0" fillId="0" borderId="0" xfId="2629" applyNumberFormat="1" applyFont="1"/>
    <xf numFmtId="169" fontId="32" fillId="0" borderId="0" xfId="0" applyNumberFormat="1" applyFont="1"/>
    <xf numFmtId="310" fontId="185" fillId="68" borderId="355" xfId="0" applyNumberFormat="1" applyFont="1" applyFill="1" applyBorder="1" applyAlignment="1">
      <alignment horizontal="center" vertical="center"/>
    </xf>
    <xf numFmtId="310" fontId="185" fillId="68" borderId="361" xfId="0" applyNumberFormat="1" applyFont="1" applyFill="1" applyBorder="1" applyAlignment="1">
      <alignment horizontal="center" vertical="center"/>
    </xf>
    <xf numFmtId="310" fontId="185" fillId="68" borderId="367" xfId="0" applyNumberFormat="1" applyFont="1" applyFill="1" applyBorder="1" applyAlignment="1">
      <alignment horizontal="center" vertical="center"/>
    </xf>
    <xf numFmtId="313" fontId="0" fillId="0" borderId="0" xfId="8355" applyNumberFormat="1" applyFont="1"/>
    <xf numFmtId="312" fontId="181" fillId="0" borderId="0" xfId="8355" applyNumberFormat="1" applyFont="1" applyFill="1" applyAlignment="1">
      <alignment horizontal="center" vertical="center"/>
    </xf>
    <xf numFmtId="168" fontId="0" fillId="0" borderId="0" xfId="2629" applyNumberFormat="1" applyFont="1" applyFill="1" applyAlignment="1">
      <alignment horizontal="center" vertical="center"/>
    </xf>
    <xf numFmtId="164" fontId="182" fillId="144" borderId="80" xfId="8355" applyFont="1" applyFill="1" applyBorder="1" applyAlignment="1">
      <alignment horizontal="center" vertical="center"/>
    </xf>
    <xf numFmtId="164" fontId="181" fillId="144" borderId="80" xfId="8355" applyFont="1" applyFill="1" applyBorder="1" applyAlignment="1">
      <alignment horizontal="center" vertical="center"/>
    </xf>
    <xf numFmtId="314" fontId="181" fillId="0" borderId="78" xfId="8355" applyNumberFormat="1" applyFont="1" applyFill="1" applyBorder="1" applyAlignment="1">
      <alignment horizontal="center" vertical="center"/>
    </xf>
    <xf numFmtId="164" fontId="182" fillId="0" borderId="0" xfId="8355" applyFont="1" applyFill="1" applyAlignment="1">
      <alignment horizontal="center" vertical="center"/>
    </xf>
    <xf numFmtId="164" fontId="182" fillId="108" borderId="80" xfId="8355" applyFont="1" applyFill="1" applyBorder="1" applyAlignment="1">
      <alignment horizontal="center" vertical="center"/>
    </xf>
    <xf numFmtId="164" fontId="181" fillId="108" borderId="80" xfId="8355" applyFont="1" applyFill="1" applyBorder="1" applyAlignment="1">
      <alignment horizontal="center" vertical="center"/>
    </xf>
    <xf numFmtId="164" fontId="297" fillId="0" borderId="0" xfId="8355" applyFont="1" applyFill="1" applyBorder="1"/>
    <xf numFmtId="164" fontId="297" fillId="0" borderId="0" xfId="8355" applyFont="1" applyFill="1"/>
    <xf numFmtId="0" fontId="297" fillId="0" borderId="153" xfId="0" applyFont="1" applyBorder="1"/>
    <xf numFmtId="0" fontId="297" fillId="0" borderId="151" xfId="0" applyFont="1" applyBorder="1"/>
    <xf numFmtId="169" fontId="297" fillId="0" borderId="151" xfId="2530" applyNumberFormat="1" applyFont="1" applyFill="1" applyBorder="1"/>
    <xf numFmtId="169" fontId="297" fillId="0" borderId="0" xfId="2530" applyNumberFormat="1" applyFont="1" applyFill="1"/>
    <xf numFmtId="0" fontId="337" fillId="0" borderId="0" xfId="20185" applyFont="1" applyAlignment="1">
      <alignment vertical="center"/>
    </xf>
    <xf numFmtId="0" fontId="338" fillId="0" borderId="0" xfId="20185" applyFont="1" applyAlignment="1">
      <alignment horizontal="center" vertical="center"/>
    </xf>
    <xf numFmtId="0" fontId="184" fillId="0" borderId="0" xfId="20185" applyFont="1" applyAlignment="1">
      <alignment vertical="center"/>
    </xf>
    <xf numFmtId="0" fontId="339" fillId="0" borderId="0" xfId="20185" applyFont="1" applyAlignment="1">
      <alignment vertical="center"/>
    </xf>
    <xf numFmtId="0" fontId="339" fillId="0" borderId="0" xfId="20185" applyFont="1" applyAlignment="1">
      <alignment horizontal="center" vertical="center"/>
    </xf>
    <xf numFmtId="0" fontId="339" fillId="68" borderId="373" xfId="20185" applyFont="1" applyFill="1" applyBorder="1" applyAlignment="1">
      <alignment horizontal="left" vertical="center" wrapText="1"/>
    </xf>
    <xf numFmtId="0" fontId="37" fillId="143" borderId="374" xfId="20185" applyFont="1" applyFill="1" applyBorder="1" applyAlignment="1">
      <alignment vertical="center" wrapText="1"/>
    </xf>
    <xf numFmtId="0" fontId="340" fillId="68" borderId="0" xfId="20185" applyFont="1" applyFill="1" applyAlignment="1">
      <alignment horizontal="left" vertical="top" wrapText="1" readingOrder="1"/>
    </xf>
    <xf numFmtId="0" fontId="39" fillId="143" borderId="0" xfId="20185" applyFont="1" applyFill="1" applyAlignment="1">
      <alignment vertical="center" wrapText="1"/>
    </xf>
    <xf numFmtId="0" fontId="342" fillId="112" borderId="376" xfId="20185" applyFont="1" applyFill="1" applyBorder="1" applyAlignment="1">
      <alignment horizontal="left" vertical="center" wrapText="1" readingOrder="1"/>
    </xf>
    <xf numFmtId="0" fontId="339" fillId="112" borderId="376" xfId="20185" applyFont="1" applyFill="1" applyBorder="1" applyAlignment="1">
      <alignment vertical="center"/>
    </xf>
    <xf numFmtId="0" fontId="340" fillId="68" borderId="377" xfId="20185" applyFont="1" applyFill="1" applyBorder="1" applyAlignment="1">
      <alignment vertical="center" wrapText="1" readingOrder="1"/>
    </xf>
    <xf numFmtId="0" fontId="340" fillId="68" borderId="375" xfId="20185" applyFont="1" applyFill="1" applyBorder="1" applyAlignment="1">
      <alignment vertical="center" wrapText="1" readingOrder="1"/>
    </xf>
    <xf numFmtId="0" fontId="37" fillId="0" borderId="374" xfId="20185" applyFont="1" applyBorder="1" applyAlignment="1">
      <alignment vertical="center" wrapText="1"/>
    </xf>
    <xf numFmtId="0" fontId="340" fillId="68" borderId="0" xfId="20185" applyFont="1" applyFill="1" applyAlignment="1">
      <alignment vertical="center" wrapText="1" readingOrder="1"/>
    </xf>
    <xf numFmtId="0" fontId="340" fillId="143" borderId="377" xfId="20185" applyFont="1" applyFill="1" applyBorder="1" applyAlignment="1">
      <alignment vertical="center" wrapText="1" readingOrder="1"/>
    </xf>
    <xf numFmtId="0" fontId="340" fillId="143" borderId="0" xfId="20185" applyFont="1" applyFill="1" applyAlignment="1">
      <alignment vertical="center" wrapText="1" readingOrder="1"/>
    </xf>
    <xf numFmtId="0" fontId="341" fillId="68" borderId="376" xfId="20185" applyFont="1" applyFill="1" applyBorder="1" applyAlignment="1">
      <alignment horizontal="left" vertical="center" wrapText="1" readingOrder="1"/>
    </xf>
    <xf numFmtId="0" fontId="342" fillId="68" borderId="376" xfId="20185" applyFont="1" applyFill="1" applyBorder="1" applyAlignment="1">
      <alignment horizontal="left" vertical="center" wrapText="1" readingOrder="1"/>
    </xf>
    <xf numFmtId="0" fontId="339" fillId="68" borderId="376" xfId="20185" applyFont="1" applyFill="1" applyBorder="1" applyAlignment="1">
      <alignment vertical="center"/>
    </xf>
    <xf numFmtId="0" fontId="184" fillId="68" borderId="0" xfId="20185" applyFont="1" applyFill="1" applyAlignment="1">
      <alignment vertical="center"/>
    </xf>
    <xf numFmtId="0" fontId="340" fillId="0" borderId="377" xfId="20185" applyFont="1" applyBorder="1" applyAlignment="1">
      <alignment horizontal="left" vertical="top" wrapText="1" readingOrder="1"/>
    </xf>
    <xf numFmtId="0" fontId="341" fillId="0" borderId="376" xfId="20185" applyFont="1" applyBorder="1" applyAlignment="1">
      <alignment horizontal="left" vertical="center" wrapText="1" readingOrder="1"/>
    </xf>
    <xf numFmtId="165" fontId="341" fillId="0" borderId="376" xfId="20186" applyFont="1" applyFill="1" applyBorder="1" applyAlignment="1">
      <alignment vertical="center" wrapText="1" readingOrder="1"/>
    </xf>
    <xf numFmtId="0" fontId="342" fillId="0" borderId="376" xfId="20185" applyFont="1" applyBorder="1" applyAlignment="1">
      <alignment horizontal="left" vertical="center" wrapText="1" readingOrder="1"/>
    </xf>
    <xf numFmtId="0" fontId="339" fillId="0" borderId="376" xfId="20185" applyFont="1" applyBorder="1" applyAlignment="1">
      <alignment vertical="center"/>
    </xf>
    <xf numFmtId="165" fontId="342" fillId="0" borderId="376" xfId="20186" applyFont="1" applyFill="1" applyBorder="1" applyAlignment="1">
      <alignment vertical="center" wrapText="1" readingOrder="1"/>
    </xf>
    <xf numFmtId="0" fontId="340" fillId="0" borderId="376" xfId="20185" applyFont="1" applyBorder="1" applyAlignment="1">
      <alignment horizontal="left" vertical="center" wrapText="1" readingOrder="1"/>
    </xf>
    <xf numFmtId="0" fontId="342" fillId="68" borderId="375" xfId="20185" applyFont="1" applyFill="1" applyBorder="1" applyAlignment="1">
      <alignment horizontal="left" vertical="top" wrapText="1" readingOrder="1"/>
    </xf>
    <xf numFmtId="0" fontId="340" fillId="126" borderId="376" xfId="20185" applyFont="1" applyFill="1" applyBorder="1" applyAlignment="1">
      <alignment horizontal="center" vertical="center" wrapText="1" readingOrder="1"/>
    </xf>
    <xf numFmtId="316" fontId="340" fillId="126" borderId="376" xfId="20185" applyNumberFormat="1" applyFont="1" applyFill="1" applyBorder="1" applyAlignment="1">
      <alignment horizontal="center" vertical="center" wrapText="1" readingOrder="1"/>
    </xf>
    <xf numFmtId="165" fontId="184" fillId="0" borderId="0" xfId="20185" applyNumberFormat="1" applyFont="1" applyAlignment="1">
      <alignment vertical="center"/>
    </xf>
    <xf numFmtId="165" fontId="184" fillId="0" borderId="0" xfId="20186" applyFont="1" applyFill="1" applyAlignment="1">
      <alignment vertical="center"/>
    </xf>
    <xf numFmtId="165" fontId="184" fillId="0" borderId="372" xfId="20186" applyFont="1" applyFill="1" applyBorder="1" applyAlignment="1">
      <alignment vertical="center"/>
    </xf>
    <xf numFmtId="165" fontId="339" fillId="0" borderId="373" xfId="20186" applyFont="1" applyFill="1" applyBorder="1" applyAlignment="1">
      <alignment horizontal="right" vertical="center" wrapText="1"/>
    </xf>
    <xf numFmtId="315" fontId="341" fillId="0" borderId="375" xfId="20186" applyNumberFormat="1" applyFont="1" applyFill="1" applyBorder="1" applyAlignment="1">
      <alignment vertical="center" wrapText="1" readingOrder="1"/>
    </xf>
    <xf numFmtId="315" fontId="187" fillId="0" borderId="376" xfId="20186" applyNumberFormat="1" applyFont="1" applyFill="1" applyBorder="1" applyAlignment="1">
      <alignment vertical="center" wrapText="1" readingOrder="1"/>
    </xf>
    <xf numFmtId="315" fontId="341" fillId="0" borderId="376" xfId="20186" applyNumberFormat="1" applyFont="1" applyFill="1" applyBorder="1" applyAlignment="1">
      <alignment vertical="center" wrapText="1" readingOrder="1"/>
    </xf>
    <xf numFmtId="315" fontId="342" fillId="0" borderId="376" xfId="20186" applyNumberFormat="1" applyFont="1" applyFill="1" applyBorder="1" applyAlignment="1">
      <alignment vertical="center" wrapText="1" readingOrder="1"/>
    </xf>
    <xf numFmtId="165" fontId="187" fillId="0" borderId="376" xfId="20186" applyFont="1" applyFill="1" applyBorder="1" applyAlignment="1">
      <alignment vertical="center" wrapText="1" readingOrder="1"/>
    </xf>
    <xf numFmtId="165" fontId="339" fillId="0" borderId="0" xfId="20186" applyFont="1" applyFill="1" applyAlignment="1">
      <alignment vertical="center"/>
    </xf>
    <xf numFmtId="0" fontId="228" fillId="106" borderId="378" xfId="0" applyFont="1" applyFill="1" applyBorder="1" applyAlignment="1">
      <alignment horizontal="center" vertical="center" wrapText="1"/>
    </xf>
    <xf numFmtId="169" fontId="20" fillId="0" borderId="162" xfId="2530" applyNumberFormat="1" applyFont="1" applyFill="1" applyBorder="1" applyAlignment="1">
      <alignment horizontal="center" wrapText="1"/>
    </xf>
    <xf numFmtId="3" fontId="23" fillId="137" borderId="379" xfId="0" applyNumberFormat="1" applyFont="1" applyFill="1" applyBorder="1" applyAlignment="1">
      <alignment horizontal="center" vertical="center"/>
    </xf>
    <xf numFmtId="169" fontId="23" fillId="0" borderId="162" xfId="2530" applyNumberFormat="1" applyFont="1" applyFill="1" applyBorder="1" applyAlignment="1">
      <alignment horizontal="center" vertical="center"/>
    </xf>
    <xf numFmtId="3" fontId="0" fillId="137" borderId="379" xfId="0" applyNumberFormat="1" applyFill="1" applyBorder="1" applyAlignment="1">
      <alignment horizontal="center" vertical="center"/>
    </xf>
    <xf numFmtId="3" fontId="23" fillId="0" borderId="162" xfId="0" applyNumberFormat="1" applyFont="1" applyBorder="1" applyAlignment="1">
      <alignment horizontal="center" vertical="center"/>
    </xf>
    <xf numFmtId="3" fontId="0" fillId="0" borderId="162" xfId="0" applyNumberFormat="1" applyBorder="1" applyAlignment="1">
      <alignment horizontal="center" vertical="center"/>
    </xf>
    <xf numFmtId="9" fontId="0" fillId="0" borderId="162" xfId="2629" applyFont="1" applyFill="1" applyBorder="1" applyAlignment="1">
      <alignment horizontal="center" vertical="center"/>
    </xf>
    <xf numFmtId="3" fontId="23" fillId="137" borderId="380" xfId="0" applyNumberFormat="1" applyFont="1" applyFill="1" applyBorder="1" applyAlignment="1">
      <alignment horizontal="center" vertical="center"/>
    </xf>
    <xf numFmtId="3" fontId="0" fillId="0" borderId="381" xfId="0" applyNumberFormat="1" applyBorder="1" applyAlignment="1">
      <alignment horizontal="center" vertical="center"/>
    </xf>
    <xf numFmtId="9" fontId="0" fillId="0" borderId="16" xfId="2629" applyFont="1" applyFill="1" applyBorder="1" applyAlignment="1">
      <alignment horizontal="center" vertical="center"/>
    </xf>
    <xf numFmtId="168" fontId="0" fillId="0" borderId="151" xfId="2629" applyNumberFormat="1" applyFont="1" applyFill="1" applyBorder="1" applyAlignment="1">
      <alignment horizontal="center" vertical="center"/>
    </xf>
    <xf numFmtId="164" fontId="23" fillId="0" borderId="0" xfId="8355" applyFont="1" applyBorder="1" applyAlignment="1">
      <alignment vertical="center"/>
    </xf>
    <xf numFmtId="164" fontId="23" fillId="0" borderId="0" xfId="8355" applyFont="1" applyAlignment="1">
      <alignment vertical="center"/>
    </xf>
    <xf numFmtId="164" fontId="25" fillId="0" borderId="0" xfId="8355" applyFont="1" applyFill="1"/>
    <xf numFmtId="164" fontId="25" fillId="0" borderId="0" xfId="8355" applyFont="1"/>
    <xf numFmtId="164" fontId="23" fillId="0" borderId="0" xfId="8355" applyFont="1"/>
    <xf numFmtId="164" fontId="23" fillId="0" borderId="0" xfId="8355" applyFont="1" applyFill="1" applyAlignment="1">
      <alignment horizontal="center" vertical="center"/>
    </xf>
    <xf numFmtId="164" fontId="0" fillId="0" borderId="0" xfId="8355" applyFont="1" applyFill="1" applyAlignment="1">
      <alignment horizontal="center" vertical="center"/>
    </xf>
    <xf numFmtId="164" fontId="20" fillId="0" borderId="0" xfId="0" applyNumberFormat="1" applyFont="1"/>
    <xf numFmtId="164" fontId="23" fillId="0" borderId="0" xfId="8355" applyFont="1" applyAlignment="1">
      <alignment horizontal="center" vertical="center"/>
    </xf>
    <xf numFmtId="164" fontId="0" fillId="0" borderId="0" xfId="0" applyNumberFormat="1" applyAlignment="1">
      <alignment horizontal="center" vertical="center"/>
    </xf>
    <xf numFmtId="164" fontId="20" fillId="0" borderId="0" xfId="8355" applyFont="1" applyFill="1"/>
    <xf numFmtId="164" fontId="228" fillId="0" borderId="0" xfId="8355" applyFont="1" applyAlignment="1">
      <alignment vertical="center"/>
    </xf>
    <xf numFmtId="164" fontId="228" fillId="124" borderId="0" xfId="8355" applyFont="1" applyFill="1"/>
    <xf numFmtId="164" fontId="0" fillId="124" borderId="0" xfId="8355" applyFont="1" applyFill="1"/>
    <xf numFmtId="164" fontId="23" fillId="124" borderId="0" xfId="8355" applyFont="1" applyFill="1"/>
    <xf numFmtId="164" fontId="229" fillId="124" borderId="0" xfId="8355" applyFont="1" applyFill="1"/>
    <xf numFmtId="164" fontId="230" fillId="124" borderId="0" xfId="8355" applyFont="1" applyFill="1"/>
    <xf numFmtId="164" fontId="230" fillId="72" borderId="0" xfId="8355" applyFont="1" applyFill="1"/>
    <xf numFmtId="164" fontId="297" fillId="124" borderId="0" xfId="8355" applyFont="1" applyFill="1"/>
    <xf numFmtId="164" fontId="181" fillId="72" borderId="80" xfId="8355" applyFont="1" applyFill="1" applyBorder="1" applyAlignment="1">
      <alignment horizontal="center" vertical="center"/>
    </xf>
    <xf numFmtId="317" fontId="23" fillId="0" borderId="87" xfId="2629" applyNumberFormat="1" applyFont="1" applyFill="1" applyBorder="1" applyAlignment="1">
      <alignment horizontal="center" vertical="center"/>
    </xf>
    <xf numFmtId="10" fontId="182" fillId="0" borderId="87" xfId="2629" applyNumberFormat="1" applyFont="1" applyFill="1" applyBorder="1" applyAlignment="1">
      <alignment horizontal="center" vertical="center"/>
    </xf>
    <xf numFmtId="277" fontId="20" fillId="0" borderId="0" xfId="2530" applyNumberFormat="1" applyFont="1" applyAlignment="1">
      <alignment horizontal="center"/>
    </xf>
    <xf numFmtId="164" fontId="344" fillId="0" borderId="0" xfId="8355" applyFont="1"/>
    <xf numFmtId="0" fontId="344" fillId="0" borderId="0" xfId="0" applyFont="1"/>
    <xf numFmtId="164" fontId="345" fillId="0" borderId="0" xfId="8355" applyFont="1" applyAlignment="1">
      <alignment horizontal="center"/>
    </xf>
    <xf numFmtId="164" fontId="344" fillId="0" borderId="0" xfId="8355" applyFont="1" applyAlignment="1">
      <alignment vertical="center"/>
    </xf>
    <xf numFmtId="164" fontId="344" fillId="40" borderId="0" xfId="8355" applyFont="1" applyFill="1"/>
    <xf numFmtId="164" fontId="344" fillId="0" borderId="0" xfId="8355" applyFont="1" applyFill="1"/>
    <xf numFmtId="169" fontId="344" fillId="0" borderId="0" xfId="2629" applyNumberFormat="1" applyFont="1"/>
    <xf numFmtId="164" fontId="344" fillId="0" borderId="0" xfId="0" applyNumberFormat="1" applyFont="1"/>
    <xf numFmtId="168" fontId="344" fillId="0" borderId="0" xfId="2629" applyNumberFormat="1" applyFont="1"/>
    <xf numFmtId="172" fontId="344" fillId="0" borderId="0" xfId="0" applyNumberFormat="1" applyFont="1"/>
    <xf numFmtId="169" fontId="345" fillId="0" borderId="0" xfId="2530" applyNumberFormat="1" applyFont="1" applyBorder="1"/>
    <xf numFmtId="0" fontId="345" fillId="0" borderId="0" xfId="0" applyFont="1" applyAlignment="1">
      <alignment horizontal="center"/>
    </xf>
    <xf numFmtId="169" fontId="345" fillId="127" borderId="0" xfId="2530" applyNumberFormat="1" applyFont="1" applyFill="1" applyBorder="1" applyAlignment="1">
      <alignment horizontal="center" vertical="center" wrapText="1"/>
    </xf>
    <xf numFmtId="169" fontId="345" fillId="127" borderId="0" xfId="2530" applyNumberFormat="1" applyFont="1" applyFill="1" applyBorder="1" applyAlignment="1">
      <alignment horizontal="center" vertical="center"/>
    </xf>
    <xf numFmtId="169" fontId="344" fillId="0" borderId="0" xfId="2530" applyNumberFormat="1" applyFont="1" applyFill="1" applyAlignment="1">
      <alignment horizontal="center" vertical="center"/>
    </xf>
    <xf numFmtId="169" fontId="344" fillId="127" borderId="0" xfId="2530" applyNumberFormat="1" applyFont="1" applyFill="1" applyBorder="1" applyAlignment="1">
      <alignment horizontal="center" vertical="center"/>
    </xf>
    <xf numFmtId="169" fontId="344" fillId="68" borderId="0" xfId="2530" applyNumberFormat="1" applyFont="1" applyFill="1" applyAlignment="1">
      <alignment horizontal="center"/>
    </xf>
    <xf numFmtId="306" fontId="0" fillId="0" borderId="0" xfId="0" applyNumberFormat="1"/>
    <xf numFmtId="164" fontId="344" fillId="0" borderId="71" xfId="8355" applyFont="1" applyFill="1" applyBorder="1" applyAlignment="1">
      <alignment horizontal="center"/>
    </xf>
    <xf numFmtId="169" fontId="0" fillId="0" borderId="292" xfId="2530" applyNumberFormat="1" applyFont="1" applyBorder="1" applyAlignment="1">
      <alignment horizontal="center"/>
    </xf>
    <xf numFmtId="0" fontId="345" fillId="0" borderId="0" xfId="0" applyFont="1" applyAlignment="1">
      <alignment horizontal="center" vertical="center"/>
    </xf>
    <xf numFmtId="0" fontId="345" fillId="0" borderId="0" xfId="0" applyFont="1" applyAlignment="1">
      <alignment vertical="center"/>
    </xf>
    <xf numFmtId="164" fontId="344" fillId="0" borderId="0" xfId="8355" applyFont="1" applyBorder="1"/>
    <xf numFmtId="164" fontId="345" fillId="0" borderId="0" xfId="8355" applyFont="1" applyBorder="1"/>
    <xf numFmtId="164" fontId="345" fillId="124" borderId="0" xfId="8355" applyFont="1" applyFill="1" applyBorder="1"/>
    <xf numFmtId="164" fontId="344" fillId="124" borderId="0" xfId="8355" applyFont="1" applyFill="1" applyBorder="1"/>
    <xf numFmtId="0" fontId="344" fillId="124" borderId="0" xfId="0" applyFont="1" applyFill="1"/>
    <xf numFmtId="0" fontId="345" fillId="124" borderId="0" xfId="0" applyFont="1" applyFill="1"/>
    <xf numFmtId="17" fontId="347" fillId="141" borderId="338" xfId="2574" applyNumberFormat="1" applyFont="1" applyFill="1" applyBorder="1" applyAlignment="1">
      <alignment horizontal="center" vertical="center"/>
    </xf>
    <xf numFmtId="0" fontId="349" fillId="142" borderId="339" xfId="2574" applyFont="1" applyFill="1" applyBorder="1" applyAlignment="1">
      <alignment horizontal="center" vertical="center" wrapText="1"/>
    </xf>
    <xf numFmtId="0" fontId="346" fillId="68" borderId="0" xfId="2574" applyFont="1" applyFill="1" applyAlignment="1">
      <alignment vertical="center" wrapText="1"/>
    </xf>
    <xf numFmtId="0" fontId="346" fillId="68" borderId="0" xfId="2574" applyFont="1" applyFill="1" applyAlignment="1">
      <alignment horizontal="center" vertical="center" wrapText="1"/>
    </xf>
    <xf numFmtId="3" fontId="352" fillId="68" borderId="348" xfId="2574" applyNumberFormat="1" applyFont="1" applyFill="1" applyBorder="1" applyAlignment="1">
      <alignment horizontal="center" vertical="center"/>
    </xf>
    <xf numFmtId="3" fontId="352" fillId="68" borderId="0" xfId="2574" applyNumberFormat="1" applyFont="1" applyFill="1" applyAlignment="1">
      <alignment horizontal="center" vertical="center"/>
    </xf>
    <xf numFmtId="3" fontId="352" fillId="68" borderId="0" xfId="2574" applyNumberFormat="1" applyFont="1" applyFill="1" applyAlignment="1">
      <alignment horizontal="center"/>
    </xf>
    <xf numFmtId="3" fontId="352" fillId="68" borderId="361" xfId="2574" applyNumberFormat="1" applyFont="1" applyFill="1" applyBorder="1" applyAlignment="1">
      <alignment horizontal="center" vertical="center"/>
    </xf>
    <xf numFmtId="3" fontId="352" fillId="68" borderId="367" xfId="2574" applyNumberFormat="1" applyFont="1" applyFill="1" applyBorder="1" applyAlignment="1">
      <alignment horizontal="center" vertical="center"/>
    </xf>
    <xf numFmtId="164" fontId="356" fillId="68" borderId="0" xfId="8355" applyFont="1" applyFill="1" applyAlignment="1">
      <alignment horizontal="center"/>
    </xf>
    <xf numFmtId="3" fontId="355" fillId="68" borderId="0" xfId="2574" applyNumberFormat="1" applyFont="1" applyFill="1" applyAlignment="1">
      <alignment horizontal="center"/>
    </xf>
    <xf numFmtId="280" fontId="356" fillId="68" borderId="0" xfId="3970" applyNumberFormat="1" applyFont="1" applyFill="1" applyAlignment="1">
      <alignment horizontal="center"/>
    </xf>
    <xf numFmtId="3" fontId="357" fillId="68" borderId="0" xfId="2574" applyNumberFormat="1" applyFont="1" applyFill="1" applyAlignment="1">
      <alignment horizontal="center"/>
    </xf>
    <xf numFmtId="164" fontId="355" fillId="68" borderId="0" xfId="8355" applyFont="1" applyFill="1" applyAlignment="1">
      <alignment horizontal="center"/>
    </xf>
    <xf numFmtId="3" fontId="352" fillId="68" borderId="355" xfId="2574" applyNumberFormat="1" applyFont="1" applyFill="1" applyBorder="1" applyAlignment="1">
      <alignment horizontal="center" vertical="center"/>
    </xf>
    <xf numFmtId="280" fontId="355" fillId="68" borderId="0" xfId="3970" applyNumberFormat="1" applyFont="1" applyFill="1" applyAlignment="1">
      <alignment horizontal="center"/>
    </xf>
    <xf numFmtId="168" fontId="358" fillId="68" borderId="367" xfId="2574" applyNumberFormat="1" applyFont="1" applyFill="1" applyBorder="1" applyAlignment="1">
      <alignment horizontal="center" vertical="center"/>
    </xf>
    <xf numFmtId="164" fontId="185" fillId="68" borderId="348" xfId="8355" applyFont="1" applyFill="1" applyBorder="1" applyAlignment="1">
      <alignment horizontal="center" vertical="center"/>
    </xf>
    <xf numFmtId="164" fontId="185" fillId="68" borderId="355" xfId="8355" applyFont="1" applyFill="1" applyBorder="1" applyAlignment="1">
      <alignment horizontal="center" vertical="center"/>
    </xf>
    <xf numFmtId="164" fontId="185" fillId="68" borderId="361" xfId="8355" applyFont="1" applyFill="1" applyBorder="1" applyAlignment="1">
      <alignment horizontal="center" vertical="center"/>
    </xf>
    <xf numFmtId="164" fontId="185" fillId="68" borderId="367" xfId="8355" applyFont="1" applyFill="1" applyBorder="1" applyAlignment="1">
      <alignment horizontal="center" vertical="center"/>
    </xf>
    <xf numFmtId="277" fontId="32" fillId="68" borderId="0" xfId="0" applyNumberFormat="1" applyFont="1" applyFill="1"/>
    <xf numFmtId="277" fontId="32" fillId="0" borderId="0" xfId="0" applyNumberFormat="1" applyFont="1"/>
    <xf numFmtId="311" fontId="32" fillId="68" borderId="0" xfId="8355" applyNumberFormat="1" applyFont="1" applyFill="1" applyAlignment="1">
      <alignment horizontal="center"/>
    </xf>
    <xf numFmtId="168" fontId="255" fillId="68" borderId="352" xfId="2629" applyNumberFormat="1" applyFont="1" applyFill="1" applyBorder="1" applyAlignment="1">
      <alignment horizontal="center" vertical="center"/>
    </xf>
    <xf numFmtId="164" fontId="32" fillId="0" borderId="0" xfId="8355" applyFont="1" applyFill="1" applyAlignment="1">
      <alignment horizontal="center"/>
    </xf>
    <xf numFmtId="168" fontId="23" fillId="137" borderId="165" xfId="2629" applyNumberFormat="1" applyFont="1" applyFill="1" applyBorder="1" applyAlignment="1">
      <alignment horizontal="center" vertical="center"/>
    </xf>
    <xf numFmtId="10" fontId="0" fillId="0" borderId="0" xfId="0" applyNumberFormat="1"/>
    <xf numFmtId="319" fontId="0" fillId="0" borderId="0" xfId="0" applyNumberFormat="1"/>
    <xf numFmtId="164" fontId="0" fillId="0" borderId="328" xfId="8355" applyFont="1" applyBorder="1"/>
    <xf numFmtId="164" fontId="0" fillId="0" borderId="328" xfId="8355" applyFont="1" applyBorder="1" applyAlignment="1">
      <alignment vertical="center" wrapText="1"/>
    </xf>
    <xf numFmtId="9" fontId="0" fillId="0" borderId="328" xfId="2629" applyFont="1" applyBorder="1"/>
    <xf numFmtId="9" fontId="0" fillId="0" borderId="328" xfId="2629" applyFont="1" applyBorder="1" applyAlignment="1">
      <alignment vertical="center" wrapText="1"/>
    </xf>
    <xf numFmtId="306" fontId="0" fillId="0" borderId="0" xfId="8355" applyNumberFormat="1" applyFont="1"/>
    <xf numFmtId="168" fontId="43" fillId="137" borderId="75" xfId="2629" applyNumberFormat="1" applyFont="1" applyFill="1" applyBorder="1" applyAlignment="1">
      <alignment horizontal="center" vertical="center"/>
    </xf>
    <xf numFmtId="9" fontId="23" fillId="137" borderId="80" xfId="2629" applyFont="1" applyFill="1" applyBorder="1" applyAlignment="1">
      <alignment horizontal="center" vertical="center"/>
    </xf>
    <xf numFmtId="10" fontId="23" fillId="137" borderId="75" xfId="2629" applyNumberFormat="1" applyFont="1" applyFill="1" applyBorder="1" applyAlignment="1">
      <alignment horizontal="center" vertical="center"/>
    </xf>
    <xf numFmtId="168" fontId="23" fillId="0" borderId="80" xfId="2629" applyNumberFormat="1" applyFont="1" applyFill="1" applyBorder="1" applyAlignment="1">
      <alignment horizontal="center" vertical="center"/>
    </xf>
    <xf numFmtId="0" fontId="229" fillId="0" borderId="292" xfId="0" applyFont="1" applyBorder="1"/>
    <xf numFmtId="169" fontId="229" fillId="0" borderId="200" xfId="2530" applyNumberFormat="1" applyFont="1" applyBorder="1" applyAlignment="1">
      <alignment horizontal="center"/>
    </xf>
    <xf numFmtId="169" fontId="229" fillId="0" borderId="80" xfId="2530" applyNumberFormat="1" applyFont="1" applyFill="1" applyBorder="1" applyAlignment="1">
      <alignment horizontal="center" wrapText="1"/>
    </xf>
    <xf numFmtId="277" fontId="0" fillId="0" borderId="0" xfId="0" applyNumberFormat="1"/>
    <xf numFmtId="164" fontId="182" fillId="135" borderId="80" xfId="8355" applyFont="1" applyFill="1" applyBorder="1" applyAlignment="1">
      <alignment horizontal="center" vertical="center"/>
    </xf>
    <xf numFmtId="164" fontId="20" fillId="0" borderId="0" xfId="8355" applyFont="1" applyAlignment="1">
      <alignment horizontal="center" vertical="center"/>
    </xf>
    <xf numFmtId="281" fontId="0" fillId="0" borderId="0" xfId="0" applyNumberFormat="1"/>
    <xf numFmtId="168" fontId="181" fillId="0" borderId="186" xfId="2629" applyNumberFormat="1" applyFont="1" applyFill="1" applyBorder="1" applyAlignment="1">
      <alignment horizontal="center" vertical="center"/>
    </xf>
    <xf numFmtId="169" fontId="182" fillId="135" borderId="80" xfId="2530" applyNumberFormat="1" applyFont="1" applyFill="1" applyBorder="1" applyAlignment="1">
      <alignment horizontal="center" vertical="center"/>
    </xf>
    <xf numFmtId="169" fontId="182" fillId="135" borderId="151" xfId="2530" applyNumberFormat="1" applyFont="1" applyFill="1" applyBorder="1" applyAlignment="1">
      <alignment horizontal="center" vertical="center"/>
    </xf>
    <xf numFmtId="164" fontId="181" fillId="135" borderId="80" xfId="8355" applyFont="1" applyFill="1" applyBorder="1" applyAlignment="1">
      <alignment horizontal="center" vertical="center"/>
    </xf>
    <xf numFmtId="3" fontId="185" fillId="0" borderId="351" xfId="0" applyNumberFormat="1" applyFont="1" applyBorder="1" applyAlignment="1">
      <alignment vertical="center"/>
    </xf>
    <xf numFmtId="164" fontId="185" fillId="0" borderId="363" xfId="8355" applyFont="1" applyFill="1" applyBorder="1" applyAlignment="1">
      <alignment vertical="center"/>
    </xf>
    <xf numFmtId="164" fontId="185" fillId="0" borderId="345" xfId="8355" applyFont="1" applyFill="1" applyBorder="1" applyAlignment="1">
      <alignment vertical="center"/>
    </xf>
    <xf numFmtId="0" fontId="329" fillId="68" borderId="0" xfId="0" applyFont="1" applyFill="1" applyAlignment="1">
      <alignment vertical="center"/>
    </xf>
    <xf numFmtId="0" fontId="327" fillId="68" borderId="0" xfId="0" applyFont="1" applyFill="1" applyAlignment="1">
      <alignment vertical="center"/>
    </xf>
    <xf numFmtId="10" fontId="0" fillId="0" borderId="151" xfId="2629" applyNumberFormat="1" applyFont="1" applyFill="1" applyBorder="1"/>
    <xf numFmtId="277" fontId="0" fillId="0" borderId="0" xfId="2530" applyNumberFormat="1" applyFont="1"/>
    <xf numFmtId="164" fontId="229" fillId="0" borderId="0" xfId="2629" applyNumberFormat="1" applyFont="1"/>
    <xf numFmtId="169" fontId="23" fillId="137" borderId="80" xfId="2530" applyNumberFormat="1" applyFont="1" applyFill="1" applyBorder="1" applyAlignment="1">
      <alignment horizontal="center" vertical="center"/>
    </xf>
    <xf numFmtId="320" fontId="185" fillId="0" borderId="363" xfId="0" applyNumberFormat="1" applyFont="1" applyBorder="1" applyAlignment="1">
      <alignment horizontal="center" vertical="center"/>
    </xf>
    <xf numFmtId="320" fontId="185" fillId="0" borderId="345" xfId="0" applyNumberFormat="1" applyFont="1" applyBorder="1" applyAlignment="1">
      <alignment horizontal="center" vertical="center"/>
    </xf>
    <xf numFmtId="164" fontId="182" fillId="134" borderId="80" xfId="8355" applyFont="1" applyFill="1" applyBorder="1" applyAlignment="1">
      <alignment horizontal="center" vertical="center"/>
    </xf>
    <xf numFmtId="0" fontId="0" fillId="133" borderId="80" xfId="0" applyFill="1" applyBorder="1"/>
    <xf numFmtId="0" fontId="32" fillId="133" borderId="81" xfId="0" applyFont="1" applyFill="1" applyBorder="1" applyAlignment="1">
      <alignment horizontal="left" wrapText="1"/>
    </xf>
    <xf numFmtId="164" fontId="181" fillId="133" borderId="80" xfId="8355" applyFont="1" applyFill="1" applyBorder="1" applyAlignment="1">
      <alignment horizontal="center" vertical="center"/>
    </xf>
    <xf numFmtId="169" fontId="181" fillId="133" borderId="80" xfId="2530" applyNumberFormat="1" applyFont="1" applyFill="1" applyBorder="1" applyAlignment="1">
      <alignment horizontal="center" vertical="center"/>
    </xf>
    <xf numFmtId="169" fontId="181" fillId="133" borderId="153" xfId="2530" applyNumberFormat="1" applyFont="1" applyFill="1" applyBorder="1" applyAlignment="1">
      <alignment horizontal="center" vertical="center"/>
    </xf>
    <xf numFmtId="9" fontId="181" fillId="133" borderId="151" xfId="2629" applyFont="1" applyFill="1" applyBorder="1" applyAlignment="1">
      <alignment horizontal="center" vertical="center"/>
    </xf>
    <xf numFmtId="0" fontId="0" fillId="133" borderId="0" xfId="0" applyFill="1"/>
    <xf numFmtId="164" fontId="0" fillId="133" borderId="0" xfId="8355" applyFont="1" applyFill="1"/>
    <xf numFmtId="164" fontId="0" fillId="133" borderId="0" xfId="0" applyNumberFormat="1" applyFill="1"/>
    <xf numFmtId="13" fontId="308" fillId="0" borderId="80" xfId="8355" applyNumberFormat="1" applyFont="1" applyFill="1" applyBorder="1" applyAlignment="1">
      <alignment horizontal="center" vertical="center"/>
    </xf>
    <xf numFmtId="168" fontId="181" fillId="0" borderId="151" xfId="2530" applyNumberFormat="1" applyFont="1" applyFill="1" applyBorder="1" applyAlignment="1">
      <alignment horizontal="center" vertical="center"/>
    </xf>
    <xf numFmtId="168" fontId="181" fillId="0" borderId="166" xfId="2629" applyNumberFormat="1" applyFont="1" applyFill="1" applyBorder="1" applyAlignment="1">
      <alignment horizontal="center" vertical="center"/>
    </xf>
    <xf numFmtId="168" fontId="182" fillId="70" borderId="80" xfId="2629" applyNumberFormat="1" applyFont="1" applyFill="1" applyBorder="1" applyAlignment="1">
      <alignment horizontal="center" vertical="center"/>
    </xf>
    <xf numFmtId="168" fontId="182" fillId="0" borderId="151" xfId="2629" applyNumberFormat="1" applyFont="1" applyFill="1" applyBorder="1" applyAlignment="1">
      <alignment horizontal="center" vertical="center"/>
    </xf>
    <xf numFmtId="168" fontId="181" fillId="133" borderId="151" xfId="2629" applyNumberFormat="1" applyFont="1" applyFill="1" applyBorder="1" applyAlignment="1">
      <alignment horizontal="center" vertical="center"/>
    </xf>
    <xf numFmtId="168" fontId="182" fillId="0" borderId="151" xfId="2530" applyNumberFormat="1" applyFont="1" applyFill="1" applyBorder="1" applyAlignment="1">
      <alignment horizontal="center" vertical="center"/>
    </xf>
    <xf numFmtId="168" fontId="181" fillId="0" borderId="0" xfId="2629" applyNumberFormat="1" applyFont="1" applyFill="1" applyAlignment="1">
      <alignment horizontal="center" vertical="center"/>
    </xf>
    <xf numFmtId="168" fontId="23" fillId="0" borderId="87" xfId="2530" applyNumberFormat="1" applyFont="1" applyFill="1" applyBorder="1" applyAlignment="1">
      <alignment horizontal="center" vertical="center"/>
    </xf>
    <xf numFmtId="168" fontId="23" fillId="0" borderId="87" xfId="2629" applyNumberFormat="1" applyFont="1" applyFill="1" applyBorder="1" applyAlignment="1">
      <alignment horizontal="center" vertical="center"/>
    </xf>
    <xf numFmtId="168" fontId="0" fillId="0" borderId="0" xfId="2530" applyNumberFormat="1" applyFont="1" applyBorder="1" applyAlignment="1">
      <alignment horizontal="center" vertical="center"/>
    </xf>
    <xf numFmtId="164" fontId="182" fillId="133" borderId="80" xfId="8355" applyFont="1" applyFill="1" applyBorder="1" applyAlignment="1">
      <alignment horizontal="center" vertical="center"/>
    </xf>
    <xf numFmtId="169" fontId="23" fillId="133" borderId="74" xfId="2530" applyNumberFormat="1" applyFont="1" applyFill="1" applyBorder="1" applyAlignment="1">
      <alignment horizontal="center" vertical="center"/>
    </xf>
    <xf numFmtId="260" fontId="23" fillId="0" borderId="0" xfId="0" applyNumberFormat="1" applyFont="1"/>
    <xf numFmtId="321" fontId="20" fillId="0" borderId="0" xfId="0" applyNumberFormat="1" applyFont="1"/>
    <xf numFmtId="164" fontId="26" fillId="0" borderId="0" xfId="8355" applyFont="1" applyAlignment="1">
      <alignment horizontal="center"/>
    </xf>
    <xf numFmtId="164" fontId="0" fillId="0" borderId="0" xfId="8355" applyFont="1" applyAlignment="1">
      <alignment vertical="center"/>
    </xf>
    <xf numFmtId="164" fontId="0" fillId="0" borderId="0" xfId="8355" applyFont="1" applyBorder="1"/>
    <xf numFmtId="164" fontId="0" fillId="0" borderId="0" xfId="8355" applyFont="1" applyFill="1" applyBorder="1"/>
    <xf numFmtId="0" fontId="360" fillId="0" borderId="0" xfId="0" applyFont="1" applyAlignment="1">
      <alignment vertical="center" wrapText="1"/>
    </xf>
    <xf numFmtId="0" fontId="361" fillId="0" borderId="393" xfId="0" applyFont="1" applyBorder="1" applyAlignment="1">
      <alignment horizontal="left" vertical="center" wrapText="1" readingOrder="1"/>
    </xf>
    <xf numFmtId="0" fontId="265" fillId="0" borderId="393" xfId="0" applyFont="1" applyBorder="1" applyAlignment="1">
      <alignment horizontal="left" vertical="center" wrapText="1" readingOrder="1"/>
    </xf>
    <xf numFmtId="0" fontId="361" fillId="0" borderId="394" xfId="0" applyFont="1" applyBorder="1" applyAlignment="1">
      <alignment horizontal="left" vertical="center" wrapText="1" readingOrder="1"/>
    </xf>
    <xf numFmtId="0" fontId="360" fillId="0" borderId="394" xfId="0" applyFont="1" applyBorder="1" applyAlignment="1">
      <alignment vertical="center" wrapText="1"/>
    </xf>
    <xf numFmtId="0" fontId="361" fillId="0" borderId="394" xfId="0" applyFont="1" applyBorder="1" applyAlignment="1">
      <alignment horizontal="center" vertical="center" wrapText="1" readingOrder="1"/>
    </xf>
    <xf numFmtId="0" fontId="361" fillId="0" borderId="0" xfId="0" applyFont="1" applyAlignment="1">
      <alignment horizontal="left" vertical="center" wrapText="1" readingOrder="1"/>
    </xf>
    <xf numFmtId="0" fontId="361" fillId="0" borderId="0" xfId="0" applyFont="1" applyAlignment="1">
      <alignment horizontal="center" vertical="center" wrapText="1" readingOrder="1"/>
    </xf>
    <xf numFmtId="0" fontId="265" fillId="0" borderId="0" xfId="0" applyFont="1" applyAlignment="1">
      <alignment horizontal="left" vertical="center" wrapText="1" readingOrder="1"/>
    </xf>
    <xf numFmtId="0" fontId="360" fillId="0" borderId="0" xfId="0" applyFont="1" applyAlignment="1">
      <alignment horizontal="center" vertical="center" wrapText="1"/>
    </xf>
    <xf numFmtId="0" fontId="265" fillId="0" borderId="397" xfId="0" applyFont="1" applyBorder="1" applyAlignment="1">
      <alignment horizontal="center" vertical="center" wrapText="1" readingOrder="1"/>
    </xf>
    <xf numFmtId="0" fontId="265" fillId="0" borderId="396" xfId="0" applyFont="1" applyBorder="1" applyAlignment="1">
      <alignment horizontal="center" vertical="center" wrapText="1" readingOrder="1"/>
    </xf>
    <xf numFmtId="0" fontId="265" fillId="146" borderId="398" xfId="0" applyFont="1" applyFill="1" applyBorder="1" applyAlignment="1">
      <alignment horizontal="left" vertical="center" wrapText="1" readingOrder="1"/>
    </xf>
    <xf numFmtId="3" fontId="265" fillId="146" borderId="398" xfId="0" applyNumberFormat="1" applyFont="1" applyFill="1" applyBorder="1" applyAlignment="1">
      <alignment horizontal="center" vertical="center" wrapText="1" readingOrder="1"/>
    </xf>
    <xf numFmtId="10" fontId="265" fillId="146" borderId="398" xfId="0" applyNumberFormat="1" applyFont="1" applyFill="1" applyBorder="1" applyAlignment="1">
      <alignment horizontal="center" vertical="center" wrapText="1" readingOrder="1"/>
    </xf>
    <xf numFmtId="0" fontId="361" fillId="0" borderId="399" xfId="0" applyFont="1" applyBorder="1" applyAlignment="1">
      <alignment horizontal="left" vertical="center" wrapText="1" readingOrder="1"/>
    </xf>
    <xf numFmtId="0" fontId="361" fillId="0" borderId="399" xfId="0" applyFont="1" applyBorder="1" applyAlignment="1">
      <alignment horizontal="center" vertical="center" wrapText="1" readingOrder="1"/>
    </xf>
    <xf numFmtId="10" fontId="361" fillId="0" borderId="0" xfId="0" applyNumberFormat="1" applyFont="1" applyAlignment="1">
      <alignment horizontal="center" vertical="center" wrapText="1" readingOrder="1"/>
    </xf>
    <xf numFmtId="0" fontId="362" fillId="0" borderId="0" xfId="0" applyFont="1" applyAlignment="1">
      <alignment horizontal="left" vertical="center" wrapText="1" readingOrder="1"/>
    </xf>
    <xf numFmtId="3" fontId="361" fillId="0" borderId="0" xfId="0" applyNumberFormat="1" applyFont="1" applyAlignment="1">
      <alignment horizontal="center" vertical="center" wrapText="1" readingOrder="1"/>
    </xf>
    <xf numFmtId="0" fontId="361" fillId="0" borderId="396" xfId="0" applyFont="1" applyBorder="1" applyAlignment="1">
      <alignment horizontal="left" vertical="center" wrapText="1" readingOrder="1"/>
    </xf>
    <xf numFmtId="0" fontId="361" fillId="0" borderId="399" xfId="0" applyFont="1" applyBorder="1" applyAlignment="1">
      <alignment horizontal="left" wrapText="1" readingOrder="1"/>
    </xf>
    <xf numFmtId="0" fontId="360" fillId="0" borderId="0" xfId="0" applyFont="1" applyAlignment="1">
      <alignment wrapText="1"/>
    </xf>
    <xf numFmtId="0" fontId="362" fillId="0" borderId="0" xfId="0" applyFont="1" applyAlignment="1">
      <alignment horizontal="left" wrapText="1" readingOrder="1"/>
    </xf>
    <xf numFmtId="3" fontId="361" fillId="0" borderId="399" xfId="0" applyNumberFormat="1" applyFont="1" applyBorder="1" applyAlignment="1">
      <alignment horizontal="center" wrapText="1" readingOrder="1"/>
    </xf>
    <xf numFmtId="10" fontId="361" fillId="0" borderId="399" xfId="0" applyNumberFormat="1" applyFont="1" applyBorder="1" applyAlignment="1">
      <alignment horizontal="center" wrapText="1" readingOrder="1"/>
    </xf>
    <xf numFmtId="0" fontId="360" fillId="0" borderId="396" xfId="0" applyFont="1" applyBorder="1" applyAlignment="1">
      <alignment horizontal="center" vertical="center" wrapText="1"/>
    </xf>
    <xf numFmtId="3" fontId="361" fillId="0" borderId="396" xfId="0" applyNumberFormat="1" applyFont="1" applyBorder="1" applyAlignment="1">
      <alignment horizontal="center" vertical="center" wrapText="1" readingOrder="1"/>
    </xf>
    <xf numFmtId="10" fontId="361" fillId="0" borderId="396" xfId="0" applyNumberFormat="1" applyFont="1" applyBorder="1" applyAlignment="1">
      <alignment horizontal="center" vertical="center" wrapText="1" readingOrder="1"/>
    </xf>
    <xf numFmtId="0" fontId="265" fillId="0" borderId="398" xfId="0" applyFont="1" applyBorder="1" applyAlignment="1">
      <alignment horizontal="left" vertical="center" wrapText="1" readingOrder="1"/>
    </xf>
    <xf numFmtId="0" fontId="360" fillId="0" borderId="398" xfId="0" applyFont="1" applyBorder="1" applyAlignment="1">
      <alignment horizontal="center" vertical="center" wrapText="1"/>
    </xf>
    <xf numFmtId="0" fontId="265" fillId="146" borderId="398" xfId="0" applyFont="1" applyFill="1" applyBorder="1" applyAlignment="1">
      <alignment horizontal="center" vertical="center" wrapText="1" readingOrder="1"/>
    </xf>
    <xf numFmtId="3" fontId="265" fillId="0" borderId="398" xfId="0" applyNumberFormat="1" applyFont="1" applyBorder="1" applyAlignment="1">
      <alignment horizontal="center" vertical="center" wrapText="1" readingOrder="1"/>
    </xf>
    <xf numFmtId="0" fontId="265" fillId="0" borderId="398" xfId="0" applyFont="1" applyBorder="1" applyAlignment="1">
      <alignment horizontal="center" vertical="center" wrapText="1" readingOrder="1"/>
    </xf>
    <xf numFmtId="0" fontId="265" fillId="0" borderId="396" xfId="0" applyFont="1" applyBorder="1" applyAlignment="1">
      <alignment horizontal="left" vertical="center" wrapText="1" readingOrder="1"/>
    </xf>
    <xf numFmtId="9" fontId="20" fillId="0" borderId="0" xfId="2629" applyFont="1" applyBorder="1"/>
    <xf numFmtId="277" fontId="23" fillId="70" borderId="165" xfId="2530" applyNumberFormat="1" applyFont="1" applyFill="1" applyBorder="1" applyAlignment="1">
      <alignment horizontal="center" vertical="center"/>
    </xf>
    <xf numFmtId="277" fontId="20" fillId="0" borderId="166" xfId="2530" applyNumberFormat="1" applyFont="1" applyFill="1" applyBorder="1" applyAlignment="1">
      <alignment horizontal="center" vertical="center"/>
    </xf>
    <xf numFmtId="277" fontId="23" fillId="0" borderId="167" xfId="2530" applyNumberFormat="1" applyFont="1" applyFill="1" applyBorder="1" applyAlignment="1">
      <alignment horizontal="center" vertical="center"/>
    </xf>
    <xf numFmtId="277" fontId="23" fillId="0" borderId="166" xfId="2530" applyNumberFormat="1" applyFont="1" applyFill="1" applyBorder="1" applyAlignment="1">
      <alignment horizontal="center" vertical="center"/>
    </xf>
    <xf numFmtId="168" fontId="23" fillId="0" borderId="75" xfId="2629" applyNumberFormat="1" applyFont="1" applyFill="1" applyBorder="1" applyAlignment="1">
      <alignment horizontal="center" vertical="center"/>
    </xf>
    <xf numFmtId="169" fontId="0" fillId="0" borderId="0" xfId="2629" applyNumberFormat="1" applyFont="1" applyAlignment="1">
      <alignment horizontal="center"/>
    </xf>
    <xf numFmtId="168" fontId="23" fillId="0" borderId="0" xfId="2629" applyNumberFormat="1" applyFont="1" applyFill="1" applyBorder="1" applyAlignment="1">
      <alignment horizontal="center" vertical="center"/>
    </xf>
    <xf numFmtId="10" fontId="0" fillId="0" borderId="153" xfId="2629" applyNumberFormat="1" applyFont="1" applyFill="1" applyBorder="1" applyAlignment="1">
      <alignment horizontal="center" vertical="center"/>
    </xf>
    <xf numFmtId="10" fontId="0" fillId="0" borderId="153" xfId="0" applyNumberFormat="1" applyBorder="1"/>
    <xf numFmtId="10" fontId="0" fillId="0" borderId="151" xfId="0" applyNumberFormat="1" applyBorder="1"/>
    <xf numFmtId="10" fontId="0" fillId="0" borderId="151" xfId="2629" applyNumberFormat="1" applyFont="1" applyFill="1" applyBorder="1" applyAlignment="1">
      <alignment horizontal="center" vertical="center"/>
    </xf>
    <xf numFmtId="10" fontId="23" fillId="70" borderId="153" xfId="2629" applyNumberFormat="1" applyFont="1" applyFill="1" applyBorder="1" applyAlignment="1">
      <alignment horizontal="center" vertical="center"/>
    </xf>
    <xf numFmtId="10" fontId="23" fillId="70" borderId="151" xfId="2629" applyNumberFormat="1" applyFont="1" applyFill="1" applyBorder="1" applyAlignment="1">
      <alignment horizontal="center" vertical="center"/>
    </xf>
    <xf numFmtId="168" fontId="0" fillId="0" borderId="0" xfId="2629" applyNumberFormat="1" applyFont="1" applyAlignment="1">
      <alignment horizontal="center"/>
    </xf>
    <xf numFmtId="170" fontId="20" fillId="0" borderId="151" xfId="2530" applyFont="1" applyFill="1" applyBorder="1" applyAlignment="1">
      <alignment horizontal="center" vertical="center"/>
    </xf>
    <xf numFmtId="277" fontId="42" fillId="0" borderId="166" xfId="2530" applyNumberFormat="1" applyFont="1" applyFill="1" applyBorder="1" applyAlignment="1">
      <alignment horizontal="center" vertical="center"/>
    </xf>
    <xf numFmtId="10" fontId="0" fillId="0" borderId="0" xfId="2629" applyNumberFormat="1" applyFont="1" applyFill="1"/>
    <xf numFmtId="10" fontId="0" fillId="0" borderId="200" xfId="2629" applyNumberFormat="1" applyFont="1" applyFill="1" applyBorder="1"/>
    <xf numFmtId="169" fontId="25" fillId="0" borderId="0" xfId="0" applyNumberFormat="1" applyFont="1"/>
    <xf numFmtId="277" fontId="20" fillId="0" borderId="79" xfId="2530" applyNumberFormat="1" applyFont="1" applyFill="1" applyBorder="1" applyAlignment="1">
      <alignment horizontal="center" vertical="center"/>
    </xf>
    <xf numFmtId="169" fontId="20" fillId="0" borderId="79" xfId="2530" applyNumberFormat="1" applyFont="1" applyFill="1" applyBorder="1" applyAlignment="1">
      <alignment horizontal="center" vertical="center"/>
    </xf>
    <xf numFmtId="169" fontId="20" fillId="0" borderId="81" xfId="2530" applyNumberFormat="1" applyFont="1" applyFill="1" applyBorder="1" applyAlignment="1">
      <alignment horizontal="center" vertical="center"/>
    </xf>
    <xf numFmtId="0" fontId="363" fillId="0" borderId="81" xfId="0" applyFont="1" applyBorder="1" applyAlignment="1">
      <alignment horizontal="left" indent="1"/>
    </xf>
    <xf numFmtId="277" fontId="297" fillId="0" borderId="0" xfId="2530" applyNumberFormat="1" applyFont="1" applyAlignment="1">
      <alignment horizontal="center" vertical="center"/>
    </xf>
    <xf numFmtId="303" fontId="297" fillId="0" borderId="0" xfId="2530" applyNumberFormat="1" applyFont="1" applyAlignment="1">
      <alignment horizontal="center" vertical="center"/>
    </xf>
    <xf numFmtId="170" fontId="297" fillId="0" borderId="0" xfId="2530" applyFont="1" applyAlignment="1">
      <alignment horizontal="center" vertical="center"/>
    </xf>
    <xf numFmtId="164" fontId="297" fillId="0" borderId="0" xfId="8355" applyFont="1" applyAlignment="1">
      <alignment horizontal="center" vertical="center"/>
    </xf>
    <xf numFmtId="279" fontId="297" fillId="0" borderId="0" xfId="2530" applyNumberFormat="1" applyFont="1" applyAlignment="1">
      <alignment horizontal="center" vertical="center"/>
    </xf>
    <xf numFmtId="10" fontId="297" fillId="0" borderId="0" xfId="2629" applyNumberFormat="1" applyFont="1" applyAlignment="1">
      <alignment horizontal="center" vertical="center"/>
    </xf>
    <xf numFmtId="0" fontId="363" fillId="0" borderId="0" xfId="0" applyFont="1" applyAlignment="1">
      <alignment horizontal="left" indent="1"/>
    </xf>
    <xf numFmtId="279" fontId="297" fillId="0" borderId="0" xfId="0" applyNumberFormat="1" applyFont="1" applyAlignment="1">
      <alignment horizontal="center" vertical="center"/>
    </xf>
    <xf numFmtId="169" fontId="297" fillId="0" borderId="0" xfId="0" applyNumberFormat="1" applyFont="1" applyAlignment="1">
      <alignment horizontal="center" vertical="center"/>
    </xf>
    <xf numFmtId="167" fontId="297" fillId="0" borderId="0" xfId="0" applyNumberFormat="1" applyFont="1" applyAlignment="1">
      <alignment horizontal="center" vertical="center"/>
    </xf>
    <xf numFmtId="3" fontId="297" fillId="0" borderId="0" xfId="0" applyNumberFormat="1" applyFont="1"/>
    <xf numFmtId="172" fontId="297" fillId="0" borderId="0" xfId="2530" applyNumberFormat="1" applyFont="1" applyAlignment="1">
      <alignment horizontal="center" vertical="center"/>
    </xf>
    <xf numFmtId="9" fontId="297" fillId="0" borderId="0" xfId="2629" applyFont="1"/>
    <xf numFmtId="164" fontId="297" fillId="0" borderId="0" xfId="0" applyNumberFormat="1" applyFont="1" applyAlignment="1">
      <alignment horizontal="center" vertical="center"/>
    </xf>
    <xf numFmtId="168" fontId="253" fillId="135" borderId="0" xfId="2629" applyNumberFormat="1" applyFont="1" applyFill="1" applyAlignment="1">
      <alignment horizontal="center" vertical="center"/>
    </xf>
    <xf numFmtId="0" fontId="346" fillId="68" borderId="0" xfId="20188" applyFont="1" applyFill="1"/>
    <xf numFmtId="17" fontId="347" fillId="141" borderId="338" xfId="20188" applyNumberFormat="1" applyFont="1" applyFill="1" applyBorder="1" applyAlignment="1">
      <alignment horizontal="center" vertical="center"/>
    </xf>
    <xf numFmtId="0" fontId="20" fillId="0" borderId="0" xfId="20188"/>
    <xf numFmtId="0" fontId="348" fillId="68" borderId="340" xfId="20188" applyFont="1" applyFill="1" applyBorder="1" applyAlignment="1">
      <alignment horizontal="center" vertical="center" wrapText="1"/>
    </xf>
    <xf numFmtId="0" fontId="349" fillId="142" borderId="339" xfId="20188" applyFont="1" applyFill="1" applyBorder="1" applyAlignment="1">
      <alignment horizontal="center" vertical="center" wrapText="1"/>
    </xf>
    <xf numFmtId="168" fontId="348" fillId="142" borderId="340" xfId="20189" applyNumberFormat="1" applyFont="1" applyFill="1" applyBorder="1" applyAlignment="1">
      <alignment horizontal="center" vertical="center" wrapText="1"/>
    </xf>
    <xf numFmtId="0" fontId="350" fillId="142" borderId="0" xfId="20188" applyFont="1" applyFill="1" applyAlignment="1">
      <alignment horizontal="right" vertical="center"/>
    </xf>
    <xf numFmtId="0" fontId="351" fillId="142" borderId="0" xfId="20188" applyFont="1" applyFill="1" applyAlignment="1">
      <alignment vertical="center"/>
    </xf>
    <xf numFmtId="0" fontId="348" fillId="68" borderId="343" xfId="20188" applyFont="1" applyFill="1" applyBorder="1" applyAlignment="1">
      <alignment horizontal="center" vertical="center" wrapText="1"/>
    </xf>
    <xf numFmtId="0" fontId="349" fillId="142" borderId="382" xfId="20188" applyFont="1" applyFill="1" applyBorder="1" applyAlignment="1">
      <alignment horizontal="center" vertical="center" wrapText="1"/>
    </xf>
    <xf numFmtId="0" fontId="348" fillId="142" borderId="343" xfId="20189" applyNumberFormat="1" applyFont="1" applyFill="1" applyBorder="1" applyAlignment="1">
      <alignment horizontal="center" vertical="center" wrapText="1"/>
    </xf>
    <xf numFmtId="0" fontId="346" fillId="68" borderId="0" xfId="20188" applyFont="1" applyFill="1" applyAlignment="1">
      <alignment vertical="center" wrapText="1"/>
    </xf>
    <xf numFmtId="168" fontId="346" fillId="68" borderId="0" xfId="20189" applyNumberFormat="1" applyFont="1" applyFill="1" applyAlignment="1">
      <alignment vertical="center" wrapText="1"/>
    </xf>
    <xf numFmtId="3" fontId="352" fillId="68" borderId="351" xfId="20188" applyNumberFormat="1" applyFont="1" applyFill="1" applyBorder="1" applyAlignment="1">
      <alignment horizontal="center" vertical="center"/>
    </xf>
    <xf numFmtId="3" fontId="352" fillId="68" borderId="348" xfId="20188" applyNumberFormat="1" applyFont="1" applyFill="1" applyBorder="1" applyAlignment="1">
      <alignment horizontal="center" vertical="center"/>
    </xf>
    <xf numFmtId="164" fontId="352" fillId="68" borderId="348" xfId="20190" applyFont="1" applyFill="1" applyBorder="1" applyAlignment="1">
      <alignment horizontal="center" vertical="center"/>
    </xf>
    <xf numFmtId="9" fontId="352" fillId="145" borderId="349" xfId="20189" applyFont="1" applyFill="1" applyBorder="1" applyAlignment="1">
      <alignment horizontal="center" vertical="center"/>
    </xf>
    <xf numFmtId="0" fontId="351" fillId="143" borderId="0" xfId="20188" applyFont="1" applyFill="1" applyAlignment="1">
      <alignment vertical="center"/>
    </xf>
    <xf numFmtId="0" fontId="353" fillId="68" borderId="0" xfId="20188" applyFont="1" applyFill="1" applyAlignment="1">
      <alignment vertical="center"/>
    </xf>
    <xf numFmtId="3" fontId="352" fillId="68" borderId="0" xfId="20188" applyNumberFormat="1" applyFont="1" applyFill="1" applyAlignment="1">
      <alignment horizontal="center" vertical="center"/>
    </xf>
    <xf numFmtId="164" fontId="352" fillId="68" borderId="0" xfId="20190" applyFont="1" applyFill="1" applyAlignment="1">
      <alignment horizontal="center" vertical="center"/>
    </xf>
    <xf numFmtId="9" fontId="352" fillId="143" borderId="0" xfId="20189" applyFont="1" applyFill="1" applyAlignment="1">
      <alignment horizontal="center" vertical="center"/>
    </xf>
    <xf numFmtId="3" fontId="20" fillId="0" borderId="0" xfId="20188" applyNumberFormat="1"/>
    <xf numFmtId="3" fontId="352" fillId="0" borderId="348" xfId="20188" applyNumberFormat="1" applyFont="1" applyBorder="1" applyAlignment="1">
      <alignment horizontal="center" vertical="center"/>
    </xf>
    <xf numFmtId="0" fontId="346" fillId="0" borderId="0" xfId="20188" applyFont="1"/>
    <xf numFmtId="3" fontId="352" fillId="68" borderId="0" xfId="20188" applyNumberFormat="1" applyFont="1" applyFill="1" applyAlignment="1">
      <alignment horizontal="center"/>
    </xf>
    <xf numFmtId="164" fontId="352" fillId="68" borderId="0" xfId="20190" applyFont="1" applyFill="1" applyAlignment="1">
      <alignment horizontal="center"/>
    </xf>
    <xf numFmtId="9" fontId="352" fillId="68" borderId="0" xfId="20189" applyFont="1" applyFill="1" applyAlignment="1">
      <alignment horizontal="center"/>
    </xf>
    <xf numFmtId="0" fontId="351" fillId="68" borderId="103" xfId="20188" applyFont="1" applyFill="1" applyBorder="1" applyAlignment="1">
      <alignment vertical="center"/>
    </xf>
    <xf numFmtId="0" fontId="351" fillId="68" borderId="32" xfId="20188" applyFont="1" applyFill="1" applyBorder="1" applyAlignment="1">
      <alignment vertical="center"/>
    </xf>
    <xf numFmtId="3" fontId="352" fillId="0" borderId="363" xfId="20188" applyNumberFormat="1" applyFont="1" applyBorder="1" applyAlignment="1">
      <alignment horizontal="center" vertical="center"/>
    </xf>
    <xf numFmtId="3" fontId="352" fillId="68" borderId="361" xfId="20188" applyNumberFormat="1" applyFont="1" applyFill="1" applyBorder="1" applyAlignment="1">
      <alignment horizontal="center" vertical="center"/>
    </xf>
    <xf numFmtId="164" fontId="352" fillId="68" borderId="361" xfId="20190" applyFont="1" applyFill="1" applyBorder="1" applyAlignment="1">
      <alignment horizontal="center" vertical="center"/>
    </xf>
    <xf numFmtId="9" fontId="352" fillId="145" borderId="362" xfId="20189" applyFont="1" applyFill="1" applyBorder="1" applyAlignment="1">
      <alignment horizontal="center" vertical="center"/>
    </xf>
    <xf numFmtId="0" fontId="351" fillId="68" borderId="104" xfId="20188" applyFont="1" applyFill="1" applyBorder="1" applyAlignment="1">
      <alignment vertical="center"/>
    </xf>
    <xf numFmtId="0" fontId="351" fillId="68" borderId="123" xfId="20188" applyFont="1" applyFill="1" applyBorder="1" applyAlignment="1">
      <alignment vertical="center"/>
    </xf>
    <xf numFmtId="3" fontId="352" fillId="68" borderId="345" xfId="20188" applyNumberFormat="1" applyFont="1" applyFill="1" applyBorder="1" applyAlignment="1">
      <alignment horizontal="center" vertical="center"/>
    </xf>
    <xf numFmtId="3" fontId="352" fillId="68" borderId="367" xfId="20188" applyNumberFormat="1" applyFont="1" applyFill="1" applyBorder="1" applyAlignment="1">
      <alignment horizontal="center" vertical="center"/>
    </xf>
    <xf numFmtId="164" fontId="352" fillId="68" borderId="367" xfId="20190" applyFont="1" applyFill="1" applyBorder="1" applyAlignment="1">
      <alignment horizontal="center" vertical="center"/>
    </xf>
    <xf numFmtId="9" fontId="352" fillId="145" borderId="368" xfId="20189" applyFont="1" applyFill="1" applyBorder="1" applyAlignment="1">
      <alignment horizontal="center" vertical="center"/>
    </xf>
    <xf numFmtId="0" fontId="354" fillId="68" borderId="0" xfId="20188" applyFont="1" applyFill="1"/>
    <xf numFmtId="3" fontId="355" fillId="68" borderId="0" xfId="20188" applyNumberFormat="1" applyFont="1" applyFill="1" applyAlignment="1">
      <alignment horizontal="center"/>
    </xf>
    <xf numFmtId="164" fontId="356" fillId="68" borderId="0" xfId="20190" applyFont="1" applyFill="1" applyAlignment="1">
      <alignment horizontal="center"/>
    </xf>
    <xf numFmtId="164" fontId="355" fillId="68" borderId="0" xfId="20190" applyFont="1" applyFill="1" applyAlignment="1">
      <alignment horizontal="center"/>
    </xf>
    <xf numFmtId="9" fontId="355" fillId="68" borderId="0" xfId="20189" applyFont="1" applyFill="1" applyAlignment="1">
      <alignment horizontal="center"/>
    </xf>
    <xf numFmtId="0" fontId="351" fillId="68" borderId="353" xfId="20188" applyFont="1" applyFill="1" applyBorder="1" applyAlignment="1">
      <alignment vertical="center"/>
    </xf>
    <xf numFmtId="0" fontId="351" fillId="68" borderId="384" xfId="20188" applyFont="1" applyFill="1" applyBorder="1" applyAlignment="1">
      <alignment vertical="center"/>
    </xf>
    <xf numFmtId="3" fontId="352" fillId="68" borderId="363" xfId="20188" applyNumberFormat="1" applyFont="1" applyFill="1" applyBorder="1" applyAlignment="1">
      <alignment horizontal="center" vertical="center"/>
    </xf>
    <xf numFmtId="3" fontId="352" fillId="68" borderId="355" xfId="20188" applyNumberFormat="1" applyFont="1" applyFill="1" applyBorder="1" applyAlignment="1">
      <alignment horizontal="center" vertical="center"/>
    </xf>
    <xf numFmtId="164" fontId="352" fillId="68" borderId="355" xfId="20190" applyFont="1" applyFill="1" applyBorder="1" applyAlignment="1">
      <alignment horizontal="center" vertical="center"/>
    </xf>
    <xf numFmtId="168" fontId="352" fillId="145" borderId="356" xfId="20189" applyNumberFormat="1" applyFont="1" applyFill="1" applyBorder="1" applyAlignment="1">
      <alignment horizontal="center" vertical="center"/>
    </xf>
    <xf numFmtId="0" fontId="351" fillId="68" borderId="359" xfId="20188" applyFont="1" applyFill="1" applyBorder="1" applyAlignment="1">
      <alignment vertical="center"/>
    </xf>
    <xf numFmtId="168" fontId="352" fillId="145" borderId="362" xfId="20189" applyNumberFormat="1" applyFont="1" applyFill="1" applyBorder="1" applyAlignment="1">
      <alignment horizontal="center" vertical="center"/>
    </xf>
    <xf numFmtId="0" fontId="344" fillId="0" borderId="0" xfId="20188" applyFont="1"/>
    <xf numFmtId="0" fontId="351" fillId="68" borderId="365" xfId="20188" applyFont="1" applyFill="1" applyBorder="1" applyAlignment="1">
      <alignment vertical="center"/>
    </xf>
    <xf numFmtId="0" fontId="351" fillId="68" borderId="385" xfId="20188" applyFont="1" applyFill="1" applyBorder="1" applyAlignment="1">
      <alignment vertical="center"/>
    </xf>
    <xf numFmtId="168" fontId="352" fillId="145" borderId="368" xfId="20189" applyNumberFormat="1" applyFont="1" applyFill="1" applyBorder="1" applyAlignment="1">
      <alignment horizontal="center" vertical="center"/>
    </xf>
    <xf numFmtId="0" fontId="354" fillId="0" borderId="0" xfId="20188" applyFont="1"/>
    <xf numFmtId="168" fontId="355" fillId="68" borderId="0" xfId="20189" applyNumberFormat="1" applyFont="1" applyFill="1" applyAlignment="1">
      <alignment horizontal="center"/>
    </xf>
    <xf numFmtId="0" fontId="351" fillId="68" borderId="386" xfId="20188" applyFont="1" applyFill="1" applyBorder="1" applyAlignment="1">
      <alignment vertical="center"/>
    </xf>
    <xf numFmtId="0" fontId="351" fillId="68" borderId="387" xfId="20188" applyFont="1" applyFill="1" applyBorder="1" applyAlignment="1">
      <alignment vertical="center"/>
    </xf>
    <xf numFmtId="168" fontId="352" fillId="145" borderId="349" xfId="20189" applyNumberFormat="1" applyFont="1" applyFill="1" applyBorder="1" applyAlignment="1">
      <alignment horizontal="center" vertical="center"/>
    </xf>
    <xf numFmtId="0" fontId="351" fillId="68" borderId="360" xfId="20188" applyFont="1" applyFill="1" applyBorder="1" applyAlignment="1">
      <alignment horizontal="left" vertical="center" indent="3"/>
    </xf>
    <xf numFmtId="3" fontId="352" fillId="0" borderId="361" xfId="20188" applyNumberFormat="1" applyFont="1" applyBorder="1" applyAlignment="1">
      <alignment horizontal="center" vertical="center"/>
    </xf>
    <xf numFmtId="3" fontId="48" fillId="0" borderId="388" xfId="20188" applyNumberFormat="1" applyFont="1" applyBorder="1"/>
    <xf numFmtId="0" fontId="351" fillId="68" borderId="389" xfId="20188" applyFont="1" applyFill="1" applyBorder="1" applyAlignment="1">
      <alignment vertical="center"/>
    </xf>
    <xf numFmtId="0" fontId="351" fillId="68" borderId="390" xfId="20188" applyFont="1" applyFill="1" applyBorder="1" applyAlignment="1">
      <alignment vertical="center"/>
    </xf>
    <xf numFmtId="0" fontId="351" fillId="68" borderId="0" xfId="20188" applyFont="1" applyFill="1" applyAlignment="1">
      <alignment vertical="center"/>
    </xf>
    <xf numFmtId="0" fontId="351" fillId="68" borderId="391" xfId="20188" applyFont="1" applyFill="1" applyBorder="1" applyAlignment="1">
      <alignment vertical="center"/>
    </xf>
    <xf numFmtId="0" fontId="351" fillId="68" borderId="366" xfId="20188" applyFont="1" applyFill="1" applyBorder="1" applyAlignment="1">
      <alignment horizontal="left" vertical="center" indent="3"/>
    </xf>
    <xf numFmtId="0" fontId="48" fillId="68" borderId="0" xfId="20188" applyFont="1" applyFill="1"/>
    <xf numFmtId="3" fontId="352" fillId="68" borderId="392" xfId="20188" applyNumberFormat="1" applyFont="1" applyFill="1" applyBorder="1" applyAlignment="1">
      <alignment horizontal="center"/>
    </xf>
    <xf numFmtId="3" fontId="352" fillId="68" borderId="370" xfId="20188" applyNumberFormat="1" applyFont="1" applyFill="1" applyBorder="1" applyAlignment="1">
      <alignment horizontal="center" vertical="center"/>
    </xf>
    <xf numFmtId="168" fontId="352" fillId="0" borderId="349" xfId="20189" applyNumberFormat="1" applyFont="1" applyFill="1" applyBorder="1" applyAlignment="1">
      <alignment horizontal="center" vertical="center"/>
    </xf>
    <xf numFmtId="168" fontId="352" fillId="0" borderId="356" xfId="20189" applyNumberFormat="1" applyFont="1" applyFill="1" applyBorder="1" applyAlignment="1">
      <alignment horizontal="center" vertical="center"/>
    </xf>
    <xf numFmtId="0" fontId="351" fillId="68" borderId="366" xfId="20188" applyFont="1" applyFill="1" applyBorder="1" applyAlignment="1">
      <alignment vertical="center"/>
    </xf>
    <xf numFmtId="9" fontId="358" fillId="68" borderId="367" xfId="20188" applyNumberFormat="1" applyFont="1" applyFill="1" applyBorder="1" applyAlignment="1">
      <alignment horizontal="center" vertical="center"/>
    </xf>
    <xf numFmtId="168" fontId="358" fillId="68" borderId="367" xfId="20188" applyNumberFormat="1" applyFont="1" applyFill="1" applyBorder="1" applyAlignment="1">
      <alignment horizontal="center" vertical="center"/>
    </xf>
    <xf numFmtId="0" fontId="48" fillId="0" borderId="0" xfId="20188" applyFont="1"/>
    <xf numFmtId="0" fontId="48" fillId="68" borderId="0" xfId="20188" applyFont="1" applyFill="1" applyAlignment="1">
      <alignment horizontal="center"/>
    </xf>
    <xf numFmtId="0" fontId="1" fillId="0" borderId="0" xfId="20191"/>
    <xf numFmtId="313" fontId="182" fillId="0" borderId="80" xfId="8355" applyNumberFormat="1" applyFont="1" applyFill="1" applyBorder="1" applyAlignment="1">
      <alignment horizontal="center" vertical="center"/>
    </xf>
    <xf numFmtId="314" fontId="182" fillId="0" borderId="80" xfId="8355" applyNumberFormat="1" applyFont="1" applyFill="1" applyBorder="1" applyAlignment="1">
      <alignment horizontal="center" vertical="center"/>
    </xf>
    <xf numFmtId="164" fontId="32" fillId="0" borderId="0" xfId="0" applyNumberFormat="1" applyFont="1"/>
    <xf numFmtId="164" fontId="32" fillId="0" borderId="0" xfId="8355" applyFont="1"/>
    <xf numFmtId="9" fontId="20" fillId="0" borderId="0" xfId="2629"/>
    <xf numFmtId="280" fontId="20" fillId="0" borderId="0" xfId="20188" applyNumberFormat="1"/>
    <xf numFmtId="0" fontId="48" fillId="68" borderId="359" xfId="20188" applyFont="1" applyFill="1" applyBorder="1" applyAlignment="1">
      <alignment vertical="center"/>
    </xf>
    <xf numFmtId="0" fontId="48" fillId="68" borderId="32" xfId="20188" applyFont="1" applyFill="1" applyBorder="1" applyAlignment="1">
      <alignment vertical="center"/>
    </xf>
    <xf numFmtId="0" fontId="44" fillId="68" borderId="0" xfId="20188" applyFont="1" applyFill="1"/>
    <xf numFmtId="3" fontId="352" fillId="0" borderId="361" xfId="2574" applyNumberFormat="1" applyFont="1" applyBorder="1" applyAlignment="1">
      <alignment horizontal="center" vertical="center"/>
    </xf>
    <xf numFmtId="164" fontId="20" fillId="0" borderId="0" xfId="8355" applyFont="1" applyAlignment="1">
      <alignment vertical="center"/>
    </xf>
    <xf numFmtId="164" fontId="20" fillId="0" borderId="0" xfId="8355" applyFont="1" applyBorder="1"/>
    <xf numFmtId="312" fontId="20" fillId="0" borderId="0" xfId="0" applyNumberFormat="1" applyFont="1"/>
    <xf numFmtId="164" fontId="37" fillId="0" borderId="0" xfId="8355" applyFont="1" applyFill="1" applyAlignment="1">
      <alignment vertical="center"/>
    </xf>
    <xf numFmtId="170" fontId="297" fillId="0" borderId="71" xfId="2530" applyFont="1" applyBorder="1"/>
    <xf numFmtId="0" fontId="0" fillId="0" borderId="400" xfId="0" applyBorder="1"/>
    <xf numFmtId="0" fontId="0" fillId="0" borderId="401" xfId="0" applyBorder="1"/>
    <xf numFmtId="169" fontId="32" fillId="138" borderId="400" xfId="2530" applyNumberFormat="1" applyFont="1" applyFill="1" applyBorder="1" applyAlignment="1">
      <alignment horizontal="center"/>
    </xf>
    <xf numFmtId="0" fontId="0" fillId="138" borderId="400" xfId="0" applyFill="1" applyBorder="1"/>
    <xf numFmtId="169" fontId="0" fillId="0" borderId="16" xfId="2530" applyNumberFormat="1" applyFont="1" applyFill="1" applyBorder="1" applyAlignment="1">
      <alignment horizontal="center" vertical="center"/>
    </xf>
    <xf numFmtId="169" fontId="181" fillId="0" borderId="16" xfId="2530" applyNumberFormat="1" applyFont="1" applyFill="1" applyBorder="1" applyAlignment="1">
      <alignment horizontal="center" vertical="center"/>
    </xf>
    <xf numFmtId="9" fontId="0" fillId="0" borderId="314" xfId="2629" applyFont="1" applyBorder="1" applyAlignment="1">
      <alignment horizontal="center" vertical="center"/>
    </xf>
    <xf numFmtId="169" fontId="181" fillId="0" borderId="91" xfId="2530" applyNumberFormat="1" applyFont="1" applyFill="1" applyBorder="1" applyAlignment="1">
      <alignment horizontal="center" vertical="center"/>
    </xf>
    <xf numFmtId="168" fontId="181" fillId="0" borderId="16" xfId="2530" applyNumberFormat="1" applyFont="1" applyFill="1" applyBorder="1" applyAlignment="1">
      <alignment horizontal="center" vertical="center"/>
    </xf>
    <xf numFmtId="9" fontId="0" fillId="0" borderId="400" xfId="2629" applyFont="1" applyBorder="1"/>
    <xf numFmtId="168" fontId="23" fillId="0" borderId="16" xfId="2629" applyNumberFormat="1" applyFont="1" applyFill="1" applyBorder="1" applyAlignment="1">
      <alignment horizontal="center" vertical="center"/>
    </xf>
    <xf numFmtId="168" fontId="23" fillId="0" borderId="91" xfId="2629" applyNumberFormat="1" applyFont="1" applyFill="1" applyBorder="1" applyAlignment="1">
      <alignment horizontal="center" vertical="center"/>
    </xf>
    <xf numFmtId="0" fontId="228" fillId="0" borderId="153" xfId="0" applyFont="1" applyBorder="1" applyAlignment="1">
      <alignment vertical="center"/>
    </xf>
    <xf numFmtId="0" fontId="0" fillId="0" borderId="153" xfId="0" applyBorder="1"/>
    <xf numFmtId="0" fontId="0" fillId="0" borderId="153" xfId="0" applyBorder="1" applyAlignment="1">
      <alignment horizontal="center" vertical="center"/>
    </xf>
    <xf numFmtId="0" fontId="36" fillId="0" borderId="153" xfId="0" applyFont="1" applyBorder="1" applyAlignment="1">
      <alignment horizontal="center" vertical="center"/>
    </xf>
    <xf numFmtId="0" fontId="35" fillId="0" borderId="153" xfId="0" applyFont="1" applyBorder="1" applyAlignment="1">
      <alignment horizontal="center" vertical="center"/>
    </xf>
    <xf numFmtId="3" fontId="0" fillId="0" borderId="16" xfId="0" applyNumberFormat="1" applyBorder="1" applyAlignment="1">
      <alignment horizontal="center" vertical="center"/>
    </xf>
    <xf numFmtId="3" fontId="36" fillId="0" borderId="153" xfId="2629" applyNumberFormat="1" applyFont="1" applyBorder="1" applyAlignment="1">
      <alignment horizontal="center" vertical="center"/>
    </xf>
    <xf numFmtId="9" fontId="36" fillId="0" borderId="153" xfId="2629" applyFont="1" applyBorder="1" applyAlignment="1">
      <alignment horizontal="center" vertical="center"/>
    </xf>
    <xf numFmtId="3" fontId="20" fillId="0" borderId="16" xfId="0" applyNumberFormat="1" applyFont="1" applyBorder="1" applyAlignment="1">
      <alignment horizontal="center" vertical="center"/>
    </xf>
    <xf numFmtId="169" fontId="23" fillId="0" borderId="16" xfId="2530" applyNumberFormat="1" applyFont="1" applyFill="1" applyBorder="1" applyAlignment="1">
      <alignment horizontal="center" vertical="center"/>
    </xf>
    <xf numFmtId="169" fontId="0" fillId="0" borderId="400" xfId="2530" applyNumberFormat="1" applyFont="1" applyBorder="1"/>
    <xf numFmtId="277" fontId="20" fillId="0" borderId="16" xfId="2530" applyNumberFormat="1" applyFont="1" applyFill="1" applyBorder="1" applyAlignment="1">
      <alignment horizontal="center" vertical="center"/>
    </xf>
    <xf numFmtId="10" fontId="0" fillId="0" borderId="16" xfId="2629" applyNumberFormat="1" applyFont="1" applyFill="1" applyBorder="1"/>
    <xf numFmtId="9" fontId="23" fillId="0" borderId="200" xfId="2629" applyFont="1" applyBorder="1" applyAlignment="1">
      <alignment horizontal="center" vertical="center"/>
    </xf>
    <xf numFmtId="172" fontId="23" fillId="68" borderId="200" xfId="0" applyNumberFormat="1" applyFont="1" applyFill="1" applyBorder="1" applyAlignment="1">
      <alignment horizontal="center" vertical="center"/>
    </xf>
    <xf numFmtId="172" fontId="23" fillId="68" borderId="200" xfId="2530" applyNumberFormat="1" applyFont="1" applyFill="1" applyBorder="1" applyAlignment="1">
      <alignment horizontal="center" vertical="center"/>
    </xf>
    <xf numFmtId="172" fontId="23" fillId="0" borderId="200" xfId="0" applyNumberFormat="1" applyFont="1" applyBorder="1" applyAlignment="1">
      <alignment horizontal="center" vertical="center"/>
    </xf>
    <xf numFmtId="172" fontId="23" fillId="0" borderId="200" xfId="2530" applyNumberFormat="1" applyFont="1" applyFill="1" applyBorder="1" applyAlignment="1">
      <alignment horizontal="center" vertical="center"/>
    </xf>
    <xf numFmtId="169" fontId="23" fillId="68" borderId="200" xfId="2530" applyNumberFormat="1" applyFont="1" applyFill="1" applyBorder="1" applyAlignment="1">
      <alignment horizontal="center" vertical="center"/>
    </xf>
    <xf numFmtId="9" fontId="23" fillId="68" borderId="200" xfId="2629" applyFont="1" applyFill="1" applyBorder="1" applyAlignment="1">
      <alignment horizontal="center" vertical="center"/>
    </xf>
    <xf numFmtId="0" fontId="25" fillId="0" borderId="314" xfId="0" applyFont="1" applyBorder="1" applyAlignment="1">
      <alignment horizontal="left" indent="1"/>
    </xf>
    <xf numFmtId="169" fontId="20" fillId="68" borderId="200" xfId="2530" applyNumberFormat="1" applyFont="1" applyFill="1" applyBorder="1" applyAlignment="1">
      <alignment horizontal="center" vertical="center"/>
    </xf>
    <xf numFmtId="9" fontId="20" fillId="68" borderId="321" xfId="2629" applyFont="1" applyFill="1" applyBorder="1" applyAlignment="1">
      <alignment horizontal="center" vertical="center"/>
    </xf>
    <xf numFmtId="169" fontId="25" fillId="68" borderId="200" xfId="2530" applyNumberFormat="1" applyFont="1" applyFill="1" applyBorder="1" applyAlignment="1">
      <alignment horizontal="center" vertical="center"/>
    </xf>
    <xf numFmtId="9" fontId="20" fillId="68" borderId="200" xfId="2629" applyFont="1" applyFill="1" applyBorder="1" applyAlignment="1">
      <alignment horizontal="center" vertical="center"/>
    </xf>
    <xf numFmtId="169" fontId="20" fillId="0" borderId="400" xfId="2530" applyNumberFormat="1" applyFont="1" applyBorder="1"/>
    <xf numFmtId="169" fontId="20" fillId="0" borderId="403" xfId="2530" applyNumberFormat="1" applyFont="1" applyBorder="1"/>
    <xf numFmtId="169" fontId="20" fillId="0" borderId="400" xfId="2530" applyNumberFormat="1" applyFont="1" applyBorder="1" applyAlignment="1">
      <alignment horizontal="center"/>
    </xf>
    <xf numFmtId="0" fontId="0" fillId="0" borderId="403" xfId="0" applyBorder="1"/>
    <xf numFmtId="172" fontId="0" fillId="0" borderId="16" xfId="0" applyNumberFormat="1" applyBorder="1" applyAlignment="1">
      <alignment horizontal="center" vertical="center"/>
    </xf>
    <xf numFmtId="172" fontId="0" fillId="0" borderId="91" xfId="0" applyNumberFormat="1" applyBorder="1" applyAlignment="1">
      <alignment horizontal="center" vertical="center"/>
    </xf>
    <xf numFmtId="10" fontId="0" fillId="0" borderId="91" xfId="2629" applyNumberFormat="1" applyFont="1" applyFill="1" applyBorder="1" applyAlignment="1">
      <alignment horizontal="center" vertical="center"/>
    </xf>
    <xf numFmtId="10" fontId="0" fillId="0" borderId="16" xfId="2629" applyNumberFormat="1" applyFont="1" applyFill="1" applyBorder="1" applyAlignment="1">
      <alignment horizontal="center" vertical="center"/>
    </xf>
    <xf numFmtId="169" fontId="308" fillId="0" borderId="400" xfId="2530" applyNumberFormat="1" applyFont="1" applyBorder="1"/>
    <xf numFmtId="169" fontId="308" fillId="0" borderId="403" xfId="2530" applyNumberFormat="1" applyFont="1" applyBorder="1"/>
    <xf numFmtId="169" fontId="1" fillId="0" borderId="0" xfId="2530" applyNumberFormat="1" applyFont="1" applyFill="1"/>
    <xf numFmtId="169" fontId="69" fillId="106" borderId="292" xfId="2530" applyNumberFormat="1" applyFont="1" applyFill="1" applyBorder="1" applyAlignment="1" applyProtection="1">
      <alignment vertical="center"/>
    </xf>
    <xf numFmtId="169" fontId="69" fillId="107" borderId="292" xfId="2530" applyNumberFormat="1" applyFont="1" applyFill="1" applyBorder="1" applyAlignment="1" applyProtection="1">
      <alignment vertical="center"/>
    </xf>
    <xf numFmtId="169" fontId="307" fillId="108" borderId="404" xfId="2530" applyNumberFormat="1" applyFont="1" applyFill="1" applyBorder="1" applyAlignment="1" applyProtection="1">
      <alignment vertical="center"/>
    </xf>
    <xf numFmtId="169" fontId="321" fillId="108" borderId="404" xfId="2530" applyNumberFormat="1" applyFont="1" applyFill="1" applyBorder="1" applyAlignment="1" applyProtection="1">
      <alignment vertical="center"/>
    </xf>
    <xf numFmtId="169" fontId="69" fillId="108" borderId="292" xfId="2530" applyNumberFormat="1" applyFont="1" applyFill="1" applyBorder="1" applyAlignment="1" applyProtection="1">
      <alignment vertical="center"/>
    </xf>
    <xf numFmtId="169" fontId="1" fillId="0" borderId="0" xfId="2530" applyNumberFormat="1" applyFont="1"/>
    <xf numFmtId="169" fontId="69" fillId="0" borderId="404" xfId="2530" applyNumberFormat="1" applyFont="1" applyFill="1" applyBorder="1" applyAlignment="1" applyProtection="1">
      <alignment vertical="center"/>
    </xf>
    <xf numFmtId="279" fontId="322" fillId="0" borderId="404" xfId="2530" applyNumberFormat="1" applyFont="1" applyFill="1" applyBorder="1" applyAlignment="1" applyProtection="1">
      <alignment vertical="center"/>
    </xf>
    <xf numFmtId="169" fontId="69" fillId="109" borderId="292" xfId="2530" applyNumberFormat="1" applyFont="1" applyFill="1" applyBorder="1" applyAlignment="1" applyProtection="1">
      <alignment horizontal="center" vertical="center"/>
    </xf>
    <xf numFmtId="169" fontId="1" fillId="70" borderId="94" xfId="2530" applyNumberFormat="1" applyFont="1" applyFill="1" applyBorder="1" applyAlignment="1">
      <alignment vertical="center"/>
    </xf>
    <xf numFmtId="169" fontId="1" fillId="0" borderId="131" xfId="2530" applyNumberFormat="1" applyFont="1" applyFill="1" applyBorder="1"/>
    <xf numFmtId="169" fontId="1" fillId="0" borderId="131" xfId="2530" applyNumberFormat="1" applyFont="1" applyBorder="1"/>
    <xf numFmtId="169" fontId="1" fillId="0" borderId="96" xfId="2530" applyNumberFormat="1" applyFont="1" applyFill="1" applyBorder="1"/>
    <xf numFmtId="169" fontId="1" fillId="0" borderId="96" xfId="2530" applyNumberFormat="1" applyFont="1" applyBorder="1"/>
    <xf numFmtId="169" fontId="1" fillId="0" borderId="97" xfId="2530" applyNumberFormat="1" applyFont="1" applyFill="1" applyBorder="1"/>
    <xf numFmtId="169" fontId="1" fillId="0" borderId="163" xfId="2530" applyNumberFormat="1" applyFont="1" applyFill="1" applyBorder="1"/>
    <xf numFmtId="169" fontId="1" fillId="0" borderId="132" xfId="2530" applyNumberFormat="1" applyFont="1" applyFill="1" applyBorder="1"/>
    <xf numFmtId="170" fontId="1" fillId="0" borderId="132" xfId="2530" applyFont="1" applyFill="1" applyBorder="1"/>
    <xf numFmtId="0" fontId="1" fillId="0" borderId="96" xfId="4906" applyFont="1" applyBorder="1"/>
    <xf numFmtId="169" fontId="1" fillId="72" borderId="0" xfId="2530" applyNumberFormat="1" applyFont="1" applyFill="1"/>
    <xf numFmtId="169" fontId="23" fillId="0" borderId="292" xfId="2530" applyNumberFormat="1" applyFont="1" applyBorder="1" applyAlignment="1">
      <alignment horizontal="center" vertical="center" wrapText="1"/>
    </xf>
    <xf numFmtId="169" fontId="23" fillId="0" borderId="292" xfId="2530" quotePrefix="1" applyNumberFormat="1" applyFont="1" applyBorder="1" applyAlignment="1">
      <alignment horizontal="center" vertical="center" wrapText="1"/>
    </xf>
    <xf numFmtId="169" fontId="231" fillId="0" borderId="404" xfId="2530" applyNumberFormat="1" applyFont="1" applyBorder="1"/>
    <xf numFmtId="169" fontId="25" fillId="0" borderId="153" xfId="2530" applyNumberFormat="1" applyFont="1" applyBorder="1" applyAlignment="1">
      <alignment horizontal="right"/>
    </xf>
    <xf numFmtId="169" fontId="0" fillId="0" borderId="200" xfId="2530" applyNumberFormat="1" applyFont="1" applyBorder="1"/>
    <xf numFmtId="169" fontId="0" fillId="0" borderId="321" xfId="2530" applyNumberFormat="1" applyFont="1" applyBorder="1"/>
    <xf numFmtId="169" fontId="231" fillId="0" borderId="153" xfId="2530" applyNumberFormat="1" applyFont="1" applyBorder="1"/>
    <xf numFmtId="169" fontId="231" fillId="0" borderId="151" xfId="2530" applyNumberFormat="1" applyFont="1" applyBorder="1"/>
    <xf numFmtId="0" fontId="182" fillId="0" borderId="406" xfId="0" applyFont="1" applyBorder="1" applyAlignment="1">
      <alignment horizontal="center" wrapText="1"/>
    </xf>
    <xf numFmtId="0" fontId="188" fillId="0" borderId="407" xfId="7498" applyFont="1" applyBorder="1" applyAlignment="1">
      <alignment horizontal="center" vertical="center" wrapText="1"/>
    </xf>
    <xf numFmtId="0" fontId="188" fillId="0" borderId="408" xfId="7498" applyFont="1" applyBorder="1" applyAlignment="1">
      <alignment horizontal="center" vertical="center" wrapText="1"/>
    </xf>
    <xf numFmtId="0" fontId="188" fillId="0" borderId="409" xfId="7498" applyFont="1" applyBorder="1" applyAlignment="1">
      <alignment horizontal="center" vertical="center" wrapText="1"/>
    </xf>
    <xf numFmtId="0" fontId="317" fillId="0" borderId="334" xfId="0" applyFont="1" applyBorder="1" applyAlignment="1">
      <alignment horizontal="center" vertical="center" wrapText="1"/>
    </xf>
    <xf numFmtId="0" fontId="317" fillId="0" borderId="335" xfId="0" applyFont="1" applyBorder="1" applyAlignment="1">
      <alignment horizontal="center" vertical="center" wrapText="1"/>
    </xf>
    <xf numFmtId="0" fontId="318" fillId="0" borderId="334" xfId="0" applyFont="1" applyBorder="1" applyAlignment="1">
      <alignment horizontal="center" vertical="center"/>
    </xf>
    <xf numFmtId="0" fontId="318" fillId="0" borderId="335" xfId="0" applyFont="1" applyBorder="1" applyAlignment="1">
      <alignment horizontal="center" vertical="center"/>
    </xf>
    <xf numFmtId="0" fontId="316" fillId="134" borderId="0" xfId="0" applyFont="1" applyFill="1" applyAlignment="1">
      <alignment horizontal="center"/>
    </xf>
    <xf numFmtId="0" fontId="257" fillId="0" borderId="0" xfId="0" applyFont="1" applyAlignment="1">
      <alignment horizontal="center"/>
    </xf>
    <xf numFmtId="282" fontId="258" fillId="0" borderId="0" xfId="0" quotePrefix="1" applyNumberFormat="1" applyFont="1" applyAlignment="1">
      <alignment horizontal="center" vertical="center"/>
    </xf>
    <xf numFmtId="282" fontId="260" fillId="0" borderId="0" xfId="0" applyNumberFormat="1" applyFont="1" applyAlignment="1">
      <alignment horizontal="center" vertical="center"/>
    </xf>
    <xf numFmtId="282" fontId="260" fillId="0" borderId="0" xfId="0" quotePrefix="1" applyNumberFormat="1" applyFont="1" applyAlignment="1">
      <alignment horizontal="center" vertical="center"/>
    </xf>
    <xf numFmtId="0" fontId="253" fillId="138" borderId="188" xfId="0" applyFont="1" applyFill="1" applyBorder="1" applyAlignment="1">
      <alignment horizontal="center"/>
    </xf>
    <xf numFmtId="0" fontId="253" fillId="138" borderId="310" xfId="0" applyFont="1" applyFill="1" applyBorder="1" applyAlignment="1">
      <alignment horizontal="center"/>
    </xf>
    <xf numFmtId="0" fontId="253" fillId="138" borderId="308" xfId="0" applyFont="1" applyFill="1" applyBorder="1" applyAlignment="1">
      <alignment horizontal="center"/>
    </xf>
    <xf numFmtId="0" fontId="253" fillId="138" borderId="309" xfId="0" applyFont="1" applyFill="1" applyBorder="1" applyAlignment="1">
      <alignment horizontal="center"/>
    </xf>
    <xf numFmtId="0" fontId="228" fillId="0" borderId="0" xfId="0" applyFont="1" applyAlignment="1">
      <alignment horizontal="center" vertical="center"/>
    </xf>
    <xf numFmtId="0" fontId="253" fillId="138" borderId="402" xfId="0" applyFont="1" applyFill="1" applyBorder="1" applyAlignment="1">
      <alignment horizontal="center" vertical="center"/>
    </xf>
    <xf numFmtId="0" fontId="253" fillId="138" borderId="400" xfId="0" applyFont="1" applyFill="1" applyBorder="1" applyAlignment="1">
      <alignment horizontal="center" vertical="center"/>
    </xf>
    <xf numFmtId="0" fontId="253" fillId="138" borderId="311" xfId="0" applyFont="1" applyFill="1" applyBorder="1" applyAlignment="1">
      <alignment horizontal="center" vertical="center"/>
    </xf>
    <xf numFmtId="0" fontId="230" fillId="124" borderId="80" xfId="0" applyFont="1" applyFill="1" applyBorder="1" applyAlignment="1">
      <alignment horizontal="left" vertical="center"/>
    </xf>
    <xf numFmtId="0" fontId="230" fillId="124" borderId="81" xfId="0" applyFont="1" applyFill="1" applyBorder="1" applyAlignment="1">
      <alignment horizontal="left" vertical="center"/>
    </xf>
    <xf numFmtId="0" fontId="230" fillId="72" borderId="80" xfId="0" applyFont="1" applyFill="1" applyBorder="1" applyAlignment="1">
      <alignment horizontal="left" vertical="center"/>
    </xf>
    <xf numFmtId="0" fontId="230" fillId="72" borderId="81" xfId="0" applyFont="1" applyFill="1" applyBorder="1" applyAlignment="1">
      <alignment horizontal="left" vertical="center"/>
    </xf>
    <xf numFmtId="0" fontId="253" fillId="138" borderId="176" xfId="0" applyFont="1" applyFill="1" applyBorder="1" applyAlignment="1">
      <alignment horizontal="center"/>
    </xf>
    <xf numFmtId="0" fontId="253" fillId="138" borderId="313" xfId="0" applyFont="1" applyFill="1" applyBorder="1" applyAlignment="1">
      <alignment horizontal="center"/>
    </xf>
    <xf numFmtId="0" fontId="253" fillId="138" borderId="319" xfId="0" applyFont="1" applyFill="1" applyBorder="1" applyAlignment="1">
      <alignment horizontal="center"/>
    </xf>
    <xf numFmtId="0" fontId="227" fillId="0" borderId="0" xfId="0" applyFont="1" applyAlignment="1">
      <alignment horizontal="center"/>
    </xf>
    <xf numFmtId="0" fontId="228" fillId="0" borderId="85" xfId="0" applyFont="1" applyBorder="1" applyAlignment="1">
      <alignment horizontal="center" vertical="center"/>
    </xf>
    <xf numFmtId="0" fontId="228" fillId="0" borderId="0" xfId="0" applyFont="1" applyAlignment="1">
      <alignment horizontal="center"/>
    </xf>
    <xf numFmtId="0" fontId="228" fillId="0" borderId="85" xfId="0" applyFont="1" applyBorder="1" applyAlignment="1">
      <alignment horizontal="center"/>
    </xf>
    <xf numFmtId="0" fontId="333" fillId="142" borderId="346" xfId="0" applyFont="1" applyFill="1" applyBorder="1" applyAlignment="1">
      <alignment vertical="center"/>
    </xf>
    <xf numFmtId="0" fontId="333" fillId="142" borderId="347" xfId="0" applyFont="1" applyFill="1" applyBorder="1" applyAlignment="1">
      <alignment vertical="center"/>
    </xf>
    <xf numFmtId="0" fontId="328" fillId="110" borderId="0" xfId="0" applyFont="1" applyFill="1" applyAlignment="1">
      <alignment horizontal="center" vertical="center"/>
    </xf>
    <xf numFmtId="169" fontId="228" fillId="135" borderId="341" xfId="2530" applyNumberFormat="1" applyFont="1" applyFill="1" applyBorder="1" applyAlignment="1">
      <alignment horizontal="center" vertical="center" wrapText="1"/>
    </xf>
    <xf numFmtId="169" fontId="228" fillId="135" borderId="342" xfId="2530" applyNumberFormat="1" applyFont="1" applyFill="1" applyBorder="1" applyAlignment="1">
      <alignment horizontal="center" vertical="center" wrapText="1"/>
    </xf>
    <xf numFmtId="0" fontId="334" fillId="142" borderId="353" xfId="0" applyFont="1" applyFill="1" applyBorder="1" applyAlignment="1">
      <alignment horizontal="left" vertical="center" indent="1"/>
    </xf>
    <xf numFmtId="0" fontId="334" fillId="142" borderId="354" xfId="0" applyFont="1" applyFill="1" applyBorder="1" applyAlignment="1">
      <alignment horizontal="left" vertical="center" indent="1"/>
    </xf>
    <xf numFmtId="0" fontId="334" fillId="142" borderId="365" xfId="0" applyFont="1" applyFill="1" applyBorder="1" applyAlignment="1">
      <alignment horizontal="left" vertical="center" indent="1"/>
    </xf>
    <xf numFmtId="0" fontId="334" fillId="142" borderId="366" xfId="0" applyFont="1" applyFill="1" applyBorder="1" applyAlignment="1">
      <alignment horizontal="left" vertical="center" indent="1"/>
    </xf>
    <xf numFmtId="0" fontId="331" fillId="68" borderId="339" xfId="0" applyFont="1" applyFill="1" applyBorder="1" applyAlignment="1">
      <alignment horizontal="center" vertical="center" wrapText="1"/>
    </xf>
    <xf numFmtId="0" fontId="331" fillId="68" borderId="371" xfId="0" applyFont="1" applyFill="1" applyBorder="1" applyAlignment="1">
      <alignment horizontal="center" vertical="center" wrapText="1"/>
    </xf>
    <xf numFmtId="0" fontId="351" fillId="142" borderId="346" xfId="20188" applyFont="1" applyFill="1" applyBorder="1" applyAlignment="1">
      <alignment vertical="center"/>
    </xf>
    <xf numFmtId="0" fontId="351" fillId="142" borderId="347" xfId="20188" applyFont="1" applyFill="1" applyBorder="1" applyAlignment="1">
      <alignment vertical="center"/>
    </xf>
    <xf numFmtId="0" fontId="351" fillId="142" borderId="112" xfId="20188" applyFont="1" applyFill="1" applyBorder="1" applyAlignment="1">
      <alignment vertical="center"/>
    </xf>
    <xf numFmtId="0" fontId="351" fillId="142" borderId="383" xfId="20188" applyFont="1" applyFill="1" applyBorder="1" applyAlignment="1">
      <alignment vertical="center"/>
    </xf>
    <xf numFmtId="0" fontId="340" fillId="68" borderId="0" xfId="20185" applyFont="1" applyFill="1" applyAlignment="1">
      <alignment horizontal="left" vertical="top" wrapText="1" readingOrder="1"/>
    </xf>
    <xf numFmtId="0" fontId="340" fillId="0" borderId="377" xfId="20185" applyFont="1" applyBorder="1" applyAlignment="1">
      <alignment horizontal="left" vertical="top" wrapText="1" readingOrder="1"/>
    </xf>
    <xf numFmtId="0" fontId="340" fillId="0" borderId="0" xfId="20185" applyFont="1" applyAlignment="1">
      <alignment horizontal="left" vertical="top" wrapText="1" readingOrder="1"/>
    </xf>
    <xf numFmtId="0" fontId="340" fillId="0" borderId="375" xfId="20185" applyFont="1" applyBorder="1" applyAlignment="1">
      <alignment horizontal="left" vertical="top" wrapText="1" readingOrder="1"/>
    </xf>
    <xf numFmtId="0" fontId="342" fillId="68" borderId="377" xfId="20185" applyFont="1" applyFill="1" applyBorder="1" applyAlignment="1">
      <alignment horizontal="left" vertical="top" wrapText="1" readingOrder="1"/>
    </xf>
    <xf numFmtId="0" fontId="342" fillId="68" borderId="375" xfId="20185" applyFont="1" applyFill="1" applyBorder="1" applyAlignment="1">
      <alignment horizontal="left" vertical="top" wrapText="1" readingOrder="1"/>
    </xf>
    <xf numFmtId="0" fontId="265" fillId="0" borderId="395" xfId="0" applyFont="1" applyBorder="1" applyAlignment="1">
      <alignment horizontal="center" vertical="center" wrapText="1" readingOrder="1"/>
    </xf>
    <xf numFmtId="0" fontId="361" fillId="0" borderId="0" xfId="0" applyFont="1" applyAlignment="1">
      <alignment horizontal="left" vertical="center" wrapText="1" readingOrder="1"/>
    </xf>
    <xf numFmtId="0" fontId="361" fillId="0" borderId="396" xfId="0" applyFont="1" applyBorder="1" applyAlignment="1">
      <alignment horizontal="left" vertical="center" wrapText="1" readingOrder="1"/>
    </xf>
    <xf numFmtId="0" fontId="360" fillId="0" borderId="0" xfId="0" applyFont="1" applyAlignment="1">
      <alignment horizontal="center" vertical="center" wrapText="1"/>
    </xf>
    <xf numFmtId="0" fontId="265" fillId="0" borderId="397" xfId="0" applyFont="1" applyBorder="1" applyAlignment="1">
      <alignment horizontal="center" vertical="center" wrapText="1" readingOrder="1"/>
    </xf>
    <xf numFmtId="0" fontId="265" fillId="0" borderId="396" xfId="0" applyFont="1" applyBorder="1" applyAlignment="1">
      <alignment horizontal="center" vertical="center" wrapText="1" readingOrder="1"/>
    </xf>
    <xf numFmtId="0" fontId="265" fillId="146" borderId="398" xfId="0" applyFont="1" applyFill="1" applyBorder="1" applyAlignment="1">
      <alignment horizontal="left" vertical="center" wrapText="1" readingOrder="1"/>
    </xf>
    <xf numFmtId="0" fontId="360" fillId="0" borderId="393" xfId="0" applyFont="1" applyBorder="1" applyAlignment="1">
      <alignment vertical="center" wrapText="1"/>
    </xf>
    <xf numFmtId="0" fontId="307" fillId="105" borderId="154" xfId="2574" applyFont="1" applyFill="1" applyBorder="1" applyAlignment="1">
      <alignment horizontal="center" vertical="center"/>
    </xf>
    <xf numFmtId="0" fontId="307" fillId="105" borderId="189" xfId="2574" applyFont="1" applyFill="1" applyBorder="1" applyAlignment="1">
      <alignment horizontal="center" vertical="center"/>
    </xf>
    <xf numFmtId="0" fontId="307" fillId="105" borderId="155" xfId="2574" applyFont="1" applyFill="1" applyBorder="1" applyAlignment="1">
      <alignment horizontal="center" vertical="center"/>
    </xf>
    <xf numFmtId="2" fontId="307" fillId="105" borderId="102" xfId="4929" applyFont="1" applyFill="1" applyBorder="1" applyAlignment="1">
      <alignment horizontal="center" vertical="center" wrapText="1"/>
    </xf>
    <xf numFmtId="169" fontId="39" fillId="0" borderId="115" xfId="2530" applyNumberFormat="1" applyFont="1" applyBorder="1" applyAlignment="1">
      <alignment horizontal="center" vertical="center" textRotation="90"/>
    </xf>
    <xf numFmtId="169" fontId="39" fillId="0" borderId="100" xfId="2530" applyNumberFormat="1" applyFont="1" applyBorder="1" applyAlignment="1">
      <alignment horizontal="center" vertical="center" textRotation="90"/>
    </xf>
    <xf numFmtId="169" fontId="244" fillId="0" borderId="115" xfId="2530" applyNumberFormat="1" applyFont="1" applyBorder="1" applyAlignment="1">
      <alignment horizontal="center" vertical="center" textRotation="90"/>
    </xf>
    <xf numFmtId="169" fontId="244" fillId="0" borderId="100" xfId="2530" applyNumberFormat="1" applyFont="1" applyBorder="1" applyAlignment="1">
      <alignment horizontal="center" vertical="center" textRotation="90"/>
    </xf>
    <xf numFmtId="169" fontId="101" fillId="0" borderId="115" xfId="2530" applyNumberFormat="1" applyFont="1" applyBorder="1" applyAlignment="1">
      <alignment horizontal="center" vertical="center" textRotation="90"/>
    </xf>
    <xf numFmtId="169" fontId="101" fillId="0" borderId="100" xfId="2530" applyNumberFormat="1" applyFont="1" applyBorder="1" applyAlignment="1">
      <alignment horizontal="center" vertical="center" textRotation="90"/>
    </xf>
    <xf numFmtId="2" fontId="307" fillId="105" borderId="403" xfId="4929" applyFont="1" applyFill="1" applyBorder="1" applyAlignment="1">
      <alignment horizontal="center" vertical="center"/>
    </xf>
    <xf numFmtId="2" fontId="307" fillId="105" borderId="104" xfId="4929" applyFont="1" applyFill="1" applyBorder="1" applyAlignment="1">
      <alignment horizontal="center" vertical="center"/>
    </xf>
    <xf numFmtId="2" fontId="307" fillId="105" borderId="101" xfId="4929" applyFont="1" applyFill="1" applyBorder="1" applyAlignment="1">
      <alignment horizontal="center" vertical="center"/>
    </xf>
    <xf numFmtId="0" fontId="8" fillId="70" borderId="159" xfId="4906" applyFill="1" applyBorder="1" applyAlignment="1">
      <alignment horizontal="center" vertical="center" wrapText="1"/>
    </xf>
    <xf numFmtId="0" fontId="8" fillId="70" borderId="160" xfId="4906" applyFill="1" applyBorder="1" applyAlignment="1">
      <alignment horizontal="center" vertical="center" wrapText="1"/>
    </xf>
    <xf numFmtId="0" fontId="183" fillId="70" borderId="156" xfId="4906" applyFont="1" applyFill="1" applyBorder="1" applyAlignment="1">
      <alignment horizontal="center" vertical="center"/>
    </xf>
    <xf numFmtId="0" fontId="183" fillId="70" borderId="157" xfId="4906" applyFont="1" applyFill="1" applyBorder="1" applyAlignment="1">
      <alignment horizontal="center" vertical="center"/>
    </xf>
    <xf numFmtId="0" fontId="183" fillId="70" borderId="158" xfId="4906" applyFont="1" applyFill="1" applyBorder="1" applyAlignment="1">
      <alignment horizontal="center" vertical="center"/>
    </xf>
    <xf numFmtId="0" fontId="8" fillId="70" borderId="159" xfId="4906" applyFill="1" applyBorder="1" applyAlignment="1">
      <alignment horizontal="center" vertical="center"/>
    </xf>
    <xf numFmtId="0" fontId="8" fillId="70" borderId="160" xfId="4906" applyFill="1" applyBorder="1" applyAlignment="1">
      <alignment horizontal="center" vertical="center"/>
    </xf>
    <xf numFmtId="169" fontId="1" fillId="70" borderId="159" xfId="2530" applyNumberFormat="1" applyFont="1" applyFill="1" applyBorder="1" applyAlignment="1">
      <alignment horizontal="center" vertical="center" wrapText="1"/>
    </xf>
    <xf numFmtId="169" fontId="1" fillId="70" borderId="160" xfId="2530" applyNumberFormat="1" applyFont="1" applyFill="1" applyBorder="1" applyAlignment="1">
      <alignment horizontal="center" vertical="center" wrapText="1"/>
    </xf>
    <xf numFmtId="169" fontId="183" fillId="70" borderId="156" xfId="2530" applyNumberFormat="1" applyFont="1" applyFill="1" applyBorder="1" applyAlignment="1">
      <alignment horizontal="center" vertical="center"/>
    </xf>
    <xf numFmtId="169" fontId="183" fillId="70" borderId="157" xfId="2530" applyNumberFormat="1" applyFont="1" applyFill="1" applyBorder="1" applyAlignment="1">
      <alignment horizontal="center" vertical="center"/>
    </xf>
    <xf numFmtId="169" fontId="183" fillId="70" borderId="158" xfId="2530" applyNumberFormat="1" applyFont="1" applyFill="1" applyBorder="1" applyAlignment="1">
      <alignment horizontal="center" vertical="center"/>
    </xf>
    <xf numFmtId="0" fontId="183" fillId="72" borderId="156" xfId="4906" applyFont="1" applyFill="1" applyBorder="1" applyAlignment="1">
      <alignment horizontal="center" vertical="center"/>
    </xf>
    <xf numFmtId="0" fontId="183" fillId="72" borderId="157" xfId="4906" applyFont="1" applyFill="1" applyBorder="1" applyAlignment="1">
      <alignment horizontal="center" vertical="center"/>
    </xf>
    <xf numFmtId="0" fontId="183" fillId="72" borderId="158" xfId="4906" applyFont="1" applyFill="1" applyBorder="1" applyAlignment="1">
      <alignment horizontal="center" vertical="center"/>
    </xf>
    <xf numFmtId="17" fontId="253" fillId="110" borderId="109" xfId="0" applyNumberFormat="1" applyFont="1" applyFill="1" applyBorder="1" applyAlignment="1">
      <alignment horizontal="center"/>
    </xf>
    <xf numFmtId="0" fontId="253" fillId="110" borderId="110" xfId="0" applyFont="1" applyFill="1" applyBorder="1" applyAlignment="1">
      <alignment horizontal="center"/>
    </xf>
    <xf numFmtId="0" fontId="253" fillId="110" borderId="111" xfId="0" applyFont="1" applyFill="1" applyBorder="1" applyAlignment="1">
      <alignment horizontal="center"/>
    </xf>
    <xf numFmtId="0" fontId="183" fillId="68" borderId="151" xfId="4906" applyFont="1" applyFill="1" applyBorder="1" applyAlignment="1">
      <alignment horizontal="center" vertical="center"/>
    </xf>
    <xf numFmtId="0" fontId="183" fillId="68" borderId="16" xfId="4906" applyFont="1" applyFill="1" applyBorder="1" applyAlignment="1">
      <alignment horizontal="center" vertical="center"/>
    </xf>
    <xf numFmtId="0" fontId="183" fillId="68" borderId="151" xfId="4906" applyFont="1" applyFill="1" applyBorder="1" applyAlignment="1">
      <alignment horizontal="center" vertical="center" wrapText="1"/>
    </xf>
    <xf numFmtId="0" fontId="183" fillId="68" borderId="16" xfId="4906" applyFont="1" applyFill="1" applyBorder="1" applyAlignment="1">
      <alignment horizontal="center" vertical="center" wrapText="1"/>
    </xf>
    <xf numFmtId="0" fontId="23" fillId="0" borderId="0" xfId="3533" applyFont="1" applyAlignment="1">
      <alignment horizontal="center"/>
    </xf>
    <xf numFmtId="0" fontId="0" fillId="0" borderId="405" xfId="0" applyBorder="1"/>
    <xf numFmtId="0" fontId="48" fillId="0" borderId="410" xfId="0" applyFont="1" applyBorder="1"/>
    <xf numFmtId="3" fontId="48" fillId="0" borderId="411" xfId="0" applyNumberFormat="1" applyFont="1" applyBorder="1"/>
    <xf numFmtId="0" fontId="0" fillId="0" borderId="0" xfId="0" applyAlignment="1"/>
    <xf numFmtId="0" fontId="228" fillId="0" borderId="410" xfId="0" applyFont="1" applyBorder="1" applyAlignment="1">
      <alignment horizontal="center" vertical="center" wrapText="1"/>
    </xf>
    <xf numFmtId="164" fontId="0" fillId="0" borderId="410" xfId="8355" applyFont="1" applyBorder="1"/>
    <xf numFmtId="164" fontId="228" fillId="0" borderId="410" xfId="8355" applyFont="1" applyBorder="1" applyAlignment="1">
      <alignment horizontal="center" vertical="center" wrapText="1"/>
    </xf>
    <xf numFmtId="164" fontId="20" fillId="0" borderId="410" xfId="8355" applyFont="1" applyBorder="1"/>
    <xf numFmtId="169" fontId="23" fillId="137" borderId="410" xfId="2530" applyNumberFormat="1" applyFont="1" applyFill="1" applyBorder="1" applyAlignment="1">
      <alignment horizontal="center" vertical="center"/>
    </xf>
    <xf numFmtId="168" fontId="23" fillId="137" borderId="410" xfId="2629" applyNumberFormat="1" applyFont="1" applyFill="1" applyBorder="1" applyAlignment="1">
      <alignment horizontal="center" vertical="center"/>
    </xf>
    <xf numFmtId="312" fontId="20" fillId="0" borderId="410" xfId="8355" applyNumberFormat="1" applyFont="1" applyBorder="1"/>
    <xf numFmtId="169" fontId="23" fillId="0" borderId="412" xfId="2530" applyNumberFormat="1" applyFont="1" applyFill="1" applyBorder="1" applyAlignment="1">
      <alignment horizontal="center" vertical="center"/>
    </xf>
    <xf numFmtId="164" fontId="23" fillId="0" borderId="410" xfId="8355" applyFont="1" applyBorder="1" applyAlignment="1">
      <alignment vertical="center"/>
    </xf>
    <xf numFmtId="164" fontId="178" fillId="0" borderId="410" xfId="8355" applyFont="1" applyBorder="1" applyAlignment="1">
      <alignment vertical="center"/>
    </xf>
    <xf numFmtId="164" fontId="20" fillId="0" borderId="410" xfId="8355" applyFont="1" applyBorder="1" applyAlignment="1">
      <alignment vertical="center"/>
    </xf>
    <xf numFmtId="164" fontId="23" fillId="0" borderId="410" xfId="8355" applyFont="1" applyBorder="1"/>
    <xf numFmtId="322" fontId="178" fillId="0" borderId="410" xfId="8355" applyNumberFormat="1" applyFont="1" applyBorder="1" applyAlignment="1">
      <alignment vertical="center"/>
    </xf>
    <xf numFmtId="314" fontId="178" fillId="0" borderId="410" xfId="8355" applyNumberFormat="1" applyFont="1" applyBorder="1" applyAlignment="1">
      <alignment vertical="center"/>
    </xf>
    <xf numFmtId="9" fontId="23" fillId="0" borderId="413" xfId="2629" applyFont="1" applyBorder="1" applyAlignment="1">
      <alignment horizontal="left" indent="1"/>
    </xf>
    <xf numFmtId="9" fontId="23" fillId="0" borderId="412" xfId="2629" applyFont="1" applyFill="1" applyBorder="1" applyAlignment="1">
      <alignment horizontal="center" vertical="center"/>
    </xf>
    <xf numFmtId="168" fontId="23" fillId="0" borderId="412" xfId="2629" applyNumberFormat="1" applyFont="1" applyFill="1" applyBorder="1" applyAlignment="1">
      <alignment horizontal="center" vertical="center"/>
    </xf>
    <xf numFmtId="0" fontId="253" fillId="138" borderId="414" xfId="0" applyFont="1" applyFill="1" applyBorder="1" applyAlignment="1">
      <alignment horizontal="center" vertical="center"/>
    </xf>
    <xf numFmtId="0" fontId="253" fillId="138" borderId="415" xfId="0" applyFont="1" applyFill="1" applyBorder="1" applyAlignment="1">
      <alignment horizontal="center" vertical="center"/>
    </xf>
    <xf numFmtId="0" fontId="253" fillId="138" borderId="416" xfId="0" applyFont="1" applyFill="1" applyBorder="1" applyAlignment="1">
      <alignment horizontal="center" vertical="center"/>
    </xf>
    <xf numFmtId="169" fontId="0" fillId="0" borderId="412" xfId="2530" applyNumberFormat="1" applyFont="1" applyFill="1" applyBorder="1" applyAlignment="1">
      <alignment horizontal="center" vertical="center"/>
    </xf>
    <xf numFmtId="169" fontId="181" fillId="0" borderId="412" xfId="2530" applyNumberFormat="1" applyFont="1" applyFill="1" applyBorder="1" applyAlignment="1">
      <alignment horizontal="center" vertical="center"/>
    </xf>
    <xf numFmtId="169" fontId="181" fillId="70" borderId="410" xfId="2530" applyNumberFormat="1" applyFont="1" applyFill="1" applyBorder="1" applyAlignment="1">
      <alignment horizontal="center" vertical="center"/>
    </xf>
    <xf numFmtId="9" fontId="182" fillId="70" borderId="416" xfId="2629" applyFont="1" applyFill="1" applyBorder="1" applyAlignment="1">
      <alignment horizontal="center" vertical="center"/>
    </xf>
    <xf numFmtId="9" fontId="182" fillId="70" borderId="410" xfId="2629" applyFont="1" applyFill="1" applyBorder="1" applyAlignment="1">
      <alignment horizontal="center" vertical="center"/>
    </xf>
    <xf numFmtId="164" fontId="253" fillId="138" borderId="296" xfId="8355" applyFont="1" applyFill="1" applyBorder="1" applyAlignment="1">
      <alignment horizontal="center" vertical="center"/>
    </xf>
    <xf numFmtId="164" fontId="253" fillId="138" borderId="417" xfId="8355" applyFont="1" applyFill="1" applyBorder="1" applyAlignment="1">
      <alignment horizontal="center" vertical="center"/>
    </xf>
    <xf numFmtId="164" fontId="182" fillId="70" borderId="418" xfId="8355" applyFont="1" applyFill="1" applyBorder="1" applyAlignment="1">
      <alignment horizontal="center" vertical="center"/>
    </xf>
    <xf numFmtId="0" fontId="23" fillId="37" borderId="414" xfId="0" applyFont="1" applyFill="1" applyBorder="1"/>
    <xf numFmtId="0" fontId="23" fillId="37" borderId="419" xfId="0" applyFont="1" applyFill="1" applyBorder="1"/>
    <xf numFmtId="169" fontId="182" fillId="70" borderId="418" xfId="2530" applyNumberFormat="1" applyFont="1" applyFill="1" applyBorder="1" applyAlignment="1">
      <alignment horizontal="center" vertical="center"/>
    </xf>
    <xf numFmtId="169" fontId="182" fillId="70" borderId="414" xfId="2530" applyNumberFormat="1" applyFont="1" applyFill="1" applyBorder="1" applyAlignment="1">
      <alignment horizontal="center" vertical="center"/>
    </xf>
    <xf numFmtId="168" fontId="182" fillId="70" borderId="410" xfId="2629" applyNumberFormat="1" applyFont="1" applyFill="1" applyBorder="1" applyAlignment="1">
      <alignment horizontal="center" vertical="center"/>
    </xf>
    <xf numFmtId="169" fontId="182" fillId="70" borderId="410" xfId="2530" applyNumberFormat="1" applyFont="1" applyFill="1" applyBorder="1" applyAlignment="1">
      <alignment horizontal="center" vertical="center"/>
    </xf>
    <xf numFmtId="0" fontId="23" fillId="37" borderId="410" xfId="0" applyFont="1" applyFill="1" applyBorder="1"/>
    <xf numFmtId="164" fontId="182" fillId="70" borderId="410" xfId="8355" applyFont="1" applyFill="1" applyBorder="1" applyAlignment="1">
      <alignment horizontal="center" vertical="center"/>
    </xf>
    <xf numFmtId="164" fontId="182" fillId="0" borderId="410" xfId="8355" applyFont="1" applyFill="1" applyBorder="1" applyAlignment="1">
      <alignment horizontal="center" vertical="center"/>
    </xf>
    <xf numFmtId="9" fontId="0" fillId="0" borderId="412" xfId="2629" applyFont="1" applyFill="1" applyBorder="1" applyAlignment="1">
      <alignment horizontal="center" vertical="center"/>
    </xf>
    <xf numFmtId="0" fontId="23" fillId="0" borderId="414" xfId="0" applyFont="1" applyBorder="1"/>
    <xf numFmtId="0" fontId="23" fillId="70" borderId="419" xfId="0" applyFont="1" applyFill="1" applyBorder="1"/>
    <xf numFmtId="169" fontId="23" fillId="70" borderId="410" xfId="2530" applyNumberFormat="1" applyFont="1" applyFill="1" applyBorder="1" applyAlignment="1">
      <alignment horizontal="center" vertical="center"/>
    </xf>
    <xf numFmtId="9" fontId="0" fillId="70" borderId="410" xfId="2629" applyFont="1" applyFill="1" applyBorder="1" applyAlignment="1">
      <alignment horizontal="center" vertical="center"/>
    </xf>
    <xf numFmtId="9" fontId="23" fillId="70" borderId="410" xfId="2629" applyFont="1" applyFill="1" applyBorder="1" applyAlignment="1">
      <alignment horizontal="center" vertical="center"/>
    </xf>
    <xf numFmtId="10" fontId="23" fillId="0" borderId="410" xfId="2629" applyNumberFormat="1" applyFont="1" applyFill="1" applyBorder="1" applyAlignment="1">
      <alignment horizontal="center" vertical="center"/>
    </xf>
    <xf numFmtId="168" fontId="23" fillId="0" borderId="410" xfId="2629" applyNumberFormat="1" applyFont="1" applyFill="1" applyBorder="1" applyAlignment="1">
      <alignment horizontal="center" vertical="center"/>
    </xf>
    <xf numFmtId="0" fontId="228" fillId="0" borderId="420" xfId="0" applyFont="1" applyBorder="1" applyAlignment="1">
      <alignment horizontal="center" vertical="center"/>
    </xf>
    <xf numFmtId="0" fontId="228" fillId="0" borderId="296" xfId="0" applyFont="1" applyBorder="1" applyAlignment="1">
      <alignment horizontal="center" vertical="center"/>
    </xf>
    <xf numFmtId="0" fontId="228" fillId="0" borderId="296" xfId="0" applyFont="1" applyBorder="1" applyAlignment="1">
      <alignment horizontal="center"/>
    </xf>
    <xf numFmtId="0" fontId="253" fillId="138" borderId="414" xfId="0" applyFont="1" applyFill="1" applyBorder="1" applyAlignment="1">
      <alignment horizontal="center"/>
    </xf>
    <xf numFmtId="0" fontId="253" fillId="138" borderId="415" xfId="0" applyFont="1" applyFill="1" applyBorder="1" applyAlignment="1">
      <alignment horizontal="center"/>
    </xf>
    <xf numFmtId="0" fontId="253" fillId="138" borderId="416" xfId="0" applyFont="1" applyFill="1" applyBorder="1" applyAlignment="1">
      <alignment horizontal="center"/>
    </xf>
    <xf numFmtId="3" fontId="23" fillId="0" borderId="412" xfId="0" applyNumberFormat="1" applyFont="1" applyBorder="1" applyAlignment="1">
      <alignment horizontal="center" vertical="center"/>
    </xf>
    <xf numFmtId="169" fontId="20" fillId="0" borderId="421" xfId="2530" applyNumberFormat="1" applyFont="1" applyFill="1" applyBorder="1" applyAlignment="1">
      <alignment horizontal="center" vertical="center"/>
    </xf>
    <xf numFmtId="169" fontId="20" fillId="0" borderId="422" xfId="2530" applyNumberFormat="1" applyFont="1" applyFill="1" applyBorder="1" applyAlignment="1">
      <alignment horizontal="center" vertical="center"/>
    </xf>
    <xf numFmtId="169" fontId="23" fillId="0" borderId="422" xfId="2530" applyNumberFormat="1" applyFont="1" applyFill="1" applyBorder="1" applyAlignment="1">
      <alignment horizontal="center" vertical="center"/>
    </xf>
    <xf numFmtId="169" fontId="23" fillId="0" borderId="410" xfId="2530" applyNumberFormat="1" applyFont="1" applyFill="1" applyBorder="1" applyAlignment="1">
      <alignment horizontal="center" vertical="center"/>
    </xf>
    <xf numFmtId="169" fontId="23" fillId="133" borderId="410" xfId="2530" applyNumberFormat="1" applyFont="1" applyFill="1" applyBorder="1" applyAlignment="1">
      <alignment horizontal="center" vertical="center"/>
    </xf>
    <xf numFmtId="0" fontId="23" fillId="0" borderId="423" xfId="0" applyFont="1" applyBorder="1"/>
    <xf numFmtId="169" fontId="23" fillId="0" borderId="418" xfId="2530" applyNumberFormat="1" applyFont="1" applyFill="1" applyBorder="1" applyAlignment="1">
      <alignment horizontal="center" vertical="center"/>
    </xf>
    <xf numFmtId="169" fontId="23" fillId="0" borderId="415" xfId="2530" applyNumberFormat="1" applyFont="1" applyBorder="1"/>
    <xf numFmtId="169" fontId="0" fillId="0" borderId="410" xfId="2530" applyNumberFormat="1" applyFont="1" applyFill="1" applyBorder="1" applyAlignment="1">
      <alignment horizontal="center" vertical="center"/>
    </xf>
    <xf numFmtId="10" fontId="0" fillId="70" borderId="410" xfId="2629" applyNumberFormat="1" applyFont="1" applyFill="1" applyBorder="1"/>
    <xf numFmtId="10" fontId="0" fillId="70" borderId="416" xfId="2629" applyNumberFormat="1" applyFont="1" applyFill="1" applyBorder="1"/>
    <xf numFmtId="9" fontId="0" fillId="70" borderId="410" xfId="2629" applyFont="1" applyFill="1" applyBorder="1"/>
    <xf numFmtId="169" fontId="23" fillId="37" borderId="414" xfId="2530" applyNumberFormat="1" applyFont="1" applyFill="1" applyBorder="1" applyAlignment="1">
      <alignment horizontal="center" vertical="center"/>
    </xf>
    <xf numFmtId="169" fontId="0" fillId="0" borderId="420" xfId="2530" applyNumberFormat="1" applyFont="1" applyFill="1" applyBorder="1" applyAlignment="1">
      <alignment horizontal="center" vertical="center"/>
    </xf>
    <xf numFmtId="273" fontId="0" fillId="68" borderId="420" xfId="2530" applyNumberFormat="1" applyFont="1" applyFill="1" applyBorder="1" applyAlignment="1">
      <alignment horizontal="center" vertical="center"/>
    </xf>
    <xf numFmtId="275" fontId="0" fillId="68" borderId="296" xfId="0" applyNumberFormat="1" applyFill="1" applyBorder="1" applyAlignment="1">
      <alignment horizontal="center" vertical="center"/>
    </xf>
    <xf numFmtId="273" fontId="0" fillId="68" borderId="296" xfId="0" applyNumberFormat="1" applyFill="1" applyBorder="1" applyAlignment="1">
      <alignment horizontal="center" vertical="center"/>
    </xf>
    <xf numFmtId="273" fontId="0" fillId="68" borderId="296" xfId="2530" applyNumberFormat="1" applyFont="1" applyFill="1" applyBorder="1" applyAlignment="1">
      <alignment horizontal="center" vertical="center"/>
    </xf>
    <xf numFmtId="169" fontId="0" fillId="0" borderId="296" xfId="2530" applyNumberFormat="1" applyFont="1" applyBorder="1" applyAlignment="1">
      <alignment horizontal="center" vertical="center"/>
    </xf>
    <xf numFmtId="9" fontId="0" fillId="0" borderId="296" xfId="2629" applyFont="1" applyBorder="1" applyAlignment="1">
      <alignment horizontal="center" vertical="center"/>
    </xf>
    <xf numFmtId="273" fontId="0" fillId="0" borderId="420" xfId="2530" applyNumberFormat="1" applyFont="1" applyFill="1" applyBorder="1" applyAlignment="1">
      <alignment horizontal="center" vertical="center"/>
    </xf>
    <xf numFmtId="275" fontId="0" fillId="0" borderId="296" xfId="0" applyNumberFormat="1" applyBorder="1" applyAlignment="1">
      <alignment horizontal="center" vertical="center"/>
    </xf>
    <xf numFmtId="273" fontId="0" fillId="0" borderId="296" xfId="0" applyNumberFormat="1" applyBorder="1" applyAlignment="1">
      <alignment horizontal="center" vertical="center"/>
    </xf>
    <xf numFmtId="273" fontId="0" fillId="0" borderId="296" xfId="2530" applyNumberFormat="1" applyFont="1" applyFill="1" applyBorder="1" applyAlignment="1">
      <alignment horizontal="center" vertical="center"/>
    </xf>
    <xf numFmtId="169" fontId="0" fillId="68" borderId="420" xfId="2530" applyNumberFormat="1" applyFont="1" applyFill="1" applyBorder="1" applyAlignment="1">
      <alignment horizontal="center" vertical="center"/>
    </xf>
    <xf numFmtId="169" fontId="0" fillId="68" borderId="296" xfId="2530" applyNumberFormat="1" applyFont="1" applyFill="1" applyBorder="1" applyAlignment="1">
      <alignment horizontal="center" vertical="center"/>
    </xf>
    <xf numFmtId="9" fontId="0" fillId="68" borderId="296" xfId="2629" applyFont="1" applyFill="1" applyBorder="1" applyAlignment="1">
      <alignment horizontal="center" vertical="center"/>
    </xf>
    <xf numFmtId="169" fontId="38" fillId="0" borderId="414" xfId="2530" applyNumberFormat="1" applyFont="1" applyFill="1" applyBorder="1" applyAlignment="1">
      <alignment horizontal="center" vertical="center"/>
    </xf>
    <xf numFmtId="169" fontId="38" fillId="0" borderId="415" xfId="2530" applyNumberFormat="1" applyFont="1" applyBorder="1" applyAlignment="1">
      <alignment horizontal="center" vertical="center"/>
    </xf>
    <xf numFmtId="9" fontId="38" fillId="0" borderId="415" xfId="2629" applyFont="1" applyBorder="1" applyAlignment="1">
      <alignment horizontal="center" vertical="center"/>
    </xf>
    <xf numFmtId="169" fontId="38" fillId="0" borderId="420" xfId="2530" applyNumberFormat="1" applyFont="1" applyFill="1" applyBorder="1" applyAlignment="1">
      <alignment horizontal="center" vertical="center"/>
    </xf>
    <xf numFmtId="169" fontId="38" fillId="0" borderId="296" xfId="2530" applyNumberFormat="1" applyFont="1" applyBorder="1" applyAlignment="1">
      <alignment horizontal="center" vertical="center"/>
    </xf>
    <xf numFmtId="168" fontId="38" fillId="0" borderId="296" xfId="2629" applyNumberFormat="1" applyFont="1" applyBorder="1" applyAlignment="1">
      <alignment horizontal="center" vertical="center"/>
    </xf>
    <xf numFmtId="9" fontId="23" fillId="0" borderId="414" xfId="2629" applyFont="1" applyBorder="1" applyAlignment="1">
      <alignment horizontal="center" vertical="center"/>
    </xf>
    <xf numFmtId="10" fontId="23" fillId="0" borderId="415" xfId="2629" applyNumberFormat="1" applyFont="1" applyBorder="1" applyAlignment="1">
      <alignment horizontal="center" vertical="center"/>
    </xf>
    <xf numFmtId="302" fontId="23" fillId="0" borderId="415" xfId="2629" applyNumberFormat="1" applyFont="1" applyFill="1" applyBorder="1" applyAlignment="1">
      <alignment horizontal="center"/>
    </xf>
    <xf numFmtId="302" fontId="23" fillId="0" borderId="416" xfId="2629" applyNumberFormat="1" applyFont="1" applyFill="1" applyBorder="1" applyAlignment="1">
      <alignment horizontal="center"/>
    </xf>
    <xf numFmtId="10" fontId="23" fillId="0" borderId="414" xfId="2629" applyNumberFormat="1" applyFont="1" applyBorder="1" applyAlignment="1">
      <alignment horizontal="center" vertical="center"/>
    </xf>
    <xf numFmtId="318" fontId="359" fillId="0" borderId="414" xfId="2635" applyNumberFormat="1" applyFont="1" applyFill="1" applyBorder="1" applyAlignment="1">
      <alignment horizontal="center" vertical="center" wrapText="1" readingOrder="1"/>
    </xf>
    <xf numFmtId="318" fontId="359" fillId="0" borderId="410" xfId="2635" applyNumberFormat="1" applyFont="1" applyFill="1" applyBorder="1" applyAlignment="1">
      <alignment horizontal="center" vertical="center" wrapText="1" readingOrder="1"/>
    </xf>
    <xf numFmtId="169" fontId="23" fillId="70" borderId="415" xfId="2530" applyNumberFormat="1" applyFont="1" applyFill="1" applyBorder="1" applyAlignment="1">
      <alignment horizontal="center" vertical="center"/>
    </xf>
    <xf numFmtId="168" fontId="23" fillId="70" borderId="410" xfId="2629" applyNumberFormat="1" applyFont="1" applyFill="1" applyBorder="1" applyAlignment="1">
      <alignment horizontal="center" vertical="center"/>
    </xf>
    <xf numFmtId="169" fontId="23" fillId="70" borderId="416" xfId="2530" applyNumberFormat="1" applyFont="1" applyFill="1" applyBorder="1" applyAlignment="1">
      <alignment horizontal="center" vertical="center"/>
    </xf>
    <xf numFmtId="169" fontId="0" fillId="0" borderId="417" xfId="2530" applyNumberFormat="1" applyFont="1" applyFill="1" applyBorder="1" applyAlignment="1">
      <alignment horizontal="center" vertical="center"/>
    </xf>
    <xf numFmtId="169" fontId="23" fillId="70" borderId="414" xfId="2530" applyNumberFormat="1" applyFont="1" applyFill="1" applyBorder="1" applyAlignment="1">
      <alignment horizontal="center" vertical="center"/>
    </xf>
    <xf numFmtId="169" fontId="23" fillId="70" borderId="418" xfId="2530" applyNumberFormat="1" applyFont="1" applyFill="1" applyBorder="1" applyAlignment="1">
      <alignment horizontal="center" vertical="center"/>
    </xf>
    <xf numFmtId="169" fontId="23" fillId="70" borderId="424" xfId="2530" applyNumberFormat="1" applyFont="1" applyFill="1" applyBorder="1" applyAlignment="1">
      <alignment horizontal="center" vertical="center"/>
    </xf>
    <xf numFmtId="9" fontId="23" fillId="70" borderId="418" xfId="2629" applyFont="1" applyFill="1" applyBorder="1" applyAlignment="1">
      <alignment horizontal="center" vertical="center"/>
    </xf>
    <xf numFmtId="9" fontId="23" fillId="70" borderId="424" xfId="2629" applyFont="1" applyFill="1" applyBorder="1" applyAlignment="1">
      <alignment horizontal="center" vertical="center"/>
    </xf>
    <xf numFmtId="169" fontId="253" fillId="138" borderId="414" xfId="2530" applyNumberFormat="1" applyFont="1" applyFill="1" applyBorder="1" applyAlignment="1">
      <alignment horizontal="center"/>
    </xf>
    <xf numFmtId="169" fontId="253" fillId="138" borderId="415" xfId="2530" applyNumberFormat="1" applyFont="1" applyFill="1" applyBorder="1" applyAlignment="1">
      <alignment horizontal="center"/>
    </xf>
    <xf numFmtId="169" fontId="253" fillId="138" borderId="416" xfId="2530" applyNumberFormat="1" applyFont="1" applyFill="1" applyBorder="1" applyAlignment="1">
      <alignment horizontal="center"/>
    </xf>
    <xf numFmtId="10" fontId="23" fillId="70" borderId="414" xfId="2629" applyNumberFormat="1" applyFont="1" applyFill="1" applyBorder="1" applyAlignment="1">
      <alignment horizontal="center" vertical="center"/>
    </xf>
    <xf numFmtId="168" fontId="23" fillId="70" borderId="414" xfId="2629" applyNumberFormat="1" applyFont="1" applyFill="1" applyBorder="1" applyAlignment="1">
      <alignment horizontal="center" vertical="center"/>
    </xf>
    <xf numFmtId="10" fontId="23" fillId="70" borderId="410" xfId="2629" applyNumberFormat="1" applyFont="1" applyFill="1" applyBorder="1" applyAlignment="1">
      <alignment horizontal="center" vertical="center"/>
    </xf>
    <xf numFmtId="172" fontId="0" fillId="0" borderId="412" xfId="0" applyNumberFormat="1" applyBorder="1" applyAlignment="1">
      <alignment horizontal="center" vertical="center"/>
    </xf>
    <xf numFmtId="172" fontId="0" fillId="0" borderId="420" xfId="0" applyNumberFormat="1" applyBorder="1" applyAlignment="1">
      <alignment horizontal="center" vertical="center"/>
    </xf>
    <xf numFmtId="2" fontId="307" fillId="105" borderId="425" xfId="4929" applyFont="1" applyFill="1" applyBorder="1" applyAlignment="1">
      <alignment horizontal="center" vertical="center"/>
    </xf>
    <xf numFmtId="2" fontId="307" fillId="105" borderId="404" xfId="4929" applyFont="1" applyFill="1" applyBorder="1" applyAlignment="1">
      <alignment horizontal="center" vertical="center" wrapText="1"/>
    </xf>
    <xf numFmtId="169" fontId="244" fillId="0" borderId="426" xfId="2530" applyNumberFormat="1" applyFont="1" applyBorder="1" applyAlignment="1">
      <alignment horizontal="center" vertical="center" textRotation="90"/>
    </xf>
    <xf numFmtId="169" fontId="308" fillId="0" borderId="404" xfId="2530" applyNumberFormat="1" applyFont="1" applyBorder="1"/>
    <xf numFmtId="169" fontId="309" fillId="0" borderId="404" xfId="2530" applyNumberFormat="1" applyFont="1" applyBorder="1"/>
    <xf numFmtId="169" fontId="43" fillId="106" borderId="427" xfId="2530" applyNumberFormat="1" applyFont="1" applyFill="1" applyBorder="1" applyAlignment="1" applyProtection="1">
      <alignment horizontal="left" vertical="center"/>
    </xf>
    <xf numFmtId="169" fontId="69" fillId="106" borderId="428" xfId="2530" applyNumberFormat="1" applyFont="1" applyFill="1" applyBorder="1" applyAlignment="1" applyProtection="1">
      <alignment vertical="center"/>
    </xf>
    <xf numFmtId="169" fontId="307" fillId="106" borderId="429" xfId="2530" applyNumberFormat="1" applyFont="1" applyFill="1" applyBorder="1" applyAlignment="1" applyProtection="1">
      <alignment vertical="center"/>
    </xf>
    <xf numFmtId="169" fontId="321" fillId="106" borderId="430" xfId="2530" applyNumberFormat="1" applyFont="1" applyFill="1" applyBorder="1" applyAlignment="1" applyProtection="1">
      <alignment vertical="center"/>
    </xf>
    <xf numFmtId="169" fontId="43" fillId="107" borderId="427" xfId="2530" applyNumberFormat="1" applyFont="1" applyFill="1" applyBorder="1" applyAlignment="1" applyProtection="1">
      <alignment horizontal="left" vertical="center"/>
    </xf>
    <xf numFmtId="169" fontId="69" fillId="107" borderId="428" xfId="2530" applyNumberFormat="1" applyFont="1" applyFill="1" applyBorder="1" applyAlignment="1" applyProtection="1">
      <alignment vertical="center"/>
    </xf>
    <xf numFmtId="169" fontId="307" fillId="107" borderId="429" xfId="2530" applyNumberFormat="1" applyFont="1" applyFill="1" applyBorder="1" applyAlignment="1" applyProtection="1">
      <alignment vertical="center"/>
    </xf>
    <xf numFmtId="169" fontId="321" fillId="107" borderId="430" xfId="2530" applyNumberFormat="1" applyFont="1" applyFill="1" applyBorder="1" applyAlignment="1" applyProtection="1">
      <alignment vertical="center"/>
    </xf>
    <xf numFmtId="169" fontId="43" fillId="108" borderId="427" xfId="2530" applyNumberFormat="1" applyFont="1" applyFill="1" applyBorder="1" applyAlignment="1" applyProtection="1">
      <alignment horizontal="left" vertical="center"/>
    </xf>
    <xf numFmtId="169" fontId="69" fillId="108" borderId="428" xfId="2530" applyNumberFormat="1" applyFont="1" applyFill="1" applyBorder="1" applyAlignment="1" applyProtection="1">
      <alignment vertical="center"/>
    </xf>
    <xf numFmtId="169" fontId="101" fillId="0" borderId="426" xfId="2530" applyNumberFormat="1" applyFont="1" applyBorder="1" applyAlignment="1">
      <alignment horizontal="center" vertical="center" textRotation="90"/>
    </xf>
    <xf numFmtId="169" fontId="69" fillId="0" borderId="425" xfId="2530" applyNumberFormat="1" applyFont="1" applyFill="1" applyBorder="1" applyAlignment="1" applyProtection="1">
      <alignment vertical="center"/>
    </xf>
    <xf numFmtId="169" fontId="69" fillId="0" borderId="431" xfId="2530" applyNumberFormat="1" applyFont="1" applyFill="1" applyBorder="1" applyAlignment="1" applyProtection="1">
      <alignment vertical="center"/>
    </xf>
    <xf numFmtId="169" fontId="211" fillId="0" borderId="429" xfId="2530" applyNumberFormat="1" applyFont="1" applyFill="1" applyBorder="1" applyAlignment="1" applyProtection="1">
      <alignment vertical="center"/>
    </xf>
    <xf numFmtId="169" fontId="322" fillId="0" borderId="429" xfId="2530" applyNumberFormat="1" applyFont="1" applyFill="1" applyBorder="1" applyAlignment="1" applyProtection="1">
      <alignment vertical="center"/>
    </xf>
    <xf numFmtId="169" fontId="321" fillId="108" borderId="430" xfId="2530" applyNumberFormat="1" applyFont="1" applyFill="1" applyBorder="1" applyAlignment="1" applyProtection="1">
      <alignment vertical="center"/>
    </xf>
    <xf numFmtId="169" fontId="39" fillId="0" borderId="432" xfId="2530" applyNumberFormat="1" applyFont="1" applyBorder="1" applyAlignment="1">
      <alignment horizontal="center" vertical="center" textRotation="90"/>
    </xf>
    <xf numFmtId="169" fontId="43" fillId="0" borderId="433" xfId="2530" applyNumberFormat="1" applyFont="1" applyFill="1" applyBorder="1" applyAlignment="1" applyProtection="1">
      <alignment vertical="center"/>
    </xf>
    <xf numFmtId="169" fontId="43" fillId="0" borderId="431" xfId="2530" applyNumberFormat="1" applyFont="1" applyFill="1" applyBorder="1" applyAlignment="1" applyProtection="1">
      <alignment vertical="center"/>
    </xf>
    <xf numFmtId="169" fontId="307" fillId="0" borderId="429" xfId="2530" applyNumberFormat="1" applyFont="1" applyFill="1" applyBorder="1" applyAlignment="1" applyProtection="1">
      <alignment vertical="center"/>
    </xf>
    <xf numFmtId="169" fontId="324" fillId="0" borderId="429" xfId="2530" applyNumberFormat="1" applyFont="1" applyFill="1" applyBorder="1" applyAlignment="1" applyProtection="1">
      <alignment vertical="center"/>
    </xf>
    <xf numFmtId="169" fontId="321" fillId="0" borderId="429" xfId="2530" applyNumberFormat="1" applyFont="1" applyFill="1" applyBorder="1" applyAlignment="1" applyProtection="1">
      <alignment vertical="center"/>
    </xf>
    <xf numFmtId="169" fontId="43" fillId="108" borderId="434" xfId="2530" applyNumberFormat="1" applyFont="1" applyFill="1" applyBorder="1" applyAlignment="1" applyProtection="1">
      <alignment horizontal="left" vertical="center"/>
    </xf>
    <xf numFmtId="169" fontId="69" fillId="0" borderId="434" xfId="2530" applyNumberFormat="1" applyFont="1" applyFill="1" applyBorder="1" applyAlignment="1" applyProtection="1">
      <alignment vertical="center"/>
    </xf>
    <xf numFmtId="169" fontId="69" fillId="0" borderId="428" xfId="2530" applyNumberFormat="1" applyFont="1" applyFill="1" applyBorder="1" applyAlignment="1" applyProtection="1">
      <alignment vertical="center"/>
    </xf>
    <xf numFmtId="169" fontId="322" fillId="0" borderId="430" xfId="2530" applyNumberFormat="1" applyFont="1" applyFill="1" applyBorder="1" applyAlignment="1" applyProtection="1">
      <alignment vertical="center"/>
    </xf>
    <xf numFmtId="169" fontId="69" fillId="0" borderId="400" xfId="2530" applyNumberFormat="1" applyFont="1" applyFill="1" applyBorder="1" applyAlignment="1" applyProtection="1">
      <alignment horizontal="center" vertical="center"/>
    </xf>
    <xf numFmtId="169" fontId="211" fillId="0" borderId="403" xfId="2530" applyNumberFormat="1" applyFont="1" applyFill="1" applyBorder="1" applyAlignment="1" applyProtection="1">
      <alignment vertical="center"/>
    </xf>
    <xf numFmtId="0" fontId="183" fillId="0" borderId="410" xfId="0" applyFont="1" applyBorder="1"/>
    <xf numFmtId="0" fontId="0" fillId="0" borderId="410" xfId="0" applyBorder="1"/>
    <xf numFmtId="164" fontId="0" fillId="140" borderId="410" xfId="8355" applyFont="1" applyFill="1" applyBorder="1"/>
    <xf numFmtId="308" fontId="0" fillId="0" borderId="410" xfId="0" applyNumberFormat="1" applyBorder="1"/>
    <xf numFmtId="164" fontId="0" fillId="0" borderId="410" xfId="8355" applyFont="1" applyFill="1" applyBorder="1"/>
    <xf numFmtId="0" fontId="23" fillId="0" borderId="410" xfId="0" applyFont="1" applyBorder="1"/>
    <xf numFmtId="308" fontId="23" fillId="0" borderId="410" xfId="0" applyNumberFormat="1" applyFont="1" applyBorder="1"/>
    <xf numFmtId="9" fontId="0" fillId="0" borderId="410" xfId="0" applyNumberFormat="1" applyBorder="1"/>
    <xf numFmtId="169" fontId="23" fillId="0" borderId="426" xfId="2530" applyNumberFormat="1" applyFont="1" applyBorder="1"/>
    <xf numFmtId="169" fontId="231" fillId="0" borderId="402" xfId="2530" applyNumberFormat="1" applyFont="1" applyBorder="1"/>
    <xf numFmtId="169" fontId="231" fillId="0" borderId="400" xfId="2530" applyNumberFormat="1" applyFont="1" applyBorder="1"/>
    <xf numFmtId="169" fontId="231" fillId="0" borderId="403" xfId="2530" applyNumberFormat="1" applyFont="1" applyBorder="1"/>
    <xf numFmtId="0" fontId="183" fillId="68" borderId="412" xfId="4906" applyFont="1" applyFill="1" applyBorder="1" applyAlignment="1">
      <alignment horizontal="center"/>
    </xf>
    <xf numFmtId="0" fontId="183" fillId="68" borderId="410" xfId="4906" applyFont="1" applyFill="1" applyBorder="1" applyAlignment="1">
      <alignment horizontal="center"/>
    </xf>
    <xf numFmtId="0" fontId="183" fillId="68" borderId="412" xfId="4906" applyFont="1" applyFill="1" applyBorder="1" applyAlignment="1">
      <alignment horizontal="center" vertical="center"/>
    </xf>
    <xf numFmtId="0" fontId="183" fillId="68" borderId="414" xfId="4906" applyFont="1" applyFill="1" applyBorder="1" applyAlignment="1">
      <alignment horizontal="left" vertical="center"/>
    </xf>
    <xf numFmtId="3" fontId="8" fillId="68" borderId="410" xfId="4906" applyNumberFormat="1" applyFill="1" applyBorder="1"/>
    <xf numFmtId="3" fontId="183" fillId="68" borderId="410" xfId="4906" applyNumberFormat="1" applyFont="1" applyFill="1" applyBorder="1"/>
    <xf numFmtId="3" fontId="8" fillId="68" borderId="410" xfId="4906" applyNumberFormat="1" applyFill="1" applyBorder="1" applyAlignment="1">
      <alignment horizontal="center"/>
    </xf>
    <xf numFmtId="0" fontId="183" fillId="104" borderId="410" xfId="4906" applyFont="1" applyFill="1" applyBorder="1" applyAlignment="1">
      <alignment vertical="center"/>
    </xf>
    <xf numFmtId="3" fontId="183" fillId="104" borderId="410" xfId="4906" applyNumberFormat="1" applyFont="1" applyFill="1" applyBorder="1"/>
    <xf numFmtId="0" fontId="183" fillId="68" borderId="410" xfId="4906" applyFont="1" applyFill="1" applyBorder="1" applyAlignment="1">
      <alignment horizontal="left" vertical="center"/>
    </xf>
    <xf numFmtId="0" fontId="183" fillId="68" borderId="414" xfId="4906" applyFont="1" applyFill="1" applyBorder="1" applyAlignment="1">
      <alignment horizontal="left" vertical="center" wrapText="1"/>
    </xf>
    <xf numFmtId="0" fontId="183" fillId="68" borderId="412" xfId="4906" applyFont="1" applyFill="1" applyBorder="1" applyAlignment="1">
      <alignment horizontal="center" vertical="center" wrapText="1"/>
    </xf>
  </cellXfs>
  <cellStyles count="20192">
    <cellStyle name=" Writer Import]_x000d__x000a_Display Dialog=No_x000d__x000a__x000d__x000a_[Horizontal Arrange]_x000d__x000a_Dimensions Interlocking=Yes_x000d__x000a_Sum Hierarchy=Yes_x000d__x000a_Generate" xfId="1" xr:uid="{00000000-0005-0000-0000-000000000000}"/>
    <cellStyle name=" Writer Import]_x000d__x000a_Display Dialog=No_x000d__x000a__x000d__x000a_[Horizontal Arrange]_x000d__x000a_Dimensions Interlocking=Yes_x000d__x000a_Sum Hierarchy=Yes_x000d__x000a_Generate 2" xfId="3735" xr:uid="{00000000-0005-0000-0000-000001000000}"/>
    <cellStyle name=" Writer Import]_x000d__x000a_Display Dialog=No_x000d__x000a__x000d__x000a_[Horizontal Arrange]_x000d__x000a_Dimensions Interlocking=Yes_x000d__x000a_Sum Hierarchy=Yes_x000d__x000a_Generate 2 2" xfId="4196" xr:uid="{00000000-0005-0000-0000-000002000000}"/>
    <cellStyle name=" Writer Import]_x000d__x000a_Display Dialog=No_x000d__x000a__x000d__x000a_[Horizontal Arrange]_x000d__x000a_Dimensions Interlocking=Yes_x000d__x000a_Sum Hierarchy=Yes_x000d__x000a_Generate 3" xfId="3736" xr:uid="{00000000-0005-0000-0000-000003000000}"/>
    <cellStyle name=" Writer Import]_x000d__x000a_Display Dialog=No_x000d__x000a__x000d__x000a_[Horizontal Arrange]_x000d__x000a_Dimensions Interlocking=Yes_x000d__x000a_Sum Hierarchy=Yes_x000d__x000a_Generate 3 2" xfId="4197" xr:uid="{00000000-0005-0000-0000-000004000000}"/>
    <cellStyle name=" Writer Import]_x000d__x000a_Display Dialog=No_x000d__x000a__x000d__x000a_[Horizontal Arrange]_x000d__x000a_Dimensions Interlocking=Yes_x000d__x000a_Sum Hierarchy=Yes_x000d__x000a_Generate 4" xfId="4198" xr:uid="{00000000-0005-0000-0000-000005000000}"/>
    <cellStyle name=" Writer Import]_x000d__x000a_Display Dialog=No_x000d__x000a__x000d__x000a_[Horizontal Arrange]_x000d__x000a_Dimensions Interlocking=Yes_x000d__x000a_Sum Hierarchy=Yes_x000d__x000a_Generate_Kombissiri" xfId="3737" xr:uid="{00000000-0005-0000-0000-000006000000}"/>
    <cellStyle name="$K" xfId="2" xr:uid="{00000000-0005-0000-0000-000007000000}"/>
    <cellStyle name="%" xfId="3" xr:uid="{00000000-0005-0000-0000-000008000000}"/>
    <cellStyle name="% 10" xfId="4" xr:uid="{00000000-0005-0000-0000-000009000000}"/>
    <cellStyle name="% 2" xfId="2819" xr:uid="{00000000-0005-0000-0000-00000A000000}"/>
    <cellStyle name="% 3" xfId="5" xr:uid="{00000000-0005-0000-0000-00000B000000}"/>
    <cellStyle name="% 4" xfId="6" xr:uid="{00000000-0005-0000-0000-00000C000000}"/>
    <cellStyle name="%_ACTU1 2010" xfId="7" xr:uid="{00000000-0005-0000-0000-00000D000000}"/>
    <cellStyle name="%_Budget 09_CF conso Onatel" xfId="8" xr:uid="{00000000-0005-0000-0000-00000E000000}"/>
    <cellStyle name="%_BUDGET ONATEL 2010 v5" xfId="9" xr:uid="{00000000-0005-0000-0000-00000F000000}"/>
    <cellStyle name="%_Budget Onatel -Actu 3-2008" xfId="10" xr:uid="{00000000-0005-0000-0000-000010000000}"/>
    <cellStyle name="%_Budget Onatel -Actu 3-2008_BUDGET ONATEL 2010 v5" xfId="11" xr:uid="{00000000-0005-0000-0000-000011000000}"/>
    <cellStyle name="%_Budget Onatel -Actu 3-2008_Budget Telmob 2011" xfId="12" xr:uid="{00000000-0005-0000-0000-000012000000}"/>
    <cellStyle name="%_Budget Onatel -Actu 3-2008_CAPEX BUDGET2010" xfId="13" xr:uid="{00000000-0005-0000-0000-000013000000}"/>
    <cellStyle name="%_Budget Onatel -Actu 3-2008_Capex- Mobile" xfId="14" xr:uid="{00000000-0005-0000-0000-000014000000}"/>
    <cellStyle name="%_Budget Telmob 2011" xfId="15" xr:uid="{00000000-0005-0000-0000-000015000000}"/>
    <cellStyle name="%_CAPEX BUDGET2010" xfId="16" xr:uid="{00000000-0005-0000-0000-000016000000}"/>
    <cellStyle name="%_Capex Fixe" xfId="17" xr:uid="{00000000-0005-0000-0000-000017000000}"/>
    <cellStyle name="%_Capex- Mobile" xfId="18" xr:uid="{00000000-0005-0000-0000-000018000000}"/>
    <cellStyle name="%_Classeur1 (2)" xfId="19" xr:uid="{00000000-0005-0000-0000-000019000000}"/>
    <cellStyle name="%_commentaires fixe  internet Déc 08" xfId="20" xr:uid="{00000000-0005-0000-0000-00001A000000}"/>
    <cellStyle name="%_commentaires fixe  internet Déc 08 2" xfId="21" xr:uid="{00000000-0005-0000-0000-00001B000000}"/>
    <cellStyle name="%_commentaires fixe  internet Déc 08_Classeur1" xfId="22" xr:uid="{00000000-0005-0000-0000-00001C000000}"/>
    <cellStyle name="%_commentaires fixe  internet Déc 08_Commentaire activité Fixe  mobile ONATEL Nov 2009" xfId="23" xr:uid="{00000000-0005-0000-0000-00001D000000}"/>
    <cellStyle name="%_commentaires fixe  internet Déc 08_COMMENTAIRES" xfId="24" xr:uid="{00000000-0005-0000-0000-00001E000000}"/>
    <cellStyle name="%_commentaires fixe  internet Déc 08_Commentaires Janvier 2010" xfId="25" xr:uid="{00000000-0005-0000-0000-00001F000000}"/>
    <cellStyle name="%_commentaires fixe  internet Déc 08_FAITS MARQUANTS DE SEPTEMBRE 2009" xfId="26" xr:uid="{00000000-0005-0000-0000-000020000000}"/>
    <cellStyle name="%_commentaires fixe  internet Déc 08_Flash du mois de Décembre 2009 V3 (2)" xfId="27" xr:uid="{00000000-0005-0000-0000-000021000000}"/>
    <cellStyle name="%_commentaires fixe  internet Déc 08_Flash du mois de Novembre V2" xfId="28" xr:uid="{00000000-0005-0000-0000-000022000000}"/>
    <cellStyle name="%_commentaires fixe  internet Déc 08_Flash du mois de septembre 2009 (2) (version 1)" xfId="29" xr:uid="{00000000-0005-0000-0000-000023000000}"/>
    <cellStyle name="%_commentaires fixe  internet Déc 08_FLASH ONATEL DU MOIS DE FEVRIER 2010 V2" xfId="30" xr:uid="{00000000-0005-0000-0000-000024000000}"/>
    <cellStyle name="%_commentaires fixe  internet Déc 08_Reporting Onatel septembre  2009 V1 (4)" xfId="31" xr:uid="{00000000-0005-0000-0000-000025000000}"/>
    <cellStyle name="%_commentaires_fixe__internet_nov_08(2)" xfId="32" xr:uid="{00000000-0005-0000-0000-000026000000}"/>
    <cellStyle name="%_commentaires_fixe__internet_nov_08(2) 2" xfId="33" xr:uid="{00000000-0005-0000-0000-000027000000}"/>
    <cellStyle name="%_commentaires_fixe__internet_nov_08(2)_Classeur1" xfId="34" xr:uid="{00000000-0005-0000-0000-000028000000}"/>
    <cellStyle name="%_commentaires_fixe__internet_nov_08(2)_Commentaire activité Fixe  mobile ONATEL Nov 2009" xfId="35" xr:uid="{00000000-0005-0000-0000-000029000000}"/>
    <cellStyle name="%_commentaires_fixe__internet_nov_08(2)_COMMENTAIRES" xfId="36" xr:uid="{00000000-0005-0000-0000-00002A000000}"/>
    <cellStyle name="%_commentaires_fixe__internet_nov_08(2)_Commentaires Janvier 2010" xfId="37" xr:uid="{00000000-0005-0000-0000-00002B000000}"/>
    <cellStyle name="%_commentaires_fixe__internet_nov_08(2)_FAITS MARQUANTS DE SEPTEMBRE 2009" xfId="38" xr:uid="{00000000-0005-0000-0000-00002C000000}"/>
    <cellStyle name="%_commentaires_fixe__internet_nov_08(2)_Flash du mois de Décembre 2009 V3 (2)" xfId="39" xr:uid="{00000000-0005-0000-0000-00002D000000}"/>
    <cellStyle name="%_commentaires_fixe__internet_nov_08(2)_Flash du mois de Novembre V2" xfId="40" xr:uid="{00000000-0005-0000-0000-00002E000000}"/>
    <cellStyle name="%_commentaires_fixe__internet_nov_08(2)_Flash du mois de septembre 2009 (2) (version 1)" xfId="41" xr:uid="{00000000-0005-0000-0000-00002F000000}"/>
    <cellStyle name="%_commentaires_fixe__internet_nov_08(2)_FLASH ONATEL DU MOIS DE FEVRIER 2010 V2" xfId="42" xr:uid="{00000000-0005-0000-0000-000030000000}"/>
    <cellStyle name="%_commentaires_fixe__internet_nov_08(2)_Reporting Onatel septembre  2009 V1 (4)" xfId="43" xr:uid="{00000000-0005-0000-0000-000031000000}"/>
    <cellStyle name="%_Feuil1" xfId="4887" xr:uid="{00000000-0005-0000-0000-000032000000}"/>
    <cellStyle name="%_Flash du mois de septembre 2009 (2) (version 1)" xfId="44" xr:uid="{00000000-0005-0000-0000-000033000000}"/>
    <cellStyle name="%_Flash du mois de septembre 2009 (2) (version 1) 2" xfId="45" xr:uid="{00000000-0005-0000-0000-000034000000}"/>
    <cellStyle name="%_Flash du mois de septembre 2009 (2) (version 1)_Classeur1" xfId="46" xr:uid="{00000000-0005-0000-0000-000035000000}"/>
    <cellStyle name="%_Flash du mois de septembre 2009 (2) (version 1)_Commentaire activité Fixe  mobile ONATEL Nov 2009" xfId="47" xr:uid="{00000000-0005-0000-0000-000036000000}"/>
    <cellStyle name="%_Flash du mois de septembre 2009 (2) (version 1)_COMMENTAIRES" xfId="48" xr:uid="{00000000-0005-0000-0000-000037000000}"/>
    <cellStyle name="%_Flash du mois de septembre 2009 (2) (version 1)_Commentaires Janvier 2010" xfId="49" xr:uid="{00000000-0005-0000-0000-000038000000}"/>
    <cellStyle name="%_Flash du mois de septembre 2009 (2) (version 1)_Flash du mois de Décembre 2009 V3 (2)" xfId="50" xr:uid="{00000000-0005-0000-0000-000039000000}"/>
    <cellStyle name="%_Flash du mois de septembre 2009 (2) (version 1)_Flash du mois de Novembre V2" xfId="51" xr:uid="{00000000-0005-0000-0000-00003A000000}"/>
    <cellStyle name="%_Flash du mois de septembre 2009 (2) (version 1)_FLASH ONATEL DU MOIS DE FEVRIER 2010 V2" xfId="52" xr:uid="{00000000-0005-0000-0000-00003B000000}"/>
    <cellStyle name="%_Flash du mois de septembre 2009 (2) (version 1)_Reporting Onatel septembre  2009 V1 (4)" xfId="53" xr:uid="{00000000-0005-0000-0000-00003C000000}"/>
    <cellStyle name="%_Flash_du_mois_de_Décembre_2008_v2(2)" xfId="54" xr:uid="{00000000-0005-0000-0000-00003D000000}"/>
    <cellStyle name="%_Flash_du_mois_de_Décembre_2008_v2(2)_Flash du mois de septembre 2009 (2) (version 1)" xfId="55" xr:uid="{00000000-0005-0000-0000-00003E000000}"/>
    <cellStyle name="%_Flash_du_mois_de_Décembre_2008_v2(2)_Flash du mois de septembre 2009 (2) (version 1) 2" xfId="56" xr:uid="{00000000-0005-0000-0000-00003F000000}"/>
    <cellStyle name="%_Flash_du_mois_de_Décembre_2008_v2(2)_Flash du mois de septembre 2009 (2) (version 1)_Classeur1" xfId="57" xr:uid="{00000000-0005-0000-0000-000040000000}"/>
    <cellStyle name="%_Flash_du_mois_de_Décembre_2008_v2(2)_Flash du mois de septembre 2009 (2) (version 1)_Commentaire activité Fixe  mobile ONATEL Nov 2009" xfId="58" xr:uid="{00000000-0005-0000-0000-000041000000}"/>
    <cellStyle name="%_Flash_du_mois_de_Décembre_2008_v2(2)_Flash du mois de septembre 2009 (2) (version 1)_COMMENTAIRES" xfId="59" xr:uid="{00000000-0005-0000-0000-000042000000}"/>
    <cellStyle name="%_Flash_du_mois_de_Décembre_2008_v2(2)_Flash du mois de septembre 2009 (2) (version 1)_Commentaires Janvier 2010" xfId="60" xr:uid="{00000000-0005-0000-0000-000043000000}"/>
    <cellStyle name="%_Flash_du_mois_de_Décembre_2008_v2(2)_Flash du mois de septembre 2009 (2) (version 1)_Flash du mois de Décembre 2009 V3 (2)" xfId="61" xr:uid="{00000000-0005-0000-0000-000044000000}"/>
    <cellStyle name="%_Flash_du_mois_de_Décembre_2008_v2(2)_Flash du mois de septembre 2009 (2) (version 1)_Flash du mois de Novembre V2" xfId="62" xr:uid="{00000000-0005-0000-0000-000045000000}"/>
    <cellStyle name="%_Flash_du_mois_de_Décembre_2008_v2(2)_Flash du mois de septembre 2009 (2) (version 1)_FLASH ONATEL DU MOIS DE FEVRIER 2010 V2" xfId="63" xr:uid="{00000000-0005-0000-0000-000046000000}"/>
    <cellStyle name="%_Flash_du_mois_de_Décembre_2008_v2(2)_Flash du mois de septembre 2009 (2) (version 1)_Reporting Onatel septembre  2009 V1 (4)" xfId="64" xr:uid="{00000000-0005-0000-0000-000047000000}"/>
    <cellStyle name="%_Flash_du_mois_de_Décembre_2008_v2(2)_Flux Financiers Conso" xfId="65" xr:uid="{00000000-0005-0000-0000-000048000000}"/>
    <cellStyle name="%_Flash_du_mois_de_Décembre_2008_v2(2)_Flux Financiers Conso 2" xfId="66" xr:uid="{00000000-0005-0000-0000-000049000000}"/>
    <cellStyle name="%_Flash_du_mois_de_Décembre_2008_v2(2)_Flux Financiers Conso_Classeur1" xfId="67" xr:uid="{00000000-0005-0000-0000-00004A000000}"/>
    <cellStyle name="%_Flash_du_mois_de_Décembre_2008_v2(2)_Flux Financiers Conso_Commentaire activité Fixe  mobile ONATEL Nov 2009" xfId="68" xr:uid="{00000000-0005-0000-0000-00004B000000}"/>
    <cellStyle name="%_Flash_du_mois_de_Décembre_2008_v2(2)_Flux Financiers Conso_COMMENTAIRES" xfId="69" xr:uid="{00000000-0005-0000-0000-00004C000000}"/>
    <cellStyle name="%_Flash_du_mois_de_Décembre_2008_v2(2)_Flux Financiers Conso_Commentaires Janvier 2010" xfId="70" xr:uid="{00000000-0005-0000-0000-00004D000000}"/>
    <cellStyle name="%_Flash_du_mois_de_Décembre_2008_v2(2)_Flux Financiers Conso_FAITS MARQUANTS DE SEPTEMBRE 2009" xfId="71" xr:uid="{00000000-0005-0000-0000-00004E000000}"/>
    <cellStyle name="%_Flash_du_mois_de_Décembre_2008_v2(2)_Flux Financiers Conso_Flash du mois de Décembre 2009 V3 (2)" xfId="72" xr:uid="{00000000-0005-0000-0000-00004F000000}"/>
    <cellStyle name="%_Flash_du_mois_de_Décembre_2008_v2(2)_Flux Financiers Conso_Flash du mois de Novembre V2" xfId="73" xr:uid="{00000000-0005-0000-0000-000050000000}"/>
    <cellStyle name="%_Flash_du_mois_de_Décembre_2008_v2(2)_Flux Financiers Conso_Flash du mois de septembre 2009 (2) (version 1)" xfId="74" xr:uid="{00000000-0005-0000-0000-000051000000}"/>
    <cellStyle name="%_Flash_du_mois_de_Décembre_2008_v2(2)_Flux Financiers Conso_FLASH ONATEL DU MOIS DE FEVRIER 2010 V2" xfId="75" xr:uid="{00000000-0005-0000-0000-000052000000}"/>
    <cellStyle name="%_Flash_du_mois_de_Décembre_2008_v2(2)_Flux Financiers Conso_Reporting Onatel septembre  2009 V1 (4)" xfId="76" xr:uid="{00000000-0005-0000-0000-000053000000}"/>
    <cellStyle name="%_Flash_du_mois_de_Décembre_2008_v2(2)_Reporting Onatel septembre  2009 préparé" xfId="77" xr:uid="{00000000-0005-0000-0000-000054000000}"/>
    <cellStyle name="%_Flux Financiers Conso" xfId="78" xr:uid="{00000000-0005-0000-0000-000055000000}"/>
    <cellStyle name="%_Flux Financiers Conso 2" xfId="79" xr:uid="{00000000-0005-0000-0000-000056000000}"/>
    <cellStyle name="%_Flux Financiers Conso_Classeur1" xfId="80" xr:uid="{00000000-0005-0000-0000-000057000000}"/>
    <cellStyle name="%_Flux Financiers Conso_Commentaire activité Fixe  mobile ONATEL Nov 2009" xfId="81" xr:uid="{00000000-0005-0000-0000-000058000000}"/>
    <cellStyle name="%_Flux Financiers Conso_COMMENTAIRES" xfId="82" xr:uid="{00000000-0005-0000-0000-000059000000}"/>
    <cellStyle name="%_Flux Financiers Conso_Commentaires Janvier 2010" xfId="83" xr:uid="{00000000-0005-0000-0000-00005A000000}"/>
    <cellStyle name="%_Flux Financiers Conso_FAITS MARQUANTS DE SEPTEMBRE 2009" xfId="84" xr:uid="{00000000-0005-0000-0000-00005B000000}"/>
    <cellStyle name="%_Flux Financiers Conso_Flash du mois de Décembre 2009 V3 (2)" xfId="85" xr:uid="{00000000-0005-0000-0000-00005C000000}"/>
    <cellStyle name="%_Flux Financiers Conso_Flash du mois de Novembre V2" xfId="86" xr:uid="{00000000-0005-0000-0000-00005D000000}"/>
    <cellStyle name="%_Flux Financiers Conso_Flash du mois de septembre 2009 (2) (version 1)" xfId="87" xr:uid="{00000000-0005-0000-0000-00005E000000}"/>
    <cellStyle name="%_Flux Financiers Conso_FLASH ONATEL DU MOIS DE FEVRIER 2010 V2" xfId="88" xr:uid="{00000000-0005-0000-0000-00005F000000}"/>
    <cellStyle name="%_Flux Financiers Conso_Reporting Onatel septembre  2009 V1 (4)" xfId="89" xr:uid="{00000000-0005-0000-0000-000060000000}"/>
    <cellStyle name="%_Phase préparatoire du TBG de Décembre 2008" xfId="90" xr:uid="{00000000-0005-0000-0000-000061000000}"/>
    <cellStyle name="%_Phase préparatoire du TBG de Décembre 2008_Flash du mois de septembre 2009 (2) (version 1)" xfId="91" xr:uid="{00000000-0005-0000-0000-000062000000}"/>
    <cellStyle name="%_Phase préparatoire du TBG de Décembre 2008_Flash du mois de septembre 2009 (2) (version 1) 2" xfId="92" xr:uid="{00000000-0005-0000-0000-000063000000}"/>
    <cellStyle name="%_Phase préparatoire du TBG de Décembre 2008_Flash du mois de septembre 2009 (2) (version 1)_Classeur1" xfId="93" xr:uid="{00000000-0005-0000-0000-000064000000}"/>
    <cellStyle name="%_Phase préparatoire du TBG de Décembre 2008_Flash du mois de septembre 2009 (2) (version 1)_Commentaire activité Fixe  mobile ONATEL Nov 2009" xfId="94" xr:uid="{00000000-0005-0000-0000-000065000000}"/>
    <cellStyle name="%_Phase préparatoire du TBG de Décembre 2008_Flash du mois de septembre 2009 (2) (version 1)_COMMENTAIRES" xfId="95" xr:uid="{00000000-0005-0000-0000-000066000000}"/>
    <cellStyle name="%_Phase préparatoire du TBG de Décembre 2008_Flash du mois de septembre 2009 (2) (version 1)_Commentaires Janvier 2010" xfId="96" xr:uid="{00000000-0005-0000-0000-000067000000}"/>
    <cellStyle name="%_Phase préparatoire du TBG de Décembre 2008_Flash du mois de septembre 2009 (2) (version 1)_Flash du mois de Décembre 2009 V3 (2)" xfId="97" xr:uid="{00000000-0005-0000-0000-000068000000}"/>
    <cellStyle name="%_Phase préparatoire du TBG de Décembre 2008_Flash du mois de septembre 2009 (2) (version 1)_Flash du mois de Novembre V2" xfId="98" xr:uid="{00000000-0005-0000-0000-000069000000}"/>
    <cellStyle name="%_Phase préparatoire du TBG de Décembre 2008_Flash du mois de septembre 2009 (2) (version 1)_FLASH ONATEL DU MOIS DE FEVRIER 2010 V2" xfId="99" xr:uid="{00000000-0005-0000-0000-00006A000000}"/>
    <cellStyle name="%_Phase préparatoire du TBG de Décembre 2008_Flash du mois de septembre 2009 (2) (version 1)_Reporting Onatel septembre  2009 V1 (4)" xfId="100" xr:uid="{00000000-0005-0000-0000-00006B000000}"/>
    <cellStyle name="%_Phase préparatoire du TBG de Décembre 2008_Flux Financiers Conso" xfId="101" xr:uid="{00000000-0005-0000-0000-00006C000000}"/>
    <cellStyle name="%_Phase préparatoire du TBG de Décembre 2008_Flux Financiers Conso 2" xfId="102" xr:uid="{00000000-0005-0000-0000-00006D000000}"/>
    <cellStyle name="%_Phase préparatoire du TBG de Décembre 2008_Flux Financiers Conso_Classeur1" xfId="103" xr:uid="{00000000-0005-0000-0000-00006E000000}"/>
    <cellStyle name="%_Phase préparatoire du TBG de Décembre 2008_Flux Financiers Conso_Commentaire activité Fixe  mobile ONATEL Nov 2009" xfId="104" xr:uid="{00000000-0005-0000-0000-00006F000000}"/>
    <cellStyle name="%_Phase préparatoire du TBG de Décembre 2008_Flux Financiers Conso_COMMENTAIRES" xfId="105" xr:uid="{00000000-0005-0000-0000-000070000000}"/>
    <cellStyle name="%_Phase préparatoire du TBG de Décembre 2008_Flux Financiers Conso_Commentaires Janvier 2010" xfId="106" xr:uid="{00000000-0005-0000-0000-000071000000}"/>
    <cellStyle name="%_Phase préparatoire du TBG de Décembre 2008_Flux Financiers Conso_FAITS MARQUANTS DE SEPTEMBRE 2009" xfId="107" xr:uid="{00000000-0005-0000-0000-000072000000}"/>
    <cellStyle name="%_Phase préparatoire du TBG de Décembre 2008_Flux Financiers Conso_Flash du mois de Décembre 2009 V3 (2)" xfId="108" xr:uid="{00000000-0005-0000-0000-000073000000}"/>
    <cellStyle name="%_Phase préparatoire du TBG de Décembre 2008_Flux Financiers Conso_Flash du mois de Novembre V2" xfId="109" xr:uid="{00000000-0005-0000-0000-000074000000}"/>
    <cellStyle name="%_Phase préparatoire du TBG de Décembre 2008_Flux Financiers Conso_Flash du mois de septembre 2009 (2) (version 1)" xfId="110" xr:uid="{00000000-0005-0000-0000-000075000000}"/>
    <cellStyle name="%_Phase préparatoire du TBG de Décembre 2008_Flux Financiers Conso_FLASH ONATEL DU MOIS DE FEVRIER 2010 V2" xfId="111" xr:uid="{00000000-0005-0000-0000-000076000000}"/>
    <cellStyle name="%_Phase préparatoire du TBG de Décembre 2008_Flux Financiers Conso_Reporting Onatel septembre  2009 V1 (4)" xfId="112" xr:uid="{00000000-0005-0000-0000-000077000000}"/>
    <cellStyle name="%_Phase préparatoire du TBG de Décembre 2008_Reporting Onatel septembre  2009 préparé" xfId="113" xr:uid="{00000000-0005-0000-0000-000078000000}"/>
    <cellStyle name="%_P-L Fixe" xfId="114" xr:uid="{00000000-0005-0000-0000-000079000000}"/>
    <cellStyle name="%_Prez Budget 2009-V1" xfId="115" xr:uid="{00000000-0005-0000-0000-00007A000000}"/>
    <cellStyle name="%_Prez Budget 2009-V1_BUDGET ONATEL 2010 v5" xfId="116" xr:uid="{00000000-0005-0000-0000-00007B000000}"/>
    <cellStyle name="%_Prez Budget 2009-V1_CAPEX BUDGET2010" xfId="117" xr:uid="{00000000-0005-0000-0000-00007C000000}"/>
    <cellStyle name="%_Projet de budget 2009- Onatel- V5bis" xfId="118" xr:uid="{00000000-0005-0000-0000-00007D000000}"/>
    <cellStyle name="%_Projet de budget 2009- Onatel- V5bis_BUDGET ONATEL 2010 v5" xfId="119" xr:uid="{00000000-0005-0000-0000-00007E000000}"/>
    <cellStyle name="%_Projet de budget 2009- Onatel- V5bis_CAPEX BUDGET2010" xfId="120" xr:uid="{00000000-0005-0000-0000-00007F000000}"/>
    <cellStyle name="%_repartition_mensuelle_objectifs_2010 _par_DR" xfId="121" xr:uid="{00000000-0005-0000-0000-000080000000}"/>
    <cellStyle name="%_repartition_objectifs_2011" xfId="122" xr:uid="{00000000-0005-0000-0000-000081000000}"/>
    <cellStyle name="%_REPORTING  ONATEL SEPTEMBRE 2008 V3" xfId="123" xr:uid="{00000000-0005-0000-0000-000082000000}"/>
    <cellStyle name="%_REPORTING  ONATEL SEPTEMBRE 2008 V3_BUDGET ONATEL 2010 v5" xfId="124" xr:uid="{00000000-0005-0000-0000-000083000000}"/>
    <cellStyle name="%_REPORTING  ONATEL SEPTEMBRE 2008 V3_Budget Telmob 2011" xfId="125" xr:uid="{00000000-0005-0000-0000-000084000000}"/>
    <cellStyle name="%_REPORTING  ONATEL SEPTEMBRE 2008 V3_CAPEX BUDGET2010" xfId="126" xr:uid="{00000000-0005-0000-0000-000085000000}"/>
    <cellStyle name="%_REPORTING  ONATEL SEPTEMBRE 2008 V3_Capex- Mobile" xfId="127" xr:uid="{00000000-0005-0000-0000-000086000000}"/>
    <cellStyle name="%_Reporting Onatel septembre  2009 préparé" xfId="128" xr:uid="{00000000-0005-0000-0000-000087000000}"/>
    <cellStyle name="%_Sotelma- P&amp;L MAD " xfId="4888" xr:uid="{00000000-0005-0000-0000-000088000000}"/>
    <cellStyle name="%_Tableau de suivi d'interco-DF_DO Onatel" xfId="2820" xr:uid="{00000000-0005-0000-0000-000089000000}"/>
    <cellStyle name="%_TBG filiales Février 10" xfId="4907" xr:uid="{00000000-0005-0000-0000-00008A000000}"/>
    <cellStyle name="%_TRAFIC FIXE &amp; MOBILE" xfId="129" xr:uid="{00000000-0005-0000-0000-00008B000000}"/>
    <cellStyle name="%_TRAFIC FIXE &amp; MOBILE_Flash du mois de septembre 2009 (2) (version 1)" xfId="130" xr:uid="{00000000-0005-0000-0000-00008C000000}"/>
    <cellStyle name="%_TRAFIC FIXE &amp; MOBILE_Flash du mois de septembre 2009 (2) (version 1) 2" xfId="131" xr:uid="{00000000-0005-0000-0000-00008D000000}"/>
    <cellStyle name="%_TRAFIC FIXE &amp; MOBILE_Flash du mois de septembre 2009 (2) (version 1)_Classeur1" xfId="132" xr:uid="{00000000-0005-0000-0000-00008E000000}"/>
    <cellStyle name="%_TRAFIC FIXE &amp; MOBILE_Flash du mois de septembre 2009 (2) (version 1)_Commentaire activité Fixe  mobile ONATEL Nov 2009" xfId="133" xr:uid="{00000000-0005-0000-0000-00008F000000}"/>
    <cellStyle name="%_TRAFIC FIXE &amp; MOBILE_Flash du mois de septembre 2009 (2) (version 1)_COMMENTAIRES" xfId="134" xr:uid="{00000000-0005-0000-0000-000090000000}"/>
    <cellStyle name="%_TRAFIC FIXE &amp; MOBILE_Flash du mois de septembre 2009 (2) (version 1)_Commentaires Janvier 2010" xfId="135" xr:uid="{00000000-0005-0000-0000-000091000000}"/>
    <cellStyle name="%_TRAFIC FIXE &amp; MOBILE_Flash du mois de septembre 2009 (2) (version 1)_Flash du mois de Décembre 2009 V3 (2)" xfId="136" xr:uid="{00000000-0005-0000-0000-000092000000}"/>
    <cellStyle name="%_TRAFIC FIXE &amp; MOBILE_Flash du mois de septembre 2009 (2) (version 1)_Flash du mois de Novembre V2" xfId="137" xr:uid="{00000000-0005-0000-0000-000093000000}"/>
    <cellStyle name="%_TRAFIC FIXE &amp; MOBILE_Flash du mois de septembre 2009 (2) (version 1)_FLASH ONATEL DU MOIS DE FEVRIER 2010 V2" xfId="138" xr:uid="{00000000-0005-0000-0000-000094000000}"/>
    <cellStyle name="%_TRAFIC FIXE &amp; MOBILE_Flash du mois de septembre 2009 (2) (version 1)_Reporting Onatel septembre  2009 V1 (4)" xfId="139" xr:uid="{00000000-0005-0000-0000-000095000000}"/>
    <cellStyle name="%_TRAFIC FIXE &amp; MOBILE_Reporting Onatel septembre  2009 préparé" xfId="140" xr:uid="{00000000-0005-0000-0000-000096000000}"/>
    <cellStyle name="%_Trafic_Comptable_2009_Août" xfId="2821" xr:uid="{00000000-0005-0000-0000-000097000000}"/>
    <cellStyle name="%_Trafic_Comptable_2009_Août 2" xfId="2822" xr:uid="{00000000-0005-0000-0000-000098000000}"/>
    <cellStyle name="%_Trafic_Comptable_2009_Août 2_Tableau de suivi d'interco-DF_DO Onatel" xfId="2823" xr:uid="{00000000-0005-0000-0000-000099000000}"/>
    <cellStyle name="%_Trafic_Comptable_2009_juillet" xfId="2824" xr:uid="{00000000-0005-0000-0000-00009A000000}"/>
    <cellStyle name="%_Trafic_Comptable_2009_juillet 2" xfId="2825" xr:uid="{00000000-0005-0000-0000-00009B000000}"/>
    <cellStyle name="%_Trafic_Comptable_2009_juillet 2_Tableau de suivi d'interco-DF_DO Onatel" xfId="2826" xr:uid="{00000000-0005-0000-0000-00009C000000}"/>
    <cellStyle name="%_Trafic_Comptable_2009_NOV" xfId="2827" xr:uid="{00000000-0005-0000-0000-00009D000000}"/>
    <cellStyle name="%_Trafic_Comptable_2009_NOV 2" xfId="2828" xr:uid="{00000000-0005-0000-0000-00009E000000}"/>
    <cellStyle name="%_Trafic_Comptable_2009_NOV 2_Tableau de suivi d'interco-DF_DO Onatel" xfId="2829" xr:uid="{00000000-0005-0000-0000-00009F000000}"/>
    <cellStyle name="%_Trafic_Comptable_2009_oct" xfId="2830" xr:uid="{00000000-0005-0000-0000-0000A0000000}"/>
    <cellStyle name="%_Trafic_Comptable_2009_oct 2" xfId="2831" xr:uid="{00000000-0005-0000-0000-0000A1000000}"/>
    <cellStyle name="%_Trafic_Comptable_2009_oct 2_Tableau de suivi d'interco-DF_DO Onatel" xfId="2832" xr:uid="{00000000-0005-0000-0000-0000A2000000}"/>
    <cellStyle name="%_Trafic_Comptable_2009_Sept" xfId="2833" xr:uid="{00000000-0005-0000-0000-0000A3000000}"/>
    <cellStyle name="%_Trafic_Comptable_2009_Sept 2" xfId="2834" xr:uid="{00000000-0005-0000-0000-0000A4000000}"/>
    <cellStyle name="%_Trafic_Comptable_2009_Sept 2_Tableau de suivi d'interco-DF_DO Onatel" xfId="2835" xr:uid="{00000000-0005-0000-0000-0000A5000000}"/>
    <cellStyle name="%_Trafic_Comptable_2010_Janvier" xfId="2836" xr:uid="{00000000-0005-0000-0000-0000A6000000}"/>
    <cellStyle name="%_Trafic_Comptable_2010_Janvier 2" xfId="2837" xr:uid="{00000000-0005-0000-0000-0000A7000000}"/>
    <cellStyle name="%_Trafic_Comptable_2010_Janvier 2_Tableau de suivi d'interco-DF_DO Onatel" xfId="2838" xr:uid="{00000000-0005-0000-0000-0000A8000000}"/>
    <cellStyle name="%_yan mogo ba" xfId="141" xr:uid="{00000000-0005-0000-0000-0000A9000000}"/>
    <cellStyle name="%_yan mogo ba_Flash du mois de septembre 2009 (2) (version 1)" xfId="142" xr:uid="{00000000-0005-0000-0000-0000AA000000}"/>
    <cellStyle name="%_yan mogo ba_Flash du mois de septembre 2009 (2) (version 1) 2" xfId="143" xr:uid="{00000000-0005-0000-0000-0000AB000000}"/>
    <cellStyle name="%_yan mogo ba_Flash du mois de septembre 2009 (2) (version 1)_Classeur1" xfId="144" xr:uid="{00000000-0005-0000-0000-0000AC000000}"/>
    <cellStyle name="%_yan mogo ba_Flash du mois de septembre 2009 (2) (version 1)_Commentaire activité Fixe  mobile ONATEL Nov 2009" xfId="145" xr:uid="{00000000-0005-0000-0000-0000AD000000}"/>
    <cellStyle name="%_yan mogo ba_Flash du mois de septembre 2009 (2) (version 1)_COMMENTAIRES" xfId="146" xr:uid="{00000000-0005-0000-0000-0000AE000000}"/>
    <cellStyle name="%_yan mogo ba_Flash du mois de septembre 2009 (2) (version 1)_Commentaires Janvier 2010" xfId="147" xr:uid="{00000000-0005-0000-0000-0000AF000000}"/>
    <cellStyle name="%_yan mogo ba_Flash du mois de septembre 2009 (2) (version 1)_Flash du mois de Décembre 2009 V3 (2)" xfId="148" xr:uid="{00000000-0005-0000-0000-0000B0000000}"/>
    <cellStyle name="%_yan mogo ba_Flash du mois de septembre 2009 (2) (version 1)_Flash du mois de Novembre V2" xfId="149" xr:uid="{00000000-0005-0000-0000-0000B1000000}"/>
    <cellStyle name="%_yan mogo ba_Flash du mois de septembre 2009 (2) (version 1)_FLASH ONATEL DU MOIS DE FEVRIER 2010 V2" xfId="150" xr:uid="{00000000-0005-0000-0000-0000B2000000}"/>
    <cellStyle name="%_yan mogo ba_Flash du mois de septembre 2009 (2) (version 1)_Reporting Onatel septembre  2009 V1 (4)" xfId="151" xr:uid="{00000000-0005-0000-0000-0000B3000000}"/>
    <cellStyle name="%_yan mogo ba_Reporting Onatel septembre  2009 préparé" xfId="152" xr:uid="{00000000-0005-0000-0000-0000B4000000}"/>
    <cellStyle name="??" xfId="153" xr:uid="{00000000-0005-0000-0000-0000B5000000}"/>
    <cellStyle name="?? [0]_BINV" xfId="154" xr:uid="{00000000-0005-0000-0000-0000B6000000}"/>
    <cellStyle name="???[0]_BINV" xfId="155" xr:uid="{00000000-0005-0000-0000-0000B7000000}"/>
    <cellStyle name="???_BINV" xfId="156" xr:uid="{00000000-0005-0000-0000-0000B8000000}"/>
    <cellStyle name="??[0]_laroux" xfId="157" xr:uid="{00000000-0005-0000-0000-0000B9000000}"/>
    <cellStyle name="??_BINV" xfId="158" xr:uid="{00000000-0005-0000-0000-0000BA000000}"/>
    <cellStyle name="\" xfId="159" xr:uid="{00000000-0005-0000-0000-0000BB000000}"/>
    <cellStyle name="\_Budget 09_CF conso Onatel" xfId="160" xr:uid="{00000000-0005-0000-0000-0000BC000000}"/>
    <cellStyle name="\_Capex Fixe" xfId="161" xr:uid="{00000000-0005-0000-0000-0000BD000000}"/>
    <cellStyle name="\_Tableau de Bord de Gestion ONATEL 2011" xfId="162" xr:uid="{00000000-0005-0000-0000-0000BE000000}"/>
    <cellStyle name="_%(SignOnly)" xfId="163" xr:uid="{00000000-0005-0000-0000-0000BF000000}"/>
    <cellStyle name="_%(SignOnly)_BLS2q_salesforce" xfId="164" xr:uid="{00000000-0005-0000-0000-0000C0000000}"/>
    <cellStyle name="_%(SignSpaceOnly)" xfId="165" xr:uid="{00000000-0005-0000-0000-0000C1000000}"/>
    <cellStyle name="_%(SignSpaceOnly)_BLS2q_salesforce" xfId="166" xr:uid="{00000000-0005-0000-0000-0000C2000000}"/>
    <cellStyle name="_~8691318" xfId="4931" xr:uid="{00000000-0005-0000-0000-0000C3000000}"/>
    <cellStyle name="_~8691318_BP&amp;A Bulletin - 05- 2008-09-MAPA (draft)" xfId="4932" xr:uid="{00000000-0005-0000-0000-0000C4000000}"/>
    <cellStyle name="_~8691318_BP&amp;A Bulletin - 05- 2008-09-MAPA (Post review)" xfId="4933" xr:uid="{00000000-0005-0000-0000-0000C5000000}"/>
    <cellStyle name="_9thFeb_1350_capex model" xfId="4934" xr:uid="{00000000-0005-0000-0000-0000C6000000}"/>
    <cellStyle name="_9thFeb_1350_capex model_F2.7A" xfId="4935" xr:uid="{00000000-0005-0000-0000-0000C7000000}"/>
    <cellStyle name="_Access Charges - Unit wise Feb 04" xfId="4936" xr:uid="{00000000-0005-0000-0000-0000C8000000}"/>
    <cellStyle name="_Access Charges Infotel" xfId="4937" xr:uid="{00000000-0005-0000-0000-0000C9000000}"/>
    <cellStyle name="_Access Charges Mobility" xfId="4938" xr:uid="{00000000-0005-0000-0000-0000CA000000}"/>
    <cellStyle name="_Access KPI_Nov 04" xfId="4939" xr:uid="{00000000-0005-0000-0000-0000CB000000}"/>
    <cellStyle name="_actu3 2007 GT" xfId="3537" xr:uid="{00000000-0005-0000-0000-0000CC000000}"/>
    <cellStyle name="_BFR 1009v1" xfId="4908" xr:uid="{00000000-0005-0000-0000-0000CD000000}"/>
    <cellStyle name="_BPA 17Jan" xfId="4940" xr:uid="{00000000-0005-0000-0000-0000CE000000}"/>
    <cellStyle name="_BPA 17Jan_F2.7A" xfId="4941" xr:uid="{00000000-0005-0000-0000-0000CF000000}"/>
    <cellStyle name="_BTVL Consolidated" xfId="4942" xr:uid="{00000000-0005-0000-0000-0000D0000000}"/>
    <cellStyle name="_BTVL consolidation format_new V 2.7" xfId="4943" xr:uid="{00000000-0005-0000-0000-0000D1000000}"/>
    <cellStyle name="_BTVL F&amp;F - 2+10 - For circulation" xfId="4944" xr:uid="{00000000-0005-0000-0000-0000D2000000}"/>
    <cellStyle name="_BTVL Format" xfId="4945" xr:uid="{00000000-0005-0000-0000-0000D3000000}"/>
    <cellStyle name="_Budget 2004-05 V 2.7" xfId="4946" xr:uid="{00000000-0005-0000-0000-0000D4000000}"/>
    <cellStyle name="_Budget HR 2004-05" xfId="4947" xr:uid="{00000000-0005-0000-0000-0000D5000000}"/>
    <cellStyle name="_Budget ver2" xfId="4948" xr:uid="{00000000-0005-0000-0000-0000D6000000}"/>
    <cellStyle name="_CAPEX Août 07 (3)" xfId="167" xr:uid="{00000000-0005-0000-0000-0000D7000000}"/>
    <cellStyle name="_CAPEX Août 07 (3)_Classeur1 (2)" xfId="168" xr:uid="{00000000-0005-0000-0000-0000D8000000}"/>
    <cellStyle name="_CAPEX Pole Réseaux  fevrier 2007" xfId="169" xr:uid="{00000000-0005-0000-0000-0000D9000000}"/>
    <cellStyle name="_CAPEX Pole Réseaux  Mars 2007" xfId="170" xr:uid="{00000000-0005-0000-0000-0000DA000000}"/>
    <cellStyle name="_CAPEX RFE 2007-2008-Actu12008 (2)" xfId="171" xr:uid="{00000000-0005-0000-0000-0000DB000000}"/>
    <cellStyle name="_CIP Commercial DRM 30-10-05" xfId="4909" xr:uid="{00000000-0005-0000-0000-0000DC000000}"/>
    <cellStyle name="_Classeur2" xfId="172" xr:uid="{00000000-0005-0000-0000-0000DD000000}"/>
    <cellStyle name="_Classeur2 2" xfId="173" xr:uid="{00000000-0005-0000-0000-0000DE000000}"/>
    <cellStyle name="_Classeur2 3" xfId="4258" xr:uid="{00000000-0005-0000-0000-0000DF000000}"/>
    <cellStyle name="_Classeur4" xfId="174" xr:uid="{00000000-0005-0000-0000-0000E0000000}"/>
    <cellStyle name="_Comma" xfId="175" xr:uid="{00000000-0005-0000-0000-0000E1000000}"/>
    <cellStyle name="_Comma_BLS2q_salesforce" xfId="176" xr:uid="{00000000-0005-0000-0000-0000E2000000}"/>
    <cellStyle name="_Comma_Contribution of assets into USAi_02" xfId="177" xr:uid="{00000000-0005-0000-0000-0000E3000000}"/>
    <cellStyle name="_Comma_credit - newco_6_18" xfId="178" xr:uid="{00000000-0005-0000-0000-0000E4000000}"/>
    <cellStyle name="_Comma_CSC Cable makers 060502" xfId="179" xr:uid="{00000000-0005-0000-0000-0000E5000000}"/>
    <cellStyle name="_Comma_Final Pages 8-20" xfId="180" xr:uid="{00000000-0005-0000-0000-0000E6000000}"/>
    <cellStyle name="_Comma_Final Pages 8-20_BLS2q_salesforce" xfId="181" xr:uid="{00000000-0005-0000-0000-0000E7000000}"/>
    <cellStyle name="_Comma_further analysis on comparables" xfId="182" xr:uid="{00000000-0005-0000-0000-0000E8000000}"/>
    <cellStyle name="_Comma_further analysis on comparables_BLS2q_salesforce" xfId="183" xr:uid="{00000000-0005-0000-0000-0000E9000000}"/>
    <cellStyle name="_Comma_NBC-5 yearDCF-Final from Vivendi modified" xfId="184" xr:uid="{00000000-0005-0000-0000-0000EA000000}"/>
    <cellStyle name="_Comma_Training Model Shell" xfId="185" xr:uid="{00000000-0005-0000-0000-0000EB000000}"/>
    <cellStyle name="_Comma_Update 08-27-01-3" xfId="186" xr:uid="{00000000-0005-0000-0000-0000EC000000}"/>
    <cellStyle name="_conso v3 bis" xfId="187" xr:uid="{00000000-0005-0000-0000-0000ED000000}"/>
    <cellStyle name="_CONSOLIDATION DES PRODUITS COMMERCIAUX-31-10-05" xfId="4910" xr:uid="{00000000-0005-0000-0000-0000EE000000}"/>
    <cellStyle name="_Copy of QoQ Access Charges" xfId="4949" xr:uid="{00000000-0005-0000-0000-0000EF000000}"/>
    <cellStyle name="_Currency" xfId="188" xr:uid="{00000000-0005-0000-0000-0000F0000000}"/>
    <cellStyle name="_Currency_BLS2q_salesforce" xfId="189" xr:uid="{00000000-0005-0000-0000-0000F1000000}"/>
    <cellStyle name="_Currency_Contribution of assets into USAi_02" xfId="190" xr:uid="{00000000-0005-0000-0000-0000F2000000}"/>
    <cellStyle name="_Currency_credit - newco_6_18" xfId="191" xr:uid="{00000000-0005-0000-0000-0000F3000000}"/>
    <cellStyle name="_Currency_credit - newco_6_18_BLS2q_salesforce" xfId="192" xr:uid="{00000000-0005-0000-0000-0000F4000000}"/>
    <cellStyle name="_Currency_CSC Cable makers 060502" xfId="193" xr:uid="{00000000-0005-0000-0000-0000F5000000}"/>
    <cellStyle name="_Currency_Final Pages 8-20" xfId="194" xr:uid="{00000000-0005-0000-0000-0000F6000000}"/>
    <cellStyle name="_Currency_Final Pages 8-20_BLS2q_salesforce" xfId="195" xr:uid="{00000000-0005-0000-0000-0000F7000000}"/>
    <cellStyle name="_Currency_further analysis on comparables" xfId="196" xr:uid="{00000000-0005-0000-0000-0000F8000000}"/>
    <cellStyle name="_Currency_further analysis on comparables_BLS2q_salesforce" xfId="197" xr:uid="{00000000-0005-0000-0000-0000F9000000}"/>
    <cellStyle name="_Currency_NBC-5 yearDCF-Final from Vivendi modified" xfId="198" xr:uid="{00000000-0005-0000-0000-0000FA000000}"/>
    <cellStyle name="_Currency_Pirelli Valo" xfId="199" xr:uid="{00000000-0005-0000-0000-0000FB000000}"/>
    <cellStyle name="_Currency_Preliminary Model 30 06 00" xfId="200" xr:uid="{00000000-0005-0000-0000-0000FC000000}"/>
    <cellStyle name="_Currency_Training Model Shell" xfId="201" xr:uid="{00000000-0005-0000-0000-0000FD000000}"/>
    <cellStyle name="_Currency_Training Model Shell_BLS2q_salesforce" xfId="202" xr:uid="{00000000-0005-0000-0000-0000FE000000}"/>
    <cellStyle name="_Currency_Update 08-27-01-3" xfId="203" xr:uid="{00000000-0005-0000-0000-0000FF000000}"/>
    <cellStyle name="_Currency_Update 08-27-01-3_BLS2q_salesforce" xfId="204" xr:uid="{00000000-0005-0000-0000-000000010000}"/>
    <cellStyle name="_Currency_Warrants Valuation Model" xfId="205" xr:uid="{00000000-0005-0000-0000-000001010000}"/>
    <cellStyle name="_CurrencySpace" xfId="206" xr:uid="{00000000-0005-0000-0000-000002010000}"/>
    <cellStyle name="_CurrencySpace_BLS2q_salesforce" xfId="207" xr:uid="{00000000-0005-0000-0000-000003010000}"/>
    <cellStyle name="_CurrencySpace_Contribution of assets into USAi_02" xfId="208" xr:uid="{00000000-0005-0000-0000-000004010000}"/>
    <cellStyle name="_CurrencySpace_credit - newco_6_18" xfId="209" xr:uid="{00000000-0005-0000-0000-000005010000}"/>
    <cellStyle name="_CurrencySpace_CSC Cable makers 060502" xfId="210" xr:uid="{00000000-0005-0000-0000-000006010000}"/>
    <cellStyle name="_CurrencySpace_Final Pages 8-20" xfId="211" xr:uid="{00000000-0005-0000-0000-000007010000}"/>
    <cellStyle name="_CurrencySpace_Final Pages 8-20_BLS2q_salesforce" xfId="212" xr:uid="{00000000-0005-0000-0000-000008010000}"/>
    <cellStyle name="_CurrencySpace_further analysis on comparables" xfId="213" xr:uid="{00000000-0005-0000-0000-000009010000}"/>
    <cellStyle name="_CurrencySpace_further analysis on comparables_BLS2q_salesforce" xfId="214" xr:uid="{00000000-0005-0000-0000-00000A010000}"/>
    <cellStyle name="_CurrencySpace_NBC-5 yearDCF-Final from Vivendi modified" xfId="215" xr:uid="{00000000-0005-0000-0000-00000B010000}"/>
    <cellStyle name="_CurrencySpace_Training Model Shell" xfId="216" xr:uid="{00000000-0005-0000-0000-00000C010000}"/>
    <cellStyle name="_CurrencySpace_Update 08-27-01-3" xfId="217" xr:uid="{00000000-0005-0000-0000-00000D010000}"/>
    <cellStyle name="_CWNs - HAR" xfId="4950" xr:uid="{00000000-0005-0000-0000-00000E010000}"/>
    <cellStyle name="_CWNs - HAR_BP&amp;A Bulletin - 05- 2008-09-MAPA (draft)" xfId="4951" xr:uid="{00000000-0005-0000-0000-00000F010000}"/>
    <cellStyle name="_CWNs - HAR_BP&amp;A Bulletin - 05- 2008-09-MAPA (Post review)" xfId="4952" xr:uid="{00000000-0005-0000-0000-000010010000}"/>
    <cellStyle name="_CWNs - MOBILITY" xfId="4953" xr:uid="{00000000-0005-0000-0000-000011010000}"/>
    <cellStyle name="_CWNs - MOBILITY_BP&amp;A Bulletin - 05- 2008-09-MAPA (draft)" xfId="4954" xr:uid="{00000000-0005-0000-0000-000012010000}"/>
    <cellStyle name="_CWNs - MOBILITY_BP&amp;A Bulletin - 05- 2008-09-MAPA (Post review)" xfId="4955" xr:uid="{00000000-0005-0000-0000-000013010000}"/>
    <cellStyle name="_CWNs - MOBILITY1" xfId="4956" xr:uid="{00000000-0005-0000-0000-000014010000}"/>
    <cellStyle name="_CWNs - MOBILITY1_BP&amp;A Bulletin - 05- 2008-09-MAPA (draft)" xfId="4957" xr:uid="{00000000-0005-0000-0000-000015010000}"/>
    <cellStyle name="_CWNs - MOBILITY1_BP&amp;A Bulletin - 05- 2008-09-MAPA (Post review)" xfId="4958" xr:uid="{00000000-0005-0000-0000-000016010000}"/>
    <cellStyle name="_Delhi - CAPEX - updated Dec 30" xfId="4959" xr:uid="{00000000-0005-0000-0000-000017010000}"/>
    <cellStyle name="_Delhi - CAPEX - updated Dec 30_BP&amp;A Bulletin - 05- 2008-09-MAPA (draft)" xfId="4960" xr:uid="{00000000-0005-0000-0000-000018010000}"/>
    <cellStyle name="_Delhi - CAPEX - updated Dec 30_BP&amp;A Bulletin - 05- 2008-09-MAPA (Post review)" xfId="4961" xr:uid="{00000000-0005-0000-0000-000019010000}"/>
    <cellStyle name="_Données du 11 octobre" xfId="218" xr:uid="{00000000-0005-0000-0000-00001A010000}"/>
    <cellStyle name="_DSL profitability- Feb '04_Access" xfId="4962" xr:uid="{00000000-0005-0000-0000-00001B010000}"/>
    <cellStyle name="_DV CAPEX 2008" xfId="219" xr:uid="{00000000-0005-0000-0000-00001C010000}"/>
    <cellStyle name="_EBITDA Margin Analysis" xfId="4963" xr:uid="{00000000-0005-0000-0000-00001D010000}"/>
    <cellStyle name="_EtatADSL-10-01-2007- estimation PdM" xfId="220" xr:uid="{00000000-0005-0000-0000-00001E010000}"/>
    <cellStyle name="_EtatADSL-10-01-2007- estimation PdM_BUDGET ONATEL 2010 v5" xfId="221" xr:uid="{00000000-0005-0000-0000-00001F010000}"/>
    <cellStyle name="_EtatADSL-10-01-2007- estimation PdM_CAPEX BUDGET2010" xfId="222" xr:uid="{00000000-0005-0000-0000-000020010000}"/>
    <cellStyle name="_Euro" xfId="223" xr:uid="{00000000-0005-0000-0000-000021010000}"/>
    <cellStyle name="_Euro_BLS2q_salesforce" xfId="224" xr:uid="{00000000-0005-0000-0000-000022010000}"/>
    <cellStyle name="_Expense variation" xfId="4964" xr:uid="{00000000-0005-0000-0000-000023010000}"/>
    <cellStyle name="_Flash KPI Consol" xfId="4965" xr:uid="{00000000-0005-0000-0000-000024010000}"/>
    <cellStyle name="_Frais d'actes  Contentieux 2009" xfId="225" xr:uid="{00000000-0005-0000-0000-000025010000}"/>
    <cellStyle name="_frs 112009v1" xfId="4911" xr:uid="{00000000-0005-0000-0000-000026010000}"/>
    <cellStyle name="_Heading" xfId="226" xr:uid="{00000000-0005-0000-0000-000027010000}"/>
    <cellStyle name="_Heading_01 VU Liquidity 171202" xfId="227" xr:uid="{00000000-0005-0000-0000-000028010000}"/>
    <cellStyle name="_Heading_210302 VU Liquidity new figures" xfId="228" xr:uid="{00000000-0005-0000-0000-000029010000}"/>
    <cellStyle name="_Heading_210302 VU Liquidity new figures 2" xfId="229" xr:uid="{00000000-0005-0000-0000-00002A010000}"/>
    <cellStyle name="_Heading_210302 VU Liquidity new figures_BUDGET ONATEL 2010 v5" xfId="230" xr:uid="{00000000-0005-0000-0000-00002B010000}"/>
    <cellStyle name="_Heading_210302 VU Liquidity new figures_CAPEX BUDGET2010" xfId="231" xr:uid="{00000000-0005-0000-0000-00002C010000}"/>
    <cellStyle name="_Heading_210302 VU Liquidity new figures_Classeur1" xfId="232" xr:uid="{00000000-0005-0000-0000-00002D010000}"/>
    <cellStyle name="_Heading_210302 VU Liquidity new figures_Classeur1 (2)" xfId="233" xr:uid="{00000000-0005-0000-0000-00002E010000}"/>
    <cellStyle name="_Heading_210302 VU Liquidity new figures_Commentaire activité Fixe  mobile ONATEL Nov 2009" xfId="234" xr:uid="{00000000-0005-0000-0000-00002F010000}"/>
    <cellStyle name="_Heading_210302 VU Liquidity new figures_COMMENTAIRES" xfId="235" xr:uid="{00000000-0005-0000-0000-000030010000}"/>
    <cellStyle name="_Heading_210302 VU Liquidity new figures_commentaires fixe  internet Déc 08" xfId="236" xr:uid="{00000000-0005-0000-0000-000031010000}"/>
    <cellStyle name="_Heading_210302 VU Liquidity new figures_Commentaires Janvier 2010" xfId="237" xr:uid="{00000000-0005-0000-0000-000032010000}"/>
    <cellStyle name="_Heading_210302 VU Liquidity new figures_commentaires_fixe__internet_nov_08(2)" xfId="238" xr:uid="{00000000-0005-0000-0000-000033010000}"/>
    <cellStyle name="_Heading_210302 VU Liquidity new figures_Copie de Flash du mois d' avril 2009 corrigé par NAIMI" xfId="239" xr:uid="{00000000-0005-0000-0000-000034010000}"/>
    <cellStyle name="_Heading_210302 VU Liquidity new figures_Copie de Flash du mois de Décembre 2008 v2 (3)" xfId="240" xr:uid="{00000000-0005-0000-0000-000035010000}"/>
    <cellStyle name="_Heading_210302 VU Liquidity new figures_FAITS MARQUANTS DE SEPTEMBRE 2009" xfId="241" xr:uid="{00000000-0005-0000-0000-000036010000}"/>
    <cellStyle name="_Heading_210302 VU Liquidity new figures_Feuil1" xfId="4889" xr:uid="{00000000-0005-0000-0000-000037010000}"/>
    <cellStyle name="_Heading_210302 VU Liquidity new figures_Flash du mois d' avril 2009" xfId="242" xr:uid="{00000000-0005-0000-0000-000038010000}"/>
    <cellStyle name="_Heading_210302 VU Liquidity new figures_Flash du mois de Décembre 2009 V3 (2)" xfId="243" xr:uid="{00000000-0005-0000-0000-000039010000}"/>
    <cellStyle name="_Heading_210302 VU Liquidity new figures_Flash du mois de mai 2009" xfId="244" xr:uid="{00000000-0005-0000-0000-00003A010000}"/>
    <cellStyle name="_Heading_210302 VU Liquidity new figures_Flash du mois de Novembre V2" xfId="245" xr:uid="{00000000-0005-0000-0000-00003B010000}"/>
    <cellStyle name="_Heading_210302 VU Liquidity new figures_Flash du mois de septembre 2009 (2) (version 1)" xfId="246" xr:uid="{00000000-0005-0000-0000-00003C010000}"/>
    <cellStyle name="_Heading_210302 VU Liquidity new figures_FLASH ONATEL DU MOIS DE FEVRIER 2010 V2" xfId="247" xr:uid="{00000000-0005-0000-0000-00003D010000}"/>
    <cellStyle name="_Heading_210302 VU Liquidity new figures_Flash_du_mois_de_Décembre_2008_v2(2)" xfId="248" xr:uid="{00000000-0005-0000-0000-00003E010000}"/>
    <cellStyle name="_Heading_210302 VU Liquidity new figures_Flux Financiers Conso" xfId="249" xr:uid="{00000000-0005-0000-0000-00003F010000}"/>
    <cellStyle name="_Heading_210302 VU Liquidity new figures_P-L Fixe" xfId="250" xr:uid="{00000000-0005-0000-0000-000040010000}"/>
    <cellStyle name="_Heading_210302 VU Liquidity new figures_Reporting Consolidé ONATEL 04.2009" xfId="251" xr:uid="{00000000-0005-0000-0000-000041010000}"/>
    <cellStyle name="_Heading_210302 VU Liquidity new figures_Reporting Onatel Avril 2009 V0" xfId="252" xr:uid="{00000000-0005-0000-0000-000042010000}"/>
    <cellStyle name="_Heading_210302 VU Liquidity new figures_Reporting Onatel Avril 2009 V0 2" xfId="253" xr:uid="{00000000-0005-0000-0000-000043010000}"/>
    <cellStyle name="_Heading_210302 VU Liquidity new figures_Reporting Onatel Avril 2009 V0_Classeur1" xfId="254" xr:uid="{00000000-0005-0000-0000-000044010000}"/>
    <cellStyle name="_Heading_210302 VU Liquidity new figures_Reporting Onatel Avril 2009 V0_Commentaire activité Fixe  mobile ONATEL Nov 2009" xfId="255" xr:uid="{00000000-0005-0000-0000-000045010000}"/>
    <cellStyle name="_Heading_210302 VU Liquidity new figures_Reporting Onatel Avril 2009 V0_COMMENTAIRES" xfId="256" xr:uid="{00000000-0005-0000-0000-000046010000}"/>
    <cellStyle name="_Heading_210302 VU Liquidity new figures_Reporting Onatel Avril 2009 V0_Commentaires Janvier 2010" xfId="257" xr:uid="{00000000-0005-0000-0000-000047010000}"/>
    <cellStyle name="_Heading_210302 VU Liquidity new figures_Reporting Onatel Avril 2009 V0_FAITS MARQUANTS DE SEPTEMBRE 2009" xfId="258" xr:uid="{00000000-0005-0000-0000-000048010000}"/>
    <cellStyle name="_Heading_210302 VU Liquidity new figures_Reporting Onatel Avril 2009 V0_Flash du mois de Décembre 2009 V3 (2)" xfId="259" xr:uid="{00000000-0005-0000-0000-000049010000}"/>
    <cellStyle name="_Heading_210302 VU Liquidity new figures_Reporting Onatel Avril 2009 V0_Flash du mois de Novembre V2" xfId="260" xr:uid="{00000000-0005-0000-0000-00004A010000}"/>
    <cellStyle name="_Heading_210302 VU Liquidity new figures_Reporting Onatel Avril 2009 V0_Flash du mois de septembre 2009 (2) (version 1)" xfId="261" xr:uid="{00000000-0005-0000-0000-00004B010000}"/>
    <cellStyle name="_Heading_210302 VU Liquidity new figures_Reporting Onatel Avril 2009 V0_Flash du mois de septembre 2009 (2) (version 1) 2" xfId="262" xr:uid="{00000000-0005-0000-0000-00004C010000}"/>
    <cellStyle name="_Heading_210302 VU Liquidity new figures_Reporting Onatel Avril 2009 V0_Flash du mois de septembre 2009 (2) (version 1)_Classeur1" xfId="263" xr:uid="{00000000-0005-0000-0000-00004D010000}"/>
    <cellStyle name="_Heading_210302 VU Liquidity new figures_Reporting Onatel Avril 2009 V0_Flash du mois de septembre 2009 (2) (version 1)_Commentaire activité Fixe  mobile ONATEL Nov 2009" xfId="264" xr:uid="{00000000-0005-0000-0000-00004E010000}"/>
    <cellStyle name="_Heading_210302 VU Liquidity new figures_Reporting Onatel Avril 2009 V0_Flash du mois de septembre 2009 (2) (version 1)_COMMENTAIRES" xfId="265" xr:uid="{00000000-0005-0000-0000-00004F010000}"/>
    <cellStyle name="_Heading_210302 VU Liquidity new figures_Reporting Onatel Avril 2009 V0_Flash du mois de septembre 2009 (2) (version 1)_Commentaires Janvier 2010" xfId="266" xr:uid="{00000000-0005-0000-0000-000050010000}"/>
    <cellStyle name="_Heading_210302 VU Liquidity new figures_Reporting Onatel Avril 2009 V0_Flash du mois de septembre 2009 (2) (version 1)_Flash du mois de Décembre 2009 V3 (2)" xfId="267" xr:uid="{00000000-0005-0000-0000-000051010000}"/>
    <cellStyle name="_Heading_210302 VU Liquidity new figures_Reporting Onatel Avril 2009 V0_Flash du mois de septembre 2009 (2) (version 1)_Flash du mois de Novembre V2" xfId="268" xr:uid="{00000000-0005-0000-0000-000052010000}"/>
    <cellStyle name="_Heading_210302 VU Liquidity new figures_Reporting Onatel Avril 2009 V0_Flash du mois de septembre 2009 (2) (version 1)_FLASH ONATEL DU MOIS DE FEVRIER 2010 V2" xfId="269" xr:uid="{00000000-0005-0000-0000-000053010000}"/>
    <cellStyle name="_Heading_210302 VU Liquidity new figures_Reporting Onatel Avril 2009 V0_Flash du mois de septembre 2009 (2) (version 1)_Reporting Onatel septembre  2009 V1 (4)" xfId="270" xr:uid="{00000000-0005-0000-0000-000054010000}"/>
    <cellStyle name="_Heading_210302 VU Liquidity new figures_Reporting Onatel Avril 2009 V0_FLASH ONATEL DU MOIS DE FEVRIER 2010 V2" xfId="271" xr:uid="{00000000-0005-0000-0000-000055010000}"/>
    <cellStyle name="_Heading_210302 VU Liquidity new figures_Reporting Onatel Avril 2009 V0_Reporting Consolidé ONATEL 04.2009" xfId="272" xr:uid="{00000000-0005-0000-0000-000056010000}"/>
    <cellStyle name="_Heading_210302 VU Liquidity new figures_Reporting Onatel Avril 2009 V0_Reporting Onatel septembre  2009 préparé" xfId="273" xr:uid="{00000000-0005-0000-0000-000057010000}"/>
    <cellStyle name="_Heading_210302 VU Liquidity new figures_Reporting Onatel Avril 2009 V0_Reporting Onatel septembre  2009 V1 (4)" xfId="274" xr:uid="{00000000-0005-0000-0000-000058010000}"/>
    <cellStyle name="_Heading_210302 VU Liquidity new figures_Reporting Onatel Mai 2009 V 0" xfId="275" xr:uid="{00000000-0005-0000-0000-000059010000}"/>
    <cellStyle name="_Heading_210302 VU Liquidity new figures_Reporting Onatel Mai 2009 V 0 2" xfId="276" xr:uid="{00000000-0005-0000-0000-00005A010000}"/>
    <cellStyle name="_Heading_210302 VU Liquidity new figures_Reporting Onatel Mai 2009 V 0 A ENVOYE" xfId="277" xr:uid="{00000000-0005-0000-0000-00005B010000}"/>
    <cellStyle name="_Heading_210302 VU Liquidity new figures_Reporting Onatel Mai 2009 V 0 A ENVOYE 2" xfId="278" xr:uid="{00000000-0005-0000-0000-00005C010000}"/>
    <cellStyle name="_Heading_210302 VU Liquidity new figures_Reporting Onatel Mai 2009 V 0 A ENVOYE_Classeur1" xfId="279" xr:uid="{00000000-0005-0000-0000-00005D010000}"/>
    <cellStyle name="_Heading_210302 VU Liquidity new figures_Reporting Onatel Mai 2009 V 0 A ENVOYE_Commentaire activité Fixe  mobile ONATEL Nov 2009" xfId="280" xr:uid="{00000000-0005-0000-0000-00005E010000}"/>
    <cellStyle name="_Heading_210302 VU Liquidity new figures_Reporting Onatel Mai 2009 V 0 A ENVOYE_COMMENTAIRES" xfId="281" xr:uid="{00000000-0005-0000-0000-00005F010000}"/>
    <cellStyle name="_Heading_210302 VU Liquidity new figures_Reporting Onatel Mai 2009 V 0 A ENVOYE_Commentaires Janvier 2010" xfId="282" xr:uid="{00000000-0005-0000-0000-000060010000}"/>
    <cellStyle name="_Heading_210302 VU Liquidity new figures_Reporting Onatel Mai 2009 V 0 A ENVOYE_FAITS MARQUANTS DE SEPTEMBRE 2009" xfId="283" xr:uid="{00000000-0005-0000-0000-000061010000}"/>
    <cellStyle name="_Heading_210302 VU Liquidity new figures_Reporting Onatel Mai 2009 V 0 A ENVOYE_Flash du mois de Décembre 2009 V3 (2)" xfId="284" xr:uid="{00000000-0005-0000-0000-000062010000}"/>
    <cellStyle name="_Heading_210302 VU Liquidity new figures_Reporting Onatel Mai 2009 V 0 A ENVOYE_Flash du mois de Novembre V2" xfId="285" xr:uid="{00000000-0005-0000-0000-000063010000}"/>
    <cellStyle name="_Heading_210302 VU Liquidity new figures_Reporting Onatel Mai 2009 V 0 A ENVOYE_Flash du mois de septembre 2009 (2) (version 1)" xfId="286" xr:uid="{00000000-0005-0000-0000-000064010000}"/>
    <cellStyle name="_Heading_210302 VU Liquidity new figures_Reporting Onatel Mai 2009 V 0 A ENVOYE_Flash du mois de septembre 2009 (2) (version 1) 2" xfId="287" xr:uid="{00000000-0005-0000-0000-000065010000}"/>
    <cellStyle name="_Heading_210302 VU Liquidity new figures_Reporting Onatel Mai 2009 V 0 A ENVOYE_Flash du mois de septembre 2009 (2) (version 1)_Classeur1" xfId="288" xr:uid="{00000000-0005-0000-0000-000066010000}"/>
    <cellStyle name="_Heading_210302 VU Liquidity new figures_Reporting Onatel Mai 2009 V 0 A ENVOYE_Flash du mois de septembre 2009 (2) (version 1)_Commentaire activité Fixe  mobile ONATEL Nov 2009" xfId="289" xr:uid="{00000000-0005-0000-0000-000067010000}"/>
    <cellStyle name="_Heading_210302 VU Liquidity new figures_Reporting Onatel Mai 2009 V 0 A ENVOYE_Flash du mois de septembre 2009 (2) (version 1)_COMMENTAIRES" xfId="290" xr:uid="{00000000-0005-0000-0000-000068010000}"/>
    <cellStyle name="_Heading_210302 VU Liquidity new figures_Reporting Onatel Mai 2009 V 0 A ENVOYE_Flash du mois de septembre 2009 (2) (version 1)_Commentaires Janvier 2010" xfId="291" xr:uid="{00000000-0005-0000-0000-000069010000}"/>
    <cellStyle name="_Heading_210302 VU Liquidity new figures_Reporting Onatel Mai 2009 V 0 A ENVOYE_Flash du mois de septembre 2009 (2) (version 1)_Flash du mois de Décembre 2009 V3 (2)" xfId="292" xr:uid="{00000000-0005-0000-0000-00006A010000}"/>
    <cellStyle name="_Heading_210302 VU Liquidity new figures_Reporting Onatel Mai 2009 V 0 A ENVOYE_Flash du mois de septembre 2009 (2) (version 1)_Flash du mois de Novembre V2" xfId="293" xr:uid="{00000000-0005-0000-0000-00006B010000}"/>
    <cellStyle name="_Heading_210302 VU Liquidity new figures_Reporting Onatel Mai 2009 V 0 A ENVOYE_Flash du mois de septembre 2009 (2) (version 1)_FLASH ONATEL DU MOIS DE FEVRIER 2010 V2" xfId="294" xr:uid="{00000000-0005-0000-0000-00006C010000}"/>
    <cellStyle name="_Heading_210302 VU Liquidity new figures_Reporting Onatel Mai 2009 V 0 A ENVOYE_Flash du mois de septembre 2009 (2) (version 1)_Reporting Onatel septembre  2009 V1 (4)" xfId="295" xr:uid="{00000000-0005-0000-0000-00006D010000}"/>
    <cellStyle name="_Heading_210302 VU Liquidity new figures_Reporting Onatel Mai 2009 V 0 A ENVOYE_FLASH ONATEL DU MOIS DE FEVRIER 2010 V2" xfId="296" xr:uid="{00000000-0005-0000-0000-00006E010000}"/>
    <cellStyle name="_Heading_210302 VU Liquidity new figures_Reporting Onatel Mai 2009 V 0 A ENVOYE_Reporting Onatel septembre  2009 préparé" xfId="297" xr:uid="{00000000-0005-0000-0000-00006F010000}"/>
    <cellStyle name="_Heading_210302 VU Liquidity new figures_Reporting Onatel Mai 2009 V 0 A ENVOYE_Reporting Onatel septembre  2009 V1 (4)" xfId="298" xr:uid="{00000000-0005-0000-0000-000070010000}"/>
    <cellStyle name="_Heading_210302 VU Liquidity new figures_Reporting Onatel Mai 2009 V 0_Classeur1" xfId="299" xr:uid="{00000000-0005-0000-0000-000071010000}"/>
    <cellStyle name="_Heading_210302 VU Liquidity new figures_Reporting Onatel Mai 2009 V 0_Commentaire activité Fixe  mobile ONATEL Nov 2009" xfId="300" xr:uid="{00000000-0005-0000-0000-000072010000}"/>
    <cellStyle name="_Heading_210302 VU Liquidity new figures_Reporting Onatel Mai 2009 V 0_COMMENTAIRES" xfId="301" xr:uid="{00000000-0005-0000-0000-000073010000}"/>
    <cellStyle name="_Heading_210302 VU Liquidity new figures_Reporting Onatel Mai 2009 V 0_Commentaires Janvier 2010" xfId="302" xr:uid="{00000000-0005-0000-0000-000074010000}"/>
    <cellStyle name="_Heading_210302 VU Liquidity new figures_Reporting Onatel Mai 2009 V 0_FAITS MARQUANTS DE SEPTEMBRE 2009" xfId="303" xr:uid="{00000000-0005-0000-0000-000075010000}"/>
    <cellStyle name="_Heading_210302 VU Liquidity new figures_Reporting Onatel Mai 2009 V 0_Flash du mois de Décembre 2009 V3 (2)" xfId="304" xr:uid="{00000000-0005-0000-0000-000076010000}"/>
    <cellStyle name="_Heading_210302 VU Liquidity new figures_Reporting Onatel Mai 2009 V 0_Flash du mois de Novembre V2" xfId="305" xr:uid="{00000000-0005-0000-0000-000077010000}"/>
    <cellStyle name="_Heading_210302 VU Liquidity new figures_Reporting Onatel Mai 2009 V 0_Flash du mois de septembre 2009 (2) (version 1)" xfId="306" xr:uid="{00000000-0005-0000-0000-000078010000}"/>
    <cellStyle name="_Heading_210302 VU Liquidity new figures_Reporting Onatel Mai 2009 V 0_Flash du mois de septembre 2009 (2) (version 1) 2" xfId="307" xr:uid="{00000000-0005-0000-0000-000079010000}"/>
    <cellStyle name="_Heading_210302 VU Liquidity new figures_Reporting Onatel Mai 2009 V 0_Flash du mois de septembre 2009 (2) (version 1)_Classeur1" xfId="308" xr:uid="{00000000-0005-0000-0000-00007A010000}"/>
    <cellStyle name="_Heading_210302 VU Liquidity new figures_Reporting Onatel Mai 2009 V 0_Flash du mois de septembre 2009 (2) (version 1)_Commentaire activité Fixe  mobile ONATEL Nov 2009" xfId="309" xr:uid="{00000000-0005-0000-0000-00007B010000}"/>
    <cellStyle name="_Heading_210302 VU Liquidity new figures_Reporting Onatel Mai 2009 V 0_Flash du mois de septembre 2009 (2) (version 1)_COMMENTAIRES" xfId="310" xr:uid="{00000000-0005-0000-0000-00007C010000}"/>
    <cellStyle name="_Heading_210302 VU Liquidity new figures_Reporting Onatel Mai 2009 V 0_Flash du mois de septembre 2009 (2) (version 1)_Commentaires Janvier 2010" xfId="311" xr:uid="{00000000-0005-0000-0000-00007D010000}"/>
    <cellStyle name="_Heading_210302 VU Liquidity new figures_Reporting Onatel Mai 2009 V 0_Flash du mois de septembre 2009 (2) (version 1)_Flash du mois de Décembre 2009 V3 (2)" xfId="312" xr:uid="{00000000-0005-0000-0000-00007E010000}"/>
    <cellStyle name="_Heading_210302 VU Liquidity new figures_Reporting Onatel Mai 2009 V 0_Flash du mois de septembre 2009 (2) (version 1)_Flash du mois de Novembre V2" xfId="313" xr:uid="{00000000-0005-0000-0000-00007F010000}"/>
    <cellStyle name="_Heading_210302 VU Liquidity new figures_Reporting Onatel Mai 2009 V 0_Flash du mois de septembre 2009 (2) (version 1)_FLASH ONATEL DU MOIS DE FEVRIER 2010 V2" xfId="314" xr:uid="{00000000-0005-0000-0000-000080010000}"/>
    <cellStyle name="_Heading_210302 VU Liquidity new figures_Reporting Onatel Mai 2009 V 0_Flash du mois de septembre 2009 (2) (version 1)_Reporting Onatel septembre  2009 V1 (4)" xfId="315" xr:uid="{00000000-0005-0000-0000-000081010000}"/>
    <cellStyle name="_Heading_210302 VU Liquidity new figures_Reporting Onatel Mai 2009 V 0_FLASH ONATEL DU MOIS DE FEVRIER 2010 V2" xfId="316" xr:uid="{00000000-0005-0000-0000-000082010000}"/>
    <cellStyle name="_Heading_210302 VU Liquidity new figures_Reporting Onatel Mai 2009 V 0_Reporting Onatel septembre  2009 préparé" xfId="317" xr:uid="{00000000-0005-0000-0000-000083010000}"/>
    <cellStyle name="_Heading_210302 VU Liquidity new figures_Reporting Onatel Mai 2009 V 0_Reporting Onatel septembre  2009 V1 (4)" xfId="318" xr:uid="{00000000-0005-0000-0000-000084010000}"/>
    <cellStyle name="_Heading_210302 VU Liquidity new figures_Reporting Onatel septembre  2009 préparé" xfId="319" xr:uid="{00000000-0005-0000-0000-000085010000}"/>
    <cellStyle name="_Heading_210302 VU Liquidity new figures_Reporting Onatel septembre  2009 V1 (4)" xfId="320" xr:uid="{00000000-0005-0000-0000-000086010000}"/>
    <cellStyle name="_Heading_210302 VU Liquidity new figures_Sotelma réctifié5" xfId="321" xr:uid="{00000000-0005-0000-0000-000087010000}"/>
    <cellStyle name="_Heading_prestemp" xfId="322" xr:uid="{00000000-0005-0000-0000-000088010000}"/>
    <cellStyle name="_Heading_prestemp 2" xfId="323" xr:uid="{00000000-0005-0000-0000-000089010000}"/>
    <cellStyle name="_Heading_prestemp_BUDGET ONATEL 2010 v5" xfId="324" xr:uid="{00000000-0005-0000-0000-00008A010000}"/>
    <cellStyle name="_Heading_prestemp_Classeur1" xfId="325" xr:uid="{00000000-0005-0000-0000-00008B010000}"/>
    <cellStyle name="_Heading_prestemp_Classeur1 (2)" xfId="326" xr:uid="{00000000-0005-0000-0000-00008C010000}"/>
    <cellStyle name="_Heading_prestemp_Commentaire activité Fixe  mobile ONATEL Nov 2009" xfId="327" xr:uid="{00000000-0005-0000-0000-00008D010000}"/>
    <cellStyle name="_Heading_prestemp_COMMENTAIRES" xfId="328" xr:uid="{00000000-0005-0000-0000-00008E010000}"/>
    <cellStyle name="_Heading_prestemp_commentaires fixe  internet Déc 08" xfId="329" xr:uid="{00000000-0005-0000-0000-00008F010000}"/>
    <cellStyle name="_Heading_prestemp_Commentaires Janvier 2010" xfId="330" xr:uid="{00000000-0005-0000-0000-000090010000}"/>
    <cellStyle name="_Heading_prestemp_commentaires_fixe__internet_nov_08(2)" xfId="331" xr:uid="{00000000-0005-0000-0000-000091010000}"/>
    <cellStyle name="_Heading_prestemp_Copie de Flash du mois d' avril 2009 corrigé par NAIMI" xfId="332" xr:uid="{00000000-0005-0000-0000-000092010000}"/>
    <cellStyle name="_Heading_prestemp_Copie de Flash du mois de Décembre 2008 v2 (3)" xfId="333" xr:uid="{00000000-0005-0000-0000-000093010000}"/>
    <cellStyle name="_Heading_prestemp_FAITS MARQUANTS DE SEPTEMBRE 2009" xfId="334" xr:uid="{00000000-0005-0000-0000-000094010000}"/>
    <cellStyle name="_Heading_prestemp_Feuil1" xfId="4890" xr:uid="{00000000-0005-0000-0000-000095010000}"/>
    <cellStyle name="_Heading_prestemp_Flash du mois d' avril 2009" xfId="335" xr:uid="{00000000-0005-0000-0000-000096010000}"/>
    <cellStyle name="_Heading_prestemp_Flash du mois de Décembre 2009 V3 (2)" xfId="336" xr:uid="{00000000-0005-0000-0000-000097010000}"/>
    <cellStyle name="_Heading_prestemp_Flash du mois de mai 2009" xfId="337" xr:uid="{00000000-0005-0000-0000-000098010000}"/>
    <cellStyle name="_Heading_prestemp_Flash du mois de Novembre V2" xfId="338" xr:uid="{00000000-0005-0000-0000-000099010000}"/>
    <cellStyle name="_Heading_prestemp_Flash du mois de septembre 2009 (2) (version 1)" xfId="339" xr:uid="{00000000-0005-0000-0000-00009A010000}"/>
    <cellStyle name="_Heading_prestemp_FLASH ONATEL DU MOIS DE FEVRIER 2010 V2" xfId="340" xr:uid="{00000000-0005-0000-0000-00009B010000}"/>
    <cellStyle name="_Heading_prestemp_Flash_du_mois_de_Décembre_2008_v2(2)" xfId="341" xr:uid="{00000000-0005-0000-0000-00009C010000}"/>
    <cellStyle name="_Heading_prestemp_Flux Financiers Conso" xfId="342" xr:uid="{00000000-0005-0000-0000-00009D010000}"/>
    <cellStyle name="_Heading_prestemp_Reporting Consolidé ONATEL 04.2009" xfId="343" xr:uid="{00000000-0005-0000-0000-00009E010000}"/>
    <cellStyle name="_Heading_prestemp_Reporting Onatel Avril 2009 V0" xfId="344" xr:uid="{00000000-0005-0000-0000-00009F010000}"/>
    <cellStyle name="_Heading_prestemp_Reporting Onatel Avril 2009 V0 2" xfId="345" xr:uid="{00000000-0005-0000-0000-0000A0010000}"/>
    <cellStyle name="_Heading_prestemp_Reporting Onatel Avril 2009 V0_Classeur1" xfId="346" xr:uid="{00000000-0005-0000-0000-0000A1010000}"/>
    <cellStyle name="_Heading_prestemp_Reporting Onatel Avril 2009 V0_Commentaire activité Fixe  mobile ONATEL Nov 2009" xfId="347" xr:uid="{00000000-0005-0000-0000-0000A2010000}"/>
    <cellStyle name="_Heading_prestemp_Reporting Onatel Avril 2009 V0_COMMENTAIRES" xfId="348" xr:uid="{00000000-0005-0000-0000-0000A3010000}"/>
    <cellStyle name="_Heading_prestemp_Reporting Onatel Avril 2009 V0_Commentaires Janvier 2010" xfId="349" xr:uid="{00000000-0005-0000-0000-0000A4010000}"/>
    <cellStyle name="_Heading_prestemp_Reporting Onatel Avril 2009 V0_FAITS MARQUANTS DE SEPTEMBRE 2009" xfId="350" xr:uid="{00000000-0005-0000-0000-0000A5010000}"/>
    <cellStyle name="_Heading_prestemp_Reporting Onatel Avril 2009 V0_Flash du mois de Décembre 2009 V3 (2)" xfId="351" xr:uid="{00000000-0005-0000-0000-0000A6010000}"/>
    <cellStyle name="_Heading_prestemp_Reporting Onatel Avril 2009 V0_Flash du mois de Novembre V2" xfId="352" xr:uid="{00000000-0005-0000-0000-0000A7010000}"/>
    <cellStyle name="_Heading_prestemp_Reporting Onatel Avril 2009 V0_Flash du mois de septembre 2009 (2) (version 1)" xfId="353" xr:uid="{00000000-0005-0000-0000-0000A8010000}"/>
    <cellStyle name="_Heading_prestemp_Reporting Onatel Avril 2009 V0_Flash du mois de septembre 2009 (2) (version 1) 2" xfId="354" xr:uid="{00000000-0005-0000-0000-0000A9010000}"/>
    <cellStyle name="_Heading_prestemp_Reporting Onatel Avril 2009 V0_Flash du mois de septembre 2009 (2) (version 1)_Classeur1" xfId="355" xr:uid="{00000000-0005-0000-0000-0000AA010000}"/>
    <cellStyle name="_Heading_prestemp_Reporting Onatel Avril 2009 V0_Flash du mois de septembre 2009 (2) (version 1)_Commentaire activité Fixe  mobile ONATEL Nov 2009" xfId="356" xr:uid="{00000000-0005-0000-0000-0000AB010000}"/>
    <cellStyle name="_Heading_prestemp_Reporting Onatel Avril 2009 V0_Flash du mois de septembre 2009 (2) (version 1)_COMMENTAIRES" xfId="357" xr:uid="{00000000-0005-0000-0000-0000AC010000}"/>
    <cellStyle name="_Heading_prestemp_Reporting Onatel Avril 2009 V0_Flash du mois de septembre 2009 (2) (version 1)_Commentaires Janvier 2010" xfId="358" xr:uid="{00000000-0005-0000-0000-0000AD010000}"/>
    <cellStyle name="_Heading_prestemp_Reporting Onatel Avril 2009 V0_Flash du mois de septembre 2009 (2) (version 1)_Flash du mois de Décembre 2009 V3 (2)" xfId="359" xr:uid="{00000000-0005-0000-0000-0000AE010000}"/>
    <cellStyle name="_Heading_prestemp_Reporting Onatel Avril 2009 V0_Flash du mois de septembre 2009 (2) (version 1)_Flash du mois de Novembre V2" xfId="360" xr:uid="{00000000-0005-0000-0000-0000AF010000}"/>
    <cellStyle name="_Heading_prestemp_Reporting Onatel Avril 2009 V0_Flash du mois de septembre 2009 (2) (version 1)_FLASH ONATEL DU MOIS DE FEVRIER 2010 V2" xfId="361" xr:uid="{00000000-0005-0000-0000-0000B0010000}"/>
    <cellStyle name="_Heading_prestemp_Reporting Onatel Avril 2009 V0_Flash du mois de septembre 2009 (2) (version 1)_Reporting Onatel septembre  2009 V1 (4)" xfId="362" xr:uid="{00000000-0005-0000-0000-0000B1010000}"/>
    <cellStyle name="_Heading_prestemp_Reporting Onatel Avril 2009 V0_FLASH ONATEL DU MOIS DE FEVRIER 2010 V2" xfId="363" xr:uid="{00000000-0005-0000-0000-0000B2010000}"/>
    <cellStyle name="_Heading_prestemp_Reporting Onatel Avril 2009 V0_Reporting Consolidé ONATEL 04.2009" xfId="364" xr:uid="{00000000-0005-0000-0000-0000B3010000}"/>
    <cellStyle name="_Heading_prestemp_Reporting Onatel Avril 2009 V0_Reporting Onatel septembre  2009 préparé" xfId="365" xr:uid="{00000000-0005-0000-0000-0000B4010000}"/>
    <cellStyle name="_Heading_prestemp_Reporting Onatel Avril 2009 V0_Reporting Onatel septembre  2009 V1 (4)" xfId="366" xr:uid="{00000000-0005-0000-0000-0000B5010000}"/>
    <cellStyle name="_Heading_prestemp_Reporting Onatel Mai 2009 V 0" xfId="367" xr:uid="{00000000-0005-0000-0000-0000B6010000}"/>
    <cellStyle name="_Heading_prestemp_Reporting Onatel Mai 2009 V 0 2" xfId="368" xr:uid="{00000000-0005-0000-0000-0000B7010000}"/>
    <cellStyle name="_Heading_prestemp_Reporting Onatel Mai 2009 V 0 A ENVOYE" xfId="369" xr:uid="{00000000-0005-0000-0000-0000B8010000}"/>
    <cellStyle name="_Heading_prestemp_Reporting Onatel Mai 2009 V 0 A ENVOYE 2" xfId="370" xr:uid="{00000000-0005-0000-0000-0000B9010000}"/>
    <cellStyle name="_Heading_prestemp_Reporting Onatel Mai 2009 V 0 A ENVOYE_Classeur1" xfId="371" xr:uid="{00000000-0005-0000-0000-0000BA010000}"/>
    <cellStyle name="_Heading_prestemp_Reporting Onatel Mai 2009 V 0 A ENVOYE_Commentaire activité Fixe  mobile ONATEL Nov 2009" xfId="372" xr:uid="{00000000-0005-0000-0000-0000BB010000}"/>
    <cellStyle name="_Heading_prestemp_Reporting Onatel Mai 2009 V 0 A ENVOYE_COMMENTAIRES" xfId="373" xr:uid="{00000000-0005-0000-0000-0000BC010000}"/>
    <cellStyle name="_Heading_prestemp_Reporting Onatel Mai 2009 V 0 A ENVOYE_Commentaires Janvier 2010" xfId="374" xr:uid="{00000000-0005-0000-0000-0000BD010000}"/>
    <cellStyle name="_Heading_prestemp_Reporting Onatel Mai 2009 V 0 A ENVOYE_FAITS MARQUANTS DE SEPTEMBRE 2009" xfId="375" xr:uid="{00000000-0005-0000-0000-0000BE010000}"/>
    <cellStyle name="_Heading_prestemp_Reporting Onatel Mai 2009 V 0 A ENVOYE_Flash du mois de Décembre 2009 V3 (2)" xfId="376" xr:uid="{00000000-0005-0000-0000-0000BF010000}"/>
    <cellStyle name="_Heading_prestemp_Reporting Onatel Mai 2009 V 0 A ENVOYE_Flash du mois de Novembre V2" xfId="377" xr:uid="{00000000-0005-0000-0000-0000C0010000}"/>
    <cellStyle name="_Heading_prestemp_Reporting Onatel Mai 2009 V 0 A ENVOYE_Flash du mois de septembre 2009 (2) (version 1)" xfId="378" xr:uid="{00000000-0005-0000-0000-0000C1010000}"/>
    <cellStyle name="_Heading_prestemp_Reporting Onatel Mai 2009 V 0 A ENVOYE_Flash du mois de septembre 2009 (2) (version 1) 2" xfId="379" xr:uid="{00000000-0005-0000-0000-0000C2010000}"/>
    <cellStyle name="_Heading_prestemp_Reporting Onatel Mai 2009 V 0 A ENVOYE_Flash du mois de septembre 2009 (2) (version 1)_Classeur1" xfId="380" xr:uid="{00000000-0005-0000-0000-0000C3010000}"/>
    <cellStyle name="_Heading_prestemp_Reporting Onatel Mai 2009 V 0 A ENVOYE_Flash du mois de septembre 2009 (2) (version 1)_Commentaire activité Fixe  mobile ONATEL Nov 2009" xfId="381" xr:uid="{00000000-0005-0000-0000-0000C4010000}"/>
    <cellStyle name="_Heading_prestemp_Reporting Onatel Mai 2009 V 0 A ENVOYE_Flash du mois de septembre 2009 (2) (version 1)_COMMENTAIRES" xfId="382" xr:uid="{00000000-0005-0000-0000-0000C5010000}"/>
    <cellStyle name="_Heading_prestemp_Reporting Onatel Mai 2009 V 0 A ENVOYE_Flash du mois de septembre 2009 (2) (version 1)_Commentaires Janvier 2010" xfId="383" xr:uid="{00000000-0005-0000-0000-0000C6010000}"/>
    <cellStyle name="_Heading_prestemp_Reporting Onatel Mai 2009 V 0 A ENVOYE_Flash du mois de septembre 2009 (2) (version 1)_Flash du mois de Décembre 2009 V3 (2)" xfId="384" xr:uid="{00000000-0005-0000-0000-0000C7010000}"/>
    <cellStyle name="_Heading_prestemp_Reporting Onatel Mai 2009 V 0 A ENVOYE_Flash du mois de septembre 2009 (2) (version 1)_Flash du mois de Novembre V2" xfId="385" xr:uid="{00000000-0005-0000-0000-0000C8010000}"/>
    <cellStyle name="_Heading_prestemp_Reporting Onatel Mai 2009 V 0 A ENVOYE_Flash du mois de septembre 2009 (2) (version 1)_FLASH ONATEL DU MOIS DE FEVRIER 2010 V2" xfId="386" xr:uid="{00000000-0005-0000-0000-0000C9010000}"/>
    <cellStyle name="_Heading_prestemp_Reporting Onatel Mai 2009 V 0 A ENVOYE_Flash du mois de septembre 2009 (2) (version 1)_Reporting Onatel septembre  2009 V1 (4)" xfId="387" xr:uid="{00000000-0005-0000-0000-0000CA010000}"/>
    <cellStyle name="_Heading_prestemp_Reporting Onatel Mai 2009 V 0 A ENVOYE_FLASH ONATEL DU MOIS DE FEVRIER 2010 V2" xfId="388" xr:uid="{00000000-0005-0000-0000-0000CB010000}"/>
    <cellStyle name="_Heading_prestemp_Reporting Onatel Mai 2009 V 0 A ENVOYE_Reporting Onatel septembre  2009 préparé" xfId="389" xr:uid="{00000000-0005-0000-0000-0000CC010000}"/>
    <cellStyle name="_Heading_prestemp_Reporting Onatel Mai 2009 V 0 A ENVOYE_Reporting Onatel septembre  2009 V1 (4)" xfId="390" xr:uid="{00000000-0005-0000-0000-0000CD010000}"/>
    <cellStyle name="_Heading_prestemp_Reporting Onatel Mai 2009 V 0_Classeur1" xfId="391" xr:uid="{00000000-0005-0000-0000-0000CE010000}"/>
    <cellStyle name="_Heading_prestemp_Reporting Onatel Mai 2009 V 0_COMMENTAIRES" xfId="392" xr:uid="{00000000-0005-0000-0000-0000CF010000}"/>
    <cellStyle name="_Heading_prestemp_Reporting Onatel Mai 2009 V 0_Commentaires Janvier 2010" xfId="393" xr:uid="{00000000-0005-0000-0000-0000D0010000}"/>
    <cellStyle name="_Heading_prestemp_Reporting Onatel Mai 2009 V 0_FAITS MARQUANTS DE SEPTEMBRE 2009" xfId="394" xr:uid="{00000000-0005-0000-0000-0000D1010000}"/>
    <cellStyle name="_Heading_prestemp_Reporting Onatel Mai 2009 V 0_Flash du mois de Décembre 2009 V3 (2)" xfId="395" xr:uid="{00000000-0005-0000-0000-0000D2010000}"/>
    <cellStyle name="_Heading_prestemp_Reporting Onatel Mai 2009 V 0_Flash du mois de septembre 2009 (2) (version 1)" xfId="396" xr:uid="{00000000-0005-0000-0000-0000D3010000}"/>
    <cellStyle name="_Heading_prestemp_Reporting Onatel Mai 2009 V 0_Flash du mois de septembre 2009 (2) (version 1) 2" xfId="397" xr:uid="{00000000-0005-0000-0000-0000D4010000}"/>
    <cellStyle name="_Heading_prestemp_Reporting Onatel Mai 2009 V 0_Flash du mois de septembre 2009 (2) (version 1)_Classeur1" xfId="398" xr:uid="{00000000-0005-0000-0000-0000D5010000}"/>
    <cellStyle name="_Heading_prestemp_Reporting Onatel Mai 2009 V 0_Flash du mois de septembre 2009 (2) (version 1)_Commentaires Janvier 2010" xfId="399" xr:uid="{00000000-0005-0000-0000-0000D6010000}"/>
    <cellStyle name="_Heading_prestemp_Reporting Onatel Mai 2009 V 0_Flash du mois de septembre 2009 (2) (version 1)_Flash du mois de Décembre 2009 V3 (2)" xfId="400" xr:uid="{00000000-0005-0000-0000-0000D7010000}"/>
    <cellStyle name="_Heading_prestemp_Reporting Onatel Mai 2009 V 0_Flash du mois de septembre 2009 (2) (version 1)_FLASH ONATEL DU MOIS DE FEVRIER 2010 V2" xfId="401" xr:uid="{00000000-0005-0000-0000-0000D8010000}"/>
    <cellStyle name="_Heading_prestemp_Reporting Onatel Mai 2009 V 0_Flash du mois de septembre 2009 (2) (version 1)_Reporting Onatel septembre  2009 V1 (4)" xfId="402" xr:uid="{00000000-0005-0000-0000-0000D9010000}"/>
    <cellStyle name="_Heading_prestemp_Reporting Onatel Mai 2009 V 0_FLASH ONATEL DU MOIS DE FEVRIER 2010 V2" xfId="403" xr:uid="{00000000-0005-0000-0000-0000DA010000}"/>
    <cellStyle name="_Heading_prestemp_Reporting Onatel Mai 2009 V 0_Reporting Onatel septembre  2009 préparé" xfId="404" xr:uid="{00000000-0005-0000-0000-0000DB010000}"/>
    <cellStyle name="_Heading_prestemp_Reporting Onatel Mai 2009 V 0_Reporting Onatel septembre  2009 V1 (4)" xfId="405" xr:uid="{00000000-0005-0000-0000-0000DC010000}"/>
    <cellStyle name="_Heading_prestemp_Reporting Onatel septembre  2009 préparé" xfId="406" xr:uid="{00000000-0005-0000-0000-0000DD010000}"/>
    <cellStyle name="_Heading_prestemp_Reporting Onatel septembre  2009 V1 (4)" xfId="407" xr:uid="{00000000-0005-0000-0000-0000DE010000}"/>
    <cellStyle name="_Heading_prestemp_Sotelma réctifié5" xfId="408" xr:uid="{00000000-0005-0000-0000-0000DF010000}"/>
    <cellStyle name="_Headline" xfId="409" xr:uid="{00000000-0005-0000-0000-0000E0010000}"/>
    <cellStyle name="_Highlight" xfId="410" xr:uid="{00000000-0005-0000-0000-0000E1010000}"/>
    <cellStyle name="_ILD MAPA Format" xfId="4966" xr:uid="{00000000-0005-0000-0000-0000E2010000}"/>
    <cellStyle name="_ILD MAPA Format_BP&amp;A Bulletin - 05- 2008-09-MAPA (draft)" xfId="4967" xr:uid="{00000000-0005-0000-0000-0000E3010000}"/>
    <cellStyle name="_ILD MAPA Format_BP&amp;A Bulletin - 05- 2008-09-MAPA (Post review)" xfId="4968" xr:uid="{00000000-0005-0000-0000-0000E4010000}"/>
    <cellStyle name="_Immo BLO _global" xfId="411" xr:uid="{00000000-0005-0000-0000-0000E5010000}"/>
    <cellStyle name="_Indicateurs BFR Régions 03 2008 vesrion finale (2) (2)" xfId="412" xr:uid="{00000000-0005-0000-0000-0000E6010000}"/>
    <cellStyle name="_Indicateurs BFR Régions 06 2008 (3)" xfId="413" xr:uid="{00000000-0005-0000-0000-0000E7010000}"/>
    <cellStyle name="_Indicateurs BFR Régions 06 2008 (5)" xfId="414" xr:uid="{00000000-0005-0000-0000-0000E8010000}"/>
    <cellStyle name="_Indicateurs BFR Régions 08 2008" xfId="415" xr:uid="{00000000-0005-0000-0000-0000E9010000}"/>
    <cellStyle name="_Indicateurs BFR Régions 08 2008 (2)" xfId="416" xr:uid="{00000000-0005-0000-0000-0000EA010000}"/>
    <cellStyle name="_Indicateurs BFR Régions 092008" xfId="417" xr:uid="{00000000-0005-0000-0000-0000EB010000}"/>
    <cellStyle name="_Indicateurs BFR Régions 102008" xfId="418" xr:uid="{00000000-0005-0000-0000-0000EC010000}"/>
    <cellStyle name="_Indicateurs BFR Régions 122008" xfId="419" xr:uid="{00000000-0005-0000-0000-0000ED010000}"/>
    <cellStyle name="_indicateurs BFR régions TBG 06 08" xfId="420" xr:uid="{00000000-0005-0000-0000-0000EE010000}"/>
    <cellStyle name="_indicateurs BFR régions TBG 06 08_Classeur1 (2)" xfId="421" xr:uid="{00000000-0005-0000-0000-0000EF010000}"/>
    <cellStyle name="_indicateurs fournisseurs" xfId="4912" xr:uid="{00000000-0005-0000-0000-0000F0010000}"/>
    <cellStyle name="_Infotel KPI's Cover page" xfId="4969" xr:uid="{00000000-0005-0000-0000-0000F1010000}"/>
    <cellStyle name="_IR Pack first cut" xfId="4970" xr:uid="{00000000-0005-0000-0000-0000F2010000}"/>
    <cellStyle name="_IR Pack first cut_BP&amp;A Bulletin - 05- 2008-09-MAPA (draft)" xfId="4971" xr:uid="{00000000-0005-0000-0000-0000F3010000}"/>
    <cellStyle name="_IR Pack first cut_BP&amp;A Bulletin - 05- 2008-09-MAPA (Post review)" xfId="4972" xr:uid="{00000000-0005-0000-0000-0000F4010000}"/>
    <cellStyle name="_Justifs Actu1" xfId="422" xr:uid="{00000000-0005-0000-0000-0000F5010000}"/>
    <cellStyle name="_KPI BBNL" xfId="4973" xr:uid="{00000000-0005-0000-0000-0000F6010000}"/>
    <cellStyle name="_KPI BBNL_BP&amp;A Bulletin - 05- 2008-09-MAPA (draft)" xfId="4974" xr:uid="{00000000-0005-0000-0000-0000F7010000}"/>
    <cellStyle name="_KPI BBNL_BP&amp;A Bulletin - 05- 2008-09-MAPA (Post review)" xfId="4975" xr:uid="{00000000-0005-0000-0000-0000F8010000}"/>
    <cellStyle name="_KPI Consolidation version 8" xfId="4976" xr:uid="{00000000-0005-0000-0000-0000F9010000}"/>
    <cellStyle name="_KPI definitions_Draft" xfId="4977" xr:uid="{00000000-0005-0000-0000-0000FA010000}"/>
    <cellStyle name="_KPI definitions_Draft_BP&amp;A Bulletin - 05- 2008-09-MAPA (draft)" xfId="4978" xr:uid="{00000000-0005-0000-0000-0000FB010000}"/>
    <cellStyle name="_KPI definitions_Draft_BP&amp;A Bulletin - 05- 2008-09-MAPA (Post review)" xfId="4979" xr:uid="{00000000-0005-0000-0000-0000FC010000}"/>
    <cellStyle name="_MAPA-Nov 04" xfId="4980" xr:uid="{00000000-0005-0000-0000-0000FD010000}"/>
    <cellStyle name="_MAPA-Nov 04_BP&amp;A Bulletin - 05- 2008-09-MAPA (draft)" xfId="4981" xr:uid="{00000000-0005-0000-0000-0000FE010000}"/>
    <cellStyle name="_MAPA-Nov 04_BP&amp;A Bulletin - 05- 2008-09-MAPA (Post review)" xfId="4982" xr:uid="{00000000-0005-0000-0000-0000FF010000}"/>
    <cellStyle name="_Mobility QonQ1" xfId="4983" xr:uid="{00000000-0005-0000-0000-000000020000}"/>
    <cellStyle name="_Mobility QonQ1_F2.7A" xfId="4984" xr:uid="{00000000-0005-0000-0000-000001020000}"/>
    <cellStyle name="_MT-trim-mail2007-int" xfId="423" xr:uid="{00000000-0005-0000-0000-000002020000}"/>
    <cellStyle name="_MT-trim-mail2007-int_Classeur1 (2)" xfId="424" xr:uid="{00000000-0005-0000-0000-000003020000}"/>
    <cellStyle name="_MT-trim-mail2007-int_Feuil1" xfId="4891" xr:uid="{00000000-0005-0000-0000-000004020000}"/>
    <cellStyle name="_MT-trim-mail2007-int_Sotelma réctifié5" xfId="425" xr:uid="{00000000-0005-0000-0000-000005020000}"/>
    <cellStyle name="_MT-trim-mail2007-int_TBG nov 09 - v5" xfId="4913" xr:uid="{00000000-0005-0000-0000-000006020000}"/>
    <cellStyle name="_MT-trim-mail2007-int_TBG Oct 2009 - v1" xfId="4914" xr:uid="{00000000-0005-0000-0000-000007020000}"/>
    <cellStyle name="_MT-trim-mail2007-int_xSAP 8-12v1" xfId="4915" xr:uid="{00000000-0005-0000-0000-000008020000}"/>
    <cellStyle name="_Multiple" xfId="426" xr:uid="{00000000-0005-0000-0000-000009020000}"/>
    <cellStyle name="_Multiple_02 Pfd Valuation" xfId="427" xr:uid="{00000000-0005-0000-0000-00000A020000}"/>
    <cellStyle name="_Multiple_Contribution of assets into USAi_02" xfId="428" xr:uid="{00000000-0005-0000-0000-00000B020000}"/>
    <cellStyle name="_Multiple_credit - newco_6_18" xfId="429" xr:uid="{00000000-0005-0000-0000-00000C020000}"/>
    <cellStyle name="_Multiple_credit - newco_6_18_BLS2q_salesforce" xfId="430" xr:uid="{00000000-0005-0000-0000-00000D020000}"/>
    <cellStyle name="_Multiple_CSC Cable makers 060502" xfId="431" xr:uid="{00000000-0005-0000-0000-00000E020000}"/>
    <cellStyle name="_Multiple_Final Pages 8-20" xfId="432" xr:uid="{00000000-0005-0000-0000-00000F020000}"/>
    <cellStyle name="_Multiple_further analysis on comparables" xfId="433" xr:uid="{00000000-0005-0000-0000-000010020000}"/>
    <cellStyle name="_Multiple_NBC-5 yearDCF-Final from Vivendi modified" xfId="434" xr:uid="{00000000-0005-0000-0000-000011020000}"/>
    <cellStyle name="_Multiple_Training Model Shell" xfId="435" xr:uid="{00000000-0005-0000-0000-000012020000}"/>
    <cellStyle name="_Multiple_Training Model Shell_BLS2q_salesforce" xfId="436" xr:uid="{00000000-0005-0000-0000-000013020000}"/>
    <cellStyle name="_Multiple_Update 08-27-01-3" xfId="437" xr:uid="{00000000-0005-0000-0000-000014020000}"/>
    <cellStyle name="_Multiple_Update 08-27-01-3_BLS2q_salesforce" xfId="438" xr:uid="{00000000-0005-0000-0000-000015020000}"/>
    <cellStyle name="_Multiple_USA Ownership" xfId="439" xr:uid="{00000000-0005-0000-0000-000016020000}"/>
    <cellStyle name="_MultipleSpace" xfId="440" xr:uid="{00000000-0005-0000-0000-000017020000}"/>
    <cellStyle name="_MultipleSpace_02 Pfd Valuation" xfId="441" xr:uid="{00000000-0005-0000-0000-000018020000}"/>
    <cellStyle name="_MultipleSpace_BLS2q_salesforce" xfId="442" xr:uid="{00000000-0005-0000-0000-000019020000}"/>
    <cellStyle name="_MultipleSpace_Contribution of assets into USAi_02" xfId="443" xr:uid="{00000000-0005-0000-0000-00001A020000}"/>
    <cellStyle name="_MultipleSpace_credit - newco_6_18" xfId="444" xr:uid="{00000000-0005-0000-0000-00001B020000}"/>
    <cellStyle name="_MultipleSpace_credit - newco_6_18_BLS2q_salesforce" xfId="445" xr:uid="{00000000-0005-0000-0000-00001C020000}"/>
    <cellStyle name="_MultipleSpace_CSC Cable makers 060502" xfId="446" xr:uid="{00000000-0005-0000-0000-00001D020000}"/>
    <cellStyle name="_MultipleSpace_EBITDA Multiple_3" xfId="447" xr:uid="{00000000-0005-0000-0000-00001E020000}"/>
    <cellStyle name="_MultipleSpace_Final Pages 8-20" xfId="448" xr:uid="{00000000-0005-0000-0000-00001F020000}"/>
    <cellStyle name="_MultipleSpace_Final Pages 8-20_BLS2q_salesforce" xfId="449" xr:uid="{00000000-0005-0000-0000-000020020000}"/>
    <cellStyle name="_MultipleSpace_further analysis on comparables" xfId="450" xr:uid="{00000000-0005-0000-0000-000021020000}"/>
    <cellStyle name="_MultipleSpace_further analysis on comparables_BLS2q_salesforce" xfId="451" xr:uid="{00000000-0005-0000-0000-000022020000}"/>
    <cellStyle name="_MultipleSpace_NBC-5 yearDCF-Final from Vivendi modified" xfId="452" xr:uid="{00000000-0005-0000-0000-000023020000}"/>
    <cellStyle name="_MultipleSpace_Training Model Shell" xfId="453" xr:uid="{00000000-0005-0000-0000-000024020000}"/>
    <cellStyle name="_MultipleSpace_Training Model Shell_BLS2q_salesforce" xfId="454" xr:uid="{00000000-0005-0000-0000-000025020000}"/>
    <cellStyle name="_MultipleSpace_Update 08-27-01-3" xfId="455" xr:uid="{00000000-0005-0000-0000-000026020000}"/>
    <cellStyle name="_MultipleSpace_Update 08-27-01-3_BLS2q_salesforce" xfId="456" xr:uid="{00000000-0005-0000-0000-000027020000}"/>
    <cellStyle name="_MultipleSpace_USA Ownership" xfId="457" xr:uid="{00000000-0005-0000-0000-000028020000}"/>
    <cellStyle name="_MultipleSpace_VU Valuation-top down approach 02" xfId="458" xr:uid="{00000000-0005-0000-0000-000029020000}"/>
    <cellStyle name="_Network Capex &amp; Opex Module - Circle" xfId="4985" xr:uid="{00000000-0005-0000-0000-00002A020000}"/>
    <cellStyle name="_Network Capex &amp; Opex Module - Circle_F2.7A" xfId="4986" xr:uid="{00000000-0005-0000-0000-00002B020000}"/>
    <cellStyle name="_Opex_11" xfId="4987" xr:uid="{00000000-0005-0000-0000-00002C020000}"/>
    <cellStyle name="_OUJDA fixe detail 29-05-2005" xfId="459" xr:uid="{00000000-0005-0000-0000-00002D020000}"/>
    <cellStyle name="_P&amp;L consolidé q1 2007 V1 bis" xfId="460" xr:uid="{00000000-0005-0000-0000-00002E020000}"/>
    <cellStyle name="_P&amp;LMobility" xfId="4988" xr:uid="{00000000-0005-0000-0000-00002F020000}"/>
    <cellStyle name="_P&amp;LMobility_BP&amp;A Bulletin - 05- 2008-09-MAPA (draft)" xfId="4989" xr:uid="{00000000-0005-0000-0000-000030020000}"/>
    <cellStyle name="_P&amp;LMobility_BP&amp;A Bulletin - 05- 2008-09-MAPA (Post review)" xfId="4990" xr:uid="{00000000-0005-0000-0000-000031020000}"/>
    <cellStyle name="_Percent" xfId="461" xr:uid="{00000000-0005-0000-0000-000032020000}"/>
    <cellStyle name="_Percent_02 Pfd Valuation" xfId="462" xr:uid="{00000000-0005-0000-0000-000033020000}"/>
    <cellStyle name="_Percent_BLS2q_salesforce" xfId="463" xr:uid="{00000000-0005-0000-0000-000034020000}"/>
    <cellStyle name="_Percent_USA Ownership" xfId="464" xr:uid="{00000000-0005-0000-0000-000035020000}"/>
    <cellStyle name="_PercentSpace" xfId="465" xr:uid="{00000000-0005-0000-0000-000036020000}"/>
    <cellStyle name="_PercentSpace_02 Pfd Valuation" xfId="466" xr:uid="{00000000-0005-0000-0000-000037020000}"/>
    <cellStyle name="_PercentSpace_BLS2q_salesforce" xfId="467" xr:uid="{00000000-0005-0000-0000-000038020000}"/>
    <cellStyle name="_PercentSpace_USA Ownership" xfId="468" xr:uid="{00000000-0005-0000-0000-000039020000}"/>
    <cellStyle name="_POI working" xfId="4991" xr:uid="{00000000-0005-0000-0000-00003A020000}"/>
    <cellStyle name="_POI working_F2.7A" xfId="4992" xr:uid="{00000000-0005-0000-0000-00003B020000}"/>
    <cellStyle name="_Presentation DL Ver.5" xfId="4993" xr:uid="{00000000-0005-0000-0000-00003C020000}"/>
    <cellStyle name="_Presentation DL Ver.5_BP&amp;A Bulletin - 05- 2008-09-MAPA (draft)" xfId="4994" xr:uid="{00000000-0005-0000-0000-00003D020000}"/>
    <cellStyle name="_Presentation DL Ver.5_BP&amp;A Bulletin - 05- 2008-09-MAPA (Post review)" xfId="4995" xr:uid="{00000000-0005-0000-0000-00003E020000}"/>
    <cellStyle name="_QoQ Access Charegs" xfId="4996" xr:uid="{00000000-0005-0000-0000-00003F020000}"/>
    <cellStyle name="_QoQ Access Charges" xfId="4997" xr:uid="{00000000-0005-0000-0000-000040020000}"/>
    <cellStyle name="_Rapport_Mez_GSR7TRX" xfId="469" xr:uid="{00000000-0005-0000-0000-000041020000}"/>
    <cellStyle name="_Rapport_Mez_GSR7TRX (2)" xfId="470" xr:uid="{00000000-0005-0000-0000-000042020000}"/>
    <cellStyle name="_RECAP_NEGO_BSS 2008_17 03 08 " xfId="471" xr:uid="{00000000-0005-0000-0000-000043020000}"/>
    <cellStyle name="_RECAP_NEGO_BSS 2008_17 03 08 _Classeur1 (2)" xfId="472" xr:uid="{00000000-0005-0000-0000-000044020000}"/>
    <cellStyle name="_RECAPFLUXMES2004" xfId="473" xr:uid="{00000000-0005-0000-0000-000045020000}"/>
    <cellStyle name="_réel avril07" xfId="474" xr:uid="{00000000-0005-0000-0000-000046020000}"/>
    <cellStyle name="_Réel CAPEX" xfId="475" xr:uid="{00000000-0005-0000-0000-000047020000}"/>
    <cellStyle name="_Réel CAPEX_Classeur1 (2)" xfId="476" xr:uid="{00000000-0005-0000-0000-000048020000}"/>
    <cellStyle name="_Retenu  Projets exceptionnels" xfId="477" xr:uid="{00000000-0005-0000-0000-000049020000}"/>
    <cellStyle name="_Retenu  Projets exceptionnels_Classeur1 (2)" xfId="478" xr:uid="{00000000-0005-0000-0000-00004A020000}"/>
    <cellStyle name="_SI" xfId="479" xr:uid="{00000000-0005-0000-0000-00004B020000}"/>
    <cellStyle name="_SI_Classeur1 (2)" xfId="480" xr:uid="{00000000-0005-0000-0000-00004C020000}"/>
    <cellStyle name="_Situation des projets FTK_BSS_Envrt_02-10-07" xfId="481" xr:uid="{00000000-0005-0000-0000-00004D020000}"/>
    <cellStyle name="_Situation des projets FTK_BSS_Envrt_02-10-07_DRC" xfId="482" xr:uid="{00000000-0005-0000-0000-00004E020000}"/>
    <cellStyle name="_Situation des projets FTK_BSS_Envrt_02-10-07_Feuil1" xfId="4892" xr:uid="{00000000-0005-0000-0000-00004F020000}"/>
    <cellStyle name="_Situation des projets FTK_BSS_Envrt_02-10-07_PPO_3G_2009 Propos DR &amp; Scénarios Mktg 12-12" xfId="483" xr:uid="{00000000-0005-0000-0000-000050020000}"/>
    <cellStyle name="_Situation des projets FTK_BSS_Envrt_02-10-07_PPO_3G_2009 Propos DR &amp; Scénarios Mktg 12-12_Feuil1" xfId="4893" xr:uid="{00000000-0005-0000-0000-000051020000}"/>
    <cellStyle name="_Situation des projets FTK_BSS_Envrt_02-10-07_PPO_3G_2009 Propos DR &amp; Scénarios Mktg 12-12_Sotelma- P&amp;L MAD " xfId="4894" xr:uid="{00000000-0005-0000-0000-000052020000}"/>
    <cellStyle name="_Situation des projets FTK_BSS_Envrt_02-10-07_PPO_3G_2009 Propos DR &amp; Scénarios Mktg 12-12_TBG nov 09 - v5" xfId="4916" xr:uid="{00000000-0005-0000-0000-000053020000}"/>
    <cellStyle name="_Situation des projets FTK_BSS_Envrt_02-10-07_PPO_3G_2009 Propos DR &amp; Scénarios Mktg 12-12_TBG Oct 2009 - v1" xfId="4917" xr:uid="{00000000-0005-0000-0000-000054020000}"/>
    <cellStyle name="_Situation des projets FTK_BSS_Envrt_02-10-07_Sotelma- P&amp;L MAD " xfId="4895" xr:uid="{00000000-0005-0000-0000-000055020000}"/>
    <cellStyle name="_Situation des projets FTK_BSS_Envrt_02-10-07_Tableau de bord 3G" xfId="484" xr:uid="{00000000-0005-0000-0000-000056020000}"/>
    <cellStyle name="_Situation des projets FTK_BSS_Envrt_02-10-07_Tableau de bord 3G_Feuil1" xfId="4896" xr:uid="{00000000-0005-0000-0000-000057020000}"/>
    <cellStyle name="_Situation des projets FTK_BSS_Envrt_02-10-07_Tableau de bord 3G_Sotelma- P&amp;L MAD " xfId="4897" xr:uid="{00000000-0005-0000-0000-000058020000}"/>
    <cellStyle name="_Situation des projets FTK_BSS_Envrt_02-10-07_Tableau de bord 3G_TBG nov 09 - v5" xfId="4918" xr:uid="{00000000-0005-0000-0000-000059020000}"/>
    <cellStyle name="_Situation des projets FTK_BSS_Envrt_02-10-07_Tableau de bord 3G_TBG Oct 2009 - v1" xfId="4919" xr:uid="{00000000-0005-0000-0000-00005A020000}"/>
    <cellStyle name="_Situation des projets FTK_BSS_Envrt_02-10-07_Tableau de bord-PPO_3G_2009 (3)" xfId="485" xr:uid="{00000000-0005-0000-0000-00005B020000}"/>
    <cellStyle name="_Situation des projets FTK_BSS_Envrt_02-10-07_TBG nov 09 - v5" xfId="4920" xr:uid="{00000000-0005-0000-0000-00005C020000}"/>
    <cellStyle name="_Situation des projets FTK_BSS_Envrt_02-10-07_TBG Oct 2009 - v1" xfId="4921" xr:uid="{00000000-0005-0000-0000-00005D020000}"/>
    <cellStyle name="_Situation des projets FTK_BSS_Envrt_18-10-05" xfId="486" xr:uid="{00000000-0005-0000-0000-00005E020000}"/>
    <cellStyle name="_Situation des projets FTK_BSS_Envrt_18-10-05_DRC" xfId="487" xr:uid="{00000000-0005-0000-0000-00005F020000}"/>
    <cellStyle name="_Situation des projets FTK_BSS_Envrt_18-10-05_Feuil1" xfId="4898" xr:uid="{00000000-0005-0000-0000-000060020000}"/>
    <cellStyle name="_Situation des projets FTK_BSS_Envrt_18-10-05_PPO_3G_2009 Propos DR &amp; Scénarios Mktg 12-12" xfId="488" xr:uid="{00000000-0005-0000-0000-000061020000}"/>
    <cellStyle name="_Situation des projets FTK_BSS_Envrt_18-10-05_PPO_3G_2009 Propos DR &amp; Scénarios Mktg 12-12_Feuil1" xfId="4899" xr:uid="{00000000-0005-0000-0000-000062020000}"/>
    <cellStyle name="_Situation des projets FTK_BSS_Envrt_18-10-05_PPO_3G_2009 Propos DR &amp; Scénarios Mktg 12-12_Sotelma- P&amp;L MAD " xfId="4900" xr:uid="{00000000-0005-0000-0000-000063020000}"/>
    <cellStyle name="_Situation des projets FTK_BSS_Envrt_18-10-05_PPO_3G_2009 Propos DR &amp; Scénarios Mktg 12-12_TBG nov 09 - v5" xfId="4922" xr:uid="{00000000-0005-0000-0000-000064020000}"/>
    <cellStyle name="_Situation des projets FTK_BSS_Envrt_18-10-05_PPO_3G_2009 Propos DR &amp; Scénarios Mktg 12-12_TBG Oct 2009 - v1" xfId="4923" xr:uid="{00000000-0005-0000-0000-000065020000}"/>
    <cellStyle name="_Situation des projets FTK_BSS_Envrt_18-10-05_Sotelma- P&amp;L MAD " xfId="4901" xr:uid="{00000000-0005-0000-0000-000066020000}"/>
    <cellStyle name="_Situation des projets FTK_BSS_Envrt_18-10-05_Tableau de bord 3G" xfId="489" xr:uid="{00000000-0005-0000-0000-000067020000}"/>
    <cellStyle name="_Situation des projets FTK_BSS_Envrt_18-10-05_Tableau de bord 3G_Feuil1" xfId="4902" xr:uid="{00000000-0005-0000-0000-000068020000}"/>
    <cellStyle name="_Situation des projets FTK_BSS_Envrt_18-10-05_Tableau de bord 3G_Sotelma- P&amp;L MAD " xfId="4903" xr:uid="{00000000-0005-0000-0000-000069020000}"/>
    <cellStyle name="_Situation des projets FTK_BSS_Envrt_18-10-05_Tableau de bord 3G_TBG nov 09 - v5" xfId="4924" xr:uid="{00000000-0005-0000-0000-00006A020000}"/>
    <cellStyle name="_Situation des projets FTK_BSS_Envrt_18-10-05_Tableau de bord 3G_TBG Oct 2009 - v1" xfId="4925" xr:uid="{00000000-0005-0000-0000-00006B020000}"/>
    <cellStyle name="_Situation des projets FTK_BSS_Envrt_18-10-05_Tableau de bord-PPO_3G_2009 (3)" xfId="490" xr:uid="{00000000-0005-0000-0000-00006C020000}"/>
    <cellStyle name="_Situation des projets FTK_BSS_Envrt_18-10-05_TBG nov 09 - v5" xfId="4926" xr:uid="{00000000-0005-0000-0000-00006D020000}"/>
    <cellStyle name="_Situation des projets FTK_BSS_Envrt_18-10-05_TBG Oct 2009 - v1" xfId="4927" xr:uid="{00000000-0005-0000-0000-00006E020000}"/>
    <cellStyle name="_SubHeading" xfId="491" xr:uid="{00000000-0005-0000-0000-00006F020000}"/>
    <cellStyle name="_SubHeading_01 VU Liquidity 171202" xfId="492" xr:uid="{00000000-0005-0000-0000-000070020000}"/>
    <cellStyle name="_SubHeading_210302 VU Liquidity new figures" xfId="493" xr:uid="{00000000-0005-0000-0000-000071020000}"/>
    <cellStyle name="_SubHeading_210302 VU Liquidity new figures 2" xfId="494" xr:uid="{00000000-0005-0000-0000-000072020000}"/>
    <cellStyle name="_SubHeading_210302 VU Liquidity new figures_BUDGET ONATEL 2010 v5" xfId="495" xr:uid="{00000000-0005-0000-0000-000073020000}"/>
    <cellStyle name="_SubHeading_210302 VU Liquidity new figures_Classeur1" xfId="496" xr:uid="{00000000-0005-0000-0000-000074020000}"/>
    <cellStyle name="_SubHeading_210302 VU Liquidity new figures_Classeur1 (2)" xfId="497" xr:uid="{00000000-0005-0000-0000-000075020000}"/>
    <cellStyle name="_SubHeading_210302 VU Liquidity new figures_commentaires fixe  internet Déc 08" xfId="498" xr:uid="{00000000-0005-0000-0000-000076020000}"/>
    <cellStyle name="_SubHeading_210302 VU Liquidity new figures_Commentaires Janvier 2010" xfId="499" xr:uid="{00000000-0005-0000-0000-000077020000}"/>
    <cellStyle name="_SubHeading_210302 VU Liquidity new figures_Copie de Flash du mois d' avril 2009 corrigé par NAIMI" xfId="500" xr:uid="{00000000-0005-0000-0000-000078020000}"/>
    <cellStyle name="_SubHeading_210302 VU Liquidity new figures_Copie de Flash du mois de Décembre 2008 v2 (3)" xfId="501" xr:uid="{00000000-0005-0000-0000-000079020000}"/>
    <cellStyle name="_SubHeading_210302 VU Liquidity new figures_FAITS MARQUANTS DE SEPTEMBRE 2009" xfId="502" xr:uid="{00000000-0005-0000-0000-00007A020000}"/>
    <cellStyle name="_SubHeading_210302 VU Liquidity new figures_Feuil1" xfId="4904" xr:uid="{00000000-0005-0000-0000-00007B020000}"/>
    <cellStyle name="_SubHeading_210302 VU Liquidity new figures_Flash du mois d' avril 2009" xfId="503" xr:uid="{00000000-0005-0000-0000-00007C020000}"/>
    <cellStyle name="_SubHeading_210302 VU Liquidity new figures_Flash du mois de Décembre 2009 V3 (2)" xfId="504" xr:uid="{00000000-0005-0000-0000-00007D020000}"/>
    <cellStyle name="_SubHeading_210302 VU Liquidity new figures_Flash du mois de mai 2009" xfId="505" xr:uid="{00000000-0005-0000-0000-00007E020000}"/>
    <cellStyle name="_SubHeading_210302 VU Liquidity new figures_Flash du mois de septembre 2009 (2) (version 1)" xfId="506" xr:uid="{00000000-0005-0000-0000-00007F020000}"/>
    <cellStyle name="_SubHeading_210302 VU Liquidity new figures_FLASH ONATEL DU MOIS DE FEVRIER 2010 V2" xfId="507" xr:uid="{00000000-0005-0000-0000-000080020000}"/>
    <cellStyle name="_SubHeading_210302 VU Liquidity new figures_Flash_du_mois_de_Décembre_2008_v2(2)" xfId="508" xr:uid="{00000000-0005-0000-0000-000081020000}"/>
    <cellStyle name="_SubHeading_210302 VU Liquidity new figures_Flux Financiers Conso" xfId="509" xr:uid="{00000000-0005-0000-0000-000082020000}"/>
    <cellStyle name="_SubHeading_210302 VU Liquidity new figures_Reporting Consolidé ONATEL 04.2009" xfId="510" xr:uid="{00000000-0005-0000-0000-000083020000}"/>
    <cellStyle name="_SubHeading_210302 VU Liquidity new figures_Reporting Onatel Avril 2009 V0" xfId="511" xr:uid="{00000000-0005-0000-0000-000084020000}"/>
    <cellStyle name="_SubHeading_210302 VU Liquidity new figures_Reporting Onatel Avril 2009 V0 2" xfId="512" xr:uid="{00000000-0005-0000-0000-000085020000}"/>
    <cellStyle name="_SubHeading_210302 VU Liquidity new figures_Reporting Onatel Avril 2009 V0_Classeur1" xfId="513" xr:uid="{00000000-0005-0000-0000-000086020000}"/>
    <cellStyle name="_SubHeading_210302 VU Liquidity new figures_Reporting Onatel Avril 2009 V0_Commentaires Janvier 2010" xfId="514" xr:uid="{00000000-0005-0000-0000-000087020000}"/>
    <cellStyle name="_SubHeading_210302 VU Liquidity new figures_Reporting Onatel Avril 2009 V0_FAITS MARQUANTS DE SEPTEMBRE 2009" xfId="515" xr:uid="{00000000-0005-0000-0000-000088020000}"/>
    <cellStyle name="_SubHeading_210302 VU Liquidity new figures_Reporting Onatel Avril 2009 V0_Flash du mois de Décembre 2009 V3 (2)" xfId="516" xr:uid="{00000000-0005-0000-0000-000089020000}"/>
    <cellStyle name="_SubHeading_210302 VU Liquidity new figures_Reporting Onatel Avril 2009 V0_Flash du mois de septembre 2009 (2) (version 1)" xfId="517" xr:uid="{00000000-0005-0000-0000-00008A020000}"/>
    <cellStyle name="_SubHeading_210302 VU Liquidity new figures_Reporting Onatel Avril 2009 V0_Flash du mois de septembre 2009 (2) (version 1) 2" xfId="518" xr:uid="{00000000-0005-0000-0000-00008B020000}"/>
    <cellStyle name="_SubHeading_210302 VU Liquidity new figures_Reporting Onatel Avril 2009 V0_Flash du mois de septembre 2009 (2) (version 1)_Classeur1" xfId="519" xr:uid="{00000000-0005-0000-0000-00008C020000}"/>
    <cellStyle name="_SubHeading_210302 VU Liquidity new figures_Reporting Onatel Avril 2009 V0_Flash du mois de septembre 2009 (2) (version 1)_Commentaires Janvier 2010" xfId="520" xr:uid="{00000000-0005-0000-0000-00008D020000}"/>
    <cellStyle name="_SubHeading_210302 VU Liquidity new figures_Reporting Onatel Avril 2009 V0_Flash du mois de septembre 2009 (2) (version 1)_Flash du mois de Décembre 2009 V3 (2)" xfId="521" xr:uid="{00000000-0005-0000-0000-00008E020000}"/>
    <cellStyle name="_SubHeading_210302 VU Liquidity new figures_Reporting Onatel Avril 2009 V0_Flash du mois de septembre 2009 (2) (version 1)_FLASH ONATEL DU MOIS DE FEVRIER 2010 V2" xfId="522" xr:uid="{00000000-0005-0000-0000-00008F020000}"/>
    <cellStyle name="_SubHeading_210302 VU Liquidity new figures_Reporting Onatel Avril 2009 V0_Flash du mois de septembre 2009 (2) (version 1)_Reporting Onatel septembre  2009 V1 (4)" xfId="523" xr:uid="{00000000-0005-0000-0000-000090020000}"/>
    <cellStyle name="_SubHeading_210302 VU Liquidity new figures_Reporting Onatel Avril 2009 V0_FLASH ONATEL DU MOIS DE FEVRIER 2010 V2" xfId="524" xr:uid="{00000000-0005-0000-0000-000091020000}"/>
    <cellStyle name="_SubHeading_210302 VU Liquidity new figures_Reporting Onatel Avril 2009 V0_Reporting Consolidé ONATEL 04.2009" xfId="525" xr:uid="{00000000-0005-0000-0000-000092020000}"/>
    <cellStyle name="_SubHeading_210302 VU Liquidity new figures_Reporting Onatel Avril 2009 V0_Reporting Onatel septembre  2009 préparé" xfId="526" xr:uid="{00000000-0005-0000-0000-000093020000}"/>
    <cellStyle name="_SubHeading_210302 VU Liquidity new figures_Reporting Onatel Avril 2009 V0_Reporting Onatel septembre  2009 V1 (4)" xfId="527" xr:uid="{00000000-0005-0000-0000-000094020000}"/>
    <cellStyle name="_SubHeading_210302 VU Liquidity new figures_Reporting Onatel Mai 2009 V 0" xfId="528" xr:uid="{00000000-0005-0000-0000-000095020000}"/>
    <cellStyle name="_SubHeading_210302 VU Liquidity new figures_Reporting Onatel Mai 2009 V 0 2" xfId="529" xr:uid="{00000000-0005-0000-0000-000096020000}"/>
    <cellStyle name="_SubHeading_210302 VU Liquidity new figures_Reporting Onatel Mai 2009 V 0 A ENVOYE" xfId="530" xr:uid="{00000000-0005-0000-0000-000097020000}"/>
    <cellStyle name="_SubHeading_210302 VU Liquidity new figures_Reporting Onatel Mai 2009 V 0 A ENVOYE 2" xfId="531" xr:uid="{00000000-0005-0000-0000-000098020000}"/>
    <cellStyle name="_SubHeading_210302 VU Liquidity new figures_Reporting Onatel Mai 2009 V 0 A ENVOYE_Classeur1" xfId="532" xr:uid="{00000000-0005-0000-0000-000099020000}"/>
    <cellStyle name="_SubHeading_210302 VU Liquidity new figures_Reporting Onatel Mai 2009 V 0 A ENVOYE_Commentaires Janvier 2010" xfId="533" xr:uid="{00000000-0005-0000-0000-00009A020000}"/>
    <cellStyle name="_SubHeading_210302 VU Liquidity new figures_Reporting Onatel Mai 2009 V 0 A ENVOYE_FAITS MARQUANTS DE SEPTEMBRE 2009" xfId="534" xr:uid="{00000000-0005-0000-0000-00009B020000}"/>
    <cellStyle name="_SubHeading_210302 VU Liquidity new figures_Reporting Onatel Mai 2009 V 0 A ENVOYE_Flash du mois de Décembre 2009 V3 (2)" xfId="535" xr:uid="{00000000-0005-0000-0000-00009C020000}"/>
    <cellStyle name="_SubHeading_210302 VU Liquidity new figures_Reporting Onatel Mai 2009 V 0 A ENVOYE_Flash du mois de septembre 2009 (2) (version 1)" xfId="536" xr:uid="{00000000-0005-0000-0000-00009D020000}"/>
    <cellStyle name="_SubHeading_210302 VU Liquidity new figures_Reporting Onatel Mai 2009 V 0 A ENVOYE_Flash du mois de septembre 2009 (2) (version 1) 2" xfId="537" xr:uid="{00000000-0005-0000-0000-00009E020000}"/>
    <cellStyle name="_SubHeading_210302 VU Liquidity new figures_Reporting Onatel Mai 2009 V 0 A ENVOYE_Flash du mois de septembre 2009 (2) (version 1)_Classeur1" xfId="538" xr:uid="{00000000-0005-0000-0000-00009F020000}"/>
    <cellStyle name="_SubHeading_210302 VU Liquidity new figures_Reporting Onatel Mai 2009 V 0 A ENVOYE_Flash du mois de septembre 2009 (2) (version 1)_Commentaires Janvier 2010" xfId="539" xr:uid="{00000000-0005-0000-0000-0000A0020000}"/>
    <cellStyle name="_SubHeading_210302 VU Liquidity new figures_Reporting Onatel Mai 2009 V 0 A ENVOYE_Flash du mois de septembre 2009 (2) (version 1)_Flash du mois de Décembre 2009 V3 (2)" xfId="540" xr:uid="{00000000-0005-0000-0000-0000A1020000}"/>
    <cellStyle name="_SubHeading_210302 VU Liquidity new figures_Reporting Onatel Mai 2009 V 0 A ENVOYE_Flash du mois de septembre 2009 (2) (version 1)_FLASH ONATEL DU MOIS DE FEVRIER 2010 V2" xfId="541" xr:uid="{00000000-0005-0000-0000-0000A2020000}"/>
    <cellStyle name="_SubHeading_210302 VU Liquidity new figures_Reporting Onatel Mai 2009 V 0 A ENVOYE_Flash du mois de septembre 2009 (2) (version 1)_Reporting Onatel septembre  2009 V1 (4)" xfId="542" xr:uid="{00000000-0005-0000-0000-0000A3020000}"/>
    <cellStyle name="_SubHeading_210302 VU Liquidity new figures_Reporting Onatel Mai 2009 V 0 A ENVOYE_FLASH ONATEL DU MOIS DE FEVRIER 2010 V2" xfId="543" xr:uid="{00000000-0005-0000-0000-0000A4020000}"/>
    <cellStyle name="_SubHeading_210302 VU Liquidity new figures_Reporting Onatel Mai 2009 V 0 A ENVOYE_Reporting Onatel septembre  2009 préparé" xfId="544" xr:uid="{00000000-0005-0000-0000-0000A5020000}"/>
    <cellStyle name="_SubHeading_210302 VU Liquidity new figures_Reporting Onatel Mai 2009 V 0 A ENVOYE_Reporting Onatel septembre  2009 V1 (4)" xfId="545" xr:uid="{00000000-0005-0000-0000-0000A6020000}"/>
    <cellStyle name="_SubHeading_210302 VU Liquidity new figures_Reporting Onatel Mai 2009 V 0_Classeur1" xfId="546" xr:uid="{00000000-0005-0000-0000-0000A7020000}"/>
    <cellStyle name="_SubHeading_210302 VU Liquidity new figures_Reporting Onatel Mai 2009 V 0_Commentaires Janvier 2010" xfId="547" xr:uid="{00000000-0005-0000-0000-0000A8020000}"/>
    <cellStyle name="_SubHeading_210302 VU Liquidity new figures_Reporting Onatel Mai 2009 V 0_FAITS MARQUANTS DE SEPTEMBRE 2009" xfId="548" xr:uid="{00000000-0005-0000-0000-0000A9020000}"/>
    <cellStyle name="_SubHeading_210302 VU Liquidity new figures_Reporting Onatel Mai 2009 V 0_Flash du mois de Décembre 2009 V3 (2)" xfId="549" xr:uid="{00000000-0005-0000-0000-0000AA020000}"/>
    <cellStyle name="_SubHeading_210302 VU Liquidity new figures_Reporting Onatel Mai 2009 V 0_Flash du mois de septembre 2009 (2) (version 1)" xfId="550" xr:uid="{00000000-0005-0000-0000-0000AB020000}"/>
    <cellStyle name="_SubHeading_210302 VU Liquidity new figures_Reporting Onatel Mai 2009 V 0_Flash du mois de septembre 2009 (2) (version 1) 2" xfId="551" xr:uid="{00000000-0005-0000-0000-0000AC020000}"/>
    <cellStyle name="_SubHeading_210302 VU Liquidity new figures_Reporting Onatel Mai 2009 V 0_Flash du mois de septembre 2009 (2) (version 1)_Classeur1" xfId="552" xr:uid="{00000000-0005-0000-0000-0000AD020000}"/>
    <cellStyle name="_SubHeading_210302 VU Liquidity new figures_Reporting Onatel Mai 2009 V 0_Flash du mois de septembre 2009 (2) (version 1)_Commentaires Janvier 2010" xfId="553" xr:uid="{00000000-0005-0000-0000-0000AE020000}"/>
    <cellStyle name="_SubHeading_210302 VU Liquidity new figures_Reporting Onatel Mai 2009 V 0_Flash du mois de septembre 2009 (2) (version 1)_Flash du mois de Décembre 2009 V3 (2)" xfId="554" xr:uid="{00000000-0005-0000-0000-0000AF020000}"/>
    <cellStyle name="_SubHeading_210302 VU Liquidity new figures_Reporting Onatel Mai 2009 V 0_Flash du mois de septembre 2009 (2) (version 1)_FLASH ONATEL DU MOIS DE FEVRIER 2010 V2" xfId="555" xr:uid="{00000000-0005-0000-0000-0000B0020000}"/>
    <cellStyle name="_SubHeading_210302 VU Liquidity new figures_Reporting Onatel Mai 2009 V 0_Flash du mois de septembre 2009 (2) (version 1)_Reporting Onatel septembre  2009 V1 (4)" xfId="556" xr:uid="{00000000-0005-0000-0000-0000B1020000}"/>
    <cellStyle name="_SubHeading_210302 VU Liquidity new figures_Reporting Onatel Mai 2009 V 0_FLASH ONATEL DU MOIS DE FEVRIER 2010 V2" xfId="557" xr:uid="{00000000-0005-0000-0000-0000B2020000}"/>
    <cellStyle name="_SubHeading_210302 VU Liquidity new figures_Reporting Onatel Mai 2009 V 0_Reporting Onatel septembre  2009 préparé" xfId="558" xr:uid="{00000000-0005-0000-0000-0000B3020000}"/>
    <cellStyle name="_SubHeading_210302 VU Liquidity new figures_Reporting Onatel Mai 2009 V 0_Reporting Onatel septembre  2009 V1 (4)" xfId="559" xr:uid="{00000000-0005-0000-0000-0000B4020000}"/>
    <cellStyle name="_SubHeading_210302 VU Liquidity new figures_Reporting Onatel septembre  2009 préparé" xfId="560" xr:uid="{00000000-0005-0000-0000-0000B5020000}"/>
    <cellStyle name="_SubHeading_210302 VU Liquidity new figures_Reporting Onatel septembre  2009 V1 (4)" xfId="561" xr:uid="{00000000-0005-0000-0000-0000B6020000}"/>
    <cellStyle name="_SubHeading_210302 VU Liquidity new figures_Sotelma réctifié5" xfId="562" xr:uid="{00000000-0005-0000-0000-0000B7020000}"/>
    <cellStyle name="_SubHeading_Contribution of assets into USAi_02" xfId="563" xr:uid="{00000000-0005-0000-0000-0000B8020000}"/>
    <cellStyle name="_SubHeading_NBC-5 yearDCF-Final from Vivendi modified" xfId="564" xr:uid="{00000000-0005-0000-0000-0000B9020000}"/>
    <cellStyle name="_SubHeading_prestemp" xfId="565" xr:uid="{00000000-0005-0000-0000-0000BA020000}"/>
    <cellStyle name="_SubHeading_prestemp 2" xfId="566" xr:uid="{00000000-0005-0000-0000-0000BB020000}"/>
    <cellStyle name="_SubHeading_prestemp_BUDGET ONATEL 2010 v5" xfId="567" xr:uid="{00000000-0005-0000-0000-0000BC020000}"/>
    <cellStyle name="_SubHeading_prestemp_Classeur1" xfId="568" xr:uid="{00000000-0005-0000-0000-0000BD020000}"/>
    <cellStyle name="_SubHeading_prestemp_Classeur1 (2)" xfId="569" xr:uid="{00000000-0005-0000-0000-0000BE020000}"/>
    <cellStyle name="_SubHeading_prestemp_commentaires fixe  internet Déc 08" xfId="570" xr:uid="{00000000-0005-0000-0000-0000BF020000}"/>
    <cellStyle name="_SubHeading_prestemp_Commentaires Janvier 2010" xfId="571" xr:uid="{00000000-0005-0000-0000-0000C0020000}"/>
    <cellStyle name="_SubHeading_prestemp_Copie de Flash du mois d' avril 2009 corrigé par NAIMI" xfId="572" xr:uid="{00000000-0005-0000-0000-0000C1020000}"/>
    <cellStyle name="_SubHeading_prestemp_Copie de Flash du mois de Décembre 2008 v2 (3)" xfId="573" xr:uid="{00000000-0005-0000-0000-0000C2020000}"/>
    <cellStyle name="_SubHeading_prestemp_FAITS MARQUANTS DE SEPTEMBRE 2009" xfId="574" xr:uid="{00000000-0005-0000-0000-0000C3020000}"/>
    <cellStyle name="_SubHeading_prestemp_Feuil1" xfId="4905" xr:uid="{00000000-0005-0000-0000-0000C4020000}"/>
    <cellStyle name="_SubHeading_prestemp_Flash du mois d' avril 2009" xfId="575" xr:uid="{00000000-0005-0000-0000-0000C5020000}"/>
    <cellStyle name="_SubHeading_prestemp_Flash du mois de Décembre 2009 V3 (2)" xfId="576" xr:uid="{00000000-0005-0000-0000-0000C6020000}"/>
    <cellStyle name="_SubHeading_prestemp_Flash du mois de mai 2009" xfId="577" xr:uid="{00000000-0005-0000-0000-0000C7020000}"/>
    <cellStyle name="_SubHeading_prestemp_Flash du mois de septembre 2009 (2) (version 1)" xfId="578" xr:uid="{00000000-0005-0000-0000-0000C8020000}"/>
    <cellStyle name="_SubHeading_prestemp_FLASH ONATEL DU MOIS DE FEVRIER 2010 V2" xfId="579" xr:uid="{00000000-0005-0000-0000-0000C9020000}"/>
    <cellStyle name="_SubHeading_prestemp_Flash_du_mois_de_Décembre_2008_v2(2)" xfId="580" xr:uid="{00000000-0005-0000-0000-0000CA020000}"/>
    <cellStyle name="_SubHeading_prestemp_Flux Financiers Conso" xfId="581" xr:uid="{00000000-0005-0000-0000-0000CB020000}"/>
    <cellStyle name="_SubHeading_prestemp_Reporting Consolidé ONATEL 04.2009" xfId="582" xr:uid="{00000000-0005-0000-0000-0000CC020000}"/>
    <cellStyle name="_SubHeading_prestemp_Reporting Onatel Avril 2009 V0" xfId="583" xr:uid="{00000000-0005-0000-0000-0000CD020000}"/>
    <cellStyle name="_SubHeading_prestemp_Reporting Onatel Avril 2009 V0 2" xfId="584" xr:uid="{00000000-0005-0000-0000-0000CE020000}"/>
    <cellStyle name="_SubHeading_prestemp_Reporting Onatel Avril 2009 V0_Classeur1" xfId="585" xr:uid="{00000000-0005-0000-0000-0000CF020000}"/>
    <cellStyle name="_SubHeading_prestemp_Reporting Onatel Avril 2009 V0_Commentaires Janvier 2010" xfId="586" xr:uid="{00000000-0005-0000-0000-0000D0020000}"/>
    <cellStyle name="_SubHeading_prestemp_Reporting Onatel Avril 2009 V0_FAITS MARQUANTS DE SEPTEMBRE 2009" xfId="587" xr:uid="{00000000-0005-0000-0000-0000D1020000}"/>
    <cellStyle name="_SubHeading_prestemp_Reporting Onatel Avril 2009 V0_Flash du mois de Décembre 2009 V3 (2)" xfId="588" xr:uid="{00000000-0005-0000-0000-0000D2020000}"/>
    <cellStyle name="_SubHeading_prestemp_Reporting Onatel Avril 2009 V0_Flash du mois de septembre 2009 (2) (version 1)" xfId="589" xr:uid="{00000000-0005-0000-0000-0000D3020000}"/>
    <cellStyle name="_SubHeading_prestemp_Reporting Onatel Avril 2009 V0_Flash du mois de septembre 2009 (2) (version 1) 2" xfId="590" xr:uid="{00000000-0005-0000-0000-0000D4020000}"/>
    <cellStyle name="_SubHeading_prestemp_Reporting Onatel Avril 2009 V0_Flash du mois de septembre 2009 (2) (version 1)_Classeur1" xfId="591" xr:uid="{00000000-0005-0000-0000-0000D5020000}"/>
    <cellStyle name="_SubHeading_prestemp_Reporting Onatel Avril 2009 V0_Flash du mois de septembre 2009 (2) (version 1)_Commentaires Janvier 2010" xfId="592" xr:uid="{00000000-0005-0000-0000-0000D6020000}"/>
    <cellStyle name="_SubHeading_prestemp_Reporting Onatel Avril 2009 V0_Flash du mois de septembre 2009 (2) (version 1)_Flash du mois de Décembre 2009 V3 (2)" xfId="593" xr:uid="{00000000-0005-0000-0000-0000D7020000}"/>
    <cellStyle name="_SubHeading_prestemp_Reporting Onatel Avril 2009 V0_Flash du mois de septembre 2009 (2) (version 1)_FLASH ONATEL DU MOIS DE FEVRIER 2010 V2" xfId="594" xr:uid="{00000000-0005-0000-0000-0000D8020000}"/>
    <cellStyle name="_SubHeading_prestemp_Reporting Onatel Avril 2009 V0_Flash du mois de septembre 2009 (2) (version 1)_Reporting Onatel septembre  2009 V1 (4)" xfId="595" xr:uid="{00000000-0005-0000-0000-0000D9020000}"/>
    <cellStyle name="_SubHeading_prestemp_Reporting Onatel Avril 2009 V0_FLASH ONATEL DU MOIS DE FEVRIER 2010 V2" xfId="596" xr:uid="{00000000-0005-0000-0000-0000DA020000}"/>
    <cellStyle name="_SubHeading_prestemp_Reporting Onatel Avril 2009 V0_Reporting Consolidé ONATEL 04.2009" xfId="597" xr:uid="{00000000-0005-0000-0000-0000DB020000}"/>
    <cellStyle name="_SubHeading_prestemp_Reporting Onatel Avril 2009 V0_Reporting Onatel septembre  2009 préparé" xfId="598" xr:uid="{00000000-0005-0000-0000-0000DC020000}"/>
    <cellStyle name="_SubHeading_prestemp_Reporting Onatel Avril 2009 V0_Reporting Onatel septembre  2009 V1 (4)" xfId="599" xr:uid="{00000000-0005-0000-0000-0000DD020000}"/>
    <cellStyle name="_SubHeading_prestemp_Reporting Onatel Mai 2009 V 0" xfId="600" xr:uid="{00000000-0005-0000-0000-0000DE020000}"/>
    <cellStyle name="_SubHeading_prestemp_Reporting Onatel Mai 2009 V 0 2" xfId="601" xr:uid="{00000000-0005-0000-0000-0000DF020000}"/>
    <cellStyle name="_SubHeading_prestemp_Reporting Onatel Mai 2009 V 0 A ENVOYE" xfId="602" xr:uid="{00000000-0005-0000-0000-0000E0020000}"/>
    <cellStyle name="_SubHeading_prestemp_Reporting Onatel Mai 2009 V 0 A ENVOYE 2" xfId="603" xr:uid="{00000000-0005-0000-0000-0000E1020000}"/>
    <cellStyle name="_SubHeading_prestemp_Reporting Onatel Mai 2009 V 0 A ENVOYE_Classeur1" xfId="604" xr:uid="{00000000-0005-0000-0000-0000E2020000}"/>
    <cellStyle name="_SubHeading_prestemp_Reporting Onatel Mai 2009 V 0 A ENVOYE_Commentaires Janvier 2010" xfId="605" xr:uid="{00000000-0005-0000-0000-0000E3020000}"/>
    <cellStyle name="_SubHeading_prestemp_Reporting Onatel Mai 2009 V 0 A ENVOYE_FAITS MARQUANTS DE SEPTEMBRE 2009" xfId="606" xr:uid="{00000000-0005-0000-0000-0000E4020000}"/>
    <cellStyle name="_SubHeading_prestemp_Reporting Onatel Mai 2009 V 0 A ENVOYE_Flash du mois de Décembre 2009 V3 (2)" xfId="607" xr:uid="{00000000-0005-0000-0000-0000E5020000}"/>
    <cellStyle name="_SubHeading_prestemp_Reporting Onatel Mai 2009 V 0 A ENVOYE_Flash du mois de septembre 2009 (2) (version 1)" xfId="608" xr:uid="{00000000-0005-0000-0000-0000E6020000}"/>
    <cellStyle name="_SubHeading_prestemp_Reporting Onatel Mai 2009 V 0 A ENVOYE_Flash du mois de septembre 2009 (2) (version 1) 2" xfId="609" xr:uid="{00000000-0005-0000-0000-0000E7020000}"/>
    <cellStyle name="_SubHeading_prestemp_Reporting Onatel Mai 2009 V 0 A ENVOYE_Flash du mois de septembre 2009 (2) (version 1)_Classeur1" xfId="610" xr:uid="{00000000-0005-0000-0000-0000E8020000}"/>
    <cellStyle name="_SubHeading_prestemp_Reporting Onatel Mai 2009 V 0 A ENVOYE_Flash du mois de septembre 2009 (2) (version 1)_Commentaires Janvier 2010" xfId="611" xr:uid="{00000000-0005-0000-0000-0000E9020000}"/>
    <cellStyle name="_SubHeading_prestemp_Reporting Onatel Mai 2009 V 0 A ENVOYE_Flash du mois de septembre 2009 (2) (version 1)_Flash du mois de Décembre 2009 V3 (2)" xfId="612" xr:uid="{00000000-0005-0000-0000-0000EA020000}"/>
    <cellStyle name="_SubHeading_prestemp_Reporting Onatel Mai 2009 V 0 A ENVOYE_Flash du mois de septembre 2009 (2) (version 1)_FLASH ONATEL DU MOIS DE FEVRIER 2010 V2" xfId="613" xr:uid="{00000000-0005-0000-0000-0000EB020000}"/>
    <cellStyle name="_SubHeading_prestemp_Reporting Onatel Mai 2009 V 0 A ENVOYE_Flash du mois de septembre 2009 (2) (version 1)_Reporting Onatel septembre  2009 V1 (4)" xfId="614" xr:uid="{00000000-0005-0000-0000-0000EC020000}"/>
    <cellStyle name="_SubHeading_prestemp_Reporting Onatel Mai 2009 V 0 A ENVOYE_FLASH ONATEL DU MOIS DE FEVRIER 2010 V2" xfId="615" xr:uid="{00000000-0005-0000-0000-0000ED020000}"/>
    <cellStyle name="_SubHeading_prestemp_Reporting Onatel Mai 2009 V 0 A ENVOYE_Reporting Onatel septembre  2009 préparé" xfId="616" xr:uid="{00000000-0005-0000-0000-0000EE020000}"/>
    <cellStyle name="_SubHeading_prestemp_Reporting Onatel Mai 2009 V 0 A ENVOYE_Reporting Onatel septembre  2009 V1 (4)" xfId="617" xr:uid="{00000000-0005-0000-0000-0000EF020000}"/>
    <cellStyle name="_SubHeading_prestemp_Reporting Onatel Mai 2009 V 0_Classeur1" xfId="618" xr:uid="{00000000-0005-0000-0000-0000F0020000}"/>
    <cellStyle name="_SubHeading_prestemp_Reporting Onatel Mai 2009 V 0_Commentaires Janvier 2010" xfId="619" xr:uid="{00000000-0005-0000-0000-0000F1020000}"/>
    <cellStyle name="_SubHeading_prestemp_Reporting Onatel Mai 2009 V 0_FAITS MARQUANTS DE SEPTEMBRE 2009" xfId="620" xr:uid="{00000000-0005-0000-0000-0000F2020000}"/>
    <cellStyle name="_SubHeading_prestemp_Reporting Onatel Mai 2009 V 0_Flash du mois de Décembre 2009 V3 (2)" xfId="621" xr:uid="{00000000-0005-0000-0000-0000F3020000}"/>
    <cellStyle name="_SubHeading_prestemp_Reporting Onatel Mai 2009 V 0_Flash du mois de septembre 2009 (2) (version 1)" xfId="622" xr:uid="{00000000-0005-0000-0000-0000F4020000}"/>
    <cellStyle name="_SubHeading_prestemp_Reporting Onatel Mai 2009 V 0_Flash du mois de septembre 2009 (2) (version 1) 2" xfId="623" xr:uid="{00000000-0005-0000-0000-0000F5020000}"/>
    <cellStyle name="_SubHeading_prestemp_Reporting Onatel Mai 2009 V 0_Flash du mois de septembre 2009 (2) (version 1)_Classeur1" xfId="624" xr:uid="{00000000-0005-0000-0000-0000F6020000}"/>
    <cellStyle name="_SubHeading_prestemp_Reporting Onatel Mai 2009 V 0_Flash du mois de septembre 2009 (2) (version 1)_Commentaires Janvier 2010" xfId="625" xr:uid="{00000000-0005-0000-0000-0000F7020000}"/>
    <cellStyle name="_SubHeading_prestemp_Reporting Onatel Mai 2009 V 0_Flash du mois de septembre 2009 (2) (version 1)_Flash du mois de Décembre 2009 V3 (2)" xfId="626" xr:uid="{00000000-0005-0000-0000-0000F8020000}"/>
    <cellStyle name="_SubHeading_prestemp_Reporting Onatel Mai 2009 V 0_Flash du mois de septembre 2009 (2) (version 1)_FLASH ONATEL DU MOIS DE FEVRIER 2010 V2" xfId="627" xr:uid="{00000000-0005-0000-0000-0000F9020000}"/>
    <cellStyle name="_SubHeading_prestemp_Reporting Onatel Mai 2009 V 0_Flash du mois de septembre 2009 (2) (version 1)_Reporting Onatel septembre  2009 V1 (4)" xfId="628" xr:uid="{00000000-0005-0000-0000-0000FA020000}"/>
    <cellStyle name="_SubHeading_prestemp_Reporting Onatel Mai 2009 V 0_FLASH ONATEL DU MOIS DE FEVRIER 2010 V2" xfId="629" xr:uid="{00000000-0005-0000-0000-0000FB020000}"/>
    <cellStyle name="_SubHeading_prestemp_Reporting Onatel Mai 2009 V 0_Reporting Onatel septembre  2009 préparé" xfId="630" xr:uid="{00000000-0005-0000-0000-0000FC020000}"/>
    <cellStyle name="_SubHeading_prestemp_Reporting Onatel Mai 2009 V 0_Reporting Onatel septembre  2009 V1 (4)" xfId="631" xr:uid="{00000000-0005-0000-0000-0000FD020000}"/>
    <cellStyle name="_SubHeading_prestemp_Reporting Onatel septembre  2009 préparé" xfId="632" xr:uid="{00000000-0005-0000-0000-0000FE020000}"/>
    <cellStyle name="_SubHeading_prestemp_Reporting Onatel septembre  2009 V1 (4)" xfId="633" xr:uid="{00000000-0005-0000-0000-0000FF020000}"/>
    <cellStyle name="_SubHeading_prestemp_Sotelma réctifié5" xfId="634" xr:uid="{00000000-0005-0000-0000-000000030000}"/>
    <cellStyle name="_SubHeading_prestemp_USAi Warrants Valuation 1" xfId="635" xr:uid="{00000000-0005-0000-0000-000001030000}"/>
    <cellStyle name="_Ta" xfId="636" xr:uid="{00000000-0005-0000-0000-000002030000}"/>
    <cellStyle name="_Ta 2" xfId="14278" xr:uid="{00000000-0005-0000-0000-000003030000}"/>
    <cellStyle name="_Ta 2 2" xfId="18071" xr:uid="{00000000-0005-0000-0000-000004030000}"/>
    <cellStyle name="_Ta 3" xfId="8555" xr:uid="{00000000-0005-0000-0000-000005030000}"/>
    <cellStyle name="_Ta 4" xfId="14122" xr:uid="{00000000-0005-0000-0000-000006030000}"/>
    <cellStyle name="_Ta 5" xfId="19117" xr:uid="{00000000-0005-0000-0000-000007030000}"/>
    <cellStyle name="_Ta 6" xfId="19845" xr:uid="{00000000-0005-0000-0000-000008030000}"/>
    <cellStyle name="_tab indicat" xfId="637" xr:uid="{00000000-0005-0000-0000-000009030000}"/>
    <cellStyle name="_tab indicat_Classeur1 (2)" xfId="638" xr:uid="{00000000-0005-0000-0000-00000A030000}"/>
    <cellStyle name="_Tabl" xfId="639" xr:uid="{00000000-0005-0000-0000-00000B030000}"/>
    <cellStyle name="_Tabl 2" xfId="14279" xr:uid="{00000000-0005-0000-0000-00000C030000}"/>
    <cellStyle name="_Tabl 2 2" xfId="18072" xr:uid="{00000000-0005-0000-0000-00000D030000}"/>
    <cellStyle name="_Tabl 3" xfId="8558" xr:uid="{00000000-0005-0000-0000-00000E030000}"/>
    <cellStyle name="_Tabl 4" xfId="14119" xr:uid="{00000000-0005-0000-0000-00000F030000}"/>
    <cellStyle name="_Tabl 5" xfId="8550" xr:uid="{00000000-0005-0000-0000-000010030000}"/>
    <cellStyle name="_Tabl 6" xfId="19321" xr:uid="{00000000-0005-0000-0000-000011030000}"/>
    <cellStyle name="_Table" xfId="640" xr:uid="{00000000-0005-0000-0000-000012030000}"/>
    <cellStyle name="_Table_" xfId="641" xr:uid="{00000000-0005-0000-0000-000013030000}"/>
    <cellStyle name="_Table_ 2" xfId="14280" xr:uid="{00000000-0005-0000-0000-000014030000}"/>
    <cellStyle name="_Table_ 2 2" xfId="18073" xr:uid="{00000000-0005-0000-0000-000015030000}"/>
    <cellStyle name="_Table_ 3" xfId="8559" xr:uid="{00000000-0005-0000-0000-000016030000}"/>
    <cellStyle name="_Table_ 4" xfId="14117" xr:uid="{00000000-0005-0000-0000-000017030000}"/>
    <cellStyle name="_Table_ 5" xfId="19086" xr:uid="{00000000-0005-0000-0000-000018030000}"/>
    <cellStyle name="_Table_ 6" xfId="14233" xr:uid="{00000000-0005-0000-0000-000019030000}"/>
    <cellStyle name="_Table_02 " xfId="642" xr:uid="{00000000-0005-0000-0000-00001A030000}"/>
    <cellStyle name="_Table_02  2" xfId="14281" xr:uid="{00000000-0005-0000-0000-00001B030000}"/>
    <cellStyle name="_Table_02  2 2" xfId="18074" xr:uid="{00000000-0005-0000-0000-00001C030000}"/>
    <cellStyle name="_Table_02  3" xfId="8560" xr:uid="{00000000-0005-0000-0000-00001D030000}"/>
    <cellStyle name="_Table_02  4" xfId="14116" xr:uid="{00000000-0005-0000-0000-00001E030000}"/>
    <cellStyle name="_Table_02  5" xfId="19608" xr:uid="{00000000-0005-0000-0000-00001F030000}"/>
    <cellStyle name="_Table_02  6" xfId="19744" xr:uid="{00000000-0005-0000-0000-000020030000}"/>
    <cellStyle name="_Table_02 Pfd Valuation" xfId="643" xr:uid="{00000000-0005-0000-0000-000021030000}"/>
    <cellStyle name="_Table_02 Pfd Valuation 2" xfId="14282" xr:uid="{00000000-0005-0000-0000-000022030000}"/>
    <cellStyle name="_Table_02 Pfd Valuation 2 2" xfId="18075" xr:uid="{00000000-0005-0000-0000-000023030000}"/>
    <cellStyle name="_Table_02 Pfd Valuation 3" xfId="8561" xr:uid="{00000000-0005-0000-0000-000024030000}"/>
    <cellStyle name="_Table_02 Pfd Valuation 4" xfId="14115" xr:uid="{00000000-0005-0000-0000-000025030000}"/>
    <cellStyle name="_Table_02 Pfd Valuation 5" xfId="18051" xr:uid="{00000000-0005-0000-0000-000026030000}"/>
    <cellStyle name="_Table_02 Pfd Valuation 6" xfId="20122" xr:uid="{00000000-0005-0000-0000-000027030000}"/>
    <cellStyle name="_Table_02 Pfd Valuation_Budget Telmob 2011" xfId="644" xr:uid="{00000000-0005-0000-0000-000028030000}"/>
    <cellStyle name="_Table_02 Pfd Valuation_Budget Telmob 2011 2" xfId="14283" xr:uid="{00000000-0005-0000-0000-000029030000}"/>
    <cellStyle name="_Table_02 Pfd Valuation_Budget Telmob 2011 2 2" xfId="18076" xr:uid="{00000000-0005-0000-0000-00002A030000}"/>
    <cellStyle name="_Table_02 Pfd Valuation_Budget Telmob 2011 3" xfId="8562" xr:uid="{00000000-0005-0000-0000-00002B030000}"/>
    <cellStyle name="_Table_02 Pfd Valuation_Budget Telmob 2011 4" xfId="14114" xr:uid="{00000000-0005-0000-0000-00002C030000}"/>
    <cellStyle name="_Table_02 Pfd Valuation_Budget Telmob 2011 5" xfId="18050" xr:uid="{00000000-0005-0000-0000-00002D030000}"/>
    <cellStyle name="_Table_02 Pfd Valuation_Budget Telmob 2011 6" xfId="14231" xr:uid="{00000000-0005-0000-0000-00002E030000}"/>
    <cellStyle name="_Table_02 Pfd Valuation_Capex- Mobile" xfId="645" xr:uid="{00000000-0005-0000-0000-00002F030000}"/>
    <cellStyle name="_Table_02 Pfd Valuation_Capex- Mobile 2" xfId="14284" xr:uid="{00000000-0005-0000-0000-000030030000}"/>
    <cellStyle name="_Table_02 Pfd Valuation_Capex- Mobile 2 2" xfId="18077" xr:uid="{00000000-0005-0000-0000-000031030000}"/>
    <cellStyle name="_Table_02 Pfd Valuation_Capex- Mobile 3" xfId="8563" xr:uid="{00000000-0005-0000-0000-000032030000}"/>
    <cellStyle name="_Table_02 Pfd Valuation_Capex- Mobile 4" xfId="14113" xr:uid="{00000000-0005-0000-0000-000033030000}"/>
    <cellStyle name="_Table_02 Pfd Valuation_Capex- Mobile 5" xfId="19256" xr:uid="{00000000-0005-0000-0000-000034030000}"/>
    <cellStyle name="_Table_02 Pfd Valuation_Capex- Mobile 6" xfId="14229" xr:uid="{00000000-0005-0000-0000-000035030000}"/>
    <cellStyle name="_Table_02 Pfd Valuation_commentaires fixe  internet Déc 08" xfId="646" xr:uid="{00000000-0005-0000-0000-000036030000}"/>
    <cellStyle name="_Table_02 Pfd Valuation_commentaires fixe  internet Déc 08 2" xfId="14285" xr:uid="{00000000-0005-0000-0000-000037030000}"/>
    <cellStyle name="_Table_02 Pfd Valuation_commentaires fixe  internet Déc 08 2 2" xfId="18078" xr:uid="{00000000-0005-0000-0000-000038030000}"/>
    <cellStyle name="_Table_02 Pfd Valuation_commentaires fixe  internet Déc 08 3" xfId="8564" xr:uid="{00000000-0005-0000-0000-000039030000}"/>
    <cellStyle name="_Table_02 Pfd Valuation_commentaires fixe  internet Déc 08 4" xfId="14112" xr:uid="{00000000-0005-0000-0000-00003A030000}"/>
    <cellStyle name="_Table_02 Pfd Valuation_commentaires fixe  internet Déc 08 5" xfId="19607" xr:uid="{00000000-0005-0000-0000-00003B030000}"/>
    <cellStyle name="_Table_02 Pfd Valuation_commentaires fixe  internet Déc 08 6" xfId="19879" xr:uid="{00000000-0005-0000-0000-00003C030000}"/>
    <cellStyle name="_Table_02 Pfd Valuation_commentaires fixe  internet Déc 08_Budget Telmob 2011" xfId="647" xr:uid="{00000000-0005-0000-0000-00003D030000}"/>
    <cellStyle name="_Table_02 Pfd Valuation_commentaires fixe  internet Déc 08_Budget Telmob 2011 2" xfId="14286" xr:uid="{00000000-0005-0000-0000-00003E030000}"/>
    <cellStyle name="_Table_02 Pfd Valuation_commentaires fixe  internet Déc 08_Budget Telmob 2011 2 2" xfId="18079" xr:uid="{00000000-0005-0000-0000-00003F030000}"/>
    <cellStyle name="_Table_02 Pfd Valuation_commentaires fixe  internet Déc 08_Budget Telmob 2011 3" xfId="8565" xr:uid="{00000000-0005-0000-0000-000040030000}"/>
    <cellStyle name="_Table_02 Pfd Valuation_commentaires fixe  internet Déc 08_Budget Telmob 2011 4" xfId="14111" xr:uid="{00000000-0005-0000-0000-000041030000}"/>
    <cellStyle name="_Table_02 Pfd Valuation_commentaires fixe  internet Déc 08_Budget Telmob 2011 5" xfId="18049" xr:uid="{00000000-0005-0000-0000-000042030000}"/>
    <cellStyle name="_Table_02 Pfd Valuation_commentaires fixe  internet Déc 08_Budget Telmob 2011 6" xfId="20121" xr:uid="{00000000-0005-0000-0000-000043030000}"/>
    <cellStyle name="_Table_02 Pfd Valuation_commentaires fixe  internet Déc 08_Capex- Mobile" xfId="648" xr:uid="{00000000-0005-0000-0000-000044030000}"/>
    <cellStyle name="_Table_02 Pfd Valuation_commentaires fixe  internet Déc 08_Capex- Mobile 2" xfId="14287" xr:uid="{00000000-0005-0000-0000-000045030000}"/>
    <cellStyle name="_Table_02 Pfd Valuation_commentaires fixe  internet Déc 08_Capex- Mobile 2 2" xfId="18080" xr:uid="{00000000-0005-0000-0000-000046030000}"/>
    <cellStyle name="_Table_02 Pfd Valuation_commentaires fixe  internet Déc 08_Capex- Mobile 3" xfId="8566" xr:uid="{00000000-0005-0000-0000-000047030000}"/>
    <cellStyle name="_Table_02 Pfd Valuation_commentaires fixe  internet Déc 08_Capex- Mobile 4" xfId="14110" xr:uid="{00000000-0005-0000-0000-000048030000}"/>
    <cellStyle name="_Table_02 Pfd Valuation_commentaires fixe  internet Déc 08_Capex- Mobile 5" xfId="8441" xr:uid="{00000000-0005-0000-0000-000049030000}"/>
    <cellStyle name="_Table_02 Pfd Valuation_commentaires fixe  internet Déc 08_Capex- Mobile 6" xfId="14227" xr:uid="{00000000-0005-0000-0000-00004A030000}"/>
    <cellStyle name="_Table_02 Pfd Valuation_commentaires fixe  internet Déc 08_Commentaires TBG mars" xfId="649" xr:uid="{00000000-0005-0000-0000-00004B030000}"/>
    <cellStyle name="_Table_02 Pfd Valuation_commentaires fixe  internet Déc 08_Commentaires TBG mars 2" xfId="14288" xr:uid="{00000000-0005-0000-0000-00004C030000}"/>
    <cellStyle name="_Table_02 Pfd Valuation_commentaires fixe  internet Déc 08_Commentaires TBG mars 2 2" xfId="18081" xr:uid="{00000000-0005-0000-0000-00004D030000}"/>
    <cellStyle name="_Table_02 Pfd Valuation_commentaires fixe  internet Déc 08_Commentaires TBG mars 3" xfId="8567" xr:uid="{00000000-0005-0000-0000-00004E030000}"/>
    <cellStyle name="_Table_02 Pfd Valuation_commentaires fixe  internet Déc 08_Commentaires TBG mars 4" xfId="14109" xr:uid="{00000000-0005-0000-0000-00004F030000}"/>
    <cellStyle name="_Table_02 Pfd Valuation_commentaires fixe  internet Déc 08_Commentaires TBG mars 5" xfId="18048" xr:uid="{00000000-0005-0000-0000-000050030000}"/>
    <cellStyle name="_Table_02 Pfd Valuation_commentaires fixe  internet Déc 08_Commentaires TBG mars 6" xfId="19307" xr:uid="{00000000-0005-0000-0000-000051030000}"/>
    <cellStyle name="_Table_02 Pfd Valuation_commentaires fixe  internet Déc 08_Commentaires TBG mars_Budget Telmob 2011" xfId="650" xr:uid="{00000000-0005-0000-0000-000052030000}"/>
    <cellStyle name="_Table_02 Pfd Valuation_commentaires fixe  internet Déc 08_Commentaires TBG mars_Budget Telmob 2011 2" xfId="14289" xr:uid="{00000000-0005-0000-0000-000053030000}"/>
    <cellStyle name="_Table_02 Pfd Valuation_commentaires fixe  internet Déc 08_Commentaires TBG mars_Budget Telmob 2011 2 2" xfId="18082" xr:uid="{00000000-0005-0000-0000-000054030000}"/>
    <cellStyle name="_Table_02 Pfd Valuation_commentaires fixe  internet Déc 08_Commentaires TBG mars_Budget Telmob 2011 3" xfId="8568" xr:uid="{00000000-0005-0000-0000-000055030000}"/>
    <cellStyle name="_Table_02 Pfd Valuation_commentaires fixe  internet Déc 08_Commentaires TBG mars_Budget Telmob 2011 4" xfId="14108" xr:uid="{00000000-0005-0000-0000-000056030000}"/>
    <cellStyle name="_Table_02 Pfd Valuation_commentaires fixe  internet Déc 08_Commentaires TBG mars_Budget Telmob 2011 5" xfId="19179" xr:uid="{00000000-0005-0000-0000-000057030000}"/>
    <cellStyle name="_Table_02 Pfd Valuation_commentaires fixe  internet Déc 08_Commentaires TBG mars_Budget Telmob 2011 6" xfId="14225" xr:uid="{00000000-0005-0000-0000-000058030000}"/>
    <cellStyle name="_Table_02 Pfd Valuation_commentaires fixe  internet Déc 08_Commentaires TBG mars_Capex- Mobile" xfId="651" xr:uid="{00000000-0005-0000-0000-000059030000}"/>
    <cellStyle name="_Table_02 Pfd Valuation_commentaires fixe  internet Déc 08_Commentaires TBG mars_Capex- Mobile 2" xfId="14290" xr:uid="{00000000-0005-0000-0000-00005A030000}"/>
    <cellStyle name="_Table_02 Pfd Valuation_commentaires fixe  internet Déc 08_Commentaires TBG mars_Capex- Mobile 2 2" xfId="18083" xr:uid="{00000000-0005-0000-0000-00005B030000}"/>
    <cellStyle name="_Table_02 Pfd Valuation_commentaires fixe  internet Déc 08_Commentaires TBG mars_Capex- Mobile 3" xfId="8569" xr:uid="{00000000-0005-0000-0000-00005C030000}"/>
    <cellStyle name="_Table_02 Pfd Valuation_commentaires fixe  internet Déc 08_Commentaires TBG mars_Capex- Mobile 4" xfId="14107" xr:uid="{00000000-0005-0000-0000-00005D030000}"/>
    <cellStyle name="_Table_02 Pfd Valuation_commentaires fixe  internet Déc 08_Commentaires TBG mars_Capex- Mobile 5" xfId="19606" xr:uid="{00000000-0005-0000-0000-00005E030000}"/>
    <cellStyle name="_Table_02 Pfd Valuation_commentaires fixe  internet Déc 08_Commentaires TBG mars_Capex- Mobile 6" xfId="19816" xr:uid="{00000000-0005-0000-0000-00005F030000}"/>
    <cellStyle name="_Table_02 Pfd Valuation_commentaires fixe  internet Déc 08_Commentaires TBG mars_Copie de Flash du mois d' avril 2009 corrigé par NAIMI" xfId="652" xr:uid="{00000000-0005-0000-0000-000060030000}"/>
    <cellStyle name="_Table_02 Pfd Valuation_commentaires fixe  internet Déc 08_Commentaires TBG mars_Copie de Flash du mois d' avril 2009 corrigé par NAIMI 2" xfId="14291" xr:uid="{00000000-0005-0000-0000-000061030000}"/>
    <cellStyle name="_Table_02 Pfd Valuation_commentaires fixe  internet Déc 08_Commentaires TBG mars_Copie de Flash du mois d' avril 2009 corrigé par NAIMI 2 2" xfId="18084" xr:uid="{00000000-0005-0000-0000-000062030000}"/>
    <cellStyle name="_Table_02 Pfd Valuation_commentaires fixe  internet Déc 08_Commentaires TBG mars_Copie de Flash du mois d' avril 2009 corrigé par NAIMI 3" xfId="8570" xr:uid="{00000000-0005-0000-0000-000063030000}"/>
    <cellStyle name="_Table_02 Pfd Valuation_commentaires fixe  internet Déc 08_Commentaires TBG mars_Copie de Flash du mois d' avril 2009 corrigé par NAIMI 4" xfId="14106" xr:uid="{00000000-0005-0000-0000-000064030000}"/>
    <cellStyle name="_Table_02 Pfd Valuation_commentaires fixe  internet Déc 08_Commentaires TBG mars_Copie de Flash du mois d' avril 2009 corrigé par NAIMI 5" xfId="18047" xr:uid="{00000000-0005-0000-0000-000065030000}"/>
    <cellStyle name="_Table_02 Pfd Valuation_commentaires fixe  internet Déc 08_Commentaires TBG mars_Copie de Flash du mois d' avril 2009 corrigé par NAIMI 6" xfId="20120" xr:uid="{00000000-0005-0000-0000-000066030000}"/>
    <cellStyle name="_Table_02 Pfd Valuation_commentaires fixe  internet Déc 08_Commentaires TBG mars_Copie de Flash du mois d' avril 2009 corrigé par NAIMI_Budget Telmob 2011" xfId="653" xr:uid="{00000000-0005-0000-0000-000067030000}"/>
    <cellStyle name="_Table_02 Pfd Valuation_commentaires fixe  internet Déc 08_Commentaires TBG mars_Copie de Flash du mois d' avril 2009 corrigé par NAIMI_Budget Telmob 2011 2" xfId="14292" xr:uid="{00000000-0005-0000-0000-000068030000}"/>
    <cellStyle name="_Table_02 Pfd Valuation_commentaires fixe  internet Déc 08_Commentaires TBG mars_Copie de Flash du mois d' avril 2009 corrigé par NAIMI_Budget Telmob 2011 2 2" xfId="18085" xr:uid="{00000000-0005-0000-0000-000069030000}"/>
    <cellStyle name="_Table_02 Pfd Valuation_commentaires fixe  internet Déc 08_Commentaires TBG mars_Copie de Flash du mois d' avril 2009 corrigé par NAIMI_Budget Telmob 2011 3" xfId="8571" xr:uid="{00000000-0005-0000-0000-00006A030000}"/>
    <cellStyle name="_Table_02 Pfd Valuation_commentaires fixe  internet Déc 08_Commentaires TBG mars_Copie de Flash du mois d' avril 2009 corrigé par NAIMI_Budget Telmob 2011 4" xfId="14105" xr:uid="{00000000-0005-0000-0000-00006B030000}"/>
    <cellStyle name="_Table_02 Pfd Valuation_commentaires fixe  internet Déc 08_Commentaires TBG mars_Copie de Flash du mois d' avril 2009 corrigé par NAIMI_Budget Telmob 2011 5" xfId="11637" xr:uid="{00000000-0005-0000-0000-00006C030000}"/>
    <cellStyle name="_Table_02 Pfd Valuation_commentaires fixe  internet Déc 08_Commentaires TBG mars_Copie de Flash du mois d' avril 2009 corrigé par NAIMI_Budget Telmob 2011 6" xfId="14223" xr:uid="{00000000-0005-0000-0000-00006D030000}"/>
    <cellStyle name="_Table_02 Pfd Valuation_commentaires fixe  internet Déc 08_Commentaires TBG mars_Copie de Flash du mois d' avril 2009 corrigé par NAIMI_Capex- Mobile" xfId="654" xr:uid="{00000000-0005-0000-0000-00006E030000}"/>
    <cellStyle name="_Table_02 Pfd Valuation_commentaires fixe  internet Déc 08_Commentaires TBG mars_Copie de Flash du mois d' avril 2009 corrigé par NAIMI_Capex- Mobile 2" xfId="14293" xr:uid="{00000000-0005-0000-0000-00006F030000}"/>
    <cellStyle name="_Table_02 Pfd Valuation_commentaires fixe  internet Déc 08_Commentaires TBG mars_Copie de Flash du mois d' avril 2009 corrigé par NAIMI_Capex- Mobile 2 2" xfId="18086" xr:uid="{00000000-0005-0000-0000-000070030000}"/>
    <cellStyle name="_Table_02 Pfd Valuation_commentaires fixe  internet Déc 08_Commentaires TBG mars_Copie de Flash du mois d' avril 2009 corrigé par NAIMI_Capex- Mobile 3" xfId="8572" xr:uid="{00000000-0005-0000-0000-000071030000}"/>
    <cellStyle name="_Table_02 Pfd Valuation_commentaires fixe  internet Déc 08_Commentaires TBG mars_Copie de Flash du mois d' avril 2009 corrigé par NAIMI_Capex- Mobile 4" xfId="14104" xr:uid="{00000000-0005-0000-0000-000072030000}"/>
    <cellStyle name="_Table_02 Pfd Valuation_commentaires fixe  internet Déc 08_Commentaires TBG mars_Copie de Flash du mois d' avril 2009 corrigé par NAIMI_Capex- Mobile 5" xfId="10083" xr:uid="{00000000-0005-0000-0000-000073030000}"/>
    <cellStyle name="_Table_02 Pfd Valuation_commentaires fixe  internet Déc 08_Commentaires TBG mars_Copie de Flash du mois d' avril 2009 corrigé par NAIMI_Capex- Mobile 6" xfId="19330" xr:uid="{00000000-0005-0000-0000-000074030000}"/>
    <cellStyle name="_Table_02 Pfd Valuation_commentaires fixe  internet Déc 08_Commentaires TBG mars_Copie de Flash du mois d' avril 2009 corrigé par NAIMI_Flash du mois de mai 2009" xfId="655" xr:uid="{00000000-0005-0000-0000-000075030000}"/>
    <cellStyle name="_Table_02 Pfd Valuation_commentaires fixe  internet Déc 08_Commentaires TBG mars_Copie de Flash du mois d' avril 2009 corrigé par NAIMI_Flash du mois de mai 2009 2" xfId="14294" xr:uid="{00000000-0005-0000-0000-000076030000}"/>
    <cellStyle name="_Table_02 Pfd Valuation_commentaires fixe  internet Déc 08_Commentaires TBG mars_Copie de Flash du mois d' avril 2009 corrigé par NAIMI_Flash du mois de mai 2009 2 2" xfId="18087" xr:uid="{00000000-0005-0000-0000-000077030000}"/>
    <cellStyle name="_Table_02 Pfd Valuation_commentaires fixe  internet Déc 08_Commentaires TBG mars_Copie de Flash du mois d' avril 2009 corrigé par NAIMI_Flash du mois de mai 2009 3" xfId="8573" xr:uid="{00000000-0005-0000-0000-000078030000}"/>
    <cellStyle name="_Table_02 Pfd Valuation_commentaires fixe  internet Déc 08_Commentaires TBG mars_Copie de Flash du mois d' avril 2009 corrigé par NAIMI_Flash du mois de mai 2009 4" xfId="9948" xr:uid="{00000000-0005-0000-0000-000079030000}"/>
    <cellStyle name="_Table_02 Pfd Valuation_commentaires fixe  internet Déc 08_Commentaires TBG mars_Copie de Flash du mois d' avril 2009 corrigé par NAIMI_Flash du mois de mai 2009 5" xfId="18046" xr:uid="{00000000-0005-0000-0000-00007A030000}"/>
    <cellStyle name="_Table_02 Pfd Valuation_commentaires fixe  internet Déc 08_Commentaires TBG mars_Copie de Flash du mois d' avril 2009 corrigé par NAIMI_Flash du mois de mai 2009 6" xfId="19377" xr:uid="{00000000-0005-0000-0000-00007B030000}"/>
    <cellStyle name="_Table_02 Pfd Valuation_commentaires fixe  internet Déc 08_Commentaires TBG mars_Copie de Flash du mois d' avril 2009 corrigé par NAIMI_Flash du mois de mai 2009_Budget Telmob 2011" xfId="656" xr:uid="{00000000-0005-0000-0000-00007C030000}"/>
    <cellStyle name="_Table_02 Pfd Valuation_commentaires fixe  internet Déc 08_Commentaires TBG mars_Copie de Flash du mois d' avril 2009 corrigé par NAIMI_Flash du mois de mai 2009_Budget Telmob 2011 2" xfId="14295" xr:uid="{00000000-0005-0000-0000-00007D030000}"/>
    <cellStyle name="_Table_02 Pfd Valuation_commentaires fixe  internet Déc 08_Commentaires TBG mars_Copie de Flash du mois d' avril 2009 corrigé par NAIMI_Flash du mois de mai 2009_Budget Telmob 2011 2 2" xfId="18088" xr:uid="{00000000-0005-0000-0000-00007E030000}"/>
    <cellStyle name="_Table_02 Pfd Valuation_commentaires fixe  internet Déc 08_Commentaires TBG mars_Copie de Flash du mois d' avril 2009 corrigé par NAIMI_Flash du mois de mai 2009_Budget Telmob 2011 3" xfId="8574" xr:uid="{00000000-0005-0000-0000-00007F030000}"/>
    <cellStyle name="_Table_02 Pfd Valuation_commentaires fixe  internet Déc 08_Commentaires TBG mars_Copie de Flash du mois d' avril 2009 corrigé par NAIMI_Flash du mois de mai 2009_Budget Telmob 2011 4" xfId="9947" xr:uid="{00000000-0005-0000-0000-000080030000}"/>
    <cellStyle name="_Table_02 Pfd Valuation_commentaires fixe  internet Déc 08_Commentaires TBG mars_Copie de Flash du mois d' avril 2009 corrigé par NAIMI_Flash du mois de mai 2009_Budget Telmob 2011 5" xfId="19055" xr:uid="{00000000-0005-0000-0000-000081030000}"/>
    <cellStyle name="_Table_02 Pfd Valuation_commentaires fixe  internet Déc 08_Commentaires TBG mars_Copie de Flash du mois d' avril 2009 corrigé par NAIMI_Flash du mois de mai 2009_Budget Telmob 2011 6" xfId="9421" xr:uid="{00000000-0005-0000-0000-000082030000}"/>
    <cellStyle name="_Table_02 Pfd Valuation_commentaires fixe  internet Déc 08_Commentaires TBG mars_Copie de Flash du mois d' avril 2009 corrigé par NAIMI_Flash du mois de mai 2009_Capex- Mobile" xfId="657" xr:uid="{00000000-0005-0000-0000-000083030000}"/>
    <cellStyle name="_Table_02 Pfd Valuation_commentaires fixe  internet Déc 08_Commentaires TBG mars_Copie de Flash du mois d' avril 2009 corrigé par NAIMI_Flash du mois de mai 2009_Capex- Mobile 2" xfId="14296" xr:uid="{00000000-0005-0000-0000-000084030000}"/>
    <cellStyle name="_Table_02 Pfd Valuation_commentaires fixe  internet Déc 08_Commentaires TBG mars_Copie de Flash du mois d' avril 2009 corrigé par NAIMI_Flash du mois de mai 2009_Capex- Mobile 2 2" xfId="18089" xr:uid="{00000000-0005-0000-0000-000085030000}"/>
    <cellStyle name="_Table_02 Pfd Valuation_commentaires fixe  internet Déc 08_Commentaires TBG mars_Copie de Flash du mois d' avril 2009 corrigé par NAIMI_Flash du mois de mai 2009_Capex- Mobile 3" xfId="8575" xr:uid="{00000000-0005-0000-0000-000086030000}"/>
    <cellStyle name="_Table_02 Pfd Valuation_commentaires fixe  internet Déc 08_Commentaires TBG mars_Copie de Flash du mois d' avril 2009 corrigé par NAIMI_Flash du mois de mai 2009_Capex- Mobile 4" xfId="9946" xr:uid="{00000000-0005-0000-0000-000087030000}"/>
    <cellStyle name="_Table_02 Pfd Valuation_commentaires fixe  internet Déc 08_Commentaires TBG mars_Copie de Flash du mois d' avril 2009 corrigé par NAIMI_Flash du mois de mai 2009_Capex- Mobile 5" xfId="19605" xr:uid="{00000000-0005-0000-0000-000088030000}"/>
    <cellStyle name="_Table_02 Pfd Valuation_commentaires fixe  internet Déc 08_Commentaires TBG mars_Copie de Flash du mois d' avril 2009 corrigé par NAIMI_Flash du mois de mai 2009_Capex- Mobile 6" xfId="9370" xr:uid="{00000000-0005-0000-0000-000089030000}"/>
    <cellStyle name="_Table_02 Pfd Valuation_commentaires fixe  internet Déc 08_Commentaires TBG mars_Copie de Flash du mois d' avril 2009 corrigé par NAIMI_Flash du mois de septembre 2009 (2) (version 1)" xfId="658" xr:uid="{00000000-0005-0000-0000-00008A030000}"/>
    <cellStyle name="_Table_02 Pfd Valuation_commentaires fixe  internet Déc 08_Commentaires TBG mars_Copie de Flash du mois d' avril 2009 corrigé par NAIMI_Flash du mois de septembre 2009 (2) (version 1) 2" xfId="14297" xr:uid="{00000000-0005-0000-0000-00008B030000}"/>
    <cellStyle name="_Table_02 Pfd Valuation_commentaires fixe  internet Déc 08_Commentaires TBG mars_Copie de Flash du mois d' avril 2009 corrigé par NAIMI_Flash du mois de septembre 2009 (2) (version 1) 2 2" xfId="18090" xr:uid="{00000000-0005-0000-0000-00008C030000}"/>
    <cellStyle name="_Table_02 Pfd Valuation_commentaires fixe  internet Déc 08_Commentaires TBG mars_Copie de Flash du mois d' avril 2009 corrigé par NAIMI_Flash du mois de septembre 2009 (2) (version 1) 3" xfId="8576" xr:uid="{00000000-0005-0000-0000-00008D030000}"/>
    <cellStyle name="_Table_02 Pfd Valuation_commentaires fixe  internet Déc 08_Commentaires TBG mars_Copie de Flash du mois d' avril 2009 corrigé par NAIMI_Flash du mois de septembre 2009 (2) (version 1) 4" xfId="9945" xr:uid="{00000000-0005-0000-0000-00008E030000}"/>
    <cellStyle name="_Table_02 Pfd Valuation_commentaires fixe  internet Déc 08_Commentaires TBG mars_Copie de Flash du mois d' avril 2009 corrigé par NAIMI_Flash du mois de septembre 2009 (2) (version 1) 5" xfId="18045" xr:uid="{00000000-0005-0000-0000-00008F030000}"/>
    <cellStyle name="_Table_02 Pfd Valuation_commentaires fixe  internet Déc 08_Commentaires TBG mars_Copie de Flash du mois d' avril 2009 corrigé par NAIMI_Flash du mois de septembre 2009 (2) (version 1) 6" xfId="14221" xr:uid="{00000000-0005-0000-0000-000090030000}"/>
    <cellStyle name="_Table_02 Pfd Valuation_commentaires fixe  internet Déc 08_Commentaires TBG mars_Copie de Flash du mois d' avril 2009 corrigé par NAIMI_Flash du mois de septembre 2009 (2) (version 1)_Budget Telmob 2011" xfId="659" xr:uid="{00000000-0005-0000-0000-000091030000}"/>
    <cellStyle name="_Table_02 Pfd Valuation_commentaires fixe  internet Déc 08_Commentaires TBG mars_Copie de Flash du mois d' avril 2009 corrigé par NAIMI_Flash du mois de septembre 2009 (2) (version 1)_Budget Telmob 2011 2" xfId="14298" xr:uid="{00000000-0005-0000-0000-000092030000}"/>
    <cellStyle name="_Table_02 Pfd Valuation_commentaires fixe  internet Déc 08_Commentaires TBG mars_Copie de Flash du mois d' avril 2009 corrigé par NAIMI_Flash du mois de septembre 2009 (2) (version 1)_Budget Telmob 2011 2 2" xfId="18091" xr:uid="{00000000-0005-0000-0000-000093030000}"/>
    <cellStyle name="_Table_02 Pfd Valuation_commentaires fixe  internet Déc 08_Commentaires TBG mars_Copie de Flash du mois d' avril 2009 corrigé par NAIMI_Flash du mois de septembre 2009 (2) (version 1)_Budget Telmob 2011 3" xfId="8577" xr:uid="{00000000-0005-0000-0000-000094030000}"/>
    <cellStyle name="_Table_02 Pfd Valuation_commentaires fixe  internet Déc 08_Commentaires TBG mars_Copie de Flash du mois d' avril 2009 corrigé par NAIMI_Flash du mois de septembre 2009 (2) (version 1)_Budget Telmob 2011 4" xfId="11650" xr:uid="{00000000-0005-0000-0000-000095030000}"/>
    <cellStyle name="_Table_02 Pfd Valuation_commentaires fixe  internet Déc 08_Commentaires TBG mars_Copie de Flash du mois d' avril 2009 corrigé par NAIMI_Flash du mois de septembre 2009 (2) (version 1)_Budget Telmob 2011 5" xfId="18044" xr:uid="{00000000-0005-0000-0000-000096030000}"/>
    <cellStyle name="_Table_02 Pfd Valuation_commentaires fixe  internet Déc 08_Commentaires TBG mars_Copie de Flash du mois d' avril 2009 corrigé par NAIMI_Flash du mois de septembre 2009 (2) (version 1)_Budget Telmob 2011 6" xfId="19678" xr:uid="{00000000-0005-0000-0000-000097030000}"/>
    <cellStyle name="_Table_02 Pfd Valuation_commentaires fixe  internet Déc 08_Commentaires TBG mars_Copie de Flash du mois d' avril 2009 corrigé par NAIMI_Flash du mois de septembre 2009 (2) (version 1)_Capex- Mobile" xfId="660" xr:uid="{00000000-0005-0000-0000-000098030000}"/>
    <cellStyle name="_Table_02 Pfd Valuation_commentaires fixe  internet Déc 08_Commentaires TBG mars_Copie de Flash du mois d' avril 2009 corrigé par NAIMI_Flash du mois de septembre 2009 (2) (version 1)_Capex- Mobile 2" xfId="14299" xr:uid="{00000000-0005-0000-0000-000099030000}"/>
    <cellStyle name="_Table_02 Pfd Valuation_commentaires fixe  internet Déc 08_Commentaires TBG mars_Copie de Flash du mois d' avril 2009 corrigé par NAIMI_Flash du mois de septembre 2009 (2) (version 1)_Capex- Mobile 2 2" xfId="18092" xr:uid="{00000000-0005-0000-0000-00009A030000}"/>
    <cellStyle name="_Table_02 Pfd Valuation_commentaires fixe  internet Déc 08_Commentaires TBG mars_Copie de Flash du mois d' avril 2009 corrigé par NAIMI_Flash du mois de septembre 2009 (2) (version 1)_Capex- Mobile 3" xfId="8578" xr:uid="{00000000-0005-0000-0000-00009B030000}"/>
    <cellStyle name="_Table_02 Pfd Valuation_commentaires fixe  internet Déc 08_Commentaires TBG mars_Copie de Flash du mois d' avril 2009 corrigé par NAIMI_Flash du mois de septembre 2009 (2) (version 1)_Capex- Mobile 4" xfId="9944" xr:uid="{00000000-0005-0000-0000-00009C030000}"/>
    <cellStyle name="_Table_02 Pfd Valuation_commentaires fixe  internet Déc 08_Commentaires TBG mars_Copie de Flash du mois d' avril 2009 corrigé par NAIMI_Flash du mois de septembre 2009 (2) (version 1)_Capex- Mobile 5" xfId="19223" xr:uid="{00000000-0005-0000-0000-00009D030000}"/>
    <cellStyle name="_Table_02 Pfd Valuation_commentaires fixe  internet Déc 08_Commentaires TBG mars_Copie de Flash du mois d' avril 2009 corrigé par NAIMI_Flash du mois de septembre 2009 (2) (version 1)_Capex- Mobile 6" xfId="20119" xr:uid="{00000000-0005-0000-0000-00009E030000}"/>
    <cellStyle name="_Table_02 Pfd Valuation_commentaires fixe  internet Déc 08_Commentaires TBG mars_Copie de Flash du mois d' avril 2009 corrigé par NAIMI_Reporting Onatel Mai 2009 V 0" xfId="661" xr:uid="{00000000-0005-0000-0000-00009F030000}"/>
    <cellStyle name="_Table_02 Pfd Valuation_commentaires fixe  internet Déc 08_Commentaires TBG mars_Copie de Flash du mois d' avril 2009 corrigé par NAIMI_Reporting Onatel Mai 2009 V 0 2" xfId="14300" xr:uid="{00000000-0005-0000-0000-0000A0030000}"/>
    <cellStyle name="_Table_02 Pfd Valuation_commentaires fixe  internet Déc 08_Commentaires TBG mars_Copie de Flash du mois d' avril 2009 corrigé par NAIMI_Reporting Onatel Mai 2009 V 0 2 2" xfId="18093" xr:uid="{00000000-0005-0000-0000-0000A1030000}"/>
    <cellStyle name="_Table_02 Pfd Valuation_commentaires fixe  internet Déc 08_Commentaires TBG mars_Copie de Flash du mois d' avril 2009 corrigé par NAIMI_Reporting Onatel Mai 2009 V 0 3" xfId="8579" xr:uid="{00000000-0005-0000-0000-0000A2030000}"/>
    <cellStyle name="_Table_02 Pfd Valuation_commentaires fixe  internet Déc 08_Commentaires TBG mars_Copie de Flash du mois d' avril 2009 corrigé par NAIMI_Reporting Onatel Mai 2009 V 0 4" xfId="9943" xr:uid="{00000000-0005-0000-0000-0000A3030000}"/>
    <cellStyle name="_Table_02 Pfd Valuation_commentaires fixe  internet Déc 08_Commentaires TBG mars_Copie de Flash du mois d' avril 2009 corrigé par NAIMI_Reporting Onatel Mai 2009 V 0 5" xfId="19604" xr:uid="{00000000-0005-0000-0000-0000A4030000}"/>
    <cellStyle name="_Table_02 Pfd Valuation_commentaires fixe  internet Déc 08_Commentaires TBG mars_Copie de Flash du mois d' avril 2009 corrigé par NAIMI_Reporting Onatel Mai 2009 V 0 6" xfId="14219" xr:uid="{00000000-0005-0000-0000-0000A5030000}"/>
    <cellStyle name="_Table_02 Pfd Valuation_commentaires fixe  internet Déc 08_Commentaires TBG mars_Copie de Flash du mois d' avril 2009 corrigé par NAIMI_Reporting Onatel Mai 2009 V 0_Budget Telmob 2011" xfId="662" xr:uid="{00000000-0005-0000-0000-0000A6030000}"/>
    <cellStyle name="_Table_02 Pfd Valuation_commentaires fixe  internet Déc 08_Commentaires TBG mars_Copie de Flash du mois d' avril 2009 corrigé par NAIMI_Reporting Onatel Mai 2009 V 0_Budget Telmob 2011 2" xfId="14301" xr:uid="{00000000-0005-0000-0000-0000A7030000}"/>
    <cellStyle name="_Table_02 Pfd Valuation_commentaires fixe  internet Déc 08_Commentaires TBG mars_Copie de Flash du mois d' avril 2009 corrigé par NAIMI_Reporting Onatel Mai 2009 V 0_Budget Telmob 2011 2 2" xfId="18094" xr:uid="{00000000-0005-0000-0000-0000A8030000}"/>
    <cellStyle name="_Table_02 Pfd Valuation_commentaires fixe  internet Déc 08_Commentaires TBG mars_Copie de Flash du mois d' avril 2009 corrigé par NAIMI_Reporting Onatel Mai 2009 V 0_Budget Telmob 2011 3" xfId="8580" xr:uid="{00000000-0005-0000-0000-0000A9030000}"/>
    <cellStyle name="_Table_02 Pfd Valuation_commentaires fixe  internet Déc 08_Commentaires TBG mars_Copie de Flash du mois d' avril 2009 corrigé par NAIMI_Reporting Onatel Mai 2009 V 0_Budget Telmob 2011 4" xfId="9942" xr:uid="{00000000-0005-0000-0000-0000AA030000}"/>
    <cellStyle name="_Table_02 Pfd Valuation_commentaires fixe  internet Déc 08_Commentaires TBG mars_Copie de Flash du mois d' avril 2009 corrigé par NAIMI_Reporting Onatel Mai 2009 V 0_Budget Telmob 2011 5" xfId="18043" xr:uid="{00000000-0005-0000-0000-0000AB030000}"/>
    <cellStyle name="_Table_02 Pfd Valuation_commentaires fixe  internet Déc 08_Commentaires TBG mars_Copie de Flash du mois d' avril 2009 corrigé par NAIMI_Reporting Onatel Mai 2009 V 0_Budget Telmob 2011 6" xfId="8440" xr:uid="{00000000-0005-0000-0000-0000AC030000}"/>
    <cellStyle name="_Table_02 Pfd Valuation_commentaires fixe  internet Déc 08_Commentaires TBG mars_Copie de Flash du mois d' avril 2009 corrigé par NAIMI_Reporting Onatel Mai 2009 V 0_Capex- Mobile" xfId="663" xr:uid="{00000000-0005-0000-0000-0000AD030000}"/>
    <cellStyle name="_Table_02 Pfd Valuation_commentaires fixe  internet Déc 08_Commentaires TBG mars_Copie de Flash du mois d' avril 2009 corrigé par NAIMI_Reporting Onatel Mai 2009 V 0_Capex- Mobile 2" xfId="14302" xr:uid="{00000000-0005-0000-0000-0000AE030000}"/>
    <cellStyle name="_Table_02 Pfd Valuation_commentaires fixe  internet Déc 08_Commentaires TBG mars_Copie de Flash du mois d' avril 2009 corrigé par NAIMI_Reporting Onatel Mai 2009 V 0_Capex- Mobile 2 2" xfId="18095" xr:uid="{00000000-0005-0000-0000-0000AF030000}"/>
    <cellStyle name="_Table_02 Pfd Valuation_commentaires fixe  internet Déc 08_Commentaires TBG mars_Copie de Flash du mois d' avril 2009 corrigé par NAIMI_Reporting Onatel Mai 2009 V 0_Capex- Mobile 3" xfId="8581" xr:uid="{00000000-0005-0000-0000-0000B0030000}"/>
    <cellStyle name="_Table_02 Pfd Valuation_commentaires fixe  internet Déc 08_Commentaires TBG mars_Copie de Flash du mois d' avril 2009 corrigé par NAIMI_Reporting Onatel Mai 2009 V 0_Capex- Mobile 4" xfId="9941" xr:uid="{00000000-0005-0000-0000-0000B1030000}"/>
    <cellStyle name="_Table_02 Pfd Valuation_commentaires fixe  internet Déc 08_Commentaires TBG mars_Copie de Flash du mois d' avril 2009 corrigé par NAIMI_Reporting Onatel Mai 2009 V 0_Capex- Mobile 5" xfId="11672" xr:uid="{00000000-0005-0000-0000-0000B2030000}"/>
    <cellStyle name="_Table_02 Pfd Valuation_commentaires fixe  internet Déc 08_Commentaires TBG mars_Copie de Flash du mois d' avril 2009 corrigé par NAIMI_Reporting Onatel Mai 2009 V 0_Capex- Mobile 6" xfId="19850" xr:uid="{00000000-0005-0000-0000-0000B3030000}"/>
    <cellStyle name="_Table_02 Pfd Valuation_commentaires fixe  internet Déc 08_Commentaires TBG mars_Copie de Flash du mois d' avril 2009 corrigé par NAIMI_Reporting Onatel Mai 2009 V 0_Flash du mois de septembre 2009 (2) (version 1)" xfId="664" xr:uid="{00000000-0005-0000-0000-0000B4030000}"/>
    <cellStyle name="_Table_02 Pfd Valuation_commentaires fixe  internet Déc 08_Commentaires TBG mars_Copie de Flash du mois d' avril 2009 corrigé par NAIMI_Reporting Onatel Mai 2009 V 0_Flash du mois de septembre 2009 (2) (version 1) 2" xfId="14303" xr:uid="{00000000-0005-0000-0000-0000B5030000}"/>
    <cellStyle name="_Table_02 Pfd Valuation_commentaires fixe  internet Déc 08_Commentaires TBG mars_Copie de Flash du mois d' avril 2009 corrigé par NAIMI_Reporting Onatel Mai 2009 V 0_Flash du mois de septembre 2009 (2) (version 1) 2 2" xfId="18096" xr:uid="{00000000-0005-0000-0000-0000B6030000}"/>
    <cellStyle name="_Table_02 Pfd Valuation_commentaires fixe  internet Déc 08_Commentaires TBG mars_Copie de Flash du mois d' avril 2009 corrigé par NAIMI_Reporting Onatel Mai 2009 V 0_Flash du mois de septembre 2009 (2) (version 1) 3" xfId="8582" xr:uid="{00000000-0005-0000-0000-0000B7030000}"/>
    <cellStyle name="_Table_02 Pfd Valuation_commentaires fixe  internet Déc 08_Commentaires TBG mars_Copie de Flash du mois d' avril 2009 corrigé par NAIMI_Reporting Onatel Mai 2009 V 0_Flash du mois de septembre 2009 (2) (version 1) 4" xfId="14103" xr:uid="{00000000-0005-0000-0000-0000B8030000}"/>
    <cellStyle name="_Table_02 Pfd Valuation_commentaires fixe  internet Déc 08_Commentaires TBG mars_Copie de Flash du mois d' avril 2009 corrigé par NAIMI_Reporting Onatel Mai 2009 V 0_Flash du mois de septembre 2009 (2) (version 1) 5" xfId="18042" xr:uid="{00000000-0005-0000-0000-0000B9030000}"/>
    <cellStyle name="_Table_02 Pfd Valuation_commentaires fixe  internet Déc 08_Commentaires TBG mars_Copie de Flash du mois d' avril 2009 corrigé par NAIMI_Reporting Onatel Mai 2009 V 0_Flash du mois de septembre 2009 (2) (version 1) 6" xfId="20118" xr:uid="{00000000-0005-0000-0000-0000BA030000}"/>
    <cellStyle name="_Table_02 Pfd Valuation_commentaires fixe  internet Déc 08_Commentaires TBG mars_Copie de Flash du mois d' avril 2009 corrigé par NAIMI_Reporting Onatel Mai 2009 V 0_Flash du mois de septembre 2009 (2) (version 1)_Budget Telmob 2011" xfId="665" xr:uid="{00000000-0005-0000-0000-0000BB030000}"/>
    <cellStyle name="_Table_02 Pfd Valuation_commentaires fixe  internet Déc 08_Commentaires TBG mars_Copie de Flash du mois d' avril 2009 corrigé par NAIMI_Reporting Onatel Mai 2009 V 0_Flash du mois de septembre 2009 (2) (version 1)_Budget Telmob 2011 2" xfId="14304" xr:uid="{00000000-0005-0000-0000-0000BC030000}"/>
    <cellStyle name="_Table_02 Pfd Valuation_commentaires fixe  internet Déc 08_Commentaires TBG mars_Copie de Flash du mois d' avril 2009 corrigé par NAIMI_Reporting Onatel Mai 2009 V 0_Flash du mois de septembre 2009 (2) (version 1)_Budget Telmob 2011 2 2" xfId="18097" xr:uid="{00000000-0005-0000-0000-0000BD030000}"/>
    <cellStyle name="_Table_02 Pfd Valuation_commentaires fixe  internet Déc 08_Commentaires TBG mars_Copie de Flash du mois d' avril 2009 corrigé par NAIMI_Reporting Onatel Mai 2009 V 0_Flash du mois de septembre 2009 (2) (version 1)_Budget Telmob 2011 3" xfId="8583" xr:uid="{00000000-0005-0000-0000-0000BE030000}"/>
    <cellStyle name="_Table_02 Pfd Valuation_commentaires fixe  internet Déc 08_Commentaires TBG mars_Copie de Flash du mois d' avril 2009 corrigé par NAIMI_Reporting Onatel Mai 2009 V 0_Flash du mois de septembre 2009 (2) (version 1)_Budget Telmob 2011 4" xfId="14101" xr:uid="{00000000-0005-0000-0000-0000BF030000}"/>
    <cellStyle name="_Table_02 Pfd Valuation_commentaires fixe  internet Déc 08_Commentaires TBG mars_Copie de Flash du mois d' avril 2009 corrigé par NAIMI_Reporting Onatel Mai 2009 V 0_Flash du mois de septembre 2009 (2) (version 1)_Budget Telmob 2011 5" xfId="19150" xr:uid="{00000000-0005-0000-0000-0000C0030000}"/>
    <cellStyle name="_Table_02 Pfd Valuation_commentaires fixe  internet Déc 08_Commentaires TBG mars_Copie de Flash du mois d' avril 2009 corrigé par NAIMI_Reporting Onatel Mai 2009 V 0_Flash du mois de septembre 2009 (2) (version 1)_Budget Telmob 2011 6" xfId="14217" xr:uid="{00000000-0005-0000-0000-0000C1030000}"/>
    <cellStyle name="_Table_02 Pfd Valuation_commentaires fixe  internet Déc 08_Commentaires TBG mars_Copie de Flash du mois d' avril 2009 corrigé par NAIMI_Reporting Onatel Mai 2009 V 0_Flash du mois de septembre 2009 (2) (version 1)_Capex- Mobile" xfId="666" xr:uid="{00000000-0005-0000-0000-0000C2030000}"/>
    <cellStyle name="_Table_02 Pfd Valuation_commentaires fixe  internet Déc 08_Commentaires TBG mars_Copie de Flash du mois d' avril 2009 corrigé par NAIMI_Reporting Onatel Mai 2009 V 0_Flash du mois de septembre 2009 (2) (version 1)_Capex- Mobile 2" xfId="14305" xr:uid="{00000000-0005-0000-0000-0000C3030000}"/>
    <cellStyle name="_Table_02 Pfd Valuation_commentaires fixe  internet Déc 08_Commentaires TBG mars_Copie de Flash du mois d' avril 2009 corrigé par NAIMI_Reporting Onatel Mai 2009 V 0_Flash du mois de septembre 2009 (2) (version 1)_Capex- Mobile 2 2" xfId="18098" xr:uid="{00000000-0005-0000-0000-0000C4030000}"/>
    <cellStyle name="_Table_02 Pfd Valuation_commentaires fixe  internet Déc 08_Commentaires TBG mars_Copie de Flash du mois d' avril 2009 corrigé par NAIMI_Reporting Onatel Mai 2009 V 0_Flash du mois de septembre 2009 (2) (version 1)_Capex- Mobile 3" xfId="8584" xr:uid="{00000000-0005-0000-0000-0000C5030000}"/>
    <cellStyle name="_Table_02 Pfd Valuation_commentaires fixe  internet Déc 08_Commentaires TBG mars_Copie de Flash du mois d' avril 2009 corrigé par NAIMI_Reporting Onatel Mai 2009 V 0_Flash du mois de septembre 2009 (2) (version 1)_Capex- Mobile 4" xfId="14099" xr:uid="{00000000-0005-0000-0000-0000C6030000}"/>
    <cellStyle name="_Table_02 Pfd Valuation_commentaires fixe  internet Déc 08_Commentaires TBG mars_Copie de Flash du mois d' avril 2009 corrigé par NAIMI_Reporting Onatel Mai 2009 V 0_Flash du mois de septembre 2009 (2) (version 1)_Capex- Mobile 5" xfId="19603" xr:uid="{00000000-0005-0000-0000-0000C7030000}"/>
    <cellStyle name="_Table_02 Pfd Valuation_commentaires fixe  internet Déc 08_Commentaires TBG mars_Copie de Flash du mois d' avril 2009 corrigé par NAIMI_Reporting Onatel Mai 2009 V 0_Flash du mois de septembre 2009 (2) (version 1)_Capex- Mobile 6" xfId="17132" xr:uid="{00000000-0005-0000-0000-0000C8030000}"/>
    <cellStyle name="_Table_02 Pfd Valuation_commentaires fixe  internet Déc 08_Commentaires TBG mars_Copie de Flash du mois d' avril 2009 corrigé par NAIMI_Reporting Onatel Mai 2009 V 0_Reporting Onatel septembre  2009 préparé" xfId="667" xr:uid="{00000000-0005-0000-0000-0000C9030000}"/>
    <cellStyle name="_Table_02 Pfd Valuation_commentaires fixe  internet Déc 08_Commentaires TBG mars_Copie de Flash du mois d' avril 2009 corrigé par NAIMI_Reporting Onatel Mai 2009 V 0_Reporting Onatel septembre  2009 préparé 2" xfId="14306" xr:uid="{00000000-0005-0000-0000-0000CA030000}"/>
    <cellStyle name="_Table_02 Pfd Valuation_commentaires fixe  internet Déc 08_Commentaires TBG mars_Copie de Flash du mois d' avril 2009 corrigé par NAIMI_Reporting Onatel Mai 2009 V 0_Reporting Onatel septembre  2009 préparé 2 2" xfId="18099" xr:uid="{00000000-0005-0000-0000-0000CB030000}"/>
    <cellStyle name="_Table_02 Pfd Valuation_commentaires fixe  internet Déc 08_Commentaires TBG mars_Copie de Flash du mois d' avril 2009 corrigé par NAIMI_Reporting Onatel Mai 2009 V 0_Reporting Onatel septembre  2009 préparé 3" xfId="8585" xr:uid="{00000000-0005-0000-0000-0000CC030000}"/>
    <cellStyle name="_Table_02 Pfd Valuation_commentaires fixe  internet Déc 08_Commentaires TBG mars_Copie de Flash du mois d' avril 2009 corrigé par NAIMI_Reporting Onatel Mai 2009 V 0_Reporting Onatel septembre  2009 préparé 4" xfId="14097" xr:uid="{00000000-0005-0000-0000-0000CD030000}"/>
    <cellStyle name="_Table_02 Pfd Valuation_commentaires fixe  internet Déc 08_Commentaires TBG mars_Copie de Flash du mois d' avril 2009 corrigé par NAIMI_Reporting Onatel Mai 2009 V 0_Reporting Onatel septembre  2009 préparé 5" xfId="18041" xr:uid="{00000000-0005-0000-0000-0000CE030000}"/>
    <cellStyle name="_Table_02 Pfd Valuation_commentaires fixe  internet Déc 08_Commentaires TBG mars_Copie de Flash du mois d' avril 2009 corrigé par NAIMI_Reporting Onatel Mai 2009 V 0_Reporting Onatel septembre  2009 préparé 6" xfId="8439" xr:uid="{00000000-0005-0000-0000-0000CF030000}"/>
    <cellStyle name="_Table_02 Pfd Valuation_commentaires fixe  internet Déc 08_Commentaires TBG mars_Copie de Flash du mois d' avril 2009 corrigé par NAIMI_Reporting Onatel Mai 2009 V 0_Reporting Onatel septembre  2009 préparé_Budget Telmob 2011" xfId="668" xr:uid="{00000000-0005-0000-0000-0000D0030000}"/>
    <cellStyle name="_Table_02 Pfd Valuation_commentaires fixe  internet Déc 08_Commentaires TBG mars_Copie de Flash du mois d' avril 2009 corrigé par NAIMI_Reporting Onatel Mai 2009 V 0_Reporting Onatel septembre  2009 préparé_Budget Telmob 2011 2" xfId="14307" xr:uid="{00000000-0005-0000-0000-0000D1030000}"/>
    <cellStyle name="_Table_02 Pfd Valuation_commentaires fixe  internet Déc 08_Commentaires TBG mars_Copie de Flash du mois d' avril 2009 corrigé par NAIMI_Reporting Onatel Mai 2009 V 0_Reporting Onatel septembre  2009 préparé_Budget Telmob 2011 2 2" xfId="18100" xr:uid="{00000000-0005-0000-0000-0000D2030000}"/>
    <cellStyle name="_Table_02 Pfd Valuation_commentaires fixe  internet Déc 08_Commentaires TBG mars_Copie de Flash du mois d' avril 2009 corrigé par NAIMI_Reporting Onatel Mai 2009 V 0_Reporting Onatel septembre  2009 préparé_Budget Telmob 2011 3" xfId="8586" xr:uid="{00000000-0005-0000-0000-0000D3030000}"/>
    <cellStyle name="_Table_02 Pfd Valuation_commentaires fixe  internet Déc 08_Commentaires TBG mars_Copie de Flash du mois d' avril 2009 corrigé par NAIMI_Reporting Onatel Mai 2009 V 0_Reporting Onatel septembre  2009 préparé_Budget Telmob 2011 4" xfId="14095" xr:uid="{00000000-0005-0000-0000-0000D4030000}"/>
    <cellStyle name="_Table_02 Pfd Valuation_commentaires fixe  internet Déc 08_Commentaires TBG mars_Copie de Flash du mois d' avril 2009 corrigé par NAIMI_Reporting Onatel Mai 2009 V 0_Reporting Onatel septembre  2009 préparé_Budget Telmob 2011 5" xfId="8516" xr:uid="{00000000-0005-0000-0000-0000D5030000}"/>
    <cellStyle name="_Table_02 Pfd Valuation_commentaires fixe  internet Déc 08_Commentaires TBG mars_Copie de Flash du mois d' avril 2009 corrigé par NAIMI_Reporting Onatel Mai 2009 V 0_Reporting Onatel septembre  2009 préparé_Budget Telmob 2011 6" xfId="19788" xr:uid="{00000000-0005-0000-0000-0000D6030000}"/>
    <cellStyle name="_Table_02 Pfd Valuation_commentaires fixe  internet Déc 08_Commentaires TBG mars_Copie de Flash du mois d' avril 2009 corrigé par NAIMI_Reporting Onatel Mai 2009 V 0_Reporting Onatel septembre  2009 préparé_Capex- Mobile" xfId="669" xr:uid="{00000000-0005-0000-0000-0000D7030000}"/>
    <cellStyle name="_Table_02 Pfd Valuation_commentaires fixe  internet Déc 08_Commentaires TBG mars_Copie de Flash du mois d' avril 2009 corrigé par NAIMI_Reporting Onatel Mai 2009 V 0_Reporting Onatel septembre  2009 préparé_Capex- Mobile 2" xfId="14308" xr:uid="{00000000-0005-0000-0000-0000D8030000}"/>
    <cellStyle name="_Table_02 Pfd Valuation_commentaires fixe  internet Déc 08_Commentaires TBG mars_Copie de Flash du mois d' avril 2009 corrigé par NAIMI_Reporting Onatel Mai 2009 V 0_Reporting Onatel septembre  2009 préparé_Capex- Mobile 2 2" xfId="18101" xr:uid="{00000000-0005-0000-0000-0000D9030000}"/>
    <cellStyle name="_Table_02 Pfd Valuation_commentaires fixe  internet Déc 08_Commentaires TBG mars_Copie de Flash du mois d' avril 2009 corrigé par NAIMI_Reporting Onatel Mai 2009 V 0_Reporting Onatel septembre  2009 préparé_Capex- Mobile 3" xfId="8587" xr:uid="{00000000-0005-0000-0000-0000DA030000}"/>
    <cellStyle name="_Table_02 Pfd Valuation_commentaires fixe  internet Déc 08_Commentaires TBG mars_Copie de Flash du mois d' avril 2009 corrigé par NAIMI_Reporting Onatel Mai 2009 V 0_Reporting Onatel septembre  2009 préparé_Capex- Mobile 4" xfId="14093" xr:uid="{00000000-0005-0000-0000-0000DB030000}"/>
    <cellStyle name="_Table_02 Pfd Valuation_commentaires fixe  internet Déc 08_Commentaires TBG mars_Copie de Flash du mois d' avril 2009 corrigé par NAIMI_Reporting Onatel Mai 2009 V 0_Reporting Onatel septembre  2009 préparé_Capex- Mobile 5" xfId="9077" xr:uid="{00000000-0005-0000-0000-0000DC030000}"/>
    <cellStyle name="_Table_02 Pfd Valuation_commentaires fixe  internet Déc 08_Commentaires TBG mars_Copie de Flash du mois d' avril 2009 corrigé par NAIMI_Reporting Onatel Mai 2009 V 0_Reporting Onatel septembre  2009 préparé_Capex- Mobile 6" xfId="20117" xr:uid="{00000000-0005-0000-0000-0000DD030000}"/>
    <cellStyle name="_Table_02 Pfd Valuation_commentaires fixe  internet Déc 08_Commentaires TBG mars_Copie de Flash du mois d' avril 2009 corrigé par NAIMI_Reporting Onatel septembre  2009 préparé" xfId="670" xr:uid="{00000000-0005-0000-0000-0000DE030000}"/>
    <cellStyle name="_Table_02 Pfd Valuation_commentaires fixe  internet Déc 08_Commentaires TBG mars_Copie de Flash du mois d' avril 2009 corrigé par NAIMI_Reporting Onatel septembre  2009 préparé 2" xfId="14309" xr:uid="{00000000-0005-0000-0000-0000DF030000}"/>
    <cellStyle name="_Table_02 Pfd Valuation_commentaires fixe  internet Déc 08_Commentaires TBG mars_Copie de Flash du mois d' avril 2009 corrigé par NAIMI_Reporting Onatel septembre  2009 préparé 2 2" xfId="18102" xr:uid="{00000000-0005-0000-0000-0000E0030000}"/>
    <cellStyle name="_Table_02 Pfd Valuation_commentaires fixe  internet Déc 08_Commentaires TBG mars_Copie de Flash du mois d' avril 2009 corrigé par NAIMI_Reporting Onatel septembre  2009 préparé 3" xfId="8588" xr:uid="{00000000-0005-0000-0000-0000E1030000}"/>
    <cellStyle name="_Table_02 Pfd Valuation_commentaires fixe  internet Déc 08_Commentaires TBG mars_Copie de Flash du mois d' avril 2009 corrigé par NAIMI_Reporting Onatel septembre  2009 préparé 4" xfId="14091" xr:uid="{00000000-0005-0000-0000-0000E2030000}"/>
    <cellStyle name="_Table_02 Pfd Valuation_commentaires fixe  internet Déc 08_Commentaires TBG mars_Copie de Flash du mois d' avril 2009 corrigé par NAIMI_Reporting Onatel septembre  2009 préparé 5" xfId="9394" xr:uid="{00000000-0005-0000-0000-0000E3030000}"/>
    <cellStyle name="_Table_02 Pfd Valuation_commentaires fixe  internet Déc 08_Commentaires TBG mars_Copie de Flash du mois d' avril 2009 corrigé par NAIMI_Reporting Onatel septembre  2009 préparé 6" xfId="8438" xr:uid="{00000000-0005-0000-0000-0000E4030000}"/>
    <cellStyle name="_Table_02 Pfd Valuation_commentaires fixe  internet Déc 08_Commentaires TBG mars_Copie de Flash du mois d' avril 2009 corrigé par NAIMI_Reporting Onatel septembre  2009 préparé_Budget Telmob 2011" xfId="671" xr:uid="{00000000-0005-0000-0000-0000E5030000}"/>
    <cellStyle name="_Table_02 Pfd Valuation_commentaires fixe  internet Déc 08_Commentaires TBG mars_Copie de Flash du mois d' avril 2009 corrigé par NAIMI_Reporting Onatel septembre  2009 préparé_Budget Telmob 2011 2" xfId="14310" xr:uid="{00000000-0005-0000-0000-0000E6030000}"/>
    <cellStyle name="_Table_02 Pfd Valuation_commentaires fixe  internet Déc 08_Commentaires TBG mars_Copie de Flash du mois d' avril 2009 corrigé par NAIMI_Reporting Onatel septembre  2009 préparé_Budget Telmob 2011 2 2" xfId="18103" xr:uid="{00000000-0005-0000-0000-0000E7030000}"/>
    <cellStyle name="_Table_02 Pfd Valuation_commentaires fixe  internet Déc 08_Commentaires TBG mars_Copie de Flash du mois d' avril 2009 corrigé par NAIMI_Reporting Onatel septembre  2009 préparé_Budget Telmob 2011 3" xfId="8589" xr:uid="{00000000-0005-0000-0000-0000E8030000}"/>
    <cellStyle name="_Table_02 Pfd Valuation_commentaires fixe  internet Déc 08_Commentaires TBG mars_Copie de Flash du mois d' avril 2009 corrigé par NAIMI_Reporting Onatel septembre  2009 préparé_Budget Telmob 2011 4" xfId="14089" xr:uid="{00000000-0005-0000-0000-0000E9030000}"/>
    <cellStyle name="_Table_02 Pfd Valuation_commentaires fixe  internet Déc 08_Commentaires TBG mars_Copie de Flash du mois d' avril 2009 corrigé par NAIMI_Reporting Onatel septembre  2009 préparé_Budget Telmob 2011 5" xfId="10358" xr:uid="{00000000-0005-0000-0000-0000EA030000}"/>
    <cellStyle name="_Table_02 Pfd Valuation_commentaires fixe  internet Déc 08_Commentaires TBG mars_Copie de Flash du mois d' avril 2009 corrigé par NAIMI_Reporting Onatel septembre  2009 préparé_Budget Telmob 2011 6" xfId="17171" xr:uid="{00000000-0005-0000-0000-0000EB030000}"/>
    <cellStyle name="_Table_02 Pfd Valuation_commentaires fixe  internet Déc 08_Commentaires TBG mars_Copie de Flash du mois d' avril 2009 corrigé par NAIMI_Reporting Onatel septembre  2009 préparé_Capex- Mobile" xfId="672" xr:uid="{00000000-0005-0000-0000-0000EC030000}"/>
    <cellStyle name="_Table_02 Pfd Valuation_commentaires fixe  internet Déc 08_Commentaires TBG mars_Copie de Flash du mois d' avril 2009 corrigé par NAIMI_Reporting Onatel septembre  2009 préparé_Capex- Mobile 2" xfId="14311" xr:uid="{00000000-0005-0000-0000-0000ED030000}"/>
    <cellStyle name="_Table_02 Pfd Valuation_commentaires fixe  internet Déc 08_Commentaires TBG mars_Copie de Flash du mois d' avril 2009 corrigé par NAIMI_Reporting Onatel septembre  2009 préparé_Capex- Mobile 2 2" xfId="18104" xr:uid="{00000000-0005-0000-0000-0000EE030000}"/>
    <cellStyle name="_Table_02 Pfd Valuation_commentaires fixe  internet Déc 08_Commentaires TBG mars_Copie de Flash du mois d' avril 2009 corrigé par NAIMI_Reporting Onatel septembre  2009 préparé_Capex- Mobile 3" xfId="8590" xr:uid="{00000000-0005-0000-0000-0000EF030000}"/>
    <cellStyle name="_Table_02 Pfd Valuation_commentaires fixe  internet Déc 08_Commentaires TBG mars_Copie de Flash du mois d' avril 2009 corrigé par NAIMI_Reporting Onatel septembre  2009 préparé_Capex- Mobile 4" xfId="14087" xr:uid="{00000000-0005-0000-0000-0000F0030000}"/>
    <cellStyle name="_Table_02 Pfd Valuation_commentaires fixe  internet Déc 08_Commentaires TBG mars_Copie de Flash du mois d' avril 2009 corrigé par NAIMI_Reporting Onatel septembre  2009 préparé_Capex- Mobile 5" xfId="18040" xr:uid="{00000000-0005-0000-0000-0000F1030000}"/>
    <cellStyle name="_Table_02 Pfd Valuation_commentaires fixe  internet Déc 08_Commentaires TBG mars_Copie de Flash du mois d' avril 2009 corrigé par NAIMI_Reporting Onatel septembre  2009 préparé_Capex- Mobile 6" xfId="8425" xr:uid="{00000000-0005-0000-0000-0000F2030000}"/>
    <cellStyle name="_Table_02 Pfd Valuation_commentaires fixe  internet Déc 08_Commentaires TBG mars_Flash du mois d' avril 2009" xfId="673" xr:uid="{00000000-0005-0000-0000-0000F3030000}"/>
    <cellStyle name="_Table_02 Pfd Valuation_commentaires fixe  internet Déc 08_Commentaires TBG mars_Flash du mois d' avril 2009 2" xfId="14312" xr:uid="{00000000-0005-0000-0000-0000F4030000}"/>
    <cellStyle name="_Table_02 Pfd Valuation_commentaires fixe  internet Déc 08_Commentaires TBG mars_Flash du mois d' avril 2009 2 2" xfId="18105" xr:uid="{00000000-0005-0000-0000-0000F5030000}"/>
    <cellStyle name="_Table_02 Pfd Valuation_commentaires fixe  internet Déc 08_Commentaires TBG mars_Flash du mois d' avril 2009 3" xfId="8591" xr:uid="{00000000-0005-0000-0000-0000F6030000}"/>
    <cellStyle name="_Table_02 Pfd Valuation_commentaires fixe  internet Déc 08_Commentaires TBG mars_Flash du mois d' avril 2009 4" xfId="14085" xr:uid="{00000000-0005-0000-0000-0000F7030000}"/>
    <cellStyle name="_Table_02 Pfd Valuation_commentaires fixe  internet Déc 08_Commentaires TBG mars_Flash du mois d' avril 2009 5" xfId="18955" xr:uid="{00000000-0005-0000-0000-0000F8030000}"/>
    <cellStyle name="_Table_02 Pfd Valuation_commentaires fixe  internet Déc 08_Commentaires TBG mars_Flash du mois d' avril 2009 6" xfId="19765" xr:uid="{00000000-0005-0000-0000-0000F9030000}"/>
    <cellStyle name="_Table_02 Pfd Valuation_commentaires fixe  internet Déc 08_Commentaires TBG mars_Flash du mois d' avril 2009_Budget Telmob 2011" xfId="674" xr:uid="{00000000-0005-0000-0000-0000FA030000}"/>
    <cellStyle name="_Table_02 Pfd Valuation_commentaires fixe  internet Déc 08_Commentaires TBG mars_Flash du mois d' avril 2009_Budget Telmob 2011 2" xfId="14313" xr:uid="{00000000-0005-0000-0000-0000FB030000}"/>
    <cellStyle name="_Table_02 Pfd Valuation_commentaires fixe  internet Déc 08_Commentaires TBG mars_Flash du mois d' avril 2009_Budget Telmob 2011 2 2" xfId="18106" xr:uid="{00000000-0005-0000-0000-0000FC030000}"/>
    <cellStyle name="_Table_02 Pfd Valuation_commentaires fixe  internet Déc 08_Commentaires TBG mars_Flash du mois d' avril 2009_Budget Telmob 2011 3" xfId="8592" xr:uid="{00000000-0005-0000-0000-0000FD030000}"/>
    <cellStyle name="_Table_02 Pfd Valuation_commentaires fixe  internet Déc 08_Commentaires TBG mars_Flash du mois d' avril 2009_Budget Telmob 2011 4" xfId="14083" xr:uid="{00000000-0005-0000-0000-0000FE030000}"/>
    <cellStyle name="_Table_02 Pfd Valuation_commentaires fixe  internet Déc 08_Commentaires TBG mars_Flash du mois d' avril 2009_Budget Telmob 2011 5" xfId="19602" xr:uid="{00000000-0005-0000-0000-0000FF030000}"/>
    <cellStyle name="_Table_02 Pfd Valuation_commentaires fixe  internet Déc 08_Commentaires TBG mars_Flash du mois d' avril 2009_Budget Telmob 2011 6" xfId="20116" xr:uid="{00000000-0005-0000-0000-000000040000}"/>
    <cellStyle name="_Table_02 Pfd Valuation_commentaires fixe  internet Déc 08_Commentaires TBG mars_Flash du mois d' avril 2009_Capex- Mobile" xfId="675" xr:uid="{00000000-0005-0000-0000-000001040000}"/>
    <cellStyle name="_Table_02 Pfd Valuation_commentaires fixe  internet Déc 08_Commentaires TBG mars_Flash du mois d' avril 2009_Capex- Mobile 2" xfId="14314" xr:uid="{00000000-0005-0000-0000-000002040000}"/>
    <cellStyle name="_Table_02 Pfd Valuation_commentaires fixe  internet Déc 08_Commentaires TBG mars_Flash du mois d' avril 2009_Capex- Mobile 2 2" xfId="18107" xr:uid="{00000000-0005-0000-0000-000003040000}"/>
    <cellStyle name="_Table_02 Pfd Valuation_commentaires fixe  internet Déc 08_Commentaires TBG mars_Flash du mois d' avril 2009_Capex- Mobile 3" xfId="8593" xr:uid="{00000000-0005-0000-0000-000004040000}"/>
    <cellStyle name="_Table_02 Pfd Valuation_commentaires fixe  internet Déc 08_Commentaires TBG mars_Flash du mois d' avril 2009_Capex- Mobile 4" xfId="14081" xr:uid="{00000000-0005-0000-0000-000005040000}"/>
    <cellStyle name="_Table_02 Pfd Valuation_commentaires fixe  internet Déc 08_Commentaires TBG mars_Flash du mois d' avril 2009_Capex- Mobile 5" xfId="18039" xr:uid="{00000000-0005-0000-0000-000006040000}"/>
    <cellStyle name="_Table_02 Pfd Valuation_commentaires fixe  internet Déc 08_Commentaires TBG mars_Flash du mois d' avril 2009_Capex- Mobile 6" xfId="8424" xr:uid="{00000000-0005-0000-0000-000007040000}"/>
    <cellStyle name="_Table_02 Pfd Valuation_commentaires fixe  internet Déc 08_Commentaires TBG mars_Flash du mois d' avril 2009_Flash du mois de mai 2009" xfId="676" xr:uid="{00000000-0005-0000-0000-000008040000}"/>
    <cellStyle name="_Table_02 Pfd Valuation_commentaires fixe  internet Déc 08_Commentaires TBG mars_Flash du mois d' avril 2009_Flash du mois de mai 2009 2" xfId="14315" xr:uid="{00000000-0005-0000-0000-000009040000}"/>
    <cellStyle name="_Table_02 Pfd Valuation_commentaires fixe  internet Déc 08_Commentaires TBG mars_Flash du mois d' avril 2009_Flash du mois de mai 2009 2 2" xfId="18108" xr:uid="{00000000-0005-0000-0000-00000A040000}"/>
    <cellStyle name="_Table_02 Pfd Valuation_commentaires fixe  internet Déc 08_Commentaires TBG mars_Flash du mois d' avril 2009_Flash du mois de mai 2009 3" xfId="8594" xr:uid="{00000000-0005-0000-0000-00000B040000}"/>
    <cellStyle name="_Table_02 Pfd Valuation_commentaires fixe  internet Déc 08_Commentaires TBG mars_Flash du mois d' avril 2009_Flash du mois de mai 2009 4" xfId="14079" xr:uid="{00000000-0005-0000-0000-00000C040000}"/>
    <cellStyle name="_Table_02 Pfd Valuation_commentaires fixe  internet Déc 08_Commentaires TBG mars_Flash du mois d' avril 2009_Flash du mois de mai 2009 5" xfId="18038" xr:uid="{00000000-0005-0000-0000-00000D040000}"/>
    <cellStyle name="_Table_02 Pfd Valuation_commentaires fixe  internet Déc 08_Commentaires TBG mars_Flash du mois d' avril 2009_Flash du mois de mai 2009 6" xfId="8437" xr:uid="{00000000-0005-0000-0000-00000E040000}"/>
    <cellStyle name="_Table_02 Pfd Valuation_commentaires fixe  internet Déc 08_Commentaires TBG mars_Flash du mois d' avril 2009_Flash du mois de mai 2009_Budget Telmob 2011" xfId="677" xr:uid="{00000000-0005-0000-0000-00000F040000}"/>
    <cellStyle name="_Table_02 Pfd Valuation_commentaires fixe  internet Déc 08_Commentaires TBG mars_Flash du mois d' avril 2009_Flash du mois de mai 2009_Budget Telmob 2011 2" xfId="14316" xr:uid="{00000000-0005-0000-0000-000010040000}"/>
    <cellStyle name="_Table_02 Pfd Valuation_commentaires fixe  internet Déc 08_Commentaires TBG mars_Flash du mois d' avril 2009_Flash du mois de mai 2009_Budget Telmob 2011 2 2" xfId="18109" xr:uid="{00000000-0005-0000-0000-000011040000}"/>
    <cellStyle name="_Table_02 Pfd Valuation_commentaires fixe  internet Déc 08_Commentaires TBG mars_Flash du mois d' avril 2009_Flash du mois de mai 2009_Budget Telmob 2011 3" xfId="8595" xr:uid="{00000000-0005-0000-0000-000012040000}"/>
    <cellStyle name="_Table_02 Pfd Valuation_commentaires fixe  internet Déc 08_Commentaires TBG mars_Flash du mois d' avril 2009_Flash du mois de mai 2009_Budget Telmob 2011 4" xfId="14077" xr:uid="{00000000-0005-0000-0000-000013040000}"/>
    <cellStyle name="_Table_02 Pfd Valuation_commentaires fixe  internet Déc 08_Commentaires TBG mars_Flash du mois d' avril 2009_Flash du mois de mai 2009_Budget Telmob 2011 5" xfId="19185" xr:uid="{00000000-0005-0000-0000-000014040000}"/>
    <cellStyle name="_Table_02 Pfd Valuation_commentaires fixe  internet Déc 08_Commentaires TBG mars_Flash du mois d' avril 2009_Flash du mois de mai 2009_Budget Telmob 2011 6" xfId="19900" xr:uid="{00000000-0005-0000-0000-000015040000}"/>
    <cellStyle name="_Table_02 Pfd Valuation_commentaires fixe  internet Déc 08_Commentaires TBG mars_Flash du mois d' avril 2009_Flash du mois de mai 2009_Capex- Mobile" xfId="678" xr:uid="{00000000-0005-0000-0000-000016040000}"/>
    <cellStyle name="_Table_02 Pfd Valuation_commentaires fixe  internet Déc 08_Commentaires TBG mars_Flash du mois d' avril 2009_Flash du mois de mai 2009_Capex- Mobile 2" xfId="14317" xr:uid="{00000000-0005-0000-0000-000017040000}"/>
    <cellStyle name="_Table_02 Pfd Valuation_commentaires fixe  internet Déc 08_Commentaires TBG mars_Flash du mois d' avril 2009_Flash du mois de mai 2009_Capex- Mobile 2 2" xfId="18110" xr:uid="{00000000-0005-0000-0000-000018040000}"/>
    <cellStyle name="_Table_02 Pfd Valuation_commentaires fixe  internet Déc 08_Commentaires TBG mars_Flash du mois d' avril 2009_Flash du mois de mai 2009_Capex- Mobile 3" xfId="8596" xr:uid="{00000000-0005-0000-0000-000019040000}"/>
    <cellStyle name="_Table_02 Pfd Valuation_commentaires fixe  internet Déc 08_Commentaires TBG mars_Flash du mois d' avril 2009_Flash du mois de mai 2009_Capex- Mobile 4" xfId="14075" xr:uid="{00000000-0005-0000-0000-00001A040000}"/>
    <cellStyle name="_Table_02 Pfd Valuation_commentaires fixe  internet Déc 08_Commentaires TBG mars_Flash du mois d' avril 2009_Flash du mois de mai 2009_Capex- Mobile 5" xfId="19601" xr:uid="{00000000-0005-0000-0000-00001B040000}"/>
    <cellStyle name="_Table_02 Pfd Valuation_commentaires fixe  internet Déc 08_Commentaires TBG mars_Flash du mois d' avril 2009_Flash du mois de mai 2009_Capex- Mobile 6" xfId="20115" xr:uid="{00000000-0005-0000-0000-00001C040000}"/>
    <cellStyle name="_Table_02 Pfd Valuation_commentaires fixe  internet Déc 08_Commentaires TBG mars_Flash du mois d' avril 2009_Flash du mois de septembre 2009 (2) (version 1)" xfId="679" xr:uid="{00000000-0005-0000-0000-00001D040000}"/>
    <cellStyle name="_Table_02 Pfd Valuation_commentaires fixe  internet Déc 08_Commentaires TBG mars_Flash du mois d' avril 2009_Flash du mois de septembre 2009 (2) (version 1) 2" xfId="14318" xr:uid="{00000000-0005-0000-0000-00001E040000}"/>
    <cellStyle name="_Table_02 Pfd Valuation_commentaires fixe  internet Déc 08_Commentaires TBG mars_Flash du mois d' avril 2009_Flash du mois de septembre 2009 (2) (version 1) 2 2" xfId="18111" xr:uid="{00000000-0005-0000-0000-00001F040000}"/>
    <cellStyle name="_Table_02 Pfd Valuation_commentaires fixe  internet Déc 08_Commentaires TBG mars_Flash du mois d' avril 2009_Flash du mois de septembre 2009 (2) (version 1) 3" xfId="8597" xr:uid="{00000000-0005-0000-0000-000020040000}"/>
    <cellStyle name="_Table_02 Pfd Valuation_commentaires fixe  internet Déc 08_Commentaires TBG mars_Flash du mois d' avril 2009_Flash du mois de septembre 2009 (2) (version 1) 4" xfId="14073" xr:uid="{00000000-0005-0000-0000-000021040000}"/>
    <cellStyle name="_Table_02 Pfd Valuation_commentaires fixe  internet Déc 08_Commentaires TBG mars_Flash du mois d' avril 2009_Flash du mois de septembre 2009 (2) (version 1) 5" xfId="18037" xr:uid="{00000000-0005-0000-0000-000022040000}"/>
    <cellStyle name="_Table_02 Pfd Valuation_commentaires fixe  internet Déc 08_Commentaires TBG mars_Flash du mois d' avril 2009_Flash du mois de septembre 2009 (2) (version 1) 6" xfId="14215" xr:uid="{00000000-0005-0000-0000-000023040000}"/>
    <cellStyle name="_Table_02 Pfd Valuation_commentaires fixe  internet Déc 08_Commentaires TBG mars_Flash du mois d' avril 2009_Flash du mois de septembre 2009 (2) (version 1)_Budget Telmob 2011" xfId="680" xr:uid="{00000000-0005-0000-0000-000024040000}"/>
    <cellStyle name="_Table_02 Pfd Valuation_commentaires fixe  internet Déc 08_Commentaires TBG mars_Flash du mois d' avril 2009_Flash du mois de septembre 2009 (2) (version 1)_Budget Telmob 2011 2" xfId="14319" xr:uid="{00000000-0005-0000-0000-000025040000}"/>
    <cellStyle name="_Table_02 Pfd Valuation_commentaires fixe  internet Déc 08_Commentaires TBG mars_Flash du mois d' avril 2009_Flash du mois de septembre 2009 (2) (version 1)_Budget Telmob 2011 2 2" xfId="18112" xr:uid="{00000000-0005-0000-0000-000026040000}"/>
    <cellStyle name="_Table_02 Pfd Valuation_commentaires fixe  internet Déc 08_Commentaires TBG mars_Flash du mois d' avril 2009_Flash du mois de septembre 2009 (2) (version 1)_Budget Telmob 2011 3" xfId="8598" xr:uid="{00000000-0005-0000-0000-000027040000}"/>
    <cellStyle name="_Table_02 Pfd Valuation_commentaires fixe  internet Déc 08_Commentaires TBG mars_Flash du mois d' avril 2009_Flash du mois de septembre 2009 (2) (version 1)_Budget Telmob 2011 4" xfId="14071" xr:uid="{00000000-0005-0000-0000-000028040000}"/>
    <cellStyle name="_Table_02 Pfd Valuation_commentaires fixe  internet Déc 08_Commentaires TBG mars_Flash du mois d' avril 2009_Flash du mois de septembre 2009 (2) (version 1)_Budget Telmob 2011 5" xfId="8487" xr:uid="{00000000-0005-0000-0000-000029040000}"/>
    <cellStyle name="_Table_02 Pfd Valuation_commentaires fixe  internet Déc 08_Commentaires TBG mars_Flash du mois d' avril 2009_Flash du mois de septembre 2009 (2) (version 1)_Budget Telmob 2011 6" xfId="19299" xr:uid="{00000000-0005-0000-0000-00002A040000}"/>
    <cellStyle name="_Table_02 Pfd Valuation_commentaires fixe  internet Déc 08_Commentaires TBG mars_Flash du mois d' avril 2009_Flash du mois de septembre 2009 (2) (version 1)_Capex- Mobile" xfId="681" xr:uid="{00000000-0005-0000-0000-00002B040000}"/>
    <cellStyle name="_Table_02 Pfd Valuation_commentaires fixe  internet Déc 08_Commentaires TBG mars_Flash du mois d' avril 2009_Flash du mois de septembre 2009 (2) (version 1)_Capex- Mobile 2" xfId="14320" xr:uid="{00000000-0005-0000-0000-00002C040000}"/>
    <cellStyle name="_Table_02 Pfd Valuation_commentaires fixe  internet Déc 08_Commentaires TBG mars_Flash du mois d' avril 2009_Flash du mois de septembre 2009 (2) (version 1)_Capex- Mobile 2 2" xfId="18113" xr:uid="{00000000-0005-0000-0000-00002D040000}"/>
    <cellStyle name="_Table_02 Pfd Valuation_commentaires fixe  internet Déc 08_Commentaires TBG mars_Flash du mois d' avril 2009_Flash du mois de septembre 2009 (2) (version 1)_Capex- Mobile 3" xfId="8599" xr:uid="{00000000-0005-0000-0000-00002E040000}"/>
    <cellStyle name="_Table_02 Pfd Valuation_commentaires fixe  internet Déc 08_Commentaires TBG mars_Flash du mois d' avril 2009_Flash du mois de septembre 2009 (2) (version 1)_Capex- Mobile 4" xfId="14069" xr:uid="{00000000-0005-0000-0000-00002F040000}"/>
    <cellStyle name="_Table_02 Pfd Valuation_commentaires fixe  internet Déc 08_Commentaires TBG mars_Flash du mois d' avril 2009_Flash du mois de septembre 2009 (2) (version 1)_Capex- Mobile 5" xfId="18036" xr:uid="{00000000-0005-0000-0000-000030040000}"/>
    <cellStyle name="_Table_02 Pfd Valuation_commentaires fixe  internet Déc 08_Commentaires TBG mars_Flash du mois d' avril 2009_Flash du mois de septembre 2009 (2) (version 1)_Capex- Mobile 6" xfId="8436" xr:uid="{00000000-0005-0000-0000-000031040000}"/>
    <cellStyle name="_Table_02 Pfd Valuation_commentaires fixe  internet Déc 08_Commentaires TBG mars_Flash du mois d' avril 2009_Reporting Onatel Mai 2009 V 0" xfId="682" xr:uid="{00000000-0005-0000-0000-000032040000}"/>
    <cellStyle name="_Table_02 Pfd Valuation_commentaires fixe  internet Déc 08_Commentaires TBG mars_Flash du mois d' avril 2009_Reporting Onatel Mai 2009 V 0 2" xfId="14321" xr:uid="{00000000-0005-0000-0000-000033040000}"/>
    <cellStyle name="_Table_02 Pfd Valuation_commentaires fixe  internet Déc 08_Commentaires TBG mars_Flash du mois d' avril 2009_Reporting Onatel Mai 2009 V 0 2 2" xfId="18114" xr:uid="{00000000-0005-0000-0000-000034040000}"/>
    <cellStyle name="_Table_02 Pfd Valuation_commentaires fixe  internet Déc 08_Commentaires TBG mars_Flash du mois d' avril 2009_Reporting Onatel Mai 2009 V 0 3" xfId="8600" xr:uid="{00000000-0005-0000-0000-000035040000}"/>
    <cellStyle name="_Table_02 Pfd Valuation_commentaires fixe  internet Déc 08_Commentaires TBG mars_Flash du mois d' avril 2009_Reporting Onatel Mai 2009 V 0 4" xfId="14067" xr:uid="{00000000-0005-0000-0000-000036040000}"/>
    <cellStyle name="_Table_02 Pfd Valuation_commentaires fixe  internet Déc 08_Commentaires TBG mars_Flash du mois d' avril 2009_Reporting Onatel Mai 2009 V 0 5" xfId="19110" xr:uid="{00000000-0005-0000-0000-000037040000}"/>
    <cellStyle name="_Table_02 Pfd Valuation_commentaires fixe  internet Déc 08_Commentaires TBG mars_Flash du mois d' avril 2009_Reporting Onatel Mai 2009 V 0 6" xfId="19839" xr:uid="{00000000-0005-0000-0000-000038040000}"/>
    <cellStyle name="_Table_02 Pfd Valuation_commentaires fixe  internet Déc 08_Commentaires TBG mars_Flash du mois d' avril 2009_Reporting Onatel Mai 2009 V 0_Budget Telmob 2011" xfId="683" xr:uid="{00000000-0005-0000-0000-000039040000}"/>
    <cellStyle name="_Table_02 Pfd Valuation_commentaires fixe  internet Déc 08_Commentaires TBG mars_Flash du mois d' avril 2009_Reporting Onatel Mai 2009 V 0_Budget Telmob 2011 2" xfId="14322" xr:uid="{00000000-0005-0000-0000-00003A040000}"/>
    <cellStyle name="_Table_02 Pfd Valuation_commentaires fixe  internet Déc 08_Commentaires TBG mars_Flash du mois d' avril 2009_Reporting Onatel Mai 2009 V 0_Budget Telmob 2011 2 2" xfId="18115" xr:uid="{00000000-0005-0000-0000-00003B040000}"/>
    <cellStyle name="_Table_02 Pfd Valuation_commentaires fixe  internet Déc 08_Commentaires TBG mars_Flash du mois d' avril 2009_Reporting Onatel Mai 2009 V 0_Budget Telmob 2011 3" xfId="8601" xr:uid="{00000000-0005-0000-0000-00003C040000}"/>
    <cellStyle name="_Table_02 Pfd Valuation_commentaires fixe  internet Déc 08_Commentaires TBG mars_Flash du mois d' avril 2009_Reporting Onatel Mai 2009 V 0_Budget Telmob 2011 4" xfId="14065" xr:uid="{00000000-0005-0000-0000-00003D040000}"/>
    <cellStyle name="_Table_02 Pfd Valuation_commentaires fixe  internet Déc 08_Commentaires TBG mars_Flash du mois d' avril 2009_Reporting Onatel Mai 2009 V 0_Budget Telmob 2011 5" xfId="19600" xr:uid="{00000000-0005-0000-0000-00003E040000}"/>
    <cellStyle name="_Table_02 Pfd Valuation_commentaires fixe  internet Déc 08_Commentaires TBG mars_Flash du mois d' avril 2009_Reporting Onatel Mai 2009 V 0_Budget Telmob 2011 6" xfId="20114" xr:uid="{00000000-0005-0000-0000-00003F040000}"/>
    <cellStyle name="_Table_02 Pfd Valuation_commentaires fixe  internet Déc 08_Commentaires TBG mars_Flash du mois d' avril 2009_Reporting Onatel Mai 2009 V 0_Capex- Mobile" xfId="684" xr:uid="{00000000-0005-0000-0000-000040040000}"/>
    <cellStyle name="_Table_02 Pfd Valuation_commentaires fixe  internet Déc 08_Commentaires TBG mars_Flash du mois d' avril 2009_Reporting Onatel Mai 2009 V 0_Capex- Mobile 2" xfId="14323" xr:uid="{00000000-0005-0000-0000-000041040000}"/>
    <cellStyle name="_Table_02 Pfd Valuation_commentaires fixe  internet Déc 08_Commentaires TBG mars_Flash du mois d' avril 2009_Reporting Onatel Mai 2009 V 0_Capex- Mobile 2 2" xfId="18116" xr:uid="{00000000-0005-0000-0000-000042040000}"/>
    <cellStyle name="_Table_02 Pfd Valuation_commentaires fixe  internet Déc 08_Commentaires TBG mars_Flash du mois d' avril 2009_Reporting Onatel Mai 2009 V 0_Capex- Mobile 3" xfId="8602" xr:uid="{00000000-0005-0000-0000-000043040000}"/>
    <cellStyle name="_Table_02 Pfd Valuation_commentaires fixe  internet Déc 08_Commentaires TBG mars_Flash du mois d' avril 2009_Reporting Onatel Mai 2009 V 0_Capex- Mobile 4" xfId="14063" xr:uid="{00000000-0005-0000-0000-000044040000}"/>
    <cellStyle name="_Table_02 Pfd Valuation_commentaires fixe  internet Déc 08_Commentaires TBG mars_Flash du mois d' avril 2009_Reporting Onatel Mai 2009 V 0_Capex- Mobile 5" xfId="18035" xr:uid="{00000000-0005-0000-0000-000045040000}"/>
    <cellStyle name="_Table_02 Pfd Valuation_commentaires fixe  internet Déc 08_Commentaires TBG mars_Flash du mois d' avril 2009_Reporting Onatel Mai 2009 V 0_Capex- Mobile 6" xfId="8435" xr:uid="{00000000-0005-0000-0000-000046040000}"/>
    <cellStyle name="_Table_02 Pfd Valuation_commentaires fixe  internet Déc 08_Commentaires TBG mars_Flash du mois d' avril 2009_Reporting Onatel septembre  2009 préparé" xfId="685" xr:uid="{00000000-0005-0000-0000-000047040000}"/>
    <cellStyle name="_Table_02 Pfd Valuation_commentaires fixe  internet Déc 08_Commentaires TBG mars_Flash du mois d' avril 2009_Reporting Onatel septembre  2009 préparé 2" xfId="14324" xr:uid="{00000000-0005-0000-0000-000048040000}"/>
    <cellStyle name="_Table_02 Pfd Valuation_commentaires fixe  internet Déc 08_Commentaires TBG mars_Flash du mois d' avril 2009_Reporting Onatel septembre  2009 préparé 2 2" xfId="18117" xr:uid="{00000000-0005-0000-0000-000049040000}"/>
    <cellStyle name="_Table_02 Pfd Valuation_commentaires fixe  internet Déc 08_Commentaires TBG mars_Flash du mois d' avril 2009_Reporting Onatel septembre  2009 préparé 3" xfId="8603" xr:uid="{00000000-0005-0000-0000-00004A040000}"/>
    <cellStyle name="_Table_02 Pfd Valuation_commentaires fixe  internet Déc 08_Commentaires TBG mars_Flash du mois d' avril 2009_Reporting Onatel septembre  2009 préparé 4" xfId="14061" xr:uid="{00000000-0005-0000-0000-00004B040000}"/>
    <cellStyle name="_Table_02 Pfd Valuation_commentaires fixe  internet Déc 08_Commentaires TBG mars_Flash du mois d' avril 2009_Reporting Onatel septembre  2009 préparé 5" xfId="9024" xr:uid="{00000000-0005-0000-0000-00004C040000}"/>
    <cellStyle name="_Table_02 Pfd Valuation_commentaires fixe  internet Déc 08_Commentaires TBG mars_Flash du mois d' avril 2009_Reporting Onatel septembre  2009 préparé 6" xfId="17140" xr:uid="{00000000-0005-0000-0000-00004D040000}"/>
    <cellStyle name="_Table_02 Pfd Valuation_commentaires fixe  internet Déc 08_Commentaires TBG mars_Flash du mois d' avril 2009_Reporting Onatel septembre  2009 préparé_Budget Telmob 2011" xfId="686" xr:uid="{00000000-0005-0000-0000-00004E040000}"/>
    <cellStyle name="_Table_02 Pfd Valuation_commentaires fixe  internet Déc 08_Commentaires TBG mars_Flash du mois d' avril 2009_Reporting Onatel septembre  2009 préparé_Budget Telmob 2011 2" xfId="14325" xr:uid="{00000000-0005-0000-0000-00004F040000}"/>
    <cellStyle name="_Table_02 Pfd Valuation_commentaires fixe  internet Déc 08_Commentaires TBG mars_Flash du mois d' avril 2009_Reporting Onatel septembre  2009 préparé_Budget Telmob 2011 2 2" xfId="18118" xr:uid="{00000000-0005-0000-0000-000050040000}"/>
    <cellStyle name="_Table_02 Pfd Valuation_commentaires fixe  internet Déc 08_Commentaires TBG mars_Flash du mois d' avril 2009_Reporting Onatel septembre  2009 préparé_Budget Telmob 2011 3" xfId="8604" xr:uid="{00000000-0005-0000-0000-000051040000}"/>
    <cellStyle name="_Table_02 Pfd Valuation_commentaires fixe  internet Déc 08_Commentaires TBG mars_Flash du mois d' avril 2009_Reporting Onatel septembre  2009 préparé_Budget Telmob 2011 4" xfId="14059" xr:uid="{00000000-0005-0000-0000-000052040000}"/>
    <cellStyle name="_Table_02 Pfd Valuation_commentaires fixe  internet Déc 08_Commentaires TBG mars_Flash du mois d' avril 2009_Reporting Onatel septembre  2009 préparé_Budget Telmob 2011 5" xfId="18034" xr:uid="{00000000-0005-0000-0000-000053040000}"/>
    <cellStyle name="_Table_02 Pfd Valuation_commentaires fixe  internet Déc 08_Commentaires TBG mars_Flash du mois d' avril 2009_Reporting Onatel septembre  2009 préparé_Budget Telmob 2011 6" xfId="19356" xr:uid="{00000000-0005-0000-0000-000054040000}"/>
    <cellStyle name="_Table_02 Pfd Valuation_commentaires fixe  internet Déc 08_Commentaires TBG mars_Flash du mois d' avril 2009_Reporting Onatel septembre  2009 préparé_Capex- Mobile" xfId="687" xr:uid="{00000000-0005-0000-0000-000055040000}"/>
    <cellStyle name="_Table_02 Pfd Valuation_commentaires fixe  internet Déc 08_Commentaires TBG mars_Flash du mois d' avril 2009_Reporting Onatel septembre  2009 préparé_Capex- Mobile 2" xfId="14326" xr:uid="{00000000-0005-0000-0000-000056040000}"/>
    <cellStyle name="_Table_02 Pfd Valuation_commentaires fixe  internet Déc 08_Commentaires TBG mars_Flash du mois d' avril 2009_Reporting Onatel septembre  2009 préparé_Capex- Mobile 2 2" xfId="18119" xr:uid="{00000000-0005-0000-0000-000057040000}"/>
    <cellStyle name="_Table_02 Pfd Valuation_commentaires fixe  internet Déc 08_Commentaires TBG mars_Flash du mois d' avril 2009_Reporting Onatel septembre  2009 préparé_Capex- Mobile 3" xfId="8605" xr:uid="{00000000-0005-0000-0000-000058040000}"/>
    <cellStyle name="_Table_02 Pfd Valuation_commentaires fixe  internet Déc 08_Commentaires TBG mars_Flash du mois d' avril 2009_Reporting Onatel septembre  2009 préparé_Capex- Mobile 4" xfId="9940" xr:uid="{00000000-0005-0000-0000-000059040000}"/>
    <cellStyle name="_Table_02 Pfd Valuation_commentaires fixe  internet Déc 08_Commentaires TBG mars_Flash du mois d' avril 2009_Reporting Onatel septembre  2009 préparé_Capex- Mobile 5" xfId="19079" xr:uid="{00000000-0005-0000-0000-00005A040000}"/>
    <cellStyle name="_Table_02 Pfd Valuation_commentaires fixe  internet Déc 08_Commentaires TBG mars_Flash du mois d' avril 2009_Reporting Onatel septembre  2009 préparé_Capex- Mobile 6" xfId="8423" xr:uid="{00000000-0005-0000-0000-00005B040000}"/>
    <cellStyle name="_Table_02 Pfd Valuation_commentaires fixe  internet Déc 08_Commentaires TBG mars_Flash du mois de mai 2009" xfId="688" xr:uid="{00000000-0005-0000-0000-00005C040000}"/>
    <cellStyle name="_Table_02 Pfd Valuation_commentaires fixe  internet Déc 08_Commentaires TBG mars_Flash du mois de mai 2009 2" xfId="14327" xr:uid="{00000000-0005-0000-0000-00005D040000}"/>
    <cellStyle name="_Table_02 Pfd Valuation_commentaires fixe  internet Déc 08_Commentaires TBG mars_Flash du mois de mai 2009 2 2" xfId="18120" xr:uid="{00000000-0005-0000-0000-00005E040000}"/>
    <cellStyle name="_Table_02 Pfd Valuation_commentaires fixe  internet Déc 08_Commentaires TBG mars_Flash du mois de mai 2009 3" xfId="8606" xr:uid="{00000000-0005-0000-0000-00005F040000}"/>
    <cellStyle name="_Table_02 Pfd Valuation_commentaires fixe  internet Déc 08_Commentaires TBG mars_Flash du mois de mai 2009 4" xfId="14057" xr:uid="{00000000-0005-0000-0000-000060040000}"/>
    <cellStyle name="_Table_02 Pfd Valuation_commentaires fixe  internet Déc 08_Commentaires TBG mars_Flash du mois de mai 2009 5" xfId="19599" xr:uid="{00000000-0005-0000-0000-000061040000}"/>
    <cellStyle name="_Table_02 Pfd Valuation_commentaires fixe  internet Déc 08_Commentaires TBG mars_Flash du mois de mai 2009 6" xfId="19738" xr:uid="{00000000-0005-0000-0000-000062040000}"/>
    <cellStyle name="_Table_02 Pfd Valuation_commentaires fixe  internet Déc 08_Commentaires TBG mars_Flash du mois de mai 2009_Budget Telmob 2011" xfId="689" xr:uid="{00000000-0005-0000-0000-000063040000}"/>
    <cellStyle name="_Table_02 Pfd Valuation_commentaires fixe  internet Déc 08_Commentaires TBG mars_Flash du mois de mai 2009_Budget Telmob 2011 2" xfId="14328" xr:uid="{00000000-0005-0000-0000-000064040000}"/>
    <cellStyle name="_Table_02 Pfd Valuation_commentaires fixe  internet Déc 08_Commentaires TBG mars_Flash du mois de mai 2009_Budget Telmob 2011 2 2" xfId="18121" xr:uid="{00000000-0005-0000-0000-000065040000}"/>
    <cellStyle name="_Table_02 Pfd Valuation_commentaires fixe  internet Déc 08_Commentaires TBG mars_Flash du mois de mai 2009_Budget Telmob 2011 3" xfId="8607" xr:uid="{00000000-0005-0000-0000-000066040000}"/>
    <cellStyle name="_Table_02 Pfd Valuation_commentaires fixe  internet Déc 08_Commentaires TBG mars_Flash du mois de mai 2009_Budget Telmob 2011 4" xfId="14055" xr:uid="{00000000-0005-0000-0000-000067040000}"/>
    <cellStyle name="_Table_02 Pfd Valuation_commentaires fixe  internet Déc 08_Commentaires TBG mars_Flash du mois de mai 2009_Budget Telmob 2011 5" xfId="18033" xr:uid="{00000000-0005-0000-0000-000068040000}"/>
    <cellStyle name="_Table_02 Pfd Valuation_commentaires fixe  internet Déc 08_Commentaires TBG mars_Flash du mois de mai 2009_Budget Telmob 2011 6" xfId="20113" xr:uid="{00000000-0005-0000-0000-000069040000}"/>
    <cellStyle name="_Table_02 Pfd Valuation_commentaires fixe  internet Déc 08_Commentaires TBG mars_Flash du mois de mai 2009_Capex- Mobile" xfId="690" xr:uid="{00000000-0005-0000-0000-00006A040000}"/>
    <cellStyle name="_Table_02 Pfd Valuation_commentaires fixe  internet Déc 08_Commentaires TBG mars_Flash du mois de mai 2009_Capex- Mobile 2" xfId="14329" xr:uid="{00000000-0005-0000-0000-00006B040000}"/>
    <cellStyle name="_Table_02 Pfd Valuation_commentaires fixe  internet Déc 08_Commentaires TBG mars_Flash du mois de mai 2009_Capex- Mobile 2 2" xfId="18122" xr:uid="{00000000-0005-0000-0000-00006C040000}"/>
    <cellStyle name="_Table_02 Pfd Valuation_commentaires fixe  internet Déc 08_Commentaires TBG mars_Flash du mois de mai 2009_Capex- Mobile 3" xfId="8608" xr:uid="{00000000-0005-0000-0000-00006D040000}"/>
    <cellStyle name="_Table_02 Pfd Valuation_commentaires fixe  internet Déc 08_Commentaires TBG mars_Flash du mois de mai 2009_Capex- Mobile 4" xfId="14053" xr:uid="{00000000-0005-0000-0000-00006E040000}"/>
    <cellStyle name="_Table_02 Pfd Valuation_commentaires fixe  internet Déc 08_Commentaires TBG mars_Flash du mois de mai 2009_Capex- Mobile 5" xfId="18032" xr:uid="{00000000-0005-0000-0000-00006F040000}"/>
    <cellStyle name="_Table_02 Pfd Valuation_commentaires fixe  internet Déc 08_Commentaires TBG mars_Flash du mois de mai 2009_Capex- Mobile 6" xfId="8422" xr:uid="{00000000-0005-0000-0000-000070040000}"/>
    <cellStyle name="_Table_02 Pfd Valuation_commentaires fixe  internet Déc 08_Commentaires TBG mars_Flash du mois de septembre 2009 (2) (version 1)" xfId="691" xr:uid="{00000000-0005-0000-0000-000071040000}"/>
    <cellStyle name="_Table_02 Pfd Valuation_commentaires fixe  internet Déc 08_Commentaires TBG mars_Flash du mois de septembre 2009 (2) (version 1) 2" xfId="14330" xr:uid="{00000000-0005-0000-0000-000072040000}"/>
    <cellStyle name="_Table_02 Pfd Valuation_commentaires fixe  internet Déc 08_Commentaires TBG mars_Flash du mois de septembre 2009 (2) (version 1) 2 2" xfId="18123" xr:uid="{00000000-0005-0000-0000-000073040000}"/>
    <cellStyle name="_Table_02 Pfd Valuation_commentaires fixe  internet Déc 08_Commentaires TBG mars_Flash du mois de septembre 2009 (2) (version 1) 3" xfId="8609" xr:uid="{00000000-0005-0000-0000-000074040000}"/>
    <cellStyle name="_Table_02 Pfd Valuation_commentaires fixe  internet Déc 08_Commentaires TBG mars_Flash du mois de septembre 2009 (2) (version 1) 4" xfId="14051" xr:uid="{00000000-0005-0000-0000-000075040000}"/>
    <cellStyle name="_Table_02 Pfd Valuation_commentaires fixe  internet Déc 08_Commentaires TBG mars_Flash du mois de septembre 2009 (2) (version 1) 5" xfId="19247" xr:uid="{00000000-0005-0000-0000-000076040000}"/>
    <cellStyle name="_Table_02 Pfd Valuation_commentaires fixe  internet Déc 08_Commentaires TBG mars_Flash du mois de septembre 2009 (2) (version 1) 6" xfId="14213" xr:uid="{00000000-0005-0000-0000-000077040000}"/>
    <cellStyle name="_Table_02 Pfd Valuation_commentaires fixe  internet Déc 08_Commentaires TBG mars_Flash du mois de septembre 2009 (2) (version 1)_Budget Telmob 2011" xfId="692" xr:uid="{00000000-0005-0000-0000-000078040000}"/>
    <cellStyle name="_Table_02 Pfd Valuation_commentaires fixe  internet Déc 08_Commentaires TBG mars_Flash du mois de septembre 2009 (2) (version 1)_Budget Telmob 2011 2" xfId="14331" xr:uid="{00000000-0005-0000-0000-000079040000}"/>
    <cellStyle name="_Table_02 Pfd Valuation_commentaires fixe  internet Déc 08_Commentaires TBG mars_Flash du mois de septembre 2009 (2) (version 1)_Budget Telmob 2011 2 2" xfId="18124" xr:uid="{00000000-0005-0000-0000-00007A040000}"/>
    <cellStyle name="_Table_02 Pfd Valuation_commentaires fixe  internet Déc 08_Commentaires TBG mars_Flash du mois de septembre 2009 (2) (version 1)_Budget Telmob 2011 3" xfId="8610" xr:uid="{00000000-0005-0000-0000-00007B040000}"/>
    <cellStyle name="_Table_02 Pfd Valuation_commentaires fixe  internet Déc 08_Commentaires TBG mars_Flash du mois de septembre 2009 (2) (version 1)_Budget Telmob 2011 4" xfId="14049" xr:uid="{00000000-0005-0000-0000-00007C040000}"/>
    <cellStyle name="_Table_02 Pfd Valuation_commentaires fixe  internet Déc 08_Commentaires TBG mars_Flash du mois de septembre 2009 (2) (version 1)_Budget Telmob 2011 5" xfId="19598" xr:uid="{00000000-0005-0000-0000-00007D040000}"/>
    <cellStyle name="_Table_02 Pfd Valuation_commentaires fixe  internet Déc 08_Commentaires TBG mars_Flash du mois de septembre 2009 (2) (version 1)_Budget Telmob 2011 6" xfId="19873" xr:uid="{00000000-0005-0000-0000-00007E040000}"/>
    <cellStyle name="_Table_02 Pfd Valuation_commentaires fixe  internet Déc 08_Commentaires TBG mars_Flash du mois de septembre 2009 (2) (version 1)_Capex- Mobile" xfId="693" xr:uid="{00000000-0005-0000-0000-00007F040000}"/>
    <cellStyle name="_Table_02 Pfd Valuation_commentaires fixe  internet Déc 08_Commentaires TBG mars_Flash du mois de septembre 2009 (2) (version 1)_Capex- Mobile 2" xfId="14332" xr:uid="{00000000-0005-0000-0000-000080040000}"/>
    <cellStyle name="_Table_02 Pfd Valuation_commentaires fixe  internet Déc 08_Commentaires TBG mars_Flash du mois de septembre 2009 (2) (version 1)_Capex- Mobile 2 2" xfId="18125" xr:uid="{00000000-0005-0000-0000-000081040000}"/>
    <cellStyle name="_Table_02 Pfd Valuation_commentaires fixe  internet Déc 08_Commentaires TBG mars_Flash du mois de septembre 2009 (2) (version 1)_Capex- Mobile 3" xfId="8611" xr:uid="{00000000-0005-0000-0000-000082040000}"/>
    <cellStyle name="_Table_02 Pfd Valuation_commentaires fixe  internet Déc 08_Commentaires TBG mars_Flash du mois de septembre 2009 (2) (version 1)_Capex- Mobile 4" xfId="14047" xr:uid="{00000000-0005-0000-0000-000083040000}"/>
    <cellStyle name="_Table_02 Pfd Valuation_commentaires fixe  internet Déc 08_Commentaires TBG mars_Flash du mois de septembre 2009 (2) (version 1)_Capex- Mobile 5" xfId="18031" xr:uid="{00000000-0005-0000-0000-000084040000}"/>
    <cellStyle name="_Table_02 Pfd Valuation_commentaires fixe  internet Déc 08_Commentaires TBG mars_Flash du mois de septembre 2009 (2) (version 1)_Capex- Mobile 6" xfId="20112" xr:uid="{00000000-0005-0000-0000-000085040000}"/>
    <cellStyle name="_Table_02 Pfd Valuation_commentaires fixe  internet Déc 08_Commentaires TBG mars_Reporting Onatel Mai 2009 V 0" xfId="694" xr:uid="{00000000-0005-0000-0000-000086040000}"/>
    <cellStyle name="_Table_02 Pfd Valuation_commentaires fixe  internet Déc 08_Commentaires TBG mars_Reporting Onatel Mai 2009 V 0 2" xfId="14333" xr:uid="{00000000-0005-0000-0000-000087040000}"/>
    <cellStyle name="_Table_02 Pfd Valuation_commentaires fixe  internet Déc 08_Commentaires TBG mars_Reporting Onatel Mai 2009 V 0 2 2" xfId="18126" xr:uid="{00000000-0005-0000-0000-000088040000}"/>
    <cellStyle name="_Table_02 Pfd Valuation_commentaires fixe  internet Déc 08_Commentaires TBG mars_Reporting Onatel Mai 2009 V 0 3" xfId="8612" xr:uid="{00000000-0005-0000-0000-000089040000}"/>
    <cellStyle name="_Table_02 Pfd Valuation_commentaires fixe  internet Déc 08_Commentaires TBG mars_Reporting Onatel Mai 2009 V 0 4" xfId="14045" xr:uid="{00000000-0005-0000-0000-00008A040000}"/>
    <cellStyle name="_Table_02 Pfd Valuation_commentaires fixe  internet Déc 08_Commentaires TBG mars_Reporting Onatel Mai 2009 V 0 5" xfId="8448" xr:uid="{00000000-0005-0000-0000-00008B040000}"/>
    <cellStyle name="_Table_02 Pfd Valuation_commentaires fixe  internet Déc 08_Commentaires TBG mars_Reporting Onatel Mai 2009 V 0 6" xfId="8421" xr:uid="{00000000-0005-0000-0000-00008C040000}"/>
    <cellStyle name="_Table_02 Pfd Valuation_commentaires fixe  internet Déc 08_Commentaires TBG mars_Reporting Onatel Mai 2009 V 0_Budget Telmob 2011" xfId="695" xr:uid="{00000000-0005-0000-0000-00008D040000}"/>
    <cellStyle name="_Table_02 Pfd Valuation_commentaires fixe  internet Déc 08_Commentaires TBG mars_Reporting Onatel Mai 2009 V 0_Budget Telmob 2011 2" xfId="14334" xr:uid="{00000000-0005-0000-0000-00008E040000}"/>
    <cellStyle name="_Table_02 Pfd Valuation_commentaires fixe  internet Déc 08_Commentaires TBG mars_Reporting Onatel Mai 2009 V 0_Budget Telmob 2011 2 2" xfId="18127" xr:uid="{00000000-0005-0000-0000-00008F040000}"/>
    <cellStyle name="_Table_02 Pfd Valuation_commentaires fixe  internet Déc 08_Commentaires TBG mars_Reporting Onatel Mai 2009 V 0_Budget Telmob 2011 3" xfId="8613" xr:uid="{00000000-0005-0000-0000-000090040000}"/>
    <cellStyle name="_Table_02 Pfd Valuation_commentaires fixe  internet Déc 08_Commentaires TBG mars_Reporting Onatel Mai 2009 V 0_Budget Telmob 2011 4" xfId="14043" xr:uid="{00000000-0005-0000-0000-000091040000}"/>
    <cellStyle name="_Table_02 Pfd Valuation_commentaires fixe  internet Déc 08_Commentaires TBG mars_Reporting Onatel Mai 2009 V 0_Budget Telmob 2011 5" xfId="18030" xr:uid="{00000000-0005-0000-0000-000092040000}"/>
    <cellStyle name="_Table_02 Pfd Valuation_commentaires fixe  internet Déc 08_Commentaires TBG mars_Reporting Onatel Mai 2009 V 0_Budget Telmob 2011 6" xfId="17119" xr:uid="{00000000-0005-0000-0000-000093040000}"/>
    <cellStyle name="_Table_02 Pfd Valuation_commentaires fixe  internet Déc 08_Commentaires TBG mars_Reporting Onatel Mai 2009 V 0_Capex- Mobile" xfId="696" xr:uid="{00000000-0005-0000-0000-000094040000}"/>
    <cellStyle name="_Table_02 Pfd Valuation_commentaires fixe  internet Déc 08_Commentaires TBG mars_Reporting Onatel Mai 2009 V 0_Capex- Mobile 2" xfId="14335" xr:uid="{00000000-0005-0000-0000-000095040000}"/>
    <cellStyle name="_Table_02 Pfd Valuation_commentaires fixe  internet Déc 08_Commentaires TBG mars_Reporting Onatel Mai 2009 V 0_Capex- Mobile 2 2" xfId="18128" xr:uid="{00000000-0005-0000-0000-000096040000}"/>
    <cellStyle name="_Table_02 Pfd Valuation_commentaires fixe  internet Déc 08_Commentaires TBG mars_Reporting Onatel Mai 2009 V 0_Capex- Mobile 3" xfId="8614" xr:uid="{00000000-0005-0000-0000-000097040000}"/>
    <cellStyle name="_Table_02 Pfd Valuation_commentaires fixe  internet Déc 08_Commentaires TBG mars_Reporting Onatel Mai 2009 V 0_Capex- Mobile 4" xfId="14041" xr:uid="{00000000-0005-0000-0000-000098040000}"/>
    <cellStyle name="_Table_02 Pfd Valuation_commentaires fixe  internet Déc 08_Commentaires TBG mars_Reporting Onatel Mai 2009 V 0_Capex- Mobile 5" xfId="19173" xr:uid="{00000000-0005-0000-0000-000099040000}"/>
    <cellStyle name="_Table_02 Pfd Valuation_commentaires fixe  internet Déc 08_Commentaires TBG mars_Reporting Onatel Mai 2009 V 0_Capex- Mobile 6" xfId="8420" xr:uid="{00000000-0005-0000-0000-00009A040000}"/>
    <cellStyle name="_Table_02 Pfd Valuation_commentaires fixe  internet Déc 08_Commentaires TBG mars_Reporting Onatel septembre  2009 préparé" xfId="697" xr:uid="{00000000-0005-0000-0000-00009B040000}"/>
    <cellStyle name="_Table_02 Pfd Valuation_commentaires fixe  internet Déc 08_Commentaires TBG mars_Reporting Onatel septembre  2009 préparé 2" xfId="14336" xr:uid="{00000000-0005-0000-0000-00009C040000}"/>
    <cellStyle name="_Table_02 Pfd Valuation_commentaires fixe  internet Déc 08_Commentaires TBG mars_Reporting Onatel septembre  2009 préparé 2 2" xfId="18129" xr:uid="{00000000-0005-0000-0000-00009D040000}"/>
    <cellStyle name="_Table_02 Pfd Valuation_commentaires fixe  internet Déc 08_Commentaires TBG mars_Reporting Onatel septembre  2009 préparé 3" xfId="8615" xr:uid="{00000000-0005-0000-0000-00009E040000}"/>
    <cellStyle name="_Table_02 Pfd Valuation_commentaires fixe  internet Déc 08_Commentaires TBG mars_Reporting Onatel septembre  2009 préparé 4" xfId="14039" xr:uid="{00000000-0005-0000-0000-00009F040000}"/>
    <cellStyle name="_Table_02 Pfd Valuation_commentaires fixe  internet Déc 08_Commentaires TBG mars_Reporting Onatel septembre  2009 préparé 5" xfId="19597" xr:uid="{00000000-0005-0000-0000-0000A0040000}"/>
    <cellStyle name="_Table_02 Pfd Valuation_commentaires fixe  internet Déc 08_Commentaires TBG mars_Reporting Onatel septembre  2009 préparé 6" xfId="19811" xr:uid="{00000000-0005-0000-0000-0000A1040000}"/>
    <cellStyle name="_Table_02 Pfd Valuation_commentaires fixe  internet Déc 08_Commentaires TBG mars_Reporting Onatel septembre  2009 préparé_Budget Telmob 2011" xfId="698" xr:uid="{00000000-0005-0000-0000-0000A2040000}"/>
    <cellStyle name="_Table_02 Pfd Valuation_commentaires fixe  internet Déc 08_Commentaires TBG mars_Reporting Onatel septembre  2009 préparé_Budget Telmob 2011 2" xfId="14337" xr:uid="{00000000-0005-0000-0000-0000A3040000}"/>
    <cellStyle name="_Table_02 Pfd Valuation_commentaires fixe  internet Déc 08_Commentaires TBG mars_Reporting Onatel septembre  2009 préparé_Budget Telmob 2011 2 2" xfId="18130" xr:uid="{00000000-0005-0000-0000-0000A4040000}"/>
    <cellStyle name="_Table_02 Pfd Valuation_commentaires fixe  internet Déc 08_Commentaires TBG mars_Reporting Onatel septembre  2009 préparé_Budget Telmob 2011 3" xfId="8616" xr:uid="{00000000-0005-0000-0000-0000A5040000}"/>
    <cellStyle name="_Table_02 Pfd Valuation_commentaires fixe  internet Déc 08_Commentaires TBG mars_Reporting Onatel septembre  2009 préparé_Budget Telmob 2011 4" xfId="14037" xr:uid="{00000000-0005-0000-0000-0000A6040000}"/>
    <cellStyle name="_Table_02 Pfd Valuation_commentaires fixe  internet Déc 08_Commentaires TBG mars_Reporting Onatel septembre  2009 préparé_Budget Telmob 2011 5" xfId="18029" xr:uid="{00000000-0005-0000-0000-0000A7040000}"/>
    <cellStyle name="_Table_02 Pfd Valuation_commentaires fixe  internet Déc 08_Commentaires TBG mars_Reporting Onatel septembre  2009 préparé_Budget Telmob 2011 6" xfId="20111" xr:uid="{00000000-0005-0000-0000-0000A8040000}"/>
    <cellStyle name="_Table_02 Pfd Valuation_commentaires fixe  internet Déc 08_Commentaires TBG mars_Reporting Onatel septembre  2009 préparé_Capex- Mobile" xfId="699" xr:uid="{00000000-0005-0000-0000-0000A9040000}"/>
    <cellStyle name="_Table_02 Pfd Valuation_commentaires fixe  internet Déc 08_Commentaires TBG mars_Reporting Onatel septembre  2009 préparé_Capex- Mobile 2" xfId="14338" xr:uid="{00000000-0005-0000-0000-0000AA040000}"/>
    <cellStyle name="_Table_02 Pfd Valuation_commentaires fixe  internet Déc 08_Commentaires TBG mars_Reporting Onatel septembre  2009 préparé_Capex- Mobile 2 2" xfId="18131" xr:uid="{00000000-0005-0000-0000-0000AB040000}"/>
    <cellStyle name="_Table_02 Pfd Valuation_commentaires fixe  internet Déc 08_Commentaires TBG mars_Reporting Onatel septembre  2009 préparé_Capex- Mobile 3" xfId="8617" xr:uid="{00000000-0005-0000-0000-0000AC040000}"/>
    <cellStyle name="_Table_02 Pfd Valuation_commentaires fixe  internet Déc 08_Commentaires TBG mars_Reporting Onatel septembre  2009 préparé_Capex- Mobile 4" xfId="14035" xr:uid="{00000000-0005-0000-0000-0000AD040000}"/>
    <cellStyle name="_Table_02 Pfd Valuation_commentaires fixe  internet Déc 08_Commentaires TBG mars_Reporting Onatel septembre  2009 préparé_Capex- Mobile 5" xfId="8493" xr:uid="{00000000-0005-0000-0000-0000AE040000}"/>
    <cellStyle name="_Table_02 Pfd Valuation_commentaires fixe  internet Déc 08_Commentaires TBG mars_Reporting Onatel septembre  2009 préparé_Capex- Mobile 6" xfId="14211" xr:uid="{00000000-0005-0000-0000-0000AF040000}"/>
    <cellStyle name="_Table_02 Pfd Valuation_commentaires fixe  internet Déc 08_Copie de Flash du mois d' avril 2009 corrigé par NAIMI" xfId="700" xr:uid="{00000000-0005-0000-0000-0000B0040000}"/>
    <cellStyle name="_Table_02 Pfd Valuation_commentaires fixe  internet Déc 08_Copie de Flash du mois d' avril 2009 corrigé par NAIMI 2" xfId="14339" xr:uid="{00000000-0005-0000-0000-0000B1040000}"/>
    <cellStyle name="_Table_02 Pfd Valuation_commentaires fixe  internet Déc 08_Copie de Flash du mois d' avril 2009 corrigé par NAIMI 2 2" xfId="18132" xr:uid="{00000000-0005-0000-0000-0000B2040000}"/>
    <cellStyle name="_Table_02 Pfd Valuation_commentaires fixe  internet Déc 08_Copie de Flash du mois d' avril 2009 corrigé par NAIMI 3" xfId="8618" xr:uid="{00000000-0005-0000-0000-0000B3040000}"/>
    <cellStyle name="_Table_02 Pfd Valuation_commentaires fixe  internet Déc 08_Copie de Flash du mois d' avril 2009 corrigé par NAIMI 4" xfId="14033" xr:uid="{00000000-0005-0000-0000-0000B4040000}"/>
    <cellStyle name="_Table_02 Pfd Valuation_commentaires fixe  internet Déc 08_Copie de Flash du mois d' avril 2009 corrigé par NAIMI 5" xfId="9047" xr:uid="{00000000-0005-0000-0000-0000B5040000}"/>
    <cellStyle name="_Table_02 Pfd Valuation_commentaires fixe  internet Déc 08_Copie de Flash du mois d' avril 2009 corrigé par NAIMI 6" xfId="17158" xr:uid="{00000000-0005-0000-0000-0000B6040000}"/>
    <cellStyle name="_Table_02 Pfd Valuation_commentaires fixe  internet Déc 08_Copie de Flash du mois d' avril 2009 corrigé par NAIMI_Budget Telmob 2011" xfId="701" xr:uid="{00000000-0005-0000-0000-0000B7040000}"/>
    <cellStyle name="_Table_02 Pfd Valuation_commentaires fixe  internet Déc 08_Copie de Flash du mois d' avril 2009 corrigé par NAIMI_Budget Telmob 2011 2" xfId="14340" xr:uid="{00000000-0005-0000-0000-0000B8040000}"/>
    <cellStyle name="_Table_02 Pfd Valuation_commentaires fixe  internet Déc 08_Copie de Flash du mois d' avril 2009 corrigé par NAIMI_Budget Telmob 2011 2 2" xfId="18133" xr:uid="{00000000-0005-0000-0000-0000B9040000}"/>
    <cellStyle name="_Table_02 Pfd Valuation_commentaires fixe  internet Déc 08_Copie de Flash du mois d' avril 2009 corrigé par NAIMI_Budget Telmob 2011 3" xfId="8619" xr:uid="{00000000-0005-0000-0000-0000BA040000}"/>
    <cellStyle name="_Table_02 Pfd Valuation_commentaires fixe  internet Déc 08_Copie de Flash du mois d' avril 2009 corrigé par NAIMI_Budget Telmob 2011 4" xfId="14031" xr:uid="{00000000-0005-0000-0000-0000BB040000}"/>
    <cellStyle name="_Table_02 Pfd Valuation_commentaires fixe  internet Déc 08_Copie de Flash du mois d' avril 2009 corrigé par NAIMI_Budget Telmob 2011 5" xfId="18028" xr:uid="{00000000-0005-0000-0000-0000BC040000}"/>
    <cellStyle name="_Table_02 Pfd Valuation_commentaires fixe  internet Déc 08_Copie de Flash du mois d' avril 2009 corrigé par NAIMI_Budget Telmob 2011 6" xfId="17226" xr:uid="{00000000-0005-0000-0000-0000BD040000}"/>
    <cellStyle name="_Table_02 Pfd Valuation_commentaires fixe  internet Déc 08_Copie de Flash du mois d' avril 2009 corrigé par NAIMI_Capex- Mobile" xfId="702" xr:uid="{00000000-0005-0000-0000-0000BE040000}"/>
    <cellStyle name="_Table_02 Pfd Valuation_commentaires fixe  internet Déc 08_Copie de Flash du mois d' avril 2009 corrigé par NAIMI_Capex- Mobile 2" xfId="14341" xr:uid="{00000000-0005-0000-0000-0000BF040000}"/>
    <cellStyle name="_Table_02 Pfd Valuation_commentaires fixe  internet Déc 08_Copie de Flash du mois d' avril 2009 corrigé par NAIMI_Capex- Mobile 2 2" xfId="18134" xr:uid="{00000000-0005-0000-0000-0000C0040000}"/>
    <cellStyle name="_Table_02 Pfd Valuation_commentaires fixe  internet Déc 08_Copie de Flash du mois d' avril 2009 corrigé par NAIMI_Capex- Mobile 3" xfId="8620" xr:uid="{00000000-0005-0000-0000-0000C1040000}"/>
    <cellStyle name="_Table_02 Pfd Valuation_commentaires fixe  internet Déc 08_Copie de Flash du mois d' avril 2009 corrigé par NAIMI_Capex- Mobile 4" xfId="14029" xr:uid="{00000000-0005-0000-0000-0000C2040000}"/>
    <cellStyle name="_Table_02 Pfd Valuation_commentaires fixe  internet Déc 08_Copie de Flash du mois d' avril 2009 corrigé par NAIMI_Capex- Mobile 5" xfId="19048" xr:uid="{00000000-0005-0000-0000-0000C3040000}"/>
    <cellStyle name="_Table_02 Pfd Valuation_commentaires fixe  internet Déc 08_Copie de Flash du mois d' avril 2009 corrigé par NAIMI_Capex- Mobile 6" xfId="14209" xr:uid="{00000000-0005-0000-0000-0000C4040000}"/>
    <cellStyle name="_Table_02 Pfd Valuation_commentaires fixe  internet Déc 08_Copie de Flash du mois d' avril 2009 corrigé par NAIMI_Flash du mois de mai 2009" xfId="703" xr:uid="{00000000-0005-0000-0000-0000C5040000}"/>
    <cellStyle name="_Table_02 Pfd Valuation_commentaires fixe  internet Déc 08_Copie de Flash du mois d' avril 2009 corrigé par NAIMI_Flash du mois de mai 2009 2" xfId="14342" xr:uid="{00000000-0005-0000-0000-0000C6040000}"/>
    <cellStyle name="_Table_02 Pfd Valuation_commentaires fixe  internet Déc 08_Copie de Flash du mois d' avril 2009 corrigé par NAIMI_Flash du mois de mai 2009 2 2" xfId="18135" xr:uid="{00000000-0005-0000-0000-0000C7040000}"/>
    <cellStyle name="_Table_02 Pfd Valuation_commentaires fixe  internet Déc 08_Copie de Flash du mois d' avril 2009 corrigé par NAIMI_Flash du mois de mai 2009 3" xfId="8621" xr:uid="{00000000-0005-0000-0000-0000C8040000}"/>
    <cellStyle name="_Table_02 Pfd Valuation_commentaires fixe  internet Déc 08_Copie de Flash du mois d' avril 2009 corrigé par NAIMI_Flash du mois de mai 2009 4" xfId="14027" xr:uid="{00000000-0005-0000-0000-0000C9040000}"/>
    <cellStyle name="_Table_02 Pfd Valuation_commentaires fixe  internet Déc 08_Copie de Flash du mois d' avril 2009 corrigé par NAIMI_Flash du mois de mai 2009 5" xfId="19596" xr:uid="{00000000-0005-0000-0000-0000CA040000}"/>
    <cellStyle name="_Table_02 Pfd Valuation_commentaires fixe  internet Déc 08_Copie de Flash du mois d' avril 2009 corrigé par NAIMI_Flash du mois de mai 2009 6" xfId="19684" xr:uid="{00000000-0005-0000-0000-0000CB040000}"/>
    <cellStyle name="_Table_02 Pfd Valuation_commentaires fixe  internet Déc 08_Copie de Flash du mois d' avril 2009 corrigé par NAIMI_Flash du mois de mai 2009_Budget Telmob 2011" xfId="704" xr:uid="{00000000-0005-0000-0000-0000CC040000}"/>
    <cellStyle name="_Table_02 Pfd Valuation_commentaires fixe  internet Déc 08_Copie de Flash du mois d' avril 2009 corrigé par NAIMI_Flash du mois de mai 2009_Budget Telmob 2011 2" xfId="14343" xr:uid="{00000000-0005-0000-0000-0000CD040000}"/>
    <cellStyle name="_Table_02 Pfd Valuation_commentaires fixe  internet Déc 08_Copie de Flash du mois d' avril 2009 corrigé par NAIMI_Flash du mois de mai 2009_Budget Telmob 2011 2 2" xfId="18136" xr:uid="{00000000-0005-0000-0000-0000CE040000}"/>
    <cellStyle name="_Table_02 Pfd Valuation_commentaires fixe  internet Déc 08_Copie de Flash du mois d' avril 2009 corrigé par NAIMI_Flash du mois de mai 2009_Budget Telmob 2011 3" xfId="8622" xr:uid="{00000000-0005-0000-0000-0000CF040000}"/>
    <cellStyle name="_Table_02 Pfd Valuation_commentaires fixe  internet Déc 08_Copie de Flash du mois d' avril 2009 corrigé par NAIMI_Flash du mois de mai 2009_Budget Telmob 2011 4" xfId="14025" xr:uid="{00000000-0005-0000-0000-0000D0040000}"/>
    <cellStyle name="_Table_02 Pfd Valuation_commentaires fixe  internet Déc 08_Copie de Flash du mois d' avril 2009 corrigé par NAIMI_Flash du mois de mai 2009_Budget Telmob 2011 5" xfId="18027" xr:uid="{00000000-0005-0000-0000-0000D1040000}"/>
    <cellStyle name="_Table_02 Pfd Valuation_commentaires fixe  internet Déc 08_Copie de Flash du mois d' avril 2009 corrigé par NAIMI_Flash du mois de mai 2009_Budget Telmob 2011 6" xfId="20110" xr:uid="{00000000-0005-0000-0000-0000D2040000}"/>
    <cellStyle name="_Table_02 Pfd Valuation_commentaires fixe  internet Déc 08_Copie de Flash du mois d' avril 2009 corrigé par NAIMI_Flash du mois de mai 2009_Capex- Mobile" xfId="705" xr:uid="{00000000-0005-0000-0000-0000D3040000}"/>
    <cellStyle name="_Table_02 Pfd Valuation_commentaires fixe  internet Déc 08_Copie de Flash du mois d' avril 2009 corrigé par NAIMI_Flash du mois de mai 2009_Capex- Mobile 2" xfId="14344" xr:uid="{00000000-0005-0000-0000-0000D4040000}"/>
    <cellStyle name="_Table_02 Pfd Valuation_commentaires fixe  internet Déc 08_Copie de Flash du mois d' avril 2009 corrigé par NAIMI_Flash du mois de mai 2009_Capex- Mobile 2 2" xfId="18137" xr:uid="{00000000-0005-0000-0000-0000D5040000}"/>
    <cellStyle name="_Table_02 Pfd Valuation_commentaires fixe  internet Déc 08_Copie de Flash du mois d' avril 2009 corrigé par NAIMI_Flash du mois de mai 2009_Capex- Mobile 3" xfId="8623" xr:uid="{00000000-0005-0000-0000-0000D6040000}"/>
    <cellStyle name="_Table_02 Pfd Valuation_commentaires fixe  internet Déc 08_Copie de Flash du mois d' avril 2009 corrigé par NAIMI_Flash du mois de mai 2009_Capex- Mobile 4" xfId="14023" xr:uid="{00000000-0005-0000-0000-0000D7040000}"/>
    <cellStyle name="_Table_02 Pfd Valuation_commentaires fixe  internet Déc 08_Copie de Flash du mois d' avril 2009 corrigé par NAIMI_Flash du mois de mai 2009_Capex- Mobile 5" xfId="18026" xr:uid="{00000000-0005-0000-0000-0000D8040000}"/>
    <cellStyle name="_Table_02 Pfd Valuation_commentaires fixe  internet Déc 08_Copie de Flash du mois d' avril 2009 corrigé par NAIMI_Flash du mois de mai 2009_Capex- Mobile 6" xfId="8434" xr:uid="{00000000-0005-0000-0000-0000D9040000}"/>
    <cellStyle name="_Table_02 Pfd Valuation_commentaires fixe  internet Déc 08_Copie de Flash du mois d' avril 2009 corrigé par NAIMI_Flash du mois de septembre 2009 (2) (version 1)" xfId="706" xr:uid="{00000000-0005-0000-0000-0000DA040000}"/>
    <cellStyle name="_Table_02 Pfd Valuation_commentaires fixe  internet Déc 08_Copie de Flash du mois d' avril 2009 corrigé par NAIMI_Flash du mois de septembre 2009 (2) (version 1) 2" xfId="14345" xr:uid="{00000000-0005-0000-0000-0000DB040000}"/>
    <cellStyle name="_Table_02 Pfd Valuation_commentaires fixe  internet Déc 08_Copie de Flash du mois d' avril 2009 corrigé par NAIMI_Flash du mois de septembre 2009 (2) (version 1) 2 2" xfId="18138" xr:uid="{00000000-0005-0000-0000-0000DC040000}"/>
    <cellStyle name="_Table_02 Pfd Valuation_commentaires fixe  internet Déc 08_Copie de Flash du mois d' avril 2009 corrigé par NAIMI_Flash du mois de septembre 2009 (2) (version 1) 3" xfId="8624" xr:uid="{00000000-0005-0000-0000-0000DD040000}"/>
    <cellStyle name="_Table_02 Pfd Valuation_commentaires fixe  internet Déc 08_Copie de Flash du mois d' avril 2009 corrigé par NAIMI_Flash du mois de septembre 2009 (2) (version 1) 4" xfId="14021" xr:uid="{00000000-0005-0000-0000-0000DE040000}"/>
    <cellStyle name="_Table_02 Pfd Valuation_commentaires fixe  internet Déc 08_Copie de Flash du mois d' avril 2009 corrigé par NAIMI_Flash du mois de septembre 2009 (2) (version 1) 5" xfId="19216" xr:uid="{00000000-0005-0000-0000-0000DF040000}"/>
    <cellStyle name="_Table_02 Pfd Valuation_commentaires fixe  internet Déc 08_Copie de Flash du mois d' avril 2009 corrigé par NAIMI_Flash du mois de septembre 2009 (2) (version 1) 6" xfId="14207" xr:uid="{00000000-0005-0000-0000-0000E0040000}"/>
    <cellStyle name="_Table_02 Pfd Valuation_commentaires fixe  internet Déc 08_Copie de Flash du mois d' avril 2009 corrigé par NAIMI_Flash du mois de septembre 2009 (2) (version 1)_Budget Telmob 2011" xfId="707" xr:uid="{00000000-0005-0000-0000-0000E1040000}"/>
    <cellStyle name="_Table_02 Pfd Valuation_commentaires fixe  internet Déc 08_Copie de Flash du mois d' avril 2009 corrigé par NAIMI_Flash du mois de septembre 2009 (2) (version 1)_Budget Telmob 2011 2" xfId="14346" xr:uid="{00000000-0005-0000-0000-0000E2040000}"/>
    <cellStyle name="_Table_02 Pfd Valuation_commentaires fixe  internet Déc 08_Copie de Flash du mois d' avril 2009 corrigé par NAIMI_Flash du mois de septembre 2009 (2) (version 1)_Budget Telmob 2011 2 2" xfId="18139" xr:uid="{00000000-0005-0000-0000-0000E3040000}"/>
    <cellStyle name="_Table_02 Pfd Valuation_commentaires fixe  internet Déc 08_Copie de Flash du mois d' avril 2009 corrigé par NAIMI_Flash du mois de septembre 2009 (2) (version 1)_Budget Telmob 2011 3" xfId="8625" xr:uid="{00000000-0005-0000-0000-0000E4040000}"/>
    <cellStyle name="_Table_02 Pfd Valuation_commentaires fixe  internet Déc 08_Copie de Flash du mois d' avril 2009 corrigé par NAIMI_Flash du mois de septembre 2009 (2) (version 1)_Budget Telmob 2011 4" xfId="14019" xr:uid="{00000000-0005-0000-0000-0000E5040000}"/>
    <cellStyle name="_Table_02 Pfd Valuation_commentaires fixe  internet Déc 08_Copie de Flash du mois d' avril 2009 corrigé par NAIMI_Flash du mois de septembre 2009 (2) (version 1)_Budget Telmob 2011 5" xfId="19595" xr:uid="{00000000-0005-0000-0000-0000E6040000}"/>
    <cellStyle name="_Table_02 Pfd Valuation_commentaires fixe  internet Déc 08_Copie de Flash du mois d' avril 2009 corrigé par NAIMI_Flash du mois de septembre 2009 (2) (version 1)_Budget Telmob 2011 6" xfId="19856" xr:uid="{00000000-0005-0000-0000-0000E7040000}"/>
    <cellStyle name="_Table_02 Pfd Valuation_commentaires fixe  internet Déc 08_Copie de Flash du mois d' avril 2009 corrigé par NAIMI_Flash du mois de septembre 2009 (2) (version 1)_Capex- Mobile" xfId="708" xr:uid="{00000000-0005-0000-0000-0000E8040000}"/>
    <cellStyle name="_Table_02 Pfd Valuation_commentaires fixe  internet Déc 08_Copie de Flash du mois d' avril 2009 corrigé par NAIMI_Flash du mois de septembre 2009 (2) (version 1)_Capex- Mobile 2" xfId="14347" xr:uid="{00000000-0005-0000-0000-0000E9040000}"/>
    <cellStyle name="_Table_02 Pfd Valuation_commentaires fixe  internet Déc 08_Copie de Flash du mois d' avril 2009 corrigé par NAIMI_Flash du mois de septembre 2009 (2) (version 1)_Capex- Mobile 2 2" xfId="18140" xr:uid="{00000000-0005-0000-0000-0000EA040000}"/>
    <cellStyle name="_Table_02 Pfd Valuation_commentaires fixe  internet Déc 08_Copie de Flash du mois d' avril 2009 corrigé par NAIMI_Flash du mois de septembre 2009 (2) (version 1)_Capex- Mobile 3" xfId="8626" xr:uid="{00000000-0005-0000-0000-0000EB040000}"/>
    <cellStyle name="_Table_02 Pfd Valuation_commentaires fixe  internet Déc 08_Copie de Flash du mois d' avril 2009 corrigé par NAIMI_Flash du mois de septembre 2009 (2) (version 1)_Capex- Mobile 4" xfId="14017" xr:uid="{00000000-0005-0000-0000-0000EC040000}"/>
    <cellStyle name="_Table_02 Pfd Valuation_commentaires fixe  internet Déc 08_Copie de Flash du mois d' avril 2009 corrigé par NAIMI_Flash du mois de septembre 2009 (2) (version 1)_Capex- Mobile 5" xfId="18025" xr:uid="{00000000-0005-0000-0000-0000ED040000}"/>
    <cellStyle name="_Table_02 Pfd Valuation_commentaires fixe  internet Déc 08_Copie de Flash du mois d' avril 2009 corrigé par NAIMI_Flash du mois de septembre 2009 (2) (version 1)_Capex- Mobile 6" xfId="20109" xr:uid="{00000000-0005-0000-0000-0000EE040000}"/>
    <cellStyle name="_Table_02 Pfd Valuation_commentaires fixe  internet Déc 08_Copie de Flash du mois d' avril 2009 corrigé par NAIMI_Reporting Onatel Mai 2009 V 0" xfId="709" xr:uid="{00000000-0005-0000-0000-0000EF040000}"/>
    <cellStyle name="_Table_02 Pfd Valuation_commentaires fixe  internet Déc 08_Copie de Flash du mois d' avril 2009 corrigé par NAIMI_Reporting Onatel Mai 2009 V 0 2" xfId="14348" xr:uid="{00000000-0005-0000-0000-0000F0040000}"/>
    <cellStyle name="_Table_02 Pfd Valuation_commentaires fixe  internet Déc 08_Copie de Flash du mois d' avril 2009 corrigé par NAIMI_Reporting Onatel Mai 2009 V 0 2 2" xfId="18141" xr:uid="{00000000-0005-0000-0000-0000F1040000}"/>
    <cellStyle name="_Table_02 Pfd Valuation_commentaires fixe  internet Déc 08_Copie de Flash du mois d' avril 2009 corrigé par NAIMI_Reporting Onatel Mai 2009 V 0 3" xfId="8627" xr:uid="{00000000-0005-0000-0000-0000F2040000}"/>
    <cellStyle name="_Table_02 Pfd Valuation_commentaires fixe  internet Déc 08_Copie de Flash du mois d' avril 2009 corrigé par NAIMI_Reporting Onatel Mai 2009 V 0 4" xfId="14015" xr:uid="{00000000-0005-0000-0000-0000F3040000}"/>
    <cellStyle name="_Table_02 Pfd Valuation_commentaires fixe  internet Déc 08_Copie de Flash du mois d' avril 2009 corrigé par NAIMI_Reporting Onatel Mai 2009 V 0 5" xfId="11641" xr:uid="{00000000-0005-0000-0000-0000F4040000}"/>
    <cellStyle name="_Table_02 Pfd Valuation_commentaires fixe  internet Déc 08_Copie de Flash du mois d' avril 2009 corrigé par NAIMI_Reporting Onatel Mai 2009 V 0 6" xfId="8433" xr:uid="{00000000-0005-0000-0000-0000F5040000}"/>
    <cellStyle name="_Table_02 Pfd Valuation_commentaires fixe  internet Déc 08_Copie de Flash du mois d' avril 2009 corrigé par NAIMI_Reporting Onatel Mai 2009 V 0_Budget Telmob 2011" xfId="710" xr:uid="{00000000-0005-0000-0000-0000F6040000}"/>
    <cellStyle name="_Table_02 Pfd Valuation_commentaires fixe  internet Déc 08_Copie de Flash du mois d' avril 2009 corrigé par NAIMI_Reporting Onatel Mai 2009 V 0_Budget Telmob 2011 2" xfId="14349" xr:uid="{00000000-0005-0000-0000-0000F7040000}"/>
    <cellStyle name="_Table_02 Pfd Valuation_commentaires fixe  internet Déc 08_Copie de Flash du mois d' avril 2009 corrigé par NAIMI_Reporting Onatel Mai 2009 V 0_Budget Telmob 2011 2 2" xfId="18142" xr:uid="{00000000-0005-0000-0000-0000F8040000}"/>
    <cellStyle name="_Table_02 Pfd Valuation_commentaires fixe  internet Déc 08_Copie de Flash du mois d' avril 2009 corrigé par NAIMI_Reporting Onatel Mai 2009 V 0_Budget Telmob 2011 3" xfId="8628" xr:uid="{00000000-0005-0000-0000-0000F9040000}"/>
    <cellStyle name="_Table_02 Pfd Valuation_commentaires fixe  internet Déc 08_Copie de Flash du mois d' avril 2009 corrigé par NAIMI_Reporting Onatel Mai 2009 V 0_Budget Telmob 2011 4" xfId="14013" xr:uid="{00000000-0005-0000-0000-0000FA040000}"/>
    <cellStyle name="_Table_02 Pfd Valuation_commentaires fixe  internet Déc 08_Copie de Flash du mois d' avril 2009 corrigé par NAIMI_Reporting Onatel Mai 2009 V 0_Budget Telmob 2011 5" xfId="18024" xr:uid="{00000000-0005-0000-0000-0000FB040000}"/>
    <cellStyle name="_Table_02 Pfd Valuation_commentaires fixe  internet Déc 08_Copie de Flash du mois d' avril 2009 corrigé par NAIMI_Reporting Onatel Mai 2009 V 0_Budget Telmob 2011 6" xfId="17128" xr:uid="{00000000-0005-0000-0000-0000FC040000}"/>
    <cellStyle name="_Table_02 Pfd Valuation_commentaires fixe  internet Déc 08_Copie de Flash du mois d' avril 2009 corrigé par NAIMI_Reporting Onatel Mai 2009 V 0_Capex- Mobile" xfId="711" xr:uid="{00000000-0005-0000-0000-0000FD040000}"/>
    <cellStyle name="_Table_02 Pfd Valuation_commentaires fixe  internet Déc 08_Copie de Flash du mois d' avril 2009 corrigé par NAIMI_Reporting Onatel Mai 2009 V 0_Capex- Mobile 2" xfId="14350" xr:uid="{00000000-0005-0000-0000-0000FE040000}"/>
    <cellStyle name="_Table_02 Pfd Valuation_commentaires fixe  internet Déc 08_Copie de Flash du mois d' avril 2009 corrigé par NAIMI_Reporting Onatel Mai 2009 V 0_Capex- Mobile 2 2" xfId="18143" xr:uid="{00000000-0005-0000-0000-0000FF040000}"/>
    <cellStyle name="_Table_02 Pfd Valuation_commentaires fixe  internet Déc 08_Copie de Flash du mois d' avril 2009 corrigé par NAIMI_Reporting Onatel Mai 2009 V 0_Capex- Mobile 3" xfId="8629" xr:uid="{00000000-0005-0000-0000-000000050000}"/>
    <cellStyle name="_Table_02 Pfd Valuation_commentaires fixe  internet Déc 08_Copie de Flash du mois d' avril 2009 corrigé par NAIMI_Reporting Onatel Mai 2009 V 0_Capex- Mobile 4" xfId="14011" xr:uid="{00000000-0005-0000-0000-000001050000}"/>
    <cellStyle name="_Table_02 Pfd Valuation_commentaires fixe  internet Déc 08_Copie de Flash du mois d' avril 2009 corrigé par NAIMI_Reporting Onatel Mai 2009 V 0_Capex- Mobile 5" xfId="19143" xr:uid="{00000000-0005-0000-0000-000002050000}"/>
    <cellStyle name="_Table_02 Pfd Valuation_commentaires fixe  internet Déc 08_Copie de Flash du mois d' avril 2009 corrigé par NAIMI_Reporting Onatel Mai 2009 V 0_Capex- Mobile 6" xfId="8432" xr:uid="{00000000-0005-0000-0000-000003050000}"/>
    <cellStyle name="_Table_02 Pfd Valuation_commentaires fixe  internet Déc 08_Copie de Flash du mois d' avril 2009 corrigé par NAIMI_Reporting Onatel Mai 2009 V 0_Flash du mois de septembre 2009 (2) (version 1)" xfId="712" xr:uid="{00000000-0005-0000-0000-000004050000}"/>
    <cellStyle name="_Table_02 Pfd Valuation_commentaires fixe  internet Déc 08_Copie de Flash du mois d' avril 2009 corrigé par NAIMI_Reporting Onatel Mai 2009 V 0_Flash du mois de septembre 2009 (2) (version 1) 2" xfId="14351" xr:uid="{00000000-0005-0000-0000-000005050000}"/>
    <cellStyle name="_Table_02 Pfd Valuation_commentaires fixe  internet Déc 08_Copie de Flash du mois d' avril 2009 corrigé par NAIMI_Reporting Onatel Mai 2009 V 0_Flash du mois de septembre 2009 (2) (version 1) 2 2" xfId="18144" xr:uid="{00000000-0005-0000-0000-000006050000}"/>
    <cellStyle name="_Table_02 Pfd Valuation_commentaires fixe  internet Déc 08_Copie de Flash du mois d' avril 2009 corrigé par NAIMI_Reporting Onatel Mai 2009 V 0_Flash du mois de septembre 2009 (2) (version 1) 3" xfId="8630" xr:uid="{00000000-0005-0000-0000-000007050000}"/>
    <cellStyle name="_Table_02 Pfd Valuation_commentaires fixe  internet Déc 08_Copie de Flash du mois d' avril 2009 corrigé par NAIMI_Reporting Onatel Mai 2009 V 0_Flash du mois de septembre 2009 (2) (version 1) 4" xfId="14009" xr:uid="{00000000-0005-0000-0000-000008050000}"/>
    <cellStyle name="_Table_02 Pfd Valuation_commentaires fixe  internet Déc 08_Copie de Flash du mois d' avril 2009 corrigé par NAIMI_Reporting Onatel Mai 2009 V 0_Flash du mois de septembre 2009 (2) (version 1) 5" xfId="19594" xr:uid="{00000000-0005-0000-0000-000009050000}"/>
    <cellStyle name="_Table_02 Pfd Valuation_commentaires fixe  internet Déc 08_Copie de Flash du mois d' avril 2009 corrigé par NAIMI_Reporting Onatel Mai 2009 V 0_Flash du mois de septembre 2009 (2) (version 1) 6" xfId="19793" xr:uid="{00000000-0005-0000-0000-00000A050000}"/>
    <cellStyle name="_Table_02 Pfd Valuation_commentaires fixe  internet Déc 08_Copie de Flash du mois d' avril 2009 corrigé par NAIMI_Reporting Onatel Mai 2009 V 0_Flash du mois de septembre 2009 (2) (version 1)_Budget Telmob 2011" xfId="713" xr:uid="{00000000-0005-0000-0000-00000B050000}"/>
    <cellStyle name="_Table_02 Pfd Valuation_commentaires fixe  internet Déc 08_Copie de Flash du mois d' avril 2009 corrigé par NAIMI_Reporting Onatel Mai 2009 V 0_Flash du mois de septembre 2009 (2) (version 1)_Budget Telmob 2011 2" xfId="14352" xr:uid="{00000000-0005-0000-0000-00000C050000}"/>
    <cellStyle name="_Table_02 Pfd Valuation_commentaires fixe  internet Déc 08_Copie de Flash du mois d' avril 2009 corrigé par NAIMI_Reporting Onatel Mai 2009 V 0_Flash du mois de septembre 2009 (2) (version 1)_Budget Telmob 2011 2 2" xfId="18145" xr:uid="{00000000-0005-0000-0000-00000D050000}"/>
    <cellStyle name="_Table_02 Pfd Valuation_commentaires fixe  internet Déc 08_Copie de Flash du mois d' avril 2009 corrigé par NAIMI_Reporting Onatel Mai 2009 V 0_Flash du mois de septembre 2009 (2) (version 1)_Budget Telmob 2011 3" xfId="8631" xr:uid="{00000000-0005-0000-0000-00000E050000}"/>
    <cellStyle name="_Table_02 Pfd Valuation_commentaires fixe  internet Déc 08_Copie de Flash du mois d' avril 2009 corrigé par NAIMI_Reporting Onatel Mai 2009 V 0_Flash du mois de septembre 2009 (2) (version 1)_Budget Telmob 2011 4" xfId="14007" xr:uid="{00000000-0005-0000-0000-00000F050000}"/>
    <cellStyle name="_Table_02 Pfd Valuation_commentaires fixe  internet Déc 08_Copie de Flash du mois d' avril 2009 corrigé par NAIMI_Reporting Onatel Mai 2009 V 0_Flash du mois de septembre 2009 (2) (version 1)_Budget Telmob 2011 5" xfId="18023" xr:uid="{00000000-0005-0000-0000-000010050000}"/>
    <cellStyle name="_Table_02 Pfd Valuation_commentaires fixe  internet Déc 08_Copie de Flash du mois d' avril 2009 corrigé par NAIMI_Reporting Onatel Mai 2009 V 0_Flash du mois de septembre 2009 (2) (version 1)_Budget Telmob 2011 6" xfId="20108" xr:uid="{00000000-0005-0000-0000-000011050000}"/>
    <cellStyle name="_Table_02 Pfd Valuation_commentaires fixe  internet Déc 08_Copie de Flash du mois d' avril 2009 corrigé par NAIMI_Reporting Onatel Mai 2009 V 0_Flash du mois de septembre 2009 (2) (version 1)_Capex- Mobile" xfId="714" xr:uid="{00000000-0005-0000-0000-000012050000}"/>
    <cellStyle name="_Table_02 Pfd Valuation_commentaires fixe  internet Déc 08_Copie de Flash du mois d' avril 2009 corrigé par NAIMI_Reporting Onatel Mai 2009 V 0_Flash du mois de septembre 2009 (2) (version 1)_Capex- Mobile 2" xfId="14353" xr:uid="{00000000-0005-0000-0000-000013050000}"/>
    <cellStyle name="_Table_02 Pfd Valuation_commentaires fixe  internet Déc 08_Copie de Flash du mois d' avril 2009 corrigé par NAIMI_Reporting Onatel Mai 2009 V 0_Flash du mois de septembre 2009 (2) (version 1)_Capex- Mobile 2 2" xfId="18146" xr:uid="{00000000-0005-0000-0000-000014050000}"/>
    <cellStyle name="_Table_02 Pfd Valuation_commentaires fixe  internet Déc 08_Copie de Flash du mois d' avril 2009 corrigé par NAIMI_Reporting Onatel Mai 2009 V 0_Flash du mois de septembre 2009 (2) (version 1)_Capex- Mobile 3" xfId="8632" xr:uid="{00000000-0005-0000-0000-000015050000}"/>
    <cellStyle name="_Table_02 Pfd Valuation_commentaires fixe  internet Déc 08_Copie de Flash du mois d' avril 2009 corrigé par NAIMI_Reporting Onatel Mai 2009 V 0_Flash du mois de septembre 2009 (2) (version 1)_Capex- Mobile 4" xfId="14005" xr:uid="{00000000-0005-0000-0000-000016050000}"/>
    <cellStyle name="_Table_02 Pfd Valuation_commentaires fixe  internet Déc 08_Copie de Flash du mois d' avril 2009 corrigé par NAIMI_Reporting Onatel Mai 2009 V 0_Flash du mois de septembre 2009 (2) (version 1)_Capex- Mobile 5" xfId="8523" xr:uid="{00000000-0005-0000-0000-000017050000}"/>
    <cellStyle name="_Table_02 Pfd Valuation_commentaires fixe  internet Déc 08_Copie de Flash du mois d' avril 2009 corrigé par NAIMI_Reporting Onatel Mai 2009 V 0_Flash du mois de septembre 2009 (2) (version 1)_Capex- Mobile 6" xfId="8419" xr:uid="{00000000-0005-0000-0000-000018050000}"/>
    <cellStyle name="_Table_02 Pfd Valuation_commentaires fixe  internet Déc 08_Copie de Flash du mois d' avril 2009 corrigé par NAIMI_Reporting Onatel Mai 2009 V 0_Reporting Onatel septembre  2009 préparé" xfId="715" xr:uid="{00000000-0005-0000-0000-000019050000}"/>
    <cellStyle name="_Table_02 Pfd Valuation_commentaires fixe  internet Déc 08_Copie de Flash du mois d' avril 2009 corrigé par NAIMI_Reporting Onatel Mai 2009 V 0_Reporting Onatel septembre  2009 préparé 2" xfId="14354" xr:uid="{00000000-0005-0000-0000-00001A050000}"/>
    <cellStyle name="_Table_02 Pfd Valuation_commentaires fixe  internet Déc 08_Copie de Flash du mois d' avril 2009 corrigé par NAIMI_Reporting Onatel Mai 2009 V 0_Reporting Onatel septembre  2009 préparé 2 2" xfId="18147" xr:uid="{00000000-0005-0000-0000-00001B050000}"/>
    <cellStyle name="_Table_02 Pfd Valuation_commentaires fixe  internet Déc 08_Copie de Flash du mois d' avril 2009 corrigé par NAIMI_Reporting Onatel Mai 2009 V 0_Reporting Onatel septembre  2009 préparé 3" xfId="8633" xr:uid="{00000000-0005-0000-0000-00001C050000}"/>
    <cellStyle name="_Table_02 Pfd Valuation_commentaires fixe  internet Déc 08_Copie de Flash du mois d' avril 2009 corrigé par NAIMI_Reporting Onatel Mai 2009 V 0_Reporting Onatel septembre  2009 préparé 4" xfId="14003" xr:uid="{00000000-0005-0000-0000-00001D050000}"/>
    <cellStyle name="_Table_02 Pfd Valuation_commentaires fixe  internet Déc 08_Copie de Flash du mois d' avril 2009 corrigé par NAIMI_Reporting Onatel Mai 2009 V 0_Reporting Onatel septembre  2009 préparé 5" xfId="10118" xr:uid="{00000000-0005-0000-0000-00001E050000}"/>
    <cellStyle name="_Table_02 Pfd Valuation_commentaires fixe  internet Déc 08_Copie de Flash du mois d' avril 2009 corrigé par NAIMI_Reporting Onatel Mai 2009 V 0_Reporting Onatel septembre  2009 préparé 6" xfId="17167" xr:uid="{00000000-0005-0000-0000-00001F050000}"/>
    <cellStyle name="_Table_02 Pfd Valuation_commentaires fixe  internet Déc 08_Copie de Flash du mois d' avril 2009 corrigé par NAIMI_Reporting Onatel Mai 2009 V 0_Reporting Onatel septembre  2009 préparé_Budget Telmob 2011" xfId="716" xr:uid="{00000000-0005-0000-0000-000020050000}"/>
    <cellStyle name="_Table_02 Pfd Valuation_commentaires fixe  internet Déc 08_Copie de Flash du mois d' avril 2009 corrigé par NAIMI_Reporting Onatel Mai 2009 V 0_Reporting Onatel septembre  2009 préparé_Budget Telmob 2011 2" xfId="14355" xr:uid="{00000000-0005-0000-0000-000021050000}"/>
    <cellStyle name="_Table_02 Pfd Valuation_commentaires fixe  internet Déc 08_Copie de Flash du mois d' avril 2009 corrigé par NAIMI_Reporting Onatel Mai 2009 V 0_Reporting Onatel septembre  2009 préparé_Budget Telmob 2011 2 2" xfId="18148" xr:uid="{00000000-0005-0000-0000-000022050000}"/>
    <cellStyle name="_Table_02 Pfd Valuation_commentaires fixe  internet Déc 08_Copie de Flash du mois d' avril 2009 corrigé par NAIMI_Reporting Onatel Mai 2009 V 0_Reporting Onatel septembre  2009 préparé_Budget Telmob 2011 3" xfId="8634" xr:uid="{00000000-0005-0000-0000-000023050000}"/>
    <cellStyle name="_Table_02 Pfd Valuation_commentaires fixe  internet Déc 08_Copie de Flash du mois d' avril 2009 corrigé par NAIMI_Reporting Onatel Mai 2009 V 0_Reporting Onatel septembre  2009 préparé_Budget Telmob 2011 4" xfId="14001" xr:uid="{00000000-0005-0000-0000-000024050000}"/>
    <cellStyle name="_Table_02 Pfd Valuation_commentaires fixe  internet Déc 08_Copie de Flash du mois d' avril 2009 corrigé par NAIMI_Reporting Onatel Mai 2009 V 0_Reporting Onatel septembre  2009 préparé_Budget Telmob 2011 5" xfId="18022" xr:uid="{00000000-0005-0000-0000-000025050000}"/>
    <cellStyle name="_Table_02 Pfd Valuation_commentaires fixe  internet Déc 08_Copie de Flash du mois d' avril 2009 corrigé par NAIMI_Reporting Onatel Mai 2009 V 0_Reporting Onatel septembre  2009 préparé_Budget Telmob 2011 6" xfId="8418" xr:uid="{00000000-0005-0000-0000-000026050000}"/>
    <cellStyle name="_Table_02 Pfd Valuation_commentaires fixe  internet Déc 08_Copie de Flash du mois d' avril 2009 corrigé par NAIMI_Reporting Onatel Mai 2009 V 0_Reporting Onatel septembre  2009 préparé_Capex- Mobile" xfId="717" xr:uid="{00000000-0005-0000-0000-000027050000}"/>
    <cellStyle name="_Table_02 Pfd Valuation_commentaires fixe  internet Déc 08_Copie de Flash du mois d' avril 2009 corrigé par NAIMI_Reporting Onatel Mai 2009 V 0_Reporting Onatel septembre  2009 préparé_Capex- Mobile 2" xfId="14356" xr:uid="{00000000-0005-0000-0000-000028050000}"/>
    <cellStyle name="_Table_02 Pfd Valuation_commentaires fixe  internet Déc 08_Copie de Flash du mois d' avril 2009 corrigé par NAIMI_Reporting Onatel Mai 2009 V 0_Reporting Onatel septembre  2009 préparé_Capex- Mobile 2 2" xfId="18149" xr:uid="{00000000-0005-0000-0000-000029050000}"/>
    <cellStyle name="_Table_02 Pfd Valuation_commentaires fixe  internet Déc 08_Copie de Flash du mois d' avril 2009 corrigé par NAIMI_Reporting Onatel Mai 2009 V 0_Reporting Onatel septembre  2009 préparé_Capex- Mobile 3" xfId="8635" xr:uid="{00000000-0005-0000-0000-00002A050000}"/>
    <cellStyle name="_Table_02 Pfd Valuation_commentaires fixe  internet Déc 08_Copie de Flash du mois d' avril 2009 corrigé par NAIMI_Reporting Onatel Mai 2009 V 0_Reporting Onatel septembre  2009 préparé_Capex- Mobile 4" xfId="13999" xr:uid="{00000000-0005-0000-0000-00002B050000}"/>
    <cellStyle name="_Table_02 Pfd Valuation_commentaires fixe  internet Déc 08_Copie de Flash du mois d' avril 2009 corrigé par NAIMI_Reporting Onatel Mai 2009 V 0_Reporting Onatel septembre  2009 préparé_Capex- Mobile 5" xfId="18965" xr:uid="{00000000-0005-0000-0000-00002C050000}"/>
    <cellStyle name="_Table_02 Pfd Valuation_commentaires fixe  internet Déc 08_Copie de Flash du mois d' avril 2009 corrigé par NAIMI_Reporting Onatel Mai 2009 V 0_Reporting Onatel septembre  2009 préparé_Capex- Mobile 6" xfId="19770" xr:uid="{00000000-0005-0000-0000-00002D050000}"/>
    <cellStyle name="_Table_02 Pfd Valuation_commentaires fixe  internet Déc 08_Copie de Flash du mois d' avril 2009 corrigé par NAIMI_Reporting Onatel septembre  2009 préparé" xfId="718" xr:uid="{00000000-0005-0000-0000-00002E050000}"/>
    <cellStyle name="_Table_02 Pfd Valuation_commentaires fixe  internet Déc 08_Copie de Flash du mois d' avril 2009 corrigé par NAIMI_Reporting Onatel septembre  2009 préparé 2" xfId="14357" xr:uid="{00000000-0005-0000-0000-00002F050000}"/>
    <cellStyle name="_Table_02 Pfd Valuation_commentaires fixe  internet Déc 08_Copie de Flash du mois d' avril 2009 corrigé par NAIMI_Reporting Onatel septembre  2009 préparé 2 2" xfId="18150" xr:uid="{00000000-0005-0000-0000-000030050000}"/>
    <cellStyle name="_Table_02 Pfd Valuation_commentaires fixe  internet Déc 08_Copie de Flash du mois d' avril 2009 corrigé par NAIMI_Reporting Onatel septembre  2009 préparé 3" xfId="8636" xr:uid="{00000000-0005-0000-0000-000031050000}"/>
    <cellStyle name="_Table_02 Pfd Valuation_commentaires fixe  internet Déc 08_Copie de Flash du mois d' avril 2009 corrigé par NAIMI_Reporting Onatel septembre  2009 préparé 4" xfId="13997" xr:uid="{00000000-0005-0000-0000-000032050000}"/>
    <cellStyle name="_Table_02 Pfd Valuation_commentaires fixe  internet Déc 08_Copie de Flash du mois d' avril 2009 corrigé par NAIMI_Reporting Onatel septembre  2009 préparé 5" xfId="19593" xr:uid="{00000000-0005-0000-0000-000033050000}"/>
    <cellStyle name="_Table_02 Pfd Valuation_commentaires fixe  internet Déc 08_Copie de Flash du mois d' avril 2009 corrigé par NAIMI_Reporting Onatel septembre  2009 préparé 6" xfId="20107" xr:uid="{00000000-0005-0000-0000-000034050000}"/>
    <cellStyle name="_Table_02 Pfd Valuation_commentaires fixe  internet Déc 08_Copie de Flash du mois d' avril 2009 corrigé par NAIMI_Reporting Onatel septembre  2009 préparé_Budget Telmob 2011" xfId="719" xr:uid="{00000000-0005-0000-0000-000035050000}"/>
    <cellStyle name="_Table_02 Pfd Valuation_commentaires fixe  internet Déc 08_Copie de Flash du mois d' avril 2009 corrigé par NAIMI_Reporting Onatel septembre  2009 préparé_Budget Telmob 2011 2" xfId="14358" xr:uid="{00000000-0005-0000-0000-000036050000}"/>
    <cellStyle name="_Table_02 Pfd Valuation_commentaires fixe  internet Déc 08_Copie de Flash du mois d' avril 2009 corrigé par NAIMI_Reporting Onatel septembre  2009 préparé_Budget Telmob 2011 2 2" xfId="18151" xr:uid="{00000000-0005-0000-0000-000037050000}"/>
    <cellStyle name="_Table_02 Pfd Valuation_commentaires fixe  internet Déc 08_Copie de Flash du mois d' avril 2009 corrigé par NAIMI_Reporting Onatel septembre  2009 préparé_Budget Telmob 2011 3" xfId="8637" xr:uid="{00000000-0005-0000-0000-000038050000}"/>
    <cellStyle name="_Table_02 Pfd Valuation_commentaires fixe  internet Déc 08_Copie de Flash du mois d' avril 2009 corrigé par NAIMI_Reporting Onatel septembre  2009 préparé_Budget Telmob 2011 4" xfId="13995" xr:uid="{00000000-0005-0000-0000-000039050000}"/>
    <cellStyle name="_Table_02 Pfd Valuation_commentaires fixe  internet Déc 08_Copie de Flash du mois d' avril 2009 corrigé par NAIMI_Reporting Onatel septembre  2009 préparé_Budget Telmob 2011 5" xfId="18021" xr:uid="{00000000-0005-0000-0000-00003A050000}"/>
    <cellStyle name="_Table_02 Pfd Valuation_commentaires fixe  internet Déc 08_Copie de Flash du mois d' avril 2009 corrigé par NAIMI_Reporting Onatel septembre  2009 préparé_Budget Telmob 2011 6" xfId="8431" xr:uid="{00000000-0005-0000-0000-00003B050000}"/>
    <cellStyle name="_Table_02 Pfd Valuation_commentaires fixe  internet Déc 08_Copie de Flash du mois d' avril 2009 corrigé par NAIMI_Reporting Onatel septembre  2009 préparé_Capex- Mobile" xfId="720" xr:uid="{00000000-0005-0000-0000-00003C050000}"/>
    <cellStyle name="_Table_02 Pfd Valuation_commentaires fixe  internet Déc 08_Copie de Flash du mois d' avril 2009 corrigé par NAIMI_Reporting Onatel septembre  2009 préparé_Capex- Mobile 2" xfId="14359" xr:uid="{00000000-0005-0000-0000-00003D050000}"/>
    <cellStyle name="_Table_02 Pfd Valuation_commentaires fixe  internet Déc 08_Copie de Flash du mois d' avril 2009 corrigé par NAIMI_Reporting Onatel septembre  2009 préparé_Capex- Mobile 2 2" xfId="18152" xr:uid="{00000000-0005-0000-0000-00003E050000}"/>
    <cellStyle name="_Table_02 Pfd Valuation_commentaires fixe  internet Déc 08_Copie de Flash du mois d' avril 2009 corrigé par NAIMI_Reporting Onatel septembre  2009 préparé_Capex- Mobile 3" xfId="8638" xr:uid="{00000000-0005-0000-0000-00003F050000}"/>
    <cellStyle name="_Table_02 Pfd Valuation_commentaires fixe  internet Déc 08_Copie de Flash du mois d' avril 2009 corrigé par NAIMI_Reporting Onatel septembre  2009 préparé_Capex- Mobile 4" xfId="13993" xr:uid="{00000000-0005-0000-0000-000040050000}"/>
    <cellStyle name="_Table_02 Pfd Valuation_commentaires fixe  internet Déc 08_Copie de Flash du mois d' avril 2009 corrigé par NAIMI_Reporting Onatel septembre  2009 préparé_Capex- Mobile 5" xfId="18020" xr:uid="{00000000-0005-0000-0000-000041050000}"/>
    <cellStyle name="_Table_02 Pfd Valuation_commentaires fixe  internet Déc 08_Copie de Flash du mois d' avril 2009 corrigé par NAIMI_Reporting Onatel septembre  2009 préparé_Capex- Mobile 6" xfId="14205" xr:uid="{00000000-0005-0000-0000-000042050000}"/>
    <cellStyle name="_Table_02 Pfd Valuation_commentaires fixe  internet Déc 08_Flash du mois d' avril 2009" xfId="721" xr:uid="{00000000-0005-0000-0000-000043050000}"/>
    <cellStyle name="_Table_02 Pfd Valuation_commentaires fixe  internet Déc 08_Flash du mois d' avril 2009 2" xfId="14360" xr:uid="{00000000-0005-0000-0000-000044050000}"/>
    <cellStyle name="_Table_02 Pfd Valuation_commentaires fixe  internet Déc 08_Flash du mois d' avril 2009 2 2" xfId="18153" xr:uid="{00000000-0005-0000-0000-000045050000}"/>
    <cellStyle name="_Table_02 Pfd Valuation_commentaires fixe  internet Déc 08_Flash du mois d' avril 2009 3" xfId="8639" xr:uid="{00000000-0005-0000-0000-000046050000}"/>
    <cellStyle name="_Table_02 Pfd Valuation_commentaires fixe  internet Déc 08_Flash du mois d' avril 2009 4" xfId="10940" xr:uid="{00000000-0005-0000-0000-000047050000}"/>
    <cellStyle name="_Table_02 Pfd Valuation_commentaires fixe  internet Déc 08_Flash du mois d' avril 2009 5" xfId="19191" xr:uid="{00000000-0005-0000-0000-000048050000}"/>
    <cellStyle name="_Table_02 Pfd Valuation_commentaires fixe  internet Déc 08_Flash du mois d' avril 2009 6" xfId="19906" xr:uid="{00000000-0005-0000-0000-000049050000}"/>
    <cellStyle name="_Table_02 Pfd Valuation_commentaires fixe  internet Déc 08_Flash du mois d' avril 2009_Budget Telmob 2011" xfId="722" xr:uid="{00000000-0005-0000-0000-00004A050000}"/>
    <cellStyle name="_Table_02 Pfd Valuation_commentaires fixe  internet Déc 08_Flash du mois d' avril 2009_Budget Telmob 2011 2" xfId="14361" xr:uid="{00000000-0005-0000-0000-00004B050000}"/>
    <cellStyle name="_Table_02 Pfd Valuation_commentaires fixe  internet Déc 08_Flash du mois d' avril 2009_Budget Telmob 2011 2 2" xfId="18154" xr:uid="{00000000-0005-0000-0000-00004C050000}"/>
    <cellStyle name="_Table_02 Pfd Valuation_commentaires fixe  internet Déc 08_Flash du mois d' avril 2009_Budget Telmob 2011 3" xfId="8640" xr:uid="{00000000-0005-0000-0000-00004D050000}"/>
    <cellStyle name="_Table_02 Pfd Valuation_commentaires fixe  internet Déc 08_Flash du mois d' avril 2009_Budget Telmob 2011 4" xfId="13991" xr:uid="{00000000-0005-0000-0000-00004E050000}"/>
    <cellStyle name="_Table_02 Pfd Valuation_commentaires fixe  internet Déc 08_Flash du mois d' avril 2009_Budget Telmob 2011 5" xfId="19592" xr:uid="{00000000-0005-0000-0000-00004F050000}"/>
    <cellStyle name="_Table_02 Pfd Valuation_commentaires fixe  internet Déc 08_Flash du mois d' avril 2009_Budget Telmob 2011 6" xfId="20106" xr:uid="{00000000-0005-0000-0000-000050050000}"/>
    <cellStyle name="_Table_02 Pfd Valuation_commentaires fixe  internet Déc 08_Flash du mois d' avril 2009_Capex- Mobile" xfId="723" xr:uid="{00000000-0005-0000-0000-000051050000}"/>
    <cellStyle name="_Table_02 Pfd Valuation_commentaires fixe  internet Déc 08_Flash du mois d' avril 2009_Capex- Mobile 2" xfId="14362" xr:uid="{00000000-0005-0000-0000-000052050000}"/>
    <cellStyle name="_Table_02 Pfd Valuation_commentaires fixe  internet Déc 08_Flash du mois d' avril 2009_Capex- Mobile 2 2" xfId="18155" xr:uid="{00000000-0005-0000-0000-000053050000}"/>
    <cellStyle name="_Table_02 Pfd Valuation_commentaires fixe  internet Déc 08_Flash du mois d' avril 2009_Capex- Mobile 3" xfId="8641" xr:uid="{00000000-0005-0000-0000-000054050000}"/>
    <cellStyle name="_Table_02 Pfd Valuation_commentaires fixe  internet Déc 08_Flash du mois d' avril 2009_Capex- Mobile 4" xfId="13989" xr:uid="{00000000-0005-0000-0000-000055050000}"/>
    <cellStyle name="_Table_02 Pfd Valuation_commentaires fixe  internet Déc 08_Flash du mois d' avril 2009_Capex- Mobile 5" xfId="18019" xr:uid="{00000000-0005-0000-0000-000056050000}"/>
    <cellStyle name="_Table_02 Pfd Valuation_commentaires fixe  internet Déc 08_Flash du mois d' avril 2009_Capex- Mobile 6" xfId="8430" xr:uid="{00000000-0005-0000-0000-000057050000}"/>
    <cellStyle name="_Table_02 Pfd Valuation_commentaires fixe  internet Déc 08_Flash du mois d' avril 2009_Flash du mois de mai 2009" xfId="724" xr:uid="{00000000-0005-0000-0000-000058050000}"/>
    <cellStyle name="_Table_02 Pfd Valuation_commentaires fixe  internet Déc 08_Flash du mois d' avril 2009_Flash du mois de mai 2009 2" xfId="14363" xr:uid="{00000000-0005-0000-0000-000059050000}"/>
    <cellStyle name="_Table_02 Pfd Valuation_commentaires fixe  internet Déc 08_Flash du mois d' avril 2009_Flash du mois de mai 2009 2 2" xfId="18156" xr:uid="{00000000-0005-0000-0000-00005A050000}"/>
    <cellStyle name="_Table_02 Pfd Valuation_commentaires fixe  internet Déc 08_Flash du mois d' avril 2009_Flash du mois de mai 2009 3" xfId="8642" xr:uid="{00000000-0005-0000-0000-00005B050000}"/>
    <cellStyle name="_Table_02 Pfd Valuation_commentaires fixe  internet Déc 08_Flash du mois d' avril 2009_Flash du mois de mai 2009 4" xfId="13987" xr:uid="{00000000-0005-0000-0000-00005C050000}"/>
    <cellStyle name="_Table_02 Pfd Valuation_commentaires fixe  internet Déc 08_Flash du mois d' avril 2009_Flash du mois de mai 2009 5" xfId="11634" xr:uid="{00000000-0005-0000-0000-00005D050000}"/>
    <cellStyle name="_Table_02 Pfd Valuation_commentaires fixe  internet Déc 08_Flash du mois d' avril 2009_Flash du mois de mai 2009 6" xfId="19296" xr:uid="{00000000-0005-0000-0000-00005E050000}"/>
    <cellStyle name="_Table_02 Pfd Valuation_commentaires fixe  internet Déc 08_Flash du mois d' avril 2009_Flash du mois de mai 2009_Budget Telmob 2011" xfId="725" xr:uid="{00000000-0005-0000-0000-00005F050000}"/>
    <cellStyle name="_Table_02 Pfd Valuation_commentaires fixe  internet Déc 08_Flash du mois d' avril 2009_Flash du mois de mai 2009_Budget Telmob 2011 2" xfId="14364" xr:uid="{00000000-0005-0000-0000-000060050000}"/>
    <cellStyle name="_Table_02 Pfd Valuation_commentaires fixe  internet Déc 08_Flash du mois d' avril 2009_Flash du mois de mai 2009_Budget Telmob 2011 2 2" xfId="18157" xr:uid="{00000000-0005-0000-0000-000061050000}"/>
    <cellStyle name="_Table_02 Pfd Valuation_commentaires fixe  internet Déc 08_Flash du mois d' avril 2009_Flash du mois de mai 2009_Budget Telmob 2011 3" xfId="8643" xr:uid="{00000000-0005-0000-0000-000062050000}"/>
    <cellStyle name="_Table_02 Pfd Valuation_commentaires fixe  internet Déc 08_Flash du mois d' avril 2009_Flash du mois de mai 2009_Budget Telmob 2011 4" xfId="13985" xr:uid="{00000000-0005-0000-0000-000063050000}"/>
    <cellStyle name="_Table_02 Pfd Valuation_commentaires fixe  internet Déc 08_Flash du mois d' avril 2009_Flash du mois de mai 2009_Budget Telmob 2011 5" xfId="18018" xr:uid="{00000000-0005-0000-0000-000064050000}"/>
    <cellStyle name="_Table_02 Pfd Valuation_commentaires fixe  internet Déc 08_Flash du mois d' avril 2009_Flash du mois de mai 2009_Budget Telmob 2011 6" xfId="8429" xr:uid="{00000000-0005-0000-0000-000065050000}"/>
    <cellStyle name="_Table_02 Pfd Valuation_commentaires fixe  internet Déc 08_Flash du mois d' avril 2009_Flash du mois de mai 2009_Capex- Mobile" xfId="726" xr:uid="{00000000-0005-0000-0000-000066050000}"/>
    <cellStyle name="_Table_02 Pfd Valuation_commentaires fixe  internet Déc 08_Flash du mois d' avril 2009_Flash du mois de mai 2009_Capex- Mobile 2" xfId="14365" xr:uid="{00000000-0005-0000-0000-000067050000}"/>
    <cellStyle name="_Table_02 Pfd Valuation_commentaires fixe  internet Déc 08_Flash du mois d' avril 2009_Flash du mois de mai 2009_Capex- Mobile 2 2" xfId="18158" xr:uid="{00000000-0005-0000-0000-000068050000}"/>
    <cellStyle name="_Table_02 Pfd Valuation_commentaires fixe  internet Déc 08_Flash du mois d' avril 2009_Flash du mois de mai 2009_Capex- Mobile 3" xfId="8644" xr:uid="{00000000-0005-0000-0000-000069050000}"/>
    <cellStyle name="_Table_02 Pfd Valuation_commentaires fixe  internet Déc 08_Flash du mois d' avril 2009_Flash du mois de mai 2009_Capex- Mobile 4" xfId="13983" xr:uid="{00000000-0005-0000-0000-00006A050000}"/>
    <cellStyle name="_Table_02 Pfd Valuation_commentaires fixe  internet Déc 08_Flash du mois d' avril 2009_Flash du mois de mai 2009_Capex- Mobile 5" xfId="19116" xr:uid="{00000000-0005-0000-0000-00006B050000}"/>
    <cellStyle name="_Table_02 Pfd Valuation_commentaires fixe  internet Déc 08_Flash du mois d' avril 2009_Flash du mois de mai 2009_Capex- Mobile 6" xfId="19844" xr:uid="{00000000-0005-0000-0000-00006C050000}"/>
    <cellStyle name="_Table_02 Pfd Valuation_commentaires fixe  internet Déc 08_Flash du mois d' avril 2009_Flash du mois de septembre 2009 (2) (version 1)" xfId="727" xr:uid="{00000000-0005-0000-0000-00006D050000}"/>
    <cellStyle name="_Table_02 Pfd Valuation_commentaires fixe  internet Déc 08_Flash du mois d' avril 2009_Flash du mois de septembre 2009 (2) (version 1) 2" xfId="14366" xr:uid="{00000000-0005-0000-0000-00006E050000}"/>
    <cellStyle name="_Table_02 Pfd Valuation_commentaires fixe  internet Déc 08_Flash du mois d' avril 2009_Flash du mois de septembre 2009 (2) (version 1) 2 2" xfId="18159" xr:uid="{00000000-0005-0000-0000-00006F050000}"/>
    <cellStyle name="_Table_02 Pfd Valuation_commentaires fixe  internet Déc 08_Flash du mois d' avril 2009_Flash du mois de septembre 2009 (2) (version 1) 3" xfId="8645" xr:uid="{00000000-0005-0000-0000-000070050000}"/>
    <cellStyle name="_Table_02 Pfd Valuation_commentaires fixe  internet Déc 08_Flash du mois d' avril 2009_Flash du mois de septembre 2009 (2) (version 1) 4" xfId="13981" xr:uid="{00000000-0005-0000-0000-000071050000}"/>
    <cellStyle name="_Table_02 Pfd Valuation_commentaires fixe  internet Déc 08_Flash du mois d' avril 2009_Flash du mois de septembre 2009 (2) (version 1) 5" xfId="19591" xr:uid="{00000000-0005-0000-0000-000072050000}"/>
    <cellStyle name="_Table_02 Pfd Valuation_commentaires fixe  internet Déc 08_Flash du mois d' avril 2009_Flash du mois de septembre 2009 (2) (version 1) 6" xfId="20105" xr:uid="{00000000-0005-0000-0000-000073050000}"/>
    <cellStyle name="_Table_02 Pfd Valuation_commentaires fixe  internet Déc 08_Flash du mois d' avril 2009_Flash du mois de septembre 2009 (2) (version 1)_Budget Telmob 2011" xfId="728" xr:uid="{00000000-0005-0000-0000-000074050000}"/>
    <cellStyle name="_Table_02 Pfd Valuation_commentaires fixe  internet Déc 08_Flash du mois d' avril 2009_Flash du mois de septembre 2009 (2) (version 1)_Budget Telmob 2011 2" xfId="14367" xr:uid="{00000000-0005-0000-0000-000075050000}"/>
    <cellStyle name="_Table_02 Pfd Valuation_commentaires fixe  internet Déc 08_Flash du mois d' avril 2009_Flash du mois de septembre 2009 (2) (version 1)_Budget Telmob 2011 2 2" xfId="18160" xr:uid="{00000000-0005-0000-0000-000076050000}"/>
    <cellStyle name="_Table_02 Pfd Valuation_commentaires fixe  internet Déc 08_Flash du mois d' avril 2009_Flash du mois de septembre 2009 (2) (version 1)_Budget Telmob 2011 3" xfId="8646" xr:uid="{00000000-0005-0000-0000-000077050000}"/>
    <cellStyle name="_Table_02 Pfd Valuation_commentaires fixe  internet Déc 08_Flash du mois d' avril 2009_Flash du mois de septembre 2009 (2) (version 1)_Budget Telmob 2011 4" xfId="13979" xr:uid="{00000000-0005-0000-0000-000078050000}"/>
    <cellStyle name="_Table_02 Pfd Valuation_commentaires fixe  internet Déc 08_Flash du mois d' avril 2009_Flash du mois de septembre 2009 (2) (version 1)_Budget Telmob 2011 5" xfId="18017" xr:uid="{00000000-0005-0000-0000-000079050000}"/>
    <cellStyle name="_Table_02 Pfd Valuation_commentaires fixe  internet Déc 08_Flash du mois d' avril 2009_Flash du mois de septembre 2009 (2) (version 1)_Budget Telmob 2011 6" xfId="8417" xr:uid="{00000000-0005-0000-0000-00007A050000}"/>
    <cellStyle name="_Table_02 Pfd Valuation_commentaires fixe  internet Déc 08_Flash du mois d' avril 2009_Flash du mois de septembre 2009 (2) (version 1)_Capex- Mobile" xfId="729" xr:uid="{00000000-0005-0000-0000-00007B050000}"/>
    <cellStyle name="_Table_02 Pfd Valuation_commentaires fixe  internet Déc 08_Flash du mois d' avril 2009_Flash du mois de septembre 2009 (2) (version 1)_Capex- Mobile 2" xfId="14368" xr:uid="{00000000-0005-0000-0000-00007C050000}"/>
    <cellStyle name="_Table_02 Pfd Valuation_commentaires fixe  internet Déc 08_Flash du mois d' avril 2009_Flash du mois de septembre 2009 (2) (version 1)_Capex- Mobile 2 2" xfId="18161" xr:uid="{00000000-0005-0000-0000-00007D050000}"/>
    <cellStyle name="_Table_02 Pfd Valuation_commentaires fixe  internet Déc 08_Flash du mois d' avril 2009_Flash du mois de septembre 2009 (2) (version 1)_Capex- Mobile 3" xfId="8647" xr:uid="{00000000-0005-0000-0000-00007E050000}"/>
    <cellStyle name="_Table_02 Pfd Valuation_commentaires fixe  internet Déc 08_Flash du mois d' avril 2009_Flash du mois de septembre 2009 (2) (version 1)_Capex- Mobile 4" xfId="13977" xr:uid="{00000000-0005-0000-0000-00007F050000}"/>
    <cellStyle name="_Table_02 Pfd Valuation_commentaires fixe  internet Déc 08_Flash du mois d' avril 2009_Flash du mois de septembre 2009 (2) (version 1)_Capex- Mobile 5" xfId="8551" xr:uid="{00000000-0005-0000-0000-000080050000}"/>
    <cellStyle name="_Table_02 Pfd Valuation_commentaires fixe  internet Déc 08_Flash du mois d' avril 2009_Flash du mois de septembre 2009 (2) (version 1)_Capex- Mobile 6" xfId="17136" xr:uid="{00000000-0005-0000-0000-000081050000}"/>
    <cellStyle name="_Table_02 Pfd Valuation_commentaires fixe  internet Déc 08_Flash du mois d' avril 2009_Reporting Onatel Mai 2009 V 0" xfId="730" xr:uid="{00000000-0005-0000-0000-000082050000}"/>
    <cellStyle name="_Table_02 Pfd Valuation_commentaires fixe  internet Déc 08_Flash du mois d' avril 2009_Reporting Onatel Mai 2009 V 0 2" xfId="14369" xr:uid="{00000000-0005-0000-0000-000083050000}"/>
    <cellStyle name="_Table_02 Pfd Valuation_commentaires fixe  internet Déc 08_Flash du mois d' avril 2009_Reporting Onatel Mai 2009 V 0 2 2" xfId="18162" xr:uid="{00000000-0005-0000-0000-000084050000}"/>
    <cellStyle name="_Table_02 Pfd Valuation_commentaires fixe  internet Déc 08_Flash du mois d' avril 2009_Reporting Onatel Mai 2009 V 0 3" xfId="8648" xr:uid="{00000000-0005-0000-0000-000085050000}"/>
    <cellStyle name="_Table_02 Pfd Valuation_commentaires fixe  internet Déc 08_Flash du mois d' avril 2009_Reporting Onatel Mai 2009 V 0 4" xfId="13975" xr:uid="{00000000-0005-0000-0000-000086050000}"/>
    <cellStyle name="_Table_02 Pfd Valuation_commentaires fixe  internet Déc 08_Flash du mois d' avril 2009_Reporting Onatel Mai 2009 V 0 5" xfId="18016" xr:uid="{00000000-0005-0000-0000-000087050000}"/>
    <cellStyle name="_Table_02 Pfd Valuation_commentaires fixe  internet Déc 08_Flash du mois d' avril 2009_Reporting Onatel Mai 2009 V 0 6" xfId="19353" xr:uid="{00000000-0005-0000-0000-000088050000}"/>
    <cellStyle name="_Table_02 Pfd Valuation_commentaires fixe  internet Déc 08_Flash du mois d' avril 2009_Reporting Onatel Mai 2009 V 0_Budget Telmob 2011" xfId="731" xr:uid="{00000000-0005-0000-0000-000089050000}"/>
    <cellStyle name="_Table_02 Pfd Valuation_commentaires fixe  internet Déc 08_Flash du mois d' avril 2009_Reporting Onatel Mai 2009 V 0_Budget Telmob 2011 2" xfId="14370" xr:uid="{00000000-0005-0000-0000-00008A050000}"/>
    <cellStyle name="_Table_02 Pfd Valuation_commentaires fixe  internet Déc 08_Flash du mois d' avril 2009_Reporting Onatel Mai 2009 V 0_Budget Telmob 2011 2 2" xfId="18163" xr:uid="{00000000-0005-0000-0000-00008B050000}"/>
    <cellStyle name="_Table_02 Pfd Valuation_commentaires fixe  internet Déc 08_Flash du mois d' avril 2009_Reporting Onatel Mai 2009 V 0_Budget Telmob 2011 3" xfId="8649" xr:uid="{00000000-0005-0000-0000-00008C050000}"/>
    <cellStyle name="_Table_02 Pfd Valuation_commentaires fixe  internet Déc 08_Flash du mois d' avril 2009_Reporting Onatel Mai 2009 V 0_Budget Telmob 2011 4" xfId="13973" xr:uid="{00000000-0005-0000-0000-00008D050000}"/>
    <cellStyle name="_Table_02 Pfd Valuation_commentaires fixe  internet Déc 08_Flash du mois d' avril 2009_Reporting Onatel Mai 2009 V 0_Budget Telmob 2011 5" xfId="19085" xr:uid="{00000000-0005-0000-0000-00008E050000}"/>
    <cellStyle name="_Table_02 Pfd Valuation_commentaires fixe  internet Déc 08_Flash du mois d' avril 2009_Reporting Onatel Mai 2009 V 0_Budget Telmob 2011 6" xfId="8416" xr:uid="{00000000-0005-0000-0000-00008F050000}"/>
    <cellStyle name="_Table_02 Pfd Valuation_commentaires fixe  internet Déc 08_Flash du mois d' avril 2009_Reporting Onatel Mai 2009 V 0_Capex- Mobile" xfId="732" xr:uid="{00000000-0005-0000-0000-000090050000}"/>
    <cellStyle name="_Table_02 Pfd Valuation_commentaires fixe  internet Déc 08_Flash du mois d' avril 2009_Reporting Onatel Mai 2009 V 0_Capex- Mobile 2" xfId="14371" xr:uid="{00000000-0005-0000-0000-000091050000}"/>
    <cellStyle name="_Table_02 Pfd Valuation_commentaires fixe  internet Déc 08_Flash du mois d' avril 2009_Reporting Onatel Mai 2009 V 0_Capex- Mobile 2 2" xfId="18164" xr:uid="{00000000-0005-0000-0000-000092050000}"/>
    <cellStyle name="_Table_02 Pfd Valuation_commentaires fixe  internet Déc 08_Flash du mois d' avril 2009_Reporting Onatel Mai 2009 V 0_Capex- Mobile 3" xfId="8650" xr:uid="{00000000-0005-0000-0000-000093050000}"/>
    <cellStyle name="_Table_02 Pfd Valuation_commentaires fixe  internet Déc 08_Flash du mois d' avril 2009_Reporting Onatel Mai 2009 V 0_Capex- Mobile 4" xfId="13971" xr:uid="{00000000-0005-0000-0000-000094050000}"/>
    <cellStyle name="_Table_02 Pfd Valuation_commentaires fixe  internet Déc 08_Flash du mois d' avril 2009_Reporting Onatel Mai 2009 V 0_Capex- Mobile 5" xfId="19590" xr:uid="{00000000-0005-0000-0000-000095050000}"/>
    <cellStyle name="_Table_02 Pfd Valuation_commentaires fixe  internet Déc 08_Flash du mois d' avril 2009_Reporting Onatel Mai 2009 V 0_Capex- Mobile 6" xfId="19743" xr:uid="{00000000-0005-0000-0000-000096050000}"/>
    <cellStyle name="_Table_02 Pfd Valuation_commentaires fixe  internet Déc 08_Flash du mois d' avril 2009_Reporting Onatel septembre  2009 préparé" xfId="733" xr:uid="{00000000-0005-0000-0000-000097050000}"/>
    <cellStyle name="_Table_02 Pfd Valuation_commentaires fixe  internet Déc 08_Flash du mois d' avril 2009_Reporting Onatel septembre  2009 préparé 2" xfId="14372" xr:uid="{00000000-0005-0000-0000-000098050000}"/>
    <cellStyle name="_Table_02 Pfd Valuation_commentaires fixe  internet Déc 08_Flash du mois d' avril 2009_Reporting Onatel septembre  2009 préparé 2 2" xfId="18165" xr:uid="{00000000-0005-0000-0000-000099050000}"/>
    <cellStyle name="_Table_02 Pfd Valuation_commentaires fixe  internet Déc 08_Flash du mois d' avril 2009_Reporting Onatel septembre  2009 préparé 3" xfId="8651" xr:uid="{00000000-0005-0000-0000-00009A050000}"/>
    <cellStyle name="_Table_02 Pfd Valuation_commentaires fixe  internet Déc 08_Flash du mois d' avril 2009_Reporting Onatel septembre  2009 préparé 4" xfId="13969" xr:uid="{00000000-0005-0000-0000-00009B050000}"/>
    <cellStyle name="_Table_02 Pfd Valuation_commentaires fixe  internet Déc 08_Flash du mois d' avril 2009_Reporting Onatel septembre  2009 préparé 5" xfId="18015" xr:uid="{00000000-0005-0000-0000-00009C050000}"/>
    <cellStyle name="_Table_02 Pfd Valuation_commentaires fixe  internet Déc 08_Flash du mois d' avril 2009_Reporting Onatel septembre  2009 préparé 6" xfId="20104" xr:uid="{00000000-0005-0000-0000-00009D050000}"/>
    <cellStyle name="_Table_02 Pfd Valuation_commentaires fixe  internet Déc 08_Flash du mois d' avril 2009_Reporting Onatel septembre  2009 préparé_Budget Telmob 2011" xfId="734" xr:uid="{00000000-0005-0000-0000-00009E050000}"/>
    <cellStyle name="_Table_02 Pfd Valuation_commentaires fixe  internet Déc 08_Flash du mois d' avril 2009_Reporting Onatel septembre  2009 préparé_Budget Telmob 2011 2" xfId="14373" xr:uid="{00000000-0005-0000-0000-00009F050000}"/>
    <cellStyle name="_Table_02 Pfd Valuation_commentaires fixe  internet Déc 08_Flash du mois d' avril 2009_Reporting Onatel septembre  2009 préparé_Budget Telmob 2011 2 2" xfId="18166" xr:uid="{00000000-0005-0000-0000-0000A0050000}"/>
    <cellStyle name="_Table_02 Pfd Valuation_commentaires fixe  internet Déc 08_Flash du mois d' avril 2009_Reporting Onatel septembre  2009 préparé_Budget Telmob 2011 3" xfId="8652" xr:uid="{00000000-0005-0000-0000-0000A1050000}"/>
    <cellStyle name="_Table_02 Pfd Valuation_commentaires fixe  internet Déc 08_Flash du mois d' avril 2009_Reporting Onatel septembre  2009 préparé_Budget Telmob 2011 4" xfId="13967" xr:uid="{00000000-0005-0000-0000-0000A2050000}"/>
    <cellStyle name="_Table_02 Pfd Valuation_commentaires fixe  internet Déc 08_Flash du mois d' avril 2009_Reporting Onatel septembre  2009 préparé_Budget Telmob 2011 5" xfId="18014" xr:uid="{00000000-0005-0000-0000-0000A3050000}"/>
    <cellStyle name="_Table_02 Pfd Valuation_commentaires fixe  internet Déc 08_Flash du mois d' avril 2009_Reporting Onatel septembre  2009 préparé_Budget Telmob 2011 6" xfId="14203" xr:uid="{00000000-0005-0000-0000-0000A4050000}"/>
    <cellStyle name="_Table_02 Pfd Valuation_commentaires fixe  internet Déc 08_Flash du mois d' avril 2009_Reporting Onatel septembre  2009 préparé_Capex- Mobile" xfId="735" xr:uid="{00000000-0005-0000-0000-0000A5050000}"/>
    <cellStyle name="_Table_02 Pfd Valuation_commentaires fixe  internet Déc 08_Flash du mois d' avril 2009_Reporting Onatel septembre  2009 préparé_Capex- Mobile 2" xfId="14374" xr:uid="{00000000-0005-0000-0000-0000A6050000}"/>
    <cellStyle name="_Table_02 Pfd Valuation_commentaires fixe  internet Déc 08_Flash du mois d' avril 2009_Reporting Onatel septembre  2009 préparé_Capex- Mobile 2 2" xfId="18167" xr:uid="{00000000-0005-0000-0000-0000A7050000}"/>
    <cellStyle name="_Table_02 Pfd Valuation_commentaires fixe  internet Déc 08_Flash du mois d' avril 2009_Reporting Onatel septembre  2009 préparé_Capex- Mobile 3" xfId="8653" xr:uid="{00000000-0005-0000-0000-0000A8050000}"/>
    <cellStyle name="_Table_02 Pfd Valuation_commentaires fixe  internet Déc 08_Flash du mois d' avril 2009_Reporting Onatel septembre  2009 préparé_Capex- Mobile 4" xfId="13965" xr:uid="{00000000-0005-0000-0000-0000A9050000}"/>
    <cellStyle name="_Table_02 Pfd Valuation_commentaires fixe  internet Déc 08_Flash du mois d' avril 2009_Reporting Onatel septembre  2009 préparé_Capex- Mobile 5" xfId="19254" xr:uid="{00000000-0005-0000-0000-0000AA050000}"/>
    <cellStyle name="_Table_02 Pfd Valuation_commentaires fixe  internet Déc 08_Flash du mois d' avril 2009_Reporting Onatel septembre  2009 préparé_Capex- Mobile 6" xfId="8415" xr:uid="{00000000-0005-0000-0000-0000AB050000}"/>
    <cellStyle name="_Table_02 Pfd Valuation_commentaires fixe  internet Déc 08_Flash du mois de mai 2009" xfId="736" xr:uid="{00000000-0005-0000-0000-0000AC050000}"/>
    <cellStyle name="_Table_02 Pfd Valuation_commentaires fixe  internet Déc 08_Flash du mois de mai 2009 2" xfId="14375" xr:uid="{00000000-0005-0000-0000-0000AD050000}"/>
    <cellStyle name="_Table_02 Pfd Valuation_commentaires fixe  internet Déc 08_Flash du mois de mai 2009 2 2" xfId="18168" xr:uid="{00000000-0005-0000-0000-0000AE050000}"/>
    <cellStyle name="_Table_02 Pfd Valuation_commentaires fixe  internet Déc 08_Flash du mois de mai 2009 3" xfId="8654" xr:uid="{00000000-0005-0000-0000-0000AF050000}"/>
    <cellStyle name="_Table_02 Pfd Valuation_commentaires fixe  internet Déc 08_Flash du mois de mai 2009 4" xfId="13963" xr:uid="{00000000-0005-0000-0000-0000B0050000}"/>
    <cellStyle name="_Table_02 Pfd Valuation_commentaires fixe  internet Déc 08_Flash du mois de mai 2009 5" xfId="19589" xr:uid="{00000000-0005-0000-0000-0000B1050000}"/>
    <cellStyle name="_Table_02 Pfd Valuation_commentaires fixe  internet Déc 08_Flash du mois de mai 2009 6" xfId="19878" xr:uid="{00000000-0005-0000-0000-0000B2050000}"/>
    <cellStyle name="_Table_02 Pfd Valuation_commentaires fixe  internet Déc 08_Flash du mois de mai 2009_Budget Telmob 2011" xfId="737" xr:uid="{00000000-0005-0000-0000-0000B3050000}"/>
    <cellStyle name="_Table_02 Pfd Valuation_commentaires fixe  internet Déc 08_Flash du mois de mai 2009_Budget Telmob 2011 2" xfId="14376" xr:uid="{00000000-0005-0000-0000-0000B4050000}"/>
    <cellStyle name="_Table_02 Pfd Valuation_commentaires fixe  internet Déc 08_Flash du mois de mai 2009_Budget Telmob 2011 2 2" xfId="18169" xr:uid="{00000000-0005-0000-0000-0000B5050000}"/>
    <cellStyle name="_Table_02 Pfd Valuation_commentaires fixe  internet Déc 08_Flash du mois de mai 2009_Budget Telmob 2011 3" xfId="8655" xr:uid="{00000000-0005-0000-0000-0000B6050000}"/>
    <cellStyle name="_Table_02 Pfd Valuation_commentaires fixe  internet Déc 08_Flash du mois de mai 2009_Budget Telmob 2011 4" xfId="13961" xr:uid="{00000000-0005-0000-0000-0000B7050000}"/>
    <cellStyle name="_Table_02 Pfd Valuation_commentaires fixe  internet Déc 08_Flash du mois de mai 2009_Budget Telmob 2011 5" xfId="18013" xr:uid="{00000000-0005-0000-0000-0000B8050000}"/>
    <cellStyle name="_Table_02 Pfd Valuation_commentaires fixe  internet Déc 08_Flash du mois de mai 2009_Budget Telmob 2011 6" xfId="20103" xr:uid="{00000000-0005-0000-0000-0000B9050000}"/>
    <cellStyle name="_Table_02 Pfd Valuation_commentaires fixe  internet Déc 08_Flash du mois de mai 2009_Capex- Mobile" xfId="738" xr:uid="{00000000-0005-0000-0000-0000BA050000}"/>
    <cellStyle name="_Table_02 Pfd Valuation_commentaires fixe  internet Déc 08_Flash du mois de mai 2009_Capex- Mobile 2" xfId="14377" xr:uid="{00000000-0005-0000-0000-0000BB050000}"/>
    <cellStyle name="_Table_02 Pfd Valuation_commentaires fixe  internet Déc 08_Flash du mois de mai 2009_Capex- Mobile 2 2" xfId="18170" xr:uid="{00000000-0005-0000-0000-0000BC050000}"/>
    <cellStyle name="_Table_02 Pfd Valuation_commentaires fixe  internet Déc 08_Flash du mois de mai 2009_Capex- Mobile 3" xfId="8656" xr:uid="{00000000-0005-0000-0000-0000BD050000}"/>
    <cellStyle name="_Table_02 Pfd Valuation_commentaires fixe  internet Déc 08_Flash du mois de mai 2009_Capex- Mobile 4" xfId="13959" xr:uid="{00000000-0005-0000-0000-0000BE050000}"/>
    <cellStyle name="_Table_02 Pfd Valuation_commentaires fixe  internet Déc 08_Flash du mois de mai 2009_Capex- Mobile 5" xfId="8442" xr:uid="{00000000-0005-0000-0000-0000BF050000}"/>
    <cellStyle name="_Table_02 Pfd Valuation_commentaires fixe  internet Déc 08_Flash du mois de mai 2009_Capex- Mobile 6" xfId="8414" xr:uid="{00000000-0005-0000-0000-0000C0050000}"/>
    <cellStyle name="_Table_02 Pfd Valuation_commentaires fixe  internet Déc 08_Flash du mois de septembre 2009 (2) (version 1)" xfId="739" xr:uid="{00000000-0005-0000-0000-0000C1050000}"/>
    <cellStyle name="_Table_02 Pfd Valuation_commentaires fixe  internet Déc 08_Flash du mois de septembre 2009 (2) (version 1) 2" xfId="14378" xr:uid="{00000000-0005-0000-0000-0000C2050000}"/>
    <cellStyle name="_Table_02 Pfd Valuation_commentaires fixe  internet Déc 08_Flash du mois de septembre 2009 (2) (version 1) 2 2" xfId="18171" xr:uid="{00000000-0005-0000-0000-0000C3050000}"/>
    <cellStyle name="_Table_02 Pfd Valuation_commentaires fixe  internet Déc 08_Flash du mois de septembre 2009 (2) (version 1) 3" xfId="8657" xr:uid="{00000000-0005-0000-0000-0000C4050000}"/>
    <cellStyle name="_Table_02 Pfd Valuation_commentaires fixe  internet Déc 08_Flash du mois de septembre 2009 (2) (version 1) 4" xfId="13957" xr:uid="{00000000-0005-0000-0000-0000C5050000}"/>
    <cellStyle name="_Table_02 Pfd Valuation_commentaires fixe  internet Déc 08_Flash du mois de septembre 2009 (2) (version 1) 5" xfId="18012" xr:uid="{00000000-0005-0000-0000-0000C6050000}"/>
    <cellStyle name="_Table_02 Pfd Valuation_commentaires fixe  internet Déc 08_Flash du mois de septembre 2009 (2) (version 1) 6" xfId="17116" xr:uid="{00000000-0005-0000-0000-0000C7050000}"/>
    <cellStyle name="_Table_02 Pfd Valuation_commentaires fixe  internet Déc 08_Flash du mois de septembre 2009 (2) (version 1)_Budget Telmob 2011" xfId="740" xr:uid="{00000000-0005-0000-0000-0000C8050000}"/>
    <cellStyle name="_Table_02 Pfd Valuation_commentaires fixe  internet Déc 08_Flash du mois de septembre 2009 (2) (version 1)_Budget Telmob 2011 2" xfId="14379" xr:uid="{00000000-0005-0000-0000-0000C9050000}"/>
    <cellStyle name="_Table_02 Pfd Valuation_commentaires fixe  internet Déc 08_Flash du mois de septembre 2009 (2) (version 1)_Budget Telmob 2011 2 2" xfId="18172" xr:uid="{00000000-0005-0000-0000-0000CA050000}"/>
    <cellStyle name="_Table_02 Pfd Valuation_commentaires fixe  internet Déc 08_Flash du mois de septembre 2009 (2) (version 1)_Budget Telmob 2011 3" xfId="8658" xr:uid="{00000000-0005-0000-0000-0000CB050000}"/>
    <cellStyle name="_Table_02 Pfd Valuation_commentaires fixe  internet Déc 08_Flash du mois de septembre 2009 (2) (version 1)_Budget Telmob 2011 4" xfId="13955" xr:uid="{00000000-0005-0000-0000-0000CC050000}"/>
    <cellStyle name="_Table_02 Pfd Valuation_commentaires fixe  internet Déc 08_Flash du mois de septembre 2009 (2) (version 1)_Budget Telmob 2011 5" xfId="19178" xr:uid="{00000000-0005-0000-0000-0000CD050000}"/>
    <cellStyle name="_Table_02 Pfd Valuation_commentaires fixe  internet Déc 08_Flash du mois de septembre 2009 (2) (version 1)_Budget Telmob 2011 6" xfId="14201" xr:uid="{00000000-0005-0000-0000-0000CE050000}"/>
    <cellStyle name="_Table_02 Pfd Valuation_commentaires fixe  internet Déc 08_Flash du mois de septembre 2009 (2) (version 1)_Capex- Mobile" xfId="741" xr:uid="{00000000-0005-0000-0000-0000CF050000}"/>
    <cellStyle name="_Table_02 Pfd Valuation_commentaires fixe  internet Déc 08_Flash du mois de septembre 2009 (2) (version 1)_Capex- Mobile 2" xfId="14380" xr:uid="{00000000-0005-0000-0000-0000D0050000}"/>
    <cellStyle name="_Table_02 Pfd Valuation_commentaires fixe  internet Déc 08_Flash du mois de septembre 2009 (2) (version 1)_Capex- Mobile 2 2" xfId="18173" xr:uid="{00000000-0005-0000-0000-0000D1050000}"/>
    <cellStyle name="_Table_02 Pfd Valuation_commentaires fixe  internet Déc 08_Flash du mois de septembre 2009 (2) (version 1)_Capex- Mobile 3" xfId="8659" xr:uid="{00000000-0005-0000-0000-0000D2050000}"/>
    <cellStyle name="_Table_02 Pfd Valuation_commentaires fixe  internet Déc 08_Flash du mois de septembre 2009 (2) (version 1)_Capex- Mobile 4" xfId="13953" xr:uid="{00000000-0005-0000-0000-0000D3050000}"/>
    <cellStyle name="_Table_02 Pfd Valuation_commentaires fixe  internet Déc 08_Flash du mois de septembre 2009 (2) (version 1)_Capex- Mobile 5" xfId="19588" xr:uid="{00000000-0005-0000-0000-0000D4050000}"/>
    <cellStyle name="_Table_02 Pfd Valuation_commentaires fixe  internet Déc 08_Flash du mois de septembre 2009 (2) (version 1)_Capex- Mobile 6" xfId="19815" xr:uid="{00000000-0005-0000-0000-0000D5050000}"/>
    <cellStyle name="_Table_02 Pfd Valuation_commentaires fixe  internet Déc 08_Reporting Onatel Avril 2009 V0" xfId="742" xr:uid="{00000000-0005-0000-0000-0000D6050000}"/>
    <cellStyle name="_Table_02 Pfd Valuation_commentaires fixe  internet Déc 08_Reporting Onatel Avril 2009 V0 2" xfId="14381" xr:uid="{00000000-0005-0000-0000-0000D7050000}"/>
    <cellStyle name="_Table_02 Pfd Valuation_commentaires fixe  internet Déc 08_Reporting Onatel Avril 2009 V0 2 2" xfId="18174" xr:uid="{00000000-0005-0000-0000-0000D8050000}"/>
    <cellStyle name="_Table_02 Pfd Valuation_commentaires fixe  internet Déc 08_Reporting Onatel Avril 2009 V0 3" xfId="8660" xr:uid="{00000000-0005-0000-0000-0000D9050000}"/>
    <cellStyle name="_Table_02 Pfd Valuation_commentaires fixe  internet Déc 08_Reporting Onatel Avril 2009 V0 4" xfId="13951" xr:uid="{00000000-0005-0000-0000-0000DA050000}"/>
    <cellStyle name="_Table_02 Pfd Valuation_commentaires fixe  internet Déc 08_Reporting Onatel Avril 2009 V0 5" xfId="18011" xr:uid="{00000000-0005-0000-0000-0000DB050000}"/>
    <cellStyle name="_Table_02 Pfd Valuation_commentaires fixe  internet Déc 08_Reporting Onatel Avril 2009 V0 6" xfId="20102" xr:uid="{00000000-0005-0000-0000-0000DC050000}"/>
    <cellStyle name="_Table_02 Pfd Valuation_commentaires fixe  internet Déc 08_Reporting Onatel Avril 2009 V0_Budget Telmob 2011" xfId="743" xr:uid="{00000000-0005-0000-0000-0000DD050000}"/>
    <cellStyle name="_Table_02 Pfd Valuation_commentaires fixe  internet Déc 08_Reporting Onatel Avril 2009 V0_Budget Telmob 2011 2" xfId="14382" xr:uid="{00000000-0005-0000-0000-0000DE050000}"/>
    <cellStyle name="_Table_02 Pfd Valuation_commentaires fixe  internet Déc 08_Reporting Onatel Avril 2009 V0_Budget Telmob 2011 2 2" xfId="18175" xr:uid="{00000000-0005-0000-0000-0000DF050000}"/>
    <cellStyle name="_Table_02 Pfd Valuation_commentaires fixe  internet Déc 08_Reporting Onatel Avril 2009 V0_Budget Telmob 2011 3" xfId="8661" xr:uid="{00000000-0005-0000-0000-0000E0050000}"/>
    <cellStyle name="_Table_02 Pfd Valuation_commentaires fixe  internet Déc 08_Reporting Onatel Avril 2009 V0_Budget Telmob 2011 4" xfId="13949" xr:uid="{00000000-0005-0000-0000-0000E1050000}"/>
    <cellStyle name="_Table_02 Pfd Valuation_commentaires fixe  internet Déc 08_Reporting Onatel Avril 2009 V0_Budget Telmob 2011 5" xfId="11647" xr:uid="{00000000-0005-0000-0000-0000E2050000}"/>
    <cellStyle name="_Table_02 Pfd Valuation_commentaires fixe  internet Déc 08_Reporting Onatel Avril 2009 V0_Budget Telmob 2011 6" xfId="14199" xr:uid="{00000000-0005-0000-0000-0000E3050000}"/>
    <cellStyle name="_Table_02 Pfd Valuation_commentaires fixe  internet Déc 08_Reporting Onatel Avril 2009 V0_Capex- Mobile" xfId="744" xr:uid="{00000000-0005-0000-0000-0000E4050000}"/>
    <cellStyle name="_Table_02 Pfd Valuation_commentaires fixe  internet Déc 08_Reporting Onatel Avril 2009 V0_Capex- Mobile 2" xfId="14383" xr:uid="{00000000-0005-0000-0000-0000E5050000}"/>
    <cellStyle name="_Table_02 Pfd Valuation_commentaires fixe  internet Déc 08_Reporting Onatel Avril 2009 V0_Capex- Mobile 2 2" xfId="18176" xr:uid="{00000000-0005-0000-0000-0000E6050000}"/>
    <cellStyle name="_Table_02 Pfd Valuation_commentaires fixe  internet Déc 08_Reporting Onatel Avril 2009 V0_Capex- Mobile 3" xfId="8662" xr:uid="{00000000-0005-0000-0000-0000E7050000}"/>
    <cellStyle name="_Table_02 Pfd Valuation_commentaires fixe  internet Déc 08_Reporting Onatel Avril 2009 V0_Capex- Mobile 4" xfId="13947" xr:uid="{00000000-0005-0000-0000-0000E8050000}"/>
    <cellStyle name="_Table_02 Pfd Valuation_commentaires fixe  internet Déc 08_Reporting Onatel Avril 2009 V0_Capex- Mobile 5" xfId="9044" xr:uid="{00000000-0005-0000-0000-0000E9050000}"/>
    <cellStyle name="_Table_02 Pfd Valuation_commentaires fixe  internet Déc 08_Reporting Onatel Avril 2009 V0_Capex- Mobile 6" xfId="17155" xr:uid="{00000000-0005-0000-0000-0000EA050000}"/>
    <cellStyle name="_Table_02 Pfd Valuation_commentaires fixe  internet Déc 08_Reporting Onatel Avril 2009 V0_Copie de Flash du mois d' avril 2009 corrigé par NAIMI" xfId="745" xr:uid="{00000000-0005-0000-0000-0000EB050000}"/>
    <cellStyle name="_Table_02 Pfd Valuation_commentaires fixe  internet Déc 08_Reporting Onatel Avril 2009 V0_Copie de Flash du mois d' avril 2009 corrigé par NAIMI 2" xfId="14384" xr:uid="{00000000-0005-0000-0000-0000EC050000}"/>
    <cellStyle name="_Table_02 Pfd Valuation_commentaires fixe  internet Déc 08_Reporting Onatel Avril 2009 V0_Copie de Flash du mois d' avril 2009 corrigé par NAIMI 2 2" xfId="18177" xr:uid="{00000000-0005-0000-0000-0000ED050000}"/>
    <cellStyle name="_Table_02 Pfd Valuation_commentaires fixe  internet Déc 08_Reporting Onatel Avril 2009 V0_Copie de Flash du mois d' avril 2009 corrigé par NAIMI 3" xfId="8663" xr:uid="{00000000-0005-0000-0000-0000EE050000}"/>
    <cellStyle name="_Table_02 Pfd Valuation_commentaires fixe  internet Déc 08_Reporting Onatel Avril 2009 V0_Copie de Flash du mois d' avril 2009 corrigé par NAIMI 4" xfId="13945" xr:uid="{00000000-0005-0000-0000-0000EF050000}"/>
    <cellStyle name="_Table_02 Pfd Valuation_commentaires fixe  internet Déc 08_Reporting Onatel Avril 2009 V0_Copie de Flash du mois d' avril 2009 corrigé par NAIMI 5" xfId="18010" xr:uid="{00000000-0005-0000-0000-0000F0050000}"/>
    <cellStyle name="_Table_02 Pfd Valuation_commentaires fixe  internet Déc 08_Reporting Onatel Avril 2009 V0_Copie de Flash du mois d' avril 2009 corrigé par NAIMI 6" xfId="17222" xr:uid="{00000000-0005-0000-0000-0000F1050000}"/>
    <cellStyle name="_Table_02 Pfd Valuation_commentaires fixe  internet Déc 08_Reporting Onatel Avril 2009 V0_Copie de Flash du mois d' avril 2009 corrigé par NAIMI_Budget Telmob 2011" xfId="746" xr:uid="{00000000-0005-0000-0000-0000F2050000}"/>
    <cellStyle name="_Table_02 Pfd Valuation_commentaires fixe  internet Déc 08_Reporting Onatel Avril 2009 V0_Copie de Flash du mois d' avril 2009 corrigé par NAIMI_Budget Telmob 2011 2" xfId="14385" xr:uid="{00000000-0005-0000-0000-0000F3050000}"/>
    <cellStyle name="_Table_02 Pfd Valuation_commentaires fixe  internet Déc 08_Reporting Onatel Avril 2009 V0_Copie de Flash du mois d' avril 2009 corrigé par NAIMI_Budget Telmob 2011 2 2" xfId="18178" xr:uid="{00000000-0005-0000-0000-0000F4050000}"/>
    <cellStyle name="_Table_02 Pfd Valuation_commentaires fixe  internet Déc 08_Reporting Onatel Avril 2009 V0_Copie de Flash du mois d' avril 2009 corrigé par NAIMI_Budget Telmob 2011 3" xfId="8664" xr:uid="{00000000-0005-0000-0000-0000F5050000}"/>
    <cellStyle name="_Table_02 Pfd Valuation_commentaires fixe  internet Déc 08_Reporting Onatel Avril 2009 V0_Copie de Flash du mois d' avril 2009 corrigé par NAIMI_Budget Telmob 2011 4" xfId="13943" xr:uid="{00000000-0005-0000-0000-0000F6050000}"/>
    <cellStyle name="_Table_02 Pfd Valuation_commentaires fixe  internet Déc 08_Reporting Onatel Avril 2009 V0_Copie de Flash du mois d' avril 2009 corrigé par NAIMI_Budget Telmob 2011 5" xfId="19054" xr:uid="{00000000-0005-0000-0000-0000F7050000}"/>
    <cellStyle name="_Table_02 Pfd Valuation_commentaires fixe  internet Déc 08_Reporting Onatel Avril 2009 V0_Copie de Flash du mois d' avril 2009 corrigé par NAIMI_Budget Telmob 2011 6" xfId="10690" xr:uid="{00000000-0005-0000-0000-0000F8050000}"/>
    <cellStyle name="_Table_02 Pfd Valuation_commentaires fixe  internet Déc 08_Reporting Onatel Avril 2009 V0_Copie de Flash du mois d' avril 2009 corrigé par NAIMI_Capex- Mobile" xfId="747" xr:uid="{00000000-0005-0000-0000-0000F9050000}"/>
    <cellStyle name="_Table_02 Pfd Valuation_commentaires fixe  internet Déc 08_Reporting Onatel Avril 2009 V0_Copie de Flash du mois d' avril 2009 corrigé par NAIMI_Capex- Mobile 2" xfId="14386" xr:uid="{00000000-0005-0000-0000-0000FA050000}"/>
    <cellStyle name="_Table_02 Pfd Valuation_commentaires fixe  internet Déc 08_Reporting Onatel Avril 2009 V0_Copie de Flash du mois d' avril 2009 corrigé par NAIMI_Capex- Mobile 2 2" xfId="18179" xr:uid="{00000000-0005-0000-0000-0000FB050000}"/>
    <cellStyle name="_Table_02 Pfd Valuation_commentaires fixe  internet Déc 08_Reporting Onatel Avril 2009 V0_Copie de Flash du mois d' avril 2009 corrigé par NAIMI_Capex- Mobile 3" xfId="8665" xr:uid="{00000000-0005-0000-0000-0000FC050000}"/>
    <cellStyle name="_Table_02 Pfd Valuation_commentaires fixe  internet Déc 08_Reporting Onatel Avril 2009 V0_Copie de Flash du mois d' avril 2009 corrigé par NAIMI_Capex- Mobile 4" xfId="13941" xr:uid="{00000000-0005-0000-0000-0000FD050000}"/>
    <cellStyle name="_Table_02 Pfd Valuation_commentaires fixe  internet Déc 08_Reporting Onatel Avril 2009 V0_Copie de Flash du mois d' avril 2009 corrigé par NAIMI_Capex- Mobile 5" xfId="19587" xr:uid="{00000000-0005-0000-0000-0000FE050000}"/>
    <cellStyle name="_Table_02 Pfd Valuation_commentaires fixe  internet Déc 08_Reporting Onatel Avril 2009 V0_Copie de Flash du mois d' avril 2009 corrigé par NAIMI_Capex- Mobile 6" xfId="9369" xr:uid="{00000000-0005-0000-0000-0000FF050000}"/>
    <cellStyle name="_Table_02 Pfd Valuation_commentaires fixe  internet Déc 08_Reporting Onatel Avril 2009 V0_Copie de Flash du mois d' avril 2009 corrigé par NAIMI_Flash du mois de mai 2009" xfId="748" xr:uid="{00000000-0005-0000-0000-000000060000}"/>
    <cellStyle name="_Table_02 Pfd Valuation_commentaires fixe  internet Déc 08_Reporting Onatel Avril 2009 V0_Copie de Flash du mois d' avril 2009 corrigé par NAIMI_Flash du mois de mai 2009 2" xfId="14387" xr:uid="{00000000-0005-0000-0000-000001060000}"/>
    <cellStyle name="_Table_02 Pfd Valuation_commentaires fixe  internet Déc 08_Reporting Onatel Avril 2009 V0_Copie de Flash du mois d' avril 2009 corrigé par NAIMI_Flash du mois de mai 2009 2 2" xfId="18180" xr:uid="{00000000-0005-0000-0000-000002060000}"/>
    <cellStyle name="_Table_02 Pfd Valuation_commentaires fixe  internet Déc 08_Reporting Onatel Avril 2009 V0_Copie de Flash du mois d' avril 2009 corrigé par NAIMI_Flash du mois de mai 2009 3" xfId="8666" xr:uid="{00000000-0005-0000-0000-000003060000}"/>
    <cellStyle name="_Table_02 Pfd Valuation_commentaires fixe  internet Déc 08_Reporting Onatel Avril 2009 V0_Copie de Flash du mois d' avril 2009 corrigé par NAIMI_Flash du mois de mai 2009 4" xfId="13939" xr:uid="{00000000-0005-0000-0000-000004060000}"/>
    <cellStyle name="_Table_02 Pfd Valuation_commentaires fixe  internet Déc 08_Reporting Onatel Avril 2009 V0_Copie de Flash du mois d' avril 2009 corrigé par NAIMI_Flash du mois de mai 2009 5" xfId="18009" xr:uid="{00000000-0005-0000-0000-000005060000}"/>
    <cellStyle name="_Table_02 Pfd Valuation_commentaires fixe  internet Déc 08_Reporting Onatel Avril 2009 V0_Copie de Flash du mois d' avril 2009 corrigé par NAIMI_Flash du mois de mai 2009 6" xfId="18972" xr:uid="{00000000-0005-0000-0000-000006060000}"/>
    <cellStyle name="_Table_02 Pfd Valuation_commentaires fixe  internet Déc 08_Reporting Onatel Avril 2009 V0_Copie de Flash du mois d' avril 2009 corrigé par NAIMI_Flash du mois de mai 2009_Budget Telmob 2011" xfId="749" xr:uid="{00000000-0005-0000-0000-000007060000}"/>
    <cellStyle name="_Table_02 Pfd Valuation_commentaires fixe  internet Déc 08_Reporting Onatel Avril 2009 V0_Copie de Flash du mois d' avril 2009 corrigé par NAIMI_Flash du mois de mai 2009_Budget Telmob 2011 2" xfId="14388" xr:uid="{00000000-0005-0000-0000-000008060000}"/>
    <cellStyle name="_Table_02 Pfd Valuation_commentaires fixe  internet Déc 08_Reporting Onatel Avril 2009 V0_Copie de Flash du mois d' avril 2009 corrigé par NAIMI_Flash du mois de mai 2009_Budget Telmob 2011 2 2" xfId="18181" xr:uid="{00000000-0005-0000-0000-000009060000}"/>
    <cellStyle name="_Table_02 Pfd Valuation_commentaires fixe  internet Déc 08_Reporting Onatel Avril 2009 V0_Copie de Flash du mois d' avril 2009 corrigé par NAIMI_Flash du mois de mai 2009_Budget Telmob 2011 3" xfId="8667" xr:uid="{00000000-0005-0000-0000-00000A060000}"/>
    <cellStyle name="_Table_02 Pfd Valuation_commentaires fixe  internet Déc 08_Reporting Onatel Avril 2009 V0_Copie de Flash du mois d' avril 2009 corrigé par NAIMI_Flash du mois de mai 2009_Budget Telmob 2011 4" xfId="13937" xr:uid="{00000000-0005-0000-0000-00000B060000}"/>
    <cellStyle name="_Table_02 Pfd Valuation_commentaires fixe  internet Déc 08_Reporting Onatel Avril 2009 V0_Copie de Flash du mois d' avril 2009 corrigé par NAIMI_Flash du mois de mai 2009_Budget Telmob 2011 5" xfId="18008" xr:uid="{00000000-0005-0000-0000-00000C060000}"/>
    <cellStyle name="_Table_02 Pfd Valuation_commentaires fixe  internet Déc 08_Reporting Onatel Avril 2009 V0_Copie de Flash du mois d' avril 2009 corrigé par NAIMI_Flash du mois de mai 2009_Budget Telmob 2011 6" xfId="9368" xr:uid="{00000000-0005-0000-0000-00000D060000}"/>
    <cellStyle name="_Table_02 Pfd Valuation_commentaires fixe  internet Déc 08_Reporting Onatel Avril 2009 V0_Copie de Flash du mois d' avril 2009 corrigé par NAIMI_Flash du mois de mai 2009_Capex- Mobile" xfId="750" xr:uid="{00000000-0005-0000-0000-00000E060000}"/>
    <cellStyle name="_Table_02 Pfd Valuation_commentaires fixe  internet Déc 08_Reporting Onatel Avril 2009 V0_Copie de Flash du mois d' avril 2009 corrigé par NAIMI_Flash du mois de mai 2009_Capex- Mobile 2" xfId="14389" xr:uid="{00000000-0005-0000-0000-00000F060000}"/>
    <cellStyle name="_Table_02 Pfd Valuation_commentaires fixe  internet Déc 08_Reporting Onatel Avril 2009 V0_Copie de Flash du mois d' avril 2009 corrigé par NAIMI_Flash du mois de mai 2009_Capex- Mobile 2 2" xfId="18182" xr:uid="{00000000-0005-0000-0000-000010060000}"/>
    <cellStyle name="_Table_02 Pfd Valuation_commentaires fixe  internet Déc 08_Reporting Onatel Avril 2009 V0_Copie de Flash du mois d' avril 2009 corrigé par NAIMI_Flash du mois de mai 2009_Capex- Mobile 3" xfId="8668" xr:uid="{00000000-0005-0000-0000-000011060000}"/>
    <cellStyle name="_Table_02 Pfd Valuation_commentaires fixe  internet Déc 08_Reporting Onatel Avril 2009 V0_Copie de Flash du mois d' avril 2009 corrigé par NAIMI_Flash du mois de mai 2009_Capex- Mobile 4" xfId="11181" xr:uid="{00000000-0005-0000-0000-000012060000}"/>
    <cellStyle name="_Table_02 Pfd Valuation_commentaires fixe  internet Déc 08_Reporting Onatel Avril 2009 V0_Copie de Flash du mois d' avril 2009 corrigé par NAIMI_Flash du mois de mai 2009_Capex- Mobile 5" xfId="19222" xr:uid="{00000000-0005-0000-0000-000013060000}"/>
    <cellStyle name="_Table_02 Pfd Valuation_commentaires fixe  internet Déc 08_Reporting Onatel Avril 2009 V0_Copie de Flash du mois d' avril 2009 corrigé par NAIMI_Flash du mois de mai 2009_Capex- Mobile 6" xfId="14197" xr:uid="{00000000-0005-0000-0000-000014060000}"/>
    <cellStyle name="_Table_02 Pfd Valuation_commentaires fixe  internet Déc 08_Reporting Onatel Avril 2009 V0_Copie de Flash du mois d' avril 2009 corrigé par NAIMI_Flash du mois de septembre 2009 (2) (version 1)" xfId="751" xr:uid="{00000000-0005-0000-0000-000015060000}"/>
    <cellStyle name="_Table_02 Pfd Valuation_commentaires fixe  internet Déc 08_Reporting Onatel Avril 2009 V0_Copie de Flash du mois d' avril 2009 corrigé par NAIMI_Flash du mois de septembre 2009 (2) (version 1) 2" xfId="14390" xr:uid="{00000000-0005-0000-0000-000016060000}"/>
    <cellStyle name="_Table_02 Pfd Valuation_commentaires fixe  internet Déc 08_Reporting Onatel Avril 2009 V0_Copie de Flash du mois d' avril 2009 corrigé par NAIMI_Flash du mois de septembre 2009 (2) (version 1) 2 2" xfId="18183" xr:uid="{00000000-0005-0000-0000-000017060000}"/>
    <cellStyle name="_Table_02 Pfd Valuation_commentaires fixe  internet Déc 08_Reporting Onatel Avril 2009 V0_Copie de Flash du mois d' avril 2009 corrigé par NAIMI_Flash du mois de septembre 2009 (2) (version 1) 3" xfId="8669" xr:uid="{00000000-0005-0000-0000-000018060000}"/>
    <cellStyle name="_Table_02 Pfd Valuation_commentaires fixe  internet Déc 08_Reporting Onatel Avril 2009 V0_Copie de Flash du mois d' avril 2009 corrigé par NAIMI_Flash du mois de septembre 2009 (2) (version 1) 4" xfId="11182" xr:uid="{00000000-0005-0000-0000-000019060000}"/>
    <cellStyle name="_Table_02 Pfd Valuation_commentaires fixe  internet Déc 08_Reporting Onatel Avril 2009 V0_Copie de Flash du mois d' avril 2009 corrigé par NAIMI_Flash du mois de septembre 2009 (2) (version 1) 5" xfId="19586" xr:uid="{00000000-0005-0000-0000-00001A060000}"/>
    <cellStyle name="_Table_02 Pfd Valuation_commentaires fixe  internet Déc 08_Reporting Onatel Avril 2009 V0_Copie de Flash du mois d' avril 2009 corrigé par NAIMI_Flash du mois de septembre 2009 (2) (version 1) 6" xfId="18973" xr:uid="{00000000-0005-0000-0000-00001B060000}"/>
    <cellStyle name="_Table_02 Pfd Valuation_commentaires fixe  internet Déc 08_Reporting Onatel Avril 2009 V0_Copie de Flash du mois d' avril 2009 corrigé par NAIMI_Flash du mois de septembre 2009 (2) (version 1)_Budget Telmob 2011" xfId="752" xr:uid="{00000000-0005-0000-0000-00001C060000}"/>
    <cellStyle name="_Table_02 Pfd Valuation_commentaires fixe  internet Déc 08_Reporting Onatel Avril 2009 V0_Copie de Flash du mois d' avril 2009 corrigé par NAIMI_Flash du mois de septembre 2009 (2) (version 1)_Budget Telmob 2011 2" xfId="14391" xr:uid="{00000000-0005-0000-0000-00001D060000}"/>
    <cellStyle name="_Table_02 Pfd Valuation_commentaires fixe  internet Déc 08_Reporting Onatel Avril 2009 V0_Copie de Flash du mois d' avril 2009 corrigé par NAIMI_Flash du mois de septembre 2009 (2) (version 1)_Budget Telmob 2011 2 2" xfId="18184" xr:uid="{00000000-0005-0000-0000-00001E060000}"/>
    <cellStyle name="_Table_02 Pfd Valuation_commentaires fixe  internet Déc 08_Reporting Onatel Avril 2009 V0_Copie de Flash du mois d' avril 2009 corrigé par NAIMI_Flash du mois de septembre 2009 (2) (version 1)_Budget Telmob 2011 3" xfId="8670" xr:uid="{00000000-0005-0000-0000-00001F060000}"/>
    <cellStyle name="_Table_02 Pfd Valuation_commentaires fixe  internet Déc 08_Reporting Onatel Avril 2009 V0_Copie de Flash du mois d' avril 2009 corrigé par NAIMI_Flash du mois de septembre 2009 (2) (version 1)_Budget Telmob 2011 4" xfId="11171" xr:uid="{00000000-0005-0000-0000-000020060000}"/>
    <cellStyle name="_Table_02 Pfd Valuation_commentaires fixe  internet Déc 08_Reporting Onatel Avril 2009 V0_Copie de Flash du mois d' avril 2009 corrigé par NAIMI_Flash du mois de septembre 2009 (2) (version 1)_Budget Telmob 2011 5" xfId="18007" xr:uid="{00000000-0005-0000-0000-000021060000}"/>
    <cellStyle name="_Table_02 Pfd Valuation_commentaires fixe  internet Déc 08_Reporting Onatel Avril 2009 V0_Copie de Flash du mois d' avril 2009 corrigé par NAIMI_Flash du mois de septembre 2009 (2) (version 1)_Budget Telmob 2011 6" xfId="9367" xr:uid="{00000000-0005-0000-0000-000022060000}"/>
    <cellStyle name="_Table_02 Pfd Valuation_commentaires fixe  internet Déc 08_Reporting Onatel Avril 2009 V0_Copie de Flash du mois d' avril 2009 corrigé par NAIMI_Flash du mois de septembre 2009 (2) (version 1)_Capex- Mobile" xfId="753" xr:uid="{00000000-0005-0000-0000-000023060000}"/>
    <cellStyle name="_Table_02 Pfd Valuation_commentaires fixe  internet Déc 08_Reporting Onatel Avril 2009 V0_Copie de Flash du mois d' avril 2009 corrigé par NAIMI_Flash du mois de septembre 2009 (2) (version 1)_Capex- Mobile 2" xfId="14392" xr:uid="{00000000-0005-0000-0000-000024060000}"/>
    <cellStyle name="_Table_02 Pfd Valuation_commentaires fixe  internet Déc 08_Reporting Onatel Avril 2009 V0_Copie de Flash du mois d' avril 2009 corrigé par NAIMI_Flash du mois de septembre 2009 (2) (version 1)_Capex- Mobile 2 2" xfId="18185" xr:uid="{00000000-0005-0000-0000-000025060000}"/>
    <cellStyle name="_Table_02 Pfd Valuation_commentaires fixe  internet Déc 08_Reporting Onatel Avril 2009 V0_Copie de Flash du mois d' avril 2009 corrigé par NAIMI_Flash du mois de septembre 2009 (2) (version 1)_Capex- Mobile 3" xfId="8671" xr:uid="{00000000-0005-0000-0000-000026060000}"/>
    <cellStyle name="_Table_02 Pfd Valuation_commentaires fixe  internet Déc 08_Reporting Onatel Avril 2009 V0_Copie de Flash du mois d' avril 2009 corrigé par NAIMI_Flash du mois de septembre 2009 (2) (version 1)_Capex- Mobile 4" xfId="11172" xr:uid="{00000000-0005-0000-0000-000027060000}"/>
    <cellStyle name="_Table_02 Pfd Valuation_commentaires fixe  internet Déc 08_Reporting Onatel Avril 2009 V0_Copie de Flash du mois d' avril 2009 corrigé par NAIMI_Flash du mois de septembre 2009 (2) (version 1)_Capex- Mobile 5" xfId="11673" xr:uid="{00000000-0005-0000-0000-000028060000}"/>
    <cellStyle name="_Table_02 Pfd Valuation_commentaires fixe  internet Déc 08_Reporting Onatel Avril 2009 V0_Copie de Flash du mois d' avril 2009 corrigé par NAIMI_Flash du mois de septembre 2009 (2) (version 1)_Capex- Mobile 6" xfId="18974" xr:uid="{00000000-0005-0000-0000-000029060000}"/>
    <cellStyle name="_Table_02 Pfd Valuation_commentaires fixe  internet Déc 08_Reporting Onatel Avril 2009 V0_Copie de Flash du mois d' avril 2009 corrigé par NAIMI_Reporting Onatel Mai 2009 V 0" xfId="754" xr:uid="{00000000-0005-0000-0000-00002A060000}"/>
    <cellStyle name="_Table_02 Pfd Valuation_commentaires fixe  internet Déc 08_Reporting Onatel Avril 2009 V0_Copie de Flash du mois d' avril 2009 corrigé par NAIMI_Reporting Onatel Mai 2009 V 0 2" xfId="14393" xr:uid="{00000000-0005-0000-0000-00002B060000}"/>
    <cellStyle name="_Table_02 Pfd Valuation_commentaires fixe  internet Déc 08_Reporting Onatel Avril 2009 V0_Copie de Flash du mois d' avril 2009 corrigé par NAIMI_Reporting Onatel Mai 2009 V 0 2 2" xfId="18186" xr:uid="{00000000-0005-0000-0000-00002C060000}"/>
    <cellStyle name="_Table_02 Pfd Valuation_commentaires fixe  internet Déc 08_Reporting Onatel Avril 2009 V0_Copie de Flash du mois d' avril 2009 corrigé par NAIMI_Reporting Onatel Mai 2009 V 0 3" xfId="8672" xr:uid="{00000000-0005-0000-0000-00002D060000}"/>
    <cellStyle name="_Table_02 Pfd Valuation_commentaires fixe  internet Déc 08_Reporting Onatel Avril 2009 V0_Copie de Flash du mois d' avril 2009 corrigé par NAIMI_Reporting Onatel Mai 2009 V 0 4" xfId="11294" xr:uid="{00000000-0005-0000-0000-00002E060000}"/>
    <cellStyle name="_Table_02 Pfd Valuation_commentaires fixe  internet Déc 08_Reporting Onatel Avril 2009 V0_Copie de Flash du mois d' avril 2009 corrigé par NAIMI_Reporting Onatel Mai 2009 V 0 5" xfId="18006" xr:uid="{00000000-0005-0000-0000-00002F060000}"/>
    <cellStyle name="_Table_02 Pfd Valuation_commentaires fixe  internet Déc 08_Reporting Onatel Avril 2009 V0_Copie de Flash du mois d' avril 2009 corrigé par NAIMI_Reporting Onatel Mai 2009 V 0 6" xfId="14195" xr:uid="{00000000-0005-0000-0000-000030060000}"/>
    <cellStyle name="_Table_02 Pfd Valuation_commentaires fixe  internet Déc 08_Reporting Onatel Avril 2009 V0_Copie de Flash du mois d' avril 2009 corrigé par NAIMI_Reporting Onatel Mai 2009 V 0_Budget Telmob 2011" xfId="755" xr:uid="{00000000-0005-0000-0000-000031060000}"/>
    <cellStyle name="_Table_02 Pfd Valuation_commentaires fixe  internet Déc 08_Reporting Onatel Avril 2009 V0_Copie de Flash du mois d' avril 2009 corrigé par NAIMI_Reporting Onatel Mai 2009 V 0_Budget Telmob 2011 2" xfId="14394" xr:uid="{00000000-0005-0000-0000-000032060000}"/>
    <cellStyle name="_Table_02 Pfd Valuation_commentaires fixe  internet Déc 08_Reporting Onatel Avril 2009 V0_Copie de Flash du mois d' avril 2009 corrigé par NAIMI_Reporting Onatel Mai 2009 V 0_Budget Telmob 2011 2 2" xfId="18187" xr:uid="{00000000-0005-0000-0000-000033060000}"/>
    <cellStyle name="_Table_02 Pfd Valuation_commentaires fixe  internet Déc 08_Reporting Onatel Avril 2009 V0_Copie de Flash du mois d' avril 2009 corrigé par NAIMI_Reporting Onatel Mai 2009 V 0_Budget Telmob 2011 3" xfId="8673" xr:uid="{00000000-0005-0000-0000-000034060000}"/>
    <cellStyle name="_Table_02 Pfd Valuation_commentaires fixe  internet Déc 08_Reporting Onatel Avril 2009 V0_Copie de Flash du mois d' avril 2009 corrigé par NAIMI_Reporting Onatel Mai 2009 V 0_Budget Telmob 2011 4" xfId="9938" xr:uid="{00000000-0005-0000-0000-000035060000}"/>
    <cellStyle name="_Table_02 Pfd Valuation_commentaires fixe  internet Déc 08_Reporting Onatel Avril 2009 V0_Copie de Flash du mois d' avril 2009 corrigé par NAIMI_Reporting Onatel Mai 2009 V 0_Budget Telmob 2011 5" xfId="19149" xr:uid="{00000000-0005-0000-0000-000036060000}"/>
    <cellStyle name="_Table_02 Pfd Valuation_commentaires fixe  internet Déc 08_Reporting Onatel Avril 2009 V0_Copie de Flash du mois d' avril 2009 corrigé par NAIMI_Reporting Onatel Mai 2009 V 0_Budget Telmob 2011 6" xfId="10337" xr:uid="{00000000-0005-0000-0000-000037060000}"/>
    <cellStyle name="_Table_02 Pfd Valuation_commentaires fixe  internet Déc 08_Reporting Onatel Avril 2009 V0_Copie de Flash du mois d' avril 2009 corrigé par NAIMI_Reporting Onatel Mai 2009 V 0_Capex- Mobile" xfId="756" xr:uid="{00000000-0005-0000-0000-000038060000}"/>
    <cellStyle name="_Table_02 Pfd Valuation_commentaires fixe  internet Déc 08_Reporting Onatel Avril 2009 V0_Copie de Flash du mois d' avril 2009 corrigé par NAIMI_Reporting Onatel Mai 2009 V 0_Capex- Mobile 2" xfId="14395" xr:uid="{00000000-0005-0000-0000-000039060000}"/>
    <cellStyle name="_Table_02 Pfd Valuation_commentaires fixe  internet Déc 08_Reporting Onatel Avril 2009 V0_Copie de Flash du mois d' avril 2009 corrigé par NAIMI_Reporting Onatel Mai 2009 V 0_Capex- Mobile 2 2" xfId="18188" xr:uid="{00000000-0005-0000-0000-00003A060000}"/>
    <cellStyle name="_Table_02 Pfd Valuation_commentaires fixe  internet Déc 08_Reporting Onatel Avril 2009 V0_Copie de Flash du mois d' avril 2009 corrigé par NAIMI_Reporting Onatel Mai 2009 V 0_Capex- Mobile 3" xfId="8674" xr:uid="{00000000-0005-0000-0000-00003B060000}"/>
    <cellStyle name="_Table_02 Pfd Valuation_commentaires fixe  internet Déc 08_Reporting Onatel Avril 2009 V0_Copie de Flash du mois d' avril 2009 corrigé par NAIMI_Reporting Onatel Mai 2009 V 0_Capex- Mobile 4" xfId="11183" xr:uid="{00000000-0005-0000-0000-00003C060000}"/>
    <cellStyle name="_Table_02 Pfd Valuation_commentaires fixe  internet Déc 08_Reporting Onatel Avril 2009 V0_Copie de Flash du mois d' avril 2009 corrigé par NAIMI_Reporting Onatel Mai 2009 V 0_Capex- Mobile 5" xfId="19585" xr:uid="{00000000-0005-0000-0000-00003D060000}"/>
    <cellStyle name="_Table_02 Pfd Valuation_commentaires fixe  internet Déc 08_Reporting Onatel Avril 2009 V0_Copie de Flash du mois d' avril 2009 corrigé par NAIMI_Reporting Onatel Mai 2009 V 0_Capex- Mobile 6" xfId="18975" xr:uid="{00000000-0005-0000-0000-00003E060000}"/>
    <cellStyle name="_Table_02 Pfd Valuation_commentaires fixe  internet Déc 08_Reporting Onatel Avril 2009 V0_Copie de Flash du mois d' avril 2009 corrigé par NAIMI_Reporting Onatel Mai 2009 V 0_Flash du mois de septembre 2009 (2) (version 1)" xfId="757" xr:uid="{00000000-0005-0000-0000-00003F060000}"/>
    <cellStyle name="_Table_02 Pfd Valuation_commentaires fixe  internet Déc 08_Reporting Onatel Avril 2009 V0_Copie de Flash du mois d' avril 2009 corrigé par NAIMI_Reporting Onatel Mai 2009 V 0_Flash du mois de septembre 2009 (2) (version 1) 2" xfId="14396" xr:uid="{00000000-0005-0000-0000-000040060000}"/>
    <cellStyle name="_Table_02 Pfd Valuation_commentaires fixe  internet Déc 08_Reporting Onatel Avril 2009 V0_Copie de Flash du mois d' avril 2009 corrigé par NAIMI_Reporting Onatel Mai 2009 V 0_Flash du mois de septembre 2009 (2) (version 1) 2 2" xfId="18189" xr:uid="{00000000-0005-0000-0000-000041060000}"/>
    <cellStyle name="_Table_02 Pfd Valuation_commentaires fixe  internet Déc 08_Reporting Onatel Avril 2009 V0_Copie de Flash du mois d' avril 2009 corrigé par NAIMI_Reporting Onatel Mai 2009 V 0_Flash du mois de septembre 2009 (2) (version 1) 3" xfId="8675" xr:uid="{00000000-0005-0000-0000-000042060000}"/>
    <cellStyle name="_Table_02 Pfd Valuation_commentaires fixe  internet Déc 08_Reporting Onatel Avril 2009 V0_Copie de Flash du mois d' avril 2009 corrigé par NAIMI_Reporting Onatel Mai 2009 V 0_Flash du mois de septembre 2009 (2) (version 1) 4" xfId="11184" xr:uid="{00000000-0005-0000-0000-000043060000}"/>
    <cellStyle name="_Table_02 Pfd Valuation_commentaires fixe  internet Déc 08_Reporting Onatel Avril 2009 V0_Copie de Flash du mois d' avril 2009 corrigé par NAIMI_Reporting Onatel Mai 2009 V 0_Flash du mois de septembre 2009 (2) (version 1) 5" xfId="18005" xr:uid="{00000000-0005-0000-0000-000044060000}"/>
    <cellStyle name="_Table_02 Pfd Valuation_commentaires fixe  internet Déc 08_Reporting Onatel Avril 2009 V0_Copie de Flash du mois d' avril 2009 corrigé par NAIMI_Reporting Onatel Mai 2009 V 0_Flash du mois de septembre 2009 (2) (version 1) 6" xfId="14193" xr:uid="{00000000-0005-0000-0000-000045060000}"/>
    <cellStyle name="_Table_02 Pfd Valuation_commentaires fixe  internet Déc 08_Reporting Onatel Avril 2009 V0_Copie de Flash du mois d' avril 2009 corrigé par NAIMI_Reporting Onatel Mai 2009 V 0_Flash du mois de septembre 2009 (2) (version 1)_Budget Telmob 2011" xfId="758" xr:uid="{00000000-0005-0000-0000-000046060000}"/>
    <cellStyle name="_Table_02 Pfd Valuation_commentaires fixe  internet Déc 08_Reporting Onatel Avril 2009 V0_Copie de Flash du mois d' avril 2009 corrigé par NAIMI_Reporting Onatel Mai 2009 V 0_Flash du mois de septembre 2009 (2) (version 1)_Budget Telmob 2011 2" xfId="14397" xr:uid="{00000000-0005-0000-0000-000047060000}"/>
    <cellStyle name="_Table_02 Pfd Valuation_commentaires fixe  internet Déc 08_Reporting Onatel Avril 2009 V0_Copie de Flash du mois d' avril 2009 corrigé par NAIMI_Reporting Onatel Mai 2009 V 0_Flash du mois de septembre 2009 (2) (version 1)_Budget Telmob 2011 2 2" xfId="18190" xr:uid="{00000000-0005-0000-0000-000048060000}"/>
    <cellStyle name="_Table_02 Pfd Valuation_commentaires fixe  internet Déc 08_Reporting Onatel Avril 2009 V0_Copie de Flash du mois d' avril 2009 corrigé par NAIMI_Reporting Onatel Mai 2009 V 0_Flash du mois de septembre 2009 (2) (version 1)_Budget Telmob 2011 3" xfId="8676" xr:uid="{00000000-0005-0000-0000-000049060000}"/>
    <cellStyle name="_Table_02 Pfd Valuation_commentaires fixe  internet Déc 08_Reporting Onatel Avril 2009 V0_Copie de Flash du mois d' avril 2009 corrigé par NAIMI_Reporting Onatel Mai 2009 V 0_Flash du mois de septembre 2009 (2) (version 1)_Budget Telmob 2011 4" xfId="11185" xr:uid="{00000000-0005-0000-0000-00004A060000}"/>
    <cellStyle name="_Table_02 Pfd Valuation_commentaires fixe  internet Déc 08_Reporting Onatel Avril 2009 V0_Copie de Flash du mois d' avril 2009 corrigé par NAIMI_Reporting Onatel Mai 2009 V 0_Flash du mois de septembre 2009 (2) (version 1)_Budget Telmob 2011 5" xfId="8517" xr:uid="{00000000-0005-0000-0000-00004B060000}"/>
    <cellStyle name="_Table_02 Pfd Valuation_commentaires fixe  internet Déc 08_Reporting Onatel Avril 2009 V0_Copie de Flash du mois d' avril 2009 corrigé par NAIMI_Reporting Onatel Mai 2009 V 0_Flash du mois de septembre 2009 (2) (version 1)_Budget Telmob 2011 6" xfId="10689" xr:uid="{00000000-0005-0000-0000-00004C060000}"/>
    <cellStyle name="_Table_02 Pfd Valuation_commentaires fixe  internet Déc 08_Reporting Onatel Avril 2009 V0_Copie de Flash du mois d' avril 2009 corrigé par NAIMI_Reporting Onatel Mai 2009 V 0_Flash du mois de septembre 2009 (2) (version 1)_Capex- Mobile" xfId="759" xr:uid="{00000000-0005-0000-0000-00004D060000}"/>
    <cellStyle name="_Table_02 Pfd Valuation_commentaires fixe  internet Déc 08_Reporting Onatel Avril 2009 V0_Copie de Flash du mois d' avril 2009 corrigé par NAIMI_Reporting Onatel Mai 2009 V 0_Flash du mois de septembre 2009 (2) (version 1)_Capex- Mobile 2" xfId="14398" xr:uid="{00000000-0005-0000-0000-00004E060000}"/>
    <cellStyle name="_Table_02 Pfd Valuation_commentaires fixe  internet Déc 08_Reporting Onatel Avril 2009 V0_Copie de Flash du mois d' avril 2009 corrigé par NAIMI_Reporting Onatel Mai 2009 V 0_Flash du mois de septembre 2009 (2) (version 1)_Capex- Mobile 2 2" xfId="18191" xr:uid="{00000000-0005-0000-0000-00004F060000}"/>
    <cellStyle name="_Table_02 Pfd Valuation_commentaires fixe  internet Déc 08_Reporting Onatel Avril 2009 V0_Copie de Flash du mois d' avril 2009 corrigé par NAIMI_Reporting Onatel Mai 2009 V 0_Flash du mois de septembre 2009 (2) (version 1)_Capex- Mobile 3" xfId="8677" xr:uid="{00000000-0005-0000-0000-000050060000}"/>
    <cellStyle name="_Table_02 Pfd Valuation_commentaires fixe  internet Déc 08_Reporting Onatel Avril 2009 V0_Copie de Flash du mois d' avril 2009 corrigé par NAIMI_Reporting Onatel Mai 2009 V 0_Flash du mois de septembre 2009 (2) (version 1)_Capex- Mobile 4" xfId="11186" xr:uid="{00000000-0005-0000-0000-000051060000}"/>
    <cellStyle name="_Table_02 Pfd Valuation_commentaires fixe  internet Déc 08_Reporting Onatel Avril 2009 V0_Copie de Flash du mois d' avril 2009 corrigé par NAIMI_Reporting Onatel Mai 2009 V 0_Flash du mois de septembre 2009 (2) (version 1)_Capex- Mobile 5" xfId="9078" xr:uid="{00000000-0005-0000-0000-000052060000}"/>
    <cellStyle name="_Table_02 Pfd Valuation_commentaires fixe  internet Déc 08_Reporting Onatel Avril 2009 V0_Copie de Flash du mois d' avril 2009 corrigé par NAIMI_Reporting Onatel Mai 2009 V 0_Flash du mois de septembre 2009 (2) (version 1)_Capex- Mobile 6" xfId="18732" xr:uid="{00000000-0005-0000-0000-000053060000}"/>
    <cellStyle name="_Table_02 Pfd Valuation_commentaires fixe  internet Déc 08_Reporting Onatel Avril 2009 V0_Copie de Flash du mois d' avril 2009 corrigé par NAIMI_Reporting Onatel Mai 2009 V 0_Reporting Onatel septembre  2009 préparé" xfId="760" xr:uid="{00000000-0005-0000-0000-000054060000}"/>
    <cellStyle name="_Table_02 Pfd Valuation_commentaires fixe  internet Déc 08_Reporting Onatel Avril 2009 V0_Copie de Flash du mois d' avril 2009 corrigé par NAIMI_Reporting Onatel Mai 2009 V 0_Reporting Onatel septembre  2009 préparé 2" xfId="14399" xr:uid="{00000000-0005-0000-0000-000055060000}"/>
    <cellStyle name="_Table_02 Pfd Valuation_commentaires fixe  internet Déc 08_Reporting Onatel Avril 2009 V0_Copie de Flash du mois d' avril 2009 corrigé par NAIMI_Reporting Onatel Mai 2009 V 0_Reporting Onatel septembre  2009 préparé 2 2" xfId="18192" xr:uid="{00000000-0005-0000-0000-000056060000}"/>
    <cellStyle name="_Table_02 Pfd Valuation_commentaires fixe  internet Déc 08_Reporting Onatel Avril 2009 V0_Copie de Flash du mois d' avril 2009 corrigé par NAIMI_Reporting Onatel Mai 2009 V 0_Reporting Onatel septembre  2009 préparé 3" xfId="8678" xr:uid="{00000000-0005-0000-0000-000057060000}"/>
    <cellStyle name="_Table_02 Pfd Valuation_commentaires fixe  internet Déc 08_Reporting Onatel Avril 2009 V0_Copie de Flash du mois d' avril 2009 corrigé par NAIMI_Reporting Onatel Mai 2009 V 0_Reporting Onatel septembre  2009 préparé 4" xfId="11187" xr:uid="{00000000-0005-0000-0000-000058060000}"/>
    <cellStyle name="_Table_02 Pfd Valuation_commentaires fixe  internet Déc 08_Reporting Onatel Avril 2009 V0_Copie de Flash du mois d' avril 2009 corrigé par NAIMI_Reporting Onatel Mai 2009 V 0_Reporting Onatel septembre  2009 préparé 5" xfId="10348" xr:uid="{00000000-0005-0000-0000-000059060000}"/>
    <cellStyle name="_Table_02 Pfd Valuation_commentaires fixe  internet Déc 08_Reporting Onatel Avril 2009 V0_Copie de Flash du mois d' avril 2009 corrigé par NAIMI_Reporting Onatel Mai 2009 V 0_Reporting Onatel septembre  2009 préparé 6" xfId="17562" xr:uid="{00000000-0005-0000-0000-00005A060000}"/>
    <cellStyle name="_Table_02 Pfd Valuation_commentaires fixe  internet Déc 08_Reporting Onatel Avril 2009 V0_Copie de Flash du mois d' avril 2009 corrigé par NAIMI_Reporting Onatel Mai 2009 V 0_Reporting Onatel septembre  2009 préparé_Budget Telmob 2011" xfId="761" xr:uid="{00000000-0005-0000-0000-00005B060000}"/>
    <cellStyle name="_Table_02 Pfd Valuation_commentaires fixe  internet Déc 08_Reporting Onatel Avril 2009 V0_Copie de Flash du mois d' avril 2009 corrigé par NAIMI_Reporting Onatel Mai 2009 V 0_Reporting Onatel septembre  2009 préparé_Budget Telmob 2011 2" xfId="14400" xr:uid="{00000000-0005-0000-0000-00005C060000}"/>
    <cellStyle name="_Table_02 Pfd Valuation_commentaires fixe  internet Déc 08_Reporting Onatel Avril 2009 V0_Copie de Flash du mois d' avril 2009 corrigé par NAIMI_Reporting Onatel Mai 2009 V 0_Reporting Onatel septembre  2009 préparé_Budget Telmob 2011 2 2" xfId="18193" xr:uid="{00000000-0005-0000-0000-00005D060000}"/>
    <cellStyle name="_Table_02 Pfd Valuation_commentaires fixe  internet Déc 08_Reporting Onatel Avril 2009 V0_Copie de Flash du mois d' avril 2009 corrigé par NAIMI_Reporting Onatel Mai 2009 V 0_Reporting Onatel septembre  2009 préparé_Budget Telmob 2011 3" xfId="8679" xr:uid="{00000000-0005-0000-0000-00005E060000}"/>
    <cellStyle name="_Table_02 Pfd Valuation_commentaires fixe  internet Déc 08_Reporting Onatel Avril 2009 V0_Copie de Flash du mois d' avril 2009 corrigé par NAIMI_Reporting Onatel Mai 2009 V 0_Reporting Onatel septembre  2009 préparé_Budget Telmob 2011 4" xfId="11189" xr:uid="{00000000-0005-0000-0000-00005F060000}"/>
    <cellStyle name="_Table_02 Pfd Valuation_commentaires fixe  internet Déc 08_Reporting Onatel Avril 2009 V0_Copie de Flash du mois d' avril 2009 corrigé par NAIMI_Reporting Onatel Mai 2009 V 0_Reporting Onatel septembre  2009 préparé_Budget Telmob 2011 5" xfId="9424" xr:uid="{00000000-0005-0000-0000-000060060000}"/>
    <cellStyle name="_Table_02 Pfd Valuation_commentaires fixe  internet Déc 08_Reporting Onatel Avril 2009 V0_Copie de Flash du mois d' avril 2009 corrigé par NAIMI_Reporting Onatel Mai 2009 V 0_Reporting Onatel septembre  2009 préparé_Budget Telmob 2011 6" xfId="12910" xr:uid="{00000000-0005-0000-0000-000061060000}"/>
    <cellStyle name="_Table_02 Pfd Valuation_commentaires fixe  internet Déc 08_Reporting Onatel Avril 2009 V0_Copie de Flash du mois d' avril 2009 corrigé par NAIMI_Reporting Onatel Mai 2009 V 0_Reporting Onatel septembre  2009 préparé_Capex- Mobile" xfId="762" xr:uid="{00000000-0005-0000-0000-000062060000}"/>
    <cellStyle name="_Table_02 Pfd Valuation_commentaires fixe  internet Déc 08_Reporting Onatel Avril 2009 V0_Copie de Flash du mois d' avril 2009 corrigé par NAIMI_Reporting Onatel Mai 2009 V 0_Reporting Onatel septembre  2009 préparé_Capex- Mobile 2" xfId="14401" xr:uid="{00000000-0005-0000-0000-000063060000}"/>
    <cellStyle name="_Table_02 Pfd Valuation_commentaires fixe  internet Déc 08_Reporting Onatel Avril 2009 V0_Copie de Flash du mois d' avril 2009 corrigé par NAIMI_Reporting Onatel Mai 2009 V 0_Reporting Onatel septembre  2009 préparé_Capex- Mobile 2 2" xfId="18194" xr:uid="{00000000-0005-0000-0000-000064060000}"/>
    <cellStyle name="_Table_02 Pfd Valuation_commentaires fixe  internet Déc 08_Reporting Onatel Avril 2009 V0_Copie de Flash du mois d' avril 2009 corrigé par NAIMI_Reporting Onatel Mai 2009 V 0_Reporting Onatel septembre  2009 préparé_Capex- Mobile 3" xfId="8680" xr:uid="{00000000-0005-0000-0000-000065060000}"/>
    <cellStyle name="_Table_02 Pfd Valuation_commentaires fixe  internet Déc 08_Reporting Onatel Avril 2009 V0_Copie de Flash du mois d' avril 2009 corrigé par NAIMI_Reporting Onatel Mai 2009 V 0_Reporting Onatel septembre  2009 préparé_Capex- Mobile 4" xfId="11188" xr:uid="{00000000-0005-0000-0000-000066060000}"/>
    <cellStyle name="_Table_02 Pfd Valuation_commentaires fixe  internet Déc 08_Reporting Onatel Avril 2009 V0_Copie de Flash du mois d' avril 2009 corrigé par NAIMI_Reporting Onatel Mai 2009 V 0_Reporting Onatel septembre  2009 préparé_Capex- Mobile 5" xfId="9426" xr:uid="{00000000-0005-0000-0000-000067060000}"/>
    <cellStyle name="_Table_02 Pfd Valuation_commentaires fixe  internet Déc 08_Reporting Onatel Avril 2009 V0_Copie de Flash du mois d' avril 2009 corrigé par NAIMI_Reporting Onatel Mai 2009 V 0_Reporting Onatel septembre  2009 préparé_Capex- Mobile 6" xfId="14191" xr:uid="{00000000-0005-0000-0000-000068060000}"/>
    <cellStyle name="_Table_02 Pfd Valuation_commentaires fixe  internet Déc 08_Reporting Onatel Avril 2009 V0_Copie de Flash du mois d' avril 2009 corrigé par NAIMI_Reporting Onatel septembre  2009 préparé" xfId="763" xr:uid="{00000000-0005-0000-0000-000069060000}"/>
    <cellStyle name="_Table_02 Pfd Valuation_commentaires fixe  internet Déc 08_Reporting Onatel Avril 2009 V0_Copie de Flash du mois d' avril 2009 corrigé par NAIMI_Reporting Onatel septembre  2009 préparé 2" xfId="14402" xr:uid="{00000000-0005-0000-0000-00006A060000}"/>
    <cellStyle name="_Table_02 Pfd Valuation_commentaires fixe  internet Déc 08_Reporting Onatel Avril 2009 V0_Copie de Flash du mois d' avril 2009 corrigé par NAIMI_Reporting Onatel septembre  2009 préparé 2 2" xfId="18195" xr:uid="{00000000-0005-0000-0000-00006B060000}"/>
    <cellStyle name="_Table_02 Pfd Valuation_commentaires fixe  internet Déc 08_Reporting Onatel Avril 2009 V0_Copie de Flash du mois d' avril 2009 corrigé par NAIMI_Reporting Onatel septembre  2009 préparé 3" xfId="8681" xr:uid="{00000000-0005-0000-0000-00006C060000}"/>
    <cellStyle name="_Table_02 Pfd Valuation_commentaires fixe  internet Déc 08_Reporting Onatel Avril 2009 V0_Copie de Flash du mois d' avril 2009 corrigé par NAIMI_Reporting Onatel septembre  2009 préparé 4" xfId="11180" xr:uid="{00000000-0005-0000-0000-00006D060000}"/>
    <cellStyle name="_Table_02 Pfd Valuation_commentaires fixe  internet Déc 08_Reporting Onatel Avril 2009 V0_Copie de Flash du mois d' avril 2009 corrigé par NAIMI_Reporting Onatel septembre  2009 préparé 5" xfId="9427" xr:uid="{00000000-0005-0000-0000-00006E060000}"/>
    <cellStyle name="_Table_02 Pfd Valuation_commentaires fixe  internet Déc 08_Reporting Onatel Avril 2009 V0_Copie de Flash du mois d' avril 2009 corrigé par NAIMI_Reporting Onatel septembre  2009 préparé 6" xfId="9340" xr:uid="{00000000-0005-0000-0000-00006F060000}"/>
    <cellStyle name="_Table_02 Pfd Valuation_commentaires fixe  internet Déc 08_Reporting Onatel Avril 2009 V0_Copie de Flash du mois d' avril 2009 corrigé par NAIMI_Reporting Onatel septembre  2009 préparé_Budget Telmob 2011" xfId="764" xr:uid="{00000000-0005-0000-0000-000070060000}"/>
    <cellStyle name="_Table_02 Pfd Valuation_commentaires fixe  internet Déc 08_Reporting Onatel Avril 2009 V0_Copie de Flash du mois d' avril 2009 corrigé par NAIMI_Reporting Onatel septembre  2009 préparé_Budget Telmob 2011 2" xfId="14403" xr:uid="{00000000-0005-0000-0000-000071060000}"/>
    <cellStyle name="_Table_02 Pfd Valuation_commentaires fixe  internet Déc 08_Reporting Onatel Avril 2009 V0_Copie de Flash du mois d' avril 2009 corrigé par NAIMI_Reporting Onatel septembre  2009 préparé_Budget Telmob 2011 2 2" xfId="18196" xr:uid="{00000000-0005-0000-0000-000072060000}"/>
    <cellStyle name="_Table_02 Pfd Valuation_commentaires fixe  internet Déc 08_Reporting Onatel Avril 2009 V0_Copie de Flash du mois d' avril 2009 corrigé par NAIMI_Reporting Onatel septembre  2009 préparé_Budget Telmob 2011 3" xfId="8682" xr:uid="{00000000-0005-0000-0000-000073060000}"/>
    <cellStyle name="_Table_02 Pfd Valuation_commentaires fixe  internet Déc 08_Reporting Onatel Avril 2009 V0_Copie de Flash du mois d' avril 2009 corrigé par NAIMI_Reporting Onatel septembre  2009 préparé_Budget Telmob 2011 4" xfId="11173" xr:uid="{00000000-0005-0000-0000-000074060000}"/>
    <cellStyle name="_Table_02 Pfd Valuation_commentaires fixe  internet Déc 08_Reporting Onatel Avril 2009 V0_Copie de Flash du mois d' avril 2009 corrigé par NAIMI_Reporting Onatel septembre  2009 préparé_Budget Telmob 2011 5" xfId="18004" xr:uid="{00000000-0005-0000-0000-000075060000}"/>
    <cellStyle name="_Table_02 Pfd Valuation_commentaires fixe  internet Déc 08_Reporting Onatel Avril 2009 V0_Copie de Flash du mois d' avril 2009 corrigé par NAIMI_Reporting Onatel septembre  2009 préparé_Budget Telmob 2011 6" xfId="19002" xr:uid="{00000000-0005-0000-0000-000076060000}"/>
    <cellStyle name="_Table_02 Pfd Valuation_commentaires fixe  internet Déc 08_Reporting Onatel Avril 2009 V0_Copie de Flash du mois d' avril 2009 corrigé par NAIMI_Reporting Onatel septembre  2009 préparé_Capex- Mobile" xfId="765" xr:uid="{00000000-0005-0000-0000-000077060000}"/>
    <cellStyle name="_Table_02 Pfd Valuation_commentaires fixe  internet Déc 08_Reporting Onatel Avril 2009 V0_Copie de Flash du mois d' avril 2009 corrigé par NAIMI_Reporting Onatel septembre  2009 préparé_Capex- Mobile 2" xfId="14404" xr:uid="{00000000-0005-0000-0000-000078060000}"/>
    <cellStyle name="_Table_02 Pfd Valuation_commentaires fixe  internet Déc 08_Reporting Onatel Avril 2009 V0_Copie de Flash du mois d' avril 2009 corrigé par NAIMI_Reporting Onatel septembre  2009 préparé_Capex- Mobile 2 2" xfId="18197" xr:uid="{00000000-0005-0000-0000-000079060000}"/>
    <cellStyle name="_Table_02 Pfd Valuation_commentaires fixe  internet Déc 08_Reporting Onatel Avril 2009 V0_Copie de Flash du mois d' avril 2009 corrigé par NAIMI_Reporting Onatel septembre  2009 préparé_Capex- Mobile 3" xfId="8683" xr:uid="{00000000-0005-0000-0000-00007A060000}"/>
    <cellStyle name="_Table_02 Pfd Valuation_commentaires fixe  internet Déc 08_Reporting Onatel Avril 2009 V0_Copie de Flash du mois d' avril 2009 corrigé par NAIMI_Reporting Onatel septembre  2009 préparé_Capex- Mobile 4" xfId="11174" xr:uid="{00000000-0005-0000-0000-00007B060000}"/>
    <cellStyle name="_Table_02 Pfd Valuation_commentaires fixe  internet Déc 08_Reporting Onatel Avril 2009 V0_Copie de Flash du mois d' avril 2009 corrigé par NAIMI_Reporting Onatel septembre  2009 préparé_Capex- Mobile 5" xfId="10359" xr:uid="{00000000-0005-0000-0000-00007C060000}"/>
    <cellStyle name="_Table_02 Pfd Valuation_commentaires fixe  internet Déc 08_Reporting Onatel Avril 2009 V0_Copie de Flash du mois d' avril 2009 corrigé par NAIMI_Reporting Onatel septembre  2009 préparé_Capex- Mobile 6" xfId="14189" xr:uid="{00000000-0005-0000-0000-00007D060000}"/>
    <cellStyle name="_Table_02 Pfd Valuation_commentaires fixe  internet Déc 08_Reporting Onatel Avril 2009 V0_Flash du mois de mai 2009" xfId="766" xr:uid="{00000000-0005-0000-0000-00007E060000}"/>
    <cellStyle name="_Table_02 Pfd Valuation_commentaires fixe  internet Déc 08_Reporting Onatel Avril 2009 V0_Flash du mois de mai 2009 2" xfId="14405" xr:uid="{00000000-0005-0000-0000-00007F060000}"/>
    <cellStyle name="_Table_02 Pfd Valuation_commentaires fixe  internet Déc 08_Reporting Onatel Avril 2009 V0_Flash du mois de mai 2009 2 2" xfId="18198" xr:uid="{00000000-0005-0000-0000-000080060000}"/>
    <cellStyle name="_Table_02 Pfd Valuation_commentaires fixe  internet Déc 08_Reporting Onatel Avril 2009 V0_Flash du mois de mai 2009 3" xfId="8684" xr:uid="{00000000-0005-0000-0000-000081060000}"/>
    <cellStyle name="_Table_02 Pfd Valuation_commentaires fixe  internet Déc 08_Reporting Onatel Avril 2009 V0_Flash du mois de mai 2009 4" xfId="11293" xr:uid="{00000000-0005-0000-0000-000082060000}"/>
    <cellStyle name="_Table_02 Pfd Valuation_commentaires fixe  internet Déc 08_Reporting Onatel Avril 2009 V0_Flash du mois de mai 2009 5" xfId="9428" xr:uid="{00000000-0005-0000-0000-000083060000}"/>
    <cellStyle name="_Table_02 Pfd Valuation_commentaires fixe  internet Déc 08_Reporting Onatel Avril 2009 V0_Flash du mois de mai 2009 6" xfId="18733" xr:uid="{00000000-0005-0000-0000-000084060000}"/>
    <cellStyle name="_Table_02 Pfd Valuation_commentaires fixe  internet Déc 08_Reporting Onatel Avril 2009 V0_Flash du mois de mai 2009_Budget Telmob 2011" xfId="767" xr:uid="{00000000-0005-0000-0000-000085060000}"/>
    <cellStyle name="_Table_02 Pfd Valuation_commentaires fixe  internet Déc 08_Reporting Onatel Avril 2009 V0_Flash du mois de mai 2009_Budget Telmob 2011 2" xfId="14406" xr:uid="{00000000-0005-0000-0000-000086060000}"/>
    <cellStyle name="_Table_02 Pfd Valuation_commentaires fixe  internet Déc 08_Reporting Onatel Avril 2009 V0_Flash du mois de mai 2009_Budget Telmob 2011 2 2" xfId="18199" xr:uid="{00000000-0005-0000-0000-000087060000}"/>
    <cellStyle name="_Table_02 Pfd Valuation_commentaires fixe  internet Déc 08_Reporting Onatel Avril 2009 V0_Flash du mois de mai 2009_Budget Telmob 2011 3" xfId="8685" xr:uid="{00000000-0005-0000-0000-000088060000}"/>
    <cellStyle name="_Table_02 Pfd Valuation_commentaires fixe  internet Déc 08_Reporting Onatel Avril 2009 V0_Flash du mois de mai 2009_Budget Telmob 2011 4" xfId="9937" xr:uid="{00000000-0005-0000-0000-000089060000}"/>
    <cellStyle name="_Table_02 Pfd Valuation_commentaires fixe  internet Déc 08_Reporting Onatel Avril 2009 V0_Flash du mois de mai 2009_Budget Telmob 2011 5" xfId="9429" xr:uid="{00000000-0005-0000-0000-00008A060000}"/>
    <cellStyle name="_Table_02 Pfd Valuation_commentaires fixe  internet Déc 08_Reporting Onatel Avril 2009 V0_Flash du mois de mai 2009_Budget Telmob 2011 6" xfId="17563" xr:uid="{00000000-0005-0000-0000-00008B060000}"/>
    <cellStyle name="_Table_02 Pfd Valuation_commentaires fixe  internet Déc 08_Reporting Onatel Avril 2009 V0_Flash du mois de mai 2009_Capex- Mobile" xfId="768" xr:uid="{00000000-0005-0000-0000-00008C060000}"/>
    <cellStyle name="_Table_02 Pfd Valuation_commentaires fixe  internet Déc 08_Reporting Onatel Avril 2009 V0_Flash du mois de mai 2009_Capex- Mobile 2" xfId="14407" xr:uid="{00000000-0005-0000-0000-00008D060000}"/>
    <cellStyle name="_Table_02 Pfd Valuation_commentaires fixe  internet Déc 08_Reporting Onatel Avril 2009 V0_Flash du mois de mai 2009_Capex- Mobile 2 2" xfId="18200" xr:uid="{00000000-0005-0000-0000-00008E060000}"/>
    <cellStyle name="_Table_02 Pfd Valuation_commentaires fixe  internet Déc 08_Reporting Onatel Avril 2009 V0_Flash du mois de mai 2009_Capex- Mobile 3" xfId="8686" xr:uid="{00000000-0005-0000-0000-00008F060000}"/>
    <cellStyle name="_Table_02 Pfd Valuation_commentaires fixe  internet Déc 08_Reporting Onatel Avril 2009 V0_Flash du mois de mai 2009_Capex- Mobile 4" xfId="10499" xr:uid="{00000000-0005-0000-0000-000090060000}"/>
    <cellStyle name="_Table_02 Pfd Valuation_commentaires fixe  internet Déc 08_Reporting Onatel Avril 2009 V0_Flash du mois de mai 2009_Capex- Mobile 5" xfId="18003" xr:uid="{00000000-0005-0000-0000-000091060000}"/>
    <cellStyle name="_Table_02 Pfd Valuation_commentaires fixe  internet Déc 08_Reporting Onatel Avril 2009 V0_Flash du mois de mai 2009_Capex- Mobile 6" xfId="12909" xr:uid="{00000000-0005-0000-0000-000092060000}"/>
    <cellStyle name="_Table_02 Pfd Valuation_commentaires fixe  internet Déc 08_Reporting Onatel Avril 2009 V0_Flash du mois de septembre 2009 (2) (version 1)" xfId="769" xr:uid="{00000000-0005-0000-0000-000093060000}"/>
    <cellStyle name="_Table_02 Pfd Valuation_commentaires fixe  internet Déc 08_Reporting Onatel Avril 2009 V0_Flash du mois de septembre 2009 (2) (version 1) 2" xfId="14408" xr:uid="{00000000-0005-0000-0000-000094060000}"/>
    <cellStyle name="_Table_02 Pfd Valuation_commentaires fixe  internet Déc 08_Reporting Onatel Avril 2009 V0_Flash du mois de septembre 2009 (2) (version 1) 2 2" xfId="18201" xr:uid="{00000000-0005-0000-0000-000095060000}"/>
    <cellStyle name="_Table_02 Pfd Valuation_commentaires fixe  internet Déc 08_Reporting Onatel Avril 2009 V0_Flash du mois de septembre 2009 (2) (version 1) 3" xfId="8687" xr:uid="{00000000-0005-0000-0000-000096060000}"/>
    <cellStyle name="_Table_02 Pfd Valuation_commentaires fixe  internet Déc 08_Reporting Onatel Avril 2009 V0_Flash du mois de septembre 2009 (2) (version 1) 4" xfId="13934" xr:uid="{00000000-0005-0000-0000-000097060000}"/>
    <cellStyle name="_Table_02 Pfd Valuation_commentaires fixe  internet Déc 08_Reporting Onatel Avril 2009 V0_Flash du mois de septembre 2009 (2) (version 1) 5" xfId="10360" xr:uid="{00000000-0005-0000-0000-000098060000}"/>
    <cellStyle name="_Table_02 Pfd Valuation_commentaires fixe  internet Déc 08_Reporting Onatel Avril 2009 V0_Flash du mois de septembre 2009 (2) (version 1) 6" xfId="14187" xr:uid="{00000000-0005-0000-0000-000099060000}"/>
    <cellStyle name="_Table_02 Pfd Valuation_commentaires fixe  internet Déc 08_Reporting Onatel Avril 2009 V0_Flash du mois de septembre 2009 (2) (version 1)_Budget Telmob 2011" xfId="770" xr:uid="{00000000-0005-0000-0000-00009A060000}"/>
    <cellStyle name="_Table_02 Pfd Valuation_commentaires fixe  internet Déc 08_Reporting Onatel Avril 2009 V0_Flash du mois de septembre 2009 (2) (version 1)_Budget Telmob 2011 2" xfId="14409" xr:uid="{00000000-0005-0000-0000-00009B060000}"/>
    <cellStyle name="_Table_02 Pfd Valuation_commentaires fixe  internet Déc 08_Reporting Onatel Avril 2009 V0_Flash du mois de septembre 2009 (2) (version 1)_Budget Telmob 2011 2 2" xfId="18202" xr:uid="{00000000-0005-0000-0000-00009C060000}"/>
    <cellStyle name="_Table_02 Pfd Valuation_commentaires fixe  internet Déc 08_Reporting Onatel Avril 2009 V0_Flash du mois de septembre 2009 (2) (version 1)_Budget Telmob 2011 3" xfId="8688" xr:uid="{00000000-0005-0000-0000-00009D060000}"/>
    <cellStyle name="_Table_02 Pfd Valuation_commentaires fixe  internet Déc 08_Reporting Onatel Avril 2009 V0_Flash du mois de septembre 2009 (2) (version 1)_Budget Telmob 2011 4" xfId="13932" xr:uid="{00000000-0005-0000-0000-00009E060000}"/>
    <cellStyle name="_Table_02 Pfd Valuation_commentaires fixe  internet Déc 08_Reporting Onatel Avril 2009 V0_Flash du mois de septembre 2009 (2) (version 1)_Budget Telmob 2011 5" xfId="9430" xr:uid="{00000000-0005-0000-0000-00009F060000}"/>
    <cellStyle name="_Table_02 Pfd Valuation_commentaires fixe  internet Déc 08_Reporting Onatel Avril 2009 V0_Flash du mois de septembre 2009 (2) (version 1)_Budget Telmob 2011 6" xfId="12908" xr:uid="{00000000-0005-0000-0000-0000A0060000}"/>
    <cellStyle name="_Table_02 Pfd Valuation_commentaires fixe  internet Déc 08_Reporting Onatel Avril 2009 V0_Flash du mois de septembre 2009 (2) (version 1)_Capex- Mobile" xfId="771" xr:uid="{00000000-0005-0000-0000-0000A1060000}"/>
    <cellStyle name="_Table_02 Pfd Valuation_commentaires fixe  internet Déc 08_Reporting Onatel Avril 2009 V0_Flash du mois de septembre 2009 (2) (version 1)_Capex- Mobile 2" xfId="14410" xr:uid="{00000000-0005-0000-0000-0000A2060000}"/>
    <cellStyle name="_Table_02 Pfd Valuation_commentaires fixe  internet Déc 08_Reporting Onatel Avril 2009 V0_Flash du mois de septembre 2009 (2) (version 1)_Capex- Mobile 2 2" xfId="18203" xr:uid="{00000000-0005-0000-0000-0000A3060000}"/>
    <cellStyle name="_Table_02 Pfd Valuation_commentaires fixe  internet Déc 08_Reporting Onatel Avril 2009 V0_Flash du mois de septembre 2009 (2) (version 1)_Capex- Mobile 3" xfId="8689" xr:uid="{00000000-0005-0000-0000-0000A4060000}"/>
    <cellStyle name="_Table_02 Pfd Valuation_commentaires fixe  internet Déc 08_Reporting Onatel Avril 2009 V0_Flash du mois de septembre 2009 (2) (version 1)_Capex- Mobile 4" xfId="13930" xr:uid="{00000000-0005-0000-0000-0000A5060000}"/>
    <cellStyle name="_Table_02 Pfd Valuation_commentaires fixe  internet Déc 08_Reporting Onatel Avril 2009 V0_Flash du mois de septembre 2009 (2) (version 1)_Capex- Mobile 5" xfId="18002" xr:uid="{00000000-0005-0000-0000-0000A6060000}"/>
    <cellStyle name="_Table_02 Pfd Valuation_commentaires fixe  internet Déc 08_Reporting Onatel Avril 2009 V0_Flash du mois de septembre 2009 (2) (version 1)_Capex- Mobile 6" xfId="9400" xr:uid="{00000000-0005-0000-0000-0000A7060000}"/>
    <cellStyle name="_Table_02 Pfd Valuation_commentaires fixe  internet Déc 08_Reporting Onatel Avril 2009 V0_Reporting Onatel Mai 2009 V 0" xfId="772" xr:uid="{00000000-0005-0000-0000-0000A8060000}"/>
    <cellStyle name="_Table_02 Pfd Valuation_commentaires fixe  internet Déc 08_Reporting Onatel Avril 2009 V0_Reporting Onatel Mai 2009 V 0 2" xfId="14411" xr:uid="{00000000-0005-0000-0000-0000A9060000}"/>
    <cellStyle name="_Table_02 Pfd Valuation_commentaires fixe  internet Déc 08_Reporting Onatel Avril 2009 V0_Reporting Onatel Mai 2009 V 0 2 2" xfId="18204" xr:uid="{00000000-0005-0000-0000-0000AA060000}"/>
    <cellStyle name="_Table_02 Pfd Valuation_commentaires fixe  internet Déc 08_Reporting Onatel Avril 2009 V0_Reporting Onatel Mai 2009 V 0 3" xfId="8690" xr:uid="{00000000-0005-0000-0000-0000AB060000}"/>
    <cellStyle name="_Table_02 Pfd Valuation_commentaires fixe  internet Déc 08_Reporting Onatel Avril 2009 V0_Reporting Onatel Mai 2009 V 0 4" xfId="13928" xr:uid="{00000000-0005-0000-0000-0000AC060000}"/>
    <cellStyle name="_Table_02 Pfd Valuation_commentaires fixe  internet Déc 08_Reporting Onatel Avril 2009 V0_Reporting Onatel Mai 2009 V 0 5" xfId="9395" xr:uid="{00000000-0005-0000-0000-0000AD060000}"/>
    <cellStyle name="_Table_02 Pfd Valuation_commentaires fixe  internet Déc 08_Reporting Onatel Avril 2009 V0_Reporting Onatel Mai 2009 V 0 6" xfId="14185" xr:uid="{00000000-0005-0000-0000-0000AE060000}"/>
    <cellStyle name="_Table_02 Pfd Valuation_commentaires fixe  internet Déc 08_Reporting Onatel Avril 2009 V0_Reporting Onatel Mai 2009 V 0_Budget Telmob 2011" xfId="773" xr:uid="{00000000-0005-0000-0000-0000AF060000}"/>
    <cellStyle name="_Table_02 Pfd Valuation_commentaires fixe  internet Déc 08_Reporting Onatel Avril 2009 V0_Reporting Onatel Mai 2009 V 0_Budget Telmob 2011 2" xfId="14412" xr:uid="{00000000-0005-0000-0000-0000B0060000}"/>
    <cellStyle name="_Table_02 Pfd Valuation_commentaires fixe  internet Déc 08_Reporting Onatel Avril 2009 V0_Reporting Onatel Mai 2009 V 0_Budget Telmob 2011 2 2" xfId="18205" xr:uid="{00000000-0005-0000-0000-0000B1060000}"/>
    <cellStyle name="_Table_02 Pfd Valuation_commentaires fixe  internet Déc 08_Reporting Onatel Avril 2009 V0_Reporting Onatel Mai 2009 V 0_Budget Telmob 2011 3" xfId="8691" xr:uid="{00000000-0005-0000-0000-0000B2060000}"/>
    <cellStyle name="_Table_02 Pfd Valuation_commentaires fixe  internet Déc 08_Reporting Onatel Avril 2009 V0_Reporting Onatel Mai 2009 V 0_Budget Telmob 2011 4" xfId="13926" xr:uid="{00000000-0005-0000-0000-0000B3060000}"/>
    <cellStyle name="_Table_02 Pfd Valuation_commentaires fixe  internet Déc 08_Reporting Onatel Avril 2009 V0_Reporting Onatel Mai 2009 V 0_Budget Telmob 2011 5" xfId="11259" xr:uid="{00000000-0005-0000-0000-0000B4060000}"/>
    <cellStyle name="_Table_02 Pfd Valuation_commentaires fixe  internet Déc 08_Reporting Onatel Avril 2009 V0_Reporting Onatel Mai 2009 V 0_Budget Telmob 2011 6" xfId="17258" xr:uid="{00000000-0005-0000-0000-0000B5060000}"/>
    <cellStyle name="_Table_02 Pfd Valuation_commentaires fixe  internet Déc 08_Reporting Onatel Avril 2009 V0_Reporting Onatel Mai 2009 V 0_Capex- Mobile" xfId="774" xr:uid="{00000000-0005-0000-0000-0000B6060000}"/>
    <cellStyle name="_Table_02 Pfd Valuation_commentaires fixe  internet Déc 08_Reporting Onatel Avril 2009 V0_Reporting Onatel Mai 2009 V 0_Capex- Mobile 2" xfId="14413" xr:uid="{00000000-0005-0000-0000-0000B7060000}"/>
    <cellStyle name="_Table_02 Pfd Valuation_commentaires fixe  internet Déc 08_Reporting Onatel Avril 2009 V0_Reporting Onatel Mai 2009 V 0_Capex- Mobile 2 2" xfId="18206" xr:uid="{00000000-0005-0000-0000-0000B8060000}"/>
    <cellStyle name="_Table_02 Pfd Valuation_commentaires fixe  internet Déc 08_Reporting Onatel Avril 2009 V0_Reporting Onatel Mai 2009 V 0_Capex- Mobile 3" xfId="8692" xr:uid="{00000000-0005-0000-0000-0000B9060000}"/>
    <cellStyle name="_Table_02 Pfd Valuation_commentaires fixe  internet Déc 08_Reporting Onatel Avril 2009 V0_Reporting Onatel Mai 2009 V 0_Capex- Mobile 4" xfId="13924" xr:uid="{00000000-0005-0000-0000-0000BA060000}"/>
    <cellStyle name="_Table_02 Pfd Valuation_commentaires fixe  internet Déc 08_Reporting Onatel Avril 2009 V0_Reporting Onatel Mai 2009 V 0_Capex- Mobile 5" xfId="12883" xr:uid="{00000000-0005-0000-0000-0000BB060000}"/>
    <cellStyle name="_Table_02 Pfd Valuation_commentaires fixe  internet Déc 08_Reporting Onatel Avril 2009 V0_Reporting Onatel Mai 2009 V 0_Capex- Mobile 6" xfId="17259" xr:uid="{00000000-0005-0000-0000-0000BC060000}"/>
    <cellStyle name="_Table_02 Pfd Valuation_commentaires fixe  internet Déc 08_Reporting Onatel Avril 2009 V0_Reporting Onatel septembre  2009 préparé" xfId="775" xr:uid="{00000000-0005-0000-0000-0000BD060000}"/>
    <cellStyle name="_Table_02 Pfd Valuation_commentaires fixe  internet Déc 08_Reporting Onatel Avril 2009 V0_Reporting Onatel septembre  2009 préparé 2" xfId="14414" xr:uid="{00000000-0005-0000-0000-0000BE060000}"/>
    <cellStyle name="_Table_02 Pfd Valuation_commentaires fixe  internet Déc 08_Reporting Onatel Avril 2009 V0_Reporting Onatel septembre  2009 préparé 2 2" xfId="18207" xr:uid="{00000000-0005-0000-0000-0000BF060000}"/>
    <cellStyle name="_Table_02 Pfd Valuation_commentaires fixe  internet Déc 08_Reporting Onatel Avril 2009 V0_Reporting Onatel septembre  2009 préparé 3" xfId="8693" xr:uid="{00000000-0005-0000-0000-0000C0060000}"/>
    <cellStyle name="_Table_02 Pfd Valuation_commentaires fixe  internet Déc 08_Reporting Onatel Avril 2009 V0_Reporting Onatel septembre  2009 préparé 4" xfId="13922" xr:uid="{00000000-0005-0000-0000-0000C1060000}"/>
    <cellStyle name="_Table_02 Pfd Valuation_commentaires fixe  internet Déc 08_Reporting Onatel Avril 2009 V0_Reporting Onatel septembre  2009 préparé 5" xfId="9669" xr:uid="{00000000-0005-0000-0000-0000C2060000}"/>
    <cellStyle name="_Table_02 Pfd Valuation_commentaires fixe  internet Déc 08_Reporting Onatel Avril 2009 V0_Reporting Onatel septembre  2009 préparé 6" xfId="17260" xr:uid="{00000000-0005-0000-0000-0000C3060000}"/>
    <cellStyle name="_Table_02 Pfd Valuation_commentaires fixe  internet Déc 08_Reporting Onatel Avril 2009 V0_Reporting Onatel septembre  2009 préparé_Budget Telmob 2011" xfId="776" xr:uid="{00000000-0005-0000-0000-0000C4060000}"/>
    <cellStyle name="_Table_02 Pfd Valuation_commentaires fixe  internet Déc 08_Reporting Onatel Avril 2009 V0_Reporting Onatel septembre  2009 préparé_Budget Telmob 2011 2" xfId="14415" xr:uid="{00000000-0005-0000-0000-0000C5060000}"/>
    <cellStyle name="_Table_02 Pfd Valuation_commentaires fixe  internet Déc 08_Reporting Onatel Avril 2009 V0_Reporting Onatel septembre  2009 préparé_Budget Telmob 2011 2 2" xfId="18208" xr:uid="{00000000-0005-0000-0000-0000C6060000}"/>
    <cellStyle name="_Table_02 Pfd Valuation_commentaires fixe  internet Déc 08_Reporting Onatel Avril 2009 V0_Reporting Onatel septembre  2009 préparé_Budget Telmob 2011 3" xfId="8694" xr:uid="{00000000-0005-0000-0000-0000C7060000}"/>
    <cellStyle name="_Table_02 Pfd Valuation_commentaires fixe  internet Déc 08_Reporting Onatel Avril 2009 V0_Reporting Onatel septembre  2009 préparé_Budget Telmob 2011 4" xfId="13920" xr:uid="{00000000-0005-0000-0000-0000C8060000}"/>
    <cellStyle name="_Table_02 Pfd Valuation_commentaires fixe  internet Déc 08_Reporting Onatel Avril 2009 V0_Reporting Onatel septembre  2009 préparé_Budget Telmob 2011 5" xfId="18001" xr:uid="{00000000-0005-0000-0000-0000C9060000}"/>
    <cellStyle name="_Table_02 Pfd Valuation_commentaires fixe  internet Déc 08_Reporting Onatel Avril 2009 V0_Reporting Onatel septembre  2009 préparé_Budget Telmob 2011 6" xfId="17261" xr:uid="{00000000-0005-0000-0000-0000CA060000}"/>
    <cellStyle name="_Table_02 Pfd Valuation_commentaires fixe  internet Déc 08_Reporting Onatel Avril 2009 V0_Reporting Onatel septembre  2009 préparé_Capex- Mobile" xfId="777" xr:uid="{00000000-0005-0000-0000-0000CB060000}"/>
    <cellStyle name="_Table_02 Pfd Valuation_commentaires fixe  internet Déc 08_Reporting Onatel Avril 2009 V0_Reporting Onatel septembre  2009 préparé_Capex- Mobile 2" xfId="14416" xr:uid="{00000000-0005-0000-0000-0000CC060000}"/>
    <cellStyle name="_Table_02 Pfd Valuation_commentaires fixe  internet Déc 08_Reporting Onatel Avril 2009 V0_Reporting Onatel septembre  2009 préparé_Capex- Mobile 2 2" xfId="18209" xr:uid="{00000000-0005-0000-0000-0000CD060000}"/>
    <cellStyle name="_Table_02 Pfd Valuation_commentaires fixe  internet Déc 08_Reporting Onatel Avril 2009 V0_Reporting Onatel septembre  2009 préparé_Capex- Mobile 3" xfId="8695" xr:uid="{00000000-0005-0000-0000-0000CE060000}"/>
    <cellStyle name="_Table_02 Pfd Valuation_commentaires fixe  internet Déc 08_Reporting Onatel Avril 2009 V0_Reporting Onatel septembre  2009 préparé_Capex- Mobile 4" xfId="13918" xr:uid="{00000000-0005-0000-0000-0000CF060000}"/>
    <cellStyle name="_Table_02 Pfd Valuation_commentaires fixe  internet Déc 08_Reporting Onatel Avril 2009 V0_Reporting Onatel septembre  2009 préparé_Capex- Mobile 5" xfId="10672" xr:uid="{00000000-0005-0000-0000-0000D0060000}"/>
    <cellStyle name="_Table_02 Pfd Valuation_commentaires fixe  internet Déc 08_Reporting Onatel Avril 2009 V0_Reporting Onatel septembre  2009 préparé_Capex- Mobile 6" xfId="17262" xr:uid="{00000000-0005-0000-0000-0000D1060000}"/>
    <cellStyle name="_Table_02 Pfd Valuation_commentaires fixe  internet Déc 08_Reporting Onatel Mai 2009 V 0" xfId="778" xr:uid="{00000000-0005-0000-0000-0000D2060000}"/>
    <cellStyle name="_Table_02 Pfd Valuation_commentaires fixe  internet Déc 08_Reporting Onatel Mai 2009 V 0 2" xfId="14417" xr:uid="{00000000-0005-0000-0000-0000D3060000}"/>
    <cellStyle name="_Table_02 Pfd Valuation_commentaires fixe  internet Déc 08_Reporting Onatel Mai 2009 V 0 2 2" xfId="18210" xr:uid="{00000000-0005-0000-0000-0000D4060000}"/>
    <cellStyle name="_Table_02 Pfd Valuation_commentaires fixe  internet Déc 08_Reporting Onatel Mai 2009 V 0 3" xfId="8696" xr:uid="{00000000-0005-0000-0000-0000D5060000}"/>
    <cellStyle name="_Table_02 Pfd Valuation_commentaires fixe  internet Déc 08_Reporting Onatel Mai 2009 V 0 4" xfId="13916" xr:uid="{00000000-0005-0000-0000-0000D6060000}"/>
    <cellStyle name="_Table_02 Pfd Valuation_commentaires fixe  internet Déc 08_Reporting Onatel Mai 2009 V 0 5" xfId="9670" xr:uid="{00000000-0005-0000-0000-0000D7060000}"/>
    <cellStyle name="_Table_02 Pfd Valuation_commentaires fixe  internet Déc 08_Reporting Onatel Mai 2009 V 0 6" xfId="17263" xr:uid="{00000000-0005-0000-0000-0000D8060000}"/>
    <cellStyle name="_Table_02 Pfd Valuation_commentaires fixe  internet Déc 08_Reporting Onatel Mai 2009 V 0 A ENVOYE" xfId="779" xr:uid="{00000000-0005-0000-0000-0000D9060000}"/>
    <cellStyle name="_Table_02 Pfd Valuation_commentaires fixe  internet Déc 08_Reporting Onatel Mai 2009 V 0 A ENVOYE 2" xfId="14418" xr:uid="{00000000-0005-0000-0000-0000DA060000}"/>
    <cellStyle name="_Table_02 Pfd Valuation_commentaires fixe  internet Déc 08_Reporting Onatel Mai 2009 V 0 A ENVOYE 2 2" xfId="18211" xr:uid="{00000000-0005-0000-0000-0000DB060000}"/>
    <cellStyle name="_Table_02 Pfd Valuation_commentaires fixe  internet Déc 08_Reporting Onatel Mai 2009 V 0 A ENVOYE 3" xfId="8697" xr:uid="{00000000-0005-0000-0000-0000DC060000}"/>
    <cellStyle name="_Table_02 Pfd Valuation_commentaires fixe  internet Déc 08_Reporting Onatel Mai 2009 V 0 A ENVOYE 4" xfId="13914" xr:uid="{00000000-0005-0000-0000-0000DD060000}"/>
    <cellStyle name="_Table_02 Pfd Valuation_commentaires fixe  internet Déc 08_Reporting Onatel Mai 2009 V 0 A ENVOYE 5" xfId="18000" xr:uid="{00000000-0005-0000-0000-0000DE060000}"/>
    <cellStyle name="_Table_02 Pfd Valuation_commentaires fixe  internet Déc 08_Reporting Onatel Mai 2009 V 0 A ENVOYE 6" xfId="17264" xr:uid="{00000000-0005-0000-0000-0000DF060000}"/>
    <cellStyle name="_Table_02 Pfd Valuation_commentaires fixe  internet Déc 08_Reporting Onatel Mai 2009 V 0 A ENVOYE_Budget Telmob 2011" xfId="780" xr:uid="{00000000-0005-0000-0000-0000E0060000}"/>
    <cellStyle name="_Table_02 Pfd Valuation_commentaires fixe  internet Déc 08_Reporting Onatel Mai 2009 V 0 A ENVOYE_Budget Telmob 2011 2" xfId="14419" xr:uid="{00000000-0005-0000-0000-0000E1060000}"/>
    <cellStyle name="_Table_02 Pfd Valuation_commentaires fixe  internet Déc 08_Reporting Onatel Mai 2009 V 0 A ENVOYE_Budget Telmob 2011 2 2" xfId="18212" xr:uid="{00000000-0005-0000-0000-0000E2060000}"/>
    <cellStyle name="_Table_02 Pfd Valuation_commentaires fixe  internet Déc 08_Reporting Onatel Mai 2009 V 0 A ENVOYE_Budget Telmob 2011 3" xfId="8698" xr:uid="{00000000-0005-0000-0000-0000E3060000}"/>
    <cellStyle name="_Table_02 Pfd Valuation_commentaires fixe  internet Déc 08_Reporting Onatel Mai 2009 V 0 A ENVOYE_Budget Telmob 2011 4" xfId="13912" xr:uid="{00000000-0005-0000-0000-0000E4060000}"/>
    <cellStyle name="_Table_02 Pfd Valuation_commentaires fixe  internet Déc 08_Reporting Onatel Mai 2009 V 0 A ENVOYE_Budget Telmob 2011 5" xfId="10673" xr:uid="{00000000-0005-0000-0000-0000E5060000}"/>
    <cellStyle name="_Table_02 Pfd Valuation_commentaires fixe  internet Déc 08_Reporting Onatel Mai 2009 V 0 A ENVOYE_Budget Telmob 2011 6" xfId="17265" xr:uid="{00000000-0005-0000-0000-0000E6060000}"/>
    <cellStyle name="_Table_02 Pfd Valuation_commentaires fixe  internet Déc 08_Reporting Onatel Mai 2009 V 0 A ENVOYE_Capex- Mobile" xfId="781" xr:uid="{00000000-0005-0000-0000-0000E7060000}"/>
    <cellStyle name="_Table_02 Pfd Valuation_commentaires fixe  internet Déc 08_Reporting Onatel Mai 2009 V 0 A ENVOYE_Capex- Mobile 2" xfId="14420" xr:uid="{00000000-0005-0000-0000-0000E8060000}"/>
    <cellStyle name="_Table_02 Pfd Valuation_commentaires fixe  internet Déc 08_Reporting Onatel Mai 2009 V 0 A ENVOYE_Capex- Mobile 2 2" xfId="18213" xr:uid="{00000000-0005-0000-0000-0000E9060000}"/>
    <cellStyle name="_Table_02 Pfd Valuation_commentaires fixe  internet Déc 08_Reporting Onatel Mai 2009 V 0 A ENVOYE_Capex- Mobile 3" xfId="8699" xr:uid="{00000000-0005-0000-0000-0000EA060000}"/>
    <cellStyle name="_Table_02 Pfd Valuation_commentaires fixe  internet Déc 08_Reporting Onatel Mai 2009 V 0 A ENVOYE_Capex- Mobile 4" xfId="13910" xr:uid="{00000000-0005-0000-0000-0000EB060000}"/>
    <cellStyle name="_Table_02 Pfd Valuation_commentaires fixe  internet Déc 08_Reporting Onatel Mai 2009 V 0 A ENVOYE_Capex- Mobile 5" xfId="9671" xr:uid="{00000000-0005-0000-0000-0000EC060000}"/>
    <cellStyle name="_Table_02 Pfd Valuation_commentaires fixe  internet Déc 08_Reporting Onatel Mai 2009 V 0 A ENVOYE_Capex- Mobile 6" xfId="17266" xr:uid="{00000000-0005-0000-0000-0000ED060000}"/>
    <cellStyle name="_Table_02 Pfd Valuation_commentaires fixe  internet Déc 08_Reporting Onatel Mai 2009 V 0 A ENVOYE_Flash du mois de septembre 2009 (2) (version 1)" xfId="782" xr:uid="{00000000-0005-0000-0000-0000EE060000}"/>
    <cellStyle name="_Table_02 Pfd Valuation_commentaires fixe  internet Déc 08_Reporting Onatel Mai 2009 V 0 A ENVOYE_Flash du mois de septembre 2009 (2) (version 1) 2" xfId="14421" xr:uid="{00000000-0005-0000-0000-0000EF060000}"/>
    <cellStyle name="_Table_02 Pfd Valuation_commentaires fixe  internet Déc 08_Reporting Onatel Mai 2009 V 0 A ENVOYE_Flash du mois de septembre 2009 (2) (version 1) 2 2" xfId="18214" xr:uid="{00000000-0005-0000-0000-0000F0060000}"/>
    <cellStyle name="_Table_02 Pfd Valuation_commentaires fixe  internet Déc 08_Reporting Onatel Mai 2009 V 0 A ENVOYE_Flash du mois de septembre 2009 (2) (version 1) 3" xfId="8700" xr:uid="{00000000-0005-0000-0000-0000F1060000}"/>
    <cellStyle name="_Table_02 Pfd Valuation_commentaires fixe  internet Déc 08_Reporting Onatel Mai 2009 V 0 A ENVOYE_Flash du mois de septembre 2009 (2) (version 1) 4" xfId="13908" xr:uid="{00000000-0005-0000-0000-0000F2060000}"/>
    <cellStyle name="_Table_02 Pfd Valuation_commentaires fixe  internet Déc 08_Reporting Onatel Mai 2009 V 0 A ENVOYE_Flash du mois de septembre 2009 (2) (version 1) 5" xfId="12884" xr:uid="{00000000-0005-0000-0000-0000F3060000}"/>
    <cellStyle name="_Table_02 Pfd Valuation_commentaires fixe  internet Déc 08_Reporting Onatel Mai 2009 V 0 A ENVOYE_Flash du mois de septembre 2009 (2) (version 1) 6" xfId="17267" xr:uid="{00000000-0005-0000-0000-0000F4060000}"/>
    <cellStyle name="_Table_02 Pfd Valuation_commentaires fixe  internet Déc 08_Reporting Onatel Mai 2009 V 0 A ENVOYE_Flash du mois de septembre 2009 (2) (version 1)_Budget Telmob 2011" xfId="783" xr:uid="{00000000-0005-0000-0000-0000F5060000}"/>
    <cellStyle name="_Table_02 Pfd Valuation_commentaires fixe  internet Déc 08_Reporting Onatel Mai 2009 V 0 A ENVOYE_Flash du mois de septembre 2009 (2) (version 1)_Budget Telmob 2011 2" xfId="14422" xr:uid="{00000000-0005-0000-0000-0000F6060000}"/>
    <cellStyle name="_Table_02 Pfd Valuation_commentaires fixe  internet Déc 08_Reporting Onatel Mai 2009 V 0 A ENVOYE_Flash du mois de septembre 2009 (2) (version 1)_Budget Telmob 2011 2 2" xfId="18215" xr:uid="{00000000-0005-0000-0000-0000F7060000}"/>
    <cellStyle name="_Table_02 Pfd Valuation_commentaires fixe  internet Déc 08_Reporting Onatel Mai 2009 V 0 A ENVOYE_Flash du mois de septembre 2009 (2) (version 1)_Budget Telmob 2011 3" xfId="8701" xr:uid="{00000000-0005-0000-0000-0000F8060000}"/>
    <cellStyle name="_Table_02 Pfd Valuation_commentaires fixe  internet Déc 08_Reporting Onatel Mai 2009 V 0 A ENVOYE_Flash du mois de septembre 2009 (2) (version 1)_Budget Telmob 2011 4" xfId="13906" xr:uid="{00000000-0005-0000-0000-0000F9060000}"/>
    <cellStyle name="_Table_02 Pfd Valuation_commentaires fixe  internet Déc 08_Reporting Onatel Mai 2009 V 0 A ENVOYE_Flash du mois de septembre 2009 (2) (version 1)_Budget Telmob 2011 5" xfId="17999" xr:uid="{00000000-0005-0000-0000-0000FA060000}"/>
    <cellStyle name="_Table_02 Pfd Valuation_commentaires fixe  internet Déc 08_Reporting Onatel Mai 2009 V 0 A ENVOYE_Flash du mois de septembre 2009 (2) (version 1)_Budget Telmob 2011 6" xfId="17268" xr:uid="{00000000-0005-0000-0000-0000FB060000}"/>
    <cellStyle name="_Table_02 Pfd Valuation_commentaires fixe  internet Déc 08_Reporting Onatel Mai 2009 V 0 A ENVOYE_Flash du mois de septembre 2009 (2) (version 1)_Capex- Mobile" xfId="784" xr:uid="{00000000-0005-0000-0000-0000FC060000}"/>
    <cellStyle name="_Table_02 Pfd Valuation_commentaires fixe  internet Déc 08_Reporting Onatel Mai 2009 V 0 A ENVOYE_Flash du mois de septembre 2009 (2) (version 1)_Capex- Mobile 2" xfId="14423" xr:uid="{00000000-0005-0000-0000-0000FD060000}"/>
    <cellStyle name="_Table_02 Pfd Valuation_commentaires fixe  internet Déc 08_Reporting Onatel Mai 2009 V 0 A ENVOYE_Flash du mois de septembre 2009 (2) (version 1)_Capex- Mobile 2 2" xfId="18216" xr:uid="{00000000-0005-0000-0000-0000FE060000}"/>
    <cellStyle name="_Table_02 Pfd Valuation_commentaires fixe  internet Déc 08_Reporting Onatel Mai 2009 V 0 A ENVOYE_Flash du mois de septembre 2009 (2) (version 1)_Capex- Mobile 3" xfId="8702" xr:uid="{00000000-0005-0000-0000-0000FF060000}"/>
    <cellStyle name="_Table_02 Pfd Valuation_commentaires fixe  internet Déc 08_Reporting Onatel Mai 2009 V 0 A ENVOYE_Flash du mois de septembre 2009 (2) (version 1)_Capex- Mobile 4" xfId="13904" xr:uid="{00000000-0005-0000-0000-000000070000}"/>
    <cellStyle name="_Table_02 Pfd Valuation_commentaires fixe  internet Déc 08_Reporting Onatel Mai 2009 V 0 A ENVOYE_Flash du mois de septembre 2009 (2) (version 1)_Capex- Mobile 5" xfId="10674" xr:uid="{00000000-0005-0000-0000-000001070000}"/>
    <cellStyle name="_Table_02 Pfd Valuation_commentaires fixe  internet Déc 08_Reporting Onatel Mai 2009 V 0 A ENVOYE_Flash du mois de septembre 2009 (2) (version 1)_Capex- Mobile 6" xfId="17269" xr:uid="{00000000-0005-0000-0000-000002070000}"/>
    <cellStyle name="_Table_02 Pfd Valuation_commentaires fixe  internet Déc 08_Reporting Onatel Mai 2009 V 0 A ENVOYE_Reporting Onatel septembre  2009 préparé" xfId="785" xr:uid="{00000000-0005-0000-0000-000003070000}"/>
    <cellStyle name="_Table_02 Pfd Valuation_commentaires fixe  internet Déc 08_Reporting Onatel Mai 2009 V 0 A ENVOYE_Reporting Onatel septembre  2009 préparé 2" xfId="14424" xr:uid="{00000000-0005-0000-0000-000004070000}"/>
    <cellStyle name="_Table_02 Pfd Valuation_commentaires fixe  internet Déc 08_Reporting Onatel Mai 2009 V 0 A ENVOYE_Reporting Onatel septembre  2009 préparé 2 2" xfId="18217" xr:uid="{00000000-0005-0000-0000-000005070000}"/>
    <cellStyle name="_Table_02 Pfd Valuation_commentaires fixe  internet Déc 08_Reporting Onatel Mai 2009 V 0 A ENVOYE_Reporting Onatel septembre  2009 préparé 3" xfId="8703" xr:uid="{00000000-0005-0000-0000-000006070000}"/>
    <cellStyle name="_Table_02 Pfd Valuation_commentaires fixe  internet Déc 08_Reporting Onatel Mai 2009 V 0 A ENVOYE_Reporting Onatel septembre  2009 préparé 4" xfId="13902" xr:uid="{00000000-0005-0000-0000-000007070000}"/>
    <cellStyle name="_Table_02 Pfd Valuation_commentaires fixe  internet Déc 08_Reporting Onatel Mai 2009 V 0 A ENVOYE_Reporting Onatel septembre  2009 préparé 5" xfId="12885" xr:uid="{00000000-0005-0000-0000-000008070000}"/>
    <cellStyle name="_Table_02 Pfd Valuation_commentaires fixe  internet Déc 08_Reporting Onatel Mai 2009 V 0 A ENVOYE_Reporting Onatel septembre  2009 préparé 6" xfId="17270" xr:uid="{00000000-0005-0000-0000-000009070000}"/>
    <cellStyle name="_Table_02 Pfd Valuation_commentaires fixe  internet Déc 08_Reporting Onatel Mai 2009 V 0 A ENVOYE_Reporting Onatel septembre  2009 préparé_Budget Telmob 2011" xfId="786" xr:uid="{00000000-0005-0000-0000-00000A070000}"/>
    <cellStyle name="_Table_02 Pfd Valuation_commentaires fixe  internet Déc 08_Reporting Onatel Mai 2009 V 0 A ENVOYE_Reporting Onatel septembre  2009 préparé_Budget Telmob 2011 2" xfId="14425" xr:uid="{00000000-0005-0000-0000-00000B070000}"/>
    <cellStyle name="_Table_02 Pfd Valuation_commentaires fixe  internet Déc 08_Reporting Onatel Mai 2009 V 0 A ENVOYE_Reporting Onatel septembre  2009 préparé_Budget Telmob 2011 2 2" xfId="18218" xr:uid="{00000000-0005-0000-0000-00000C070000}"/>
    <cellStyle name="_Table_02 Pfd Valuation_commentaires fixe  internet Déc 08_Reporting Onatel Mai 2009 V 0 A ENVOYE_Reporting Onatel septembre  2009 préparé_Budget Telmob 2011 3" xfId="8704" xr:uid="{00000000-0005-0000-0000-00000D070000}"/>
    <cellStyle name="_Table_02 Pfd Valuation_commentaires fixe  internet Déc 08_Reporting Onatel Mai 2009 V 0 A ENVOYE_Reporting Onatel septembre  2009 préparé_Budget Telmob 2011 4" xfId="9936" xr:uid="{00000000-0005-0000-0000-00000E070000}"/>
    <cellStyle name="_Table_02 Pfd Valuation_commentaires fixe  internet Déc 08_Reporting Onatel Mai 2009 V 0 A ENVOYE_Reporting Onatel septembre  2009 préparé_Budget Telmob 2011 5" xfId="17998" xr:uid="{00000000-0005-0000-0000-00000F070000}"/>
    <cellStyle name="_Table_02 Pfd Valuation_commentaires fixe  internet Déc 08_Reporting Onatel Mai 2009 V 0 A ENVOYE_Reporting Onatel septembre  2009 préparé_Budget Telmob 2011 6" xfId="18958" xr:uid="{00000000-0005-0000-0000-000010070000}"/>
    <cellStyle name="_Table_02 Pfd Valuation_commentaires fixe  internet Déc 08_Reporting Onatel Mai 2009 V 0 A ENVOYE_Reporting Onatel septembre  2009 préparé_Capex- Mobile" xfId="787" xr:uid="{00000000-0005-0000-0000-000011070000}"/>
    <cellStyle name="_Table_02 Pfd Valuation_commentaires fixe  internet Déc 08_Reporting Onatel Mai 2009 V 0 A ENVOYE_Reporting Onatel septembre  2009 préparé_Capex- Mobile 2" xfId="14426" xr:uid="{00000000-0005-0000-0000-000012070000}"/>
    <cellStyle name="_Table_02 Pfd Valuation_commentaires fixe  internet Déc 08_Reporting Onatel Mai 2009 V 0 A ENVOYE_Reporting Onatel septembre  2009 préparé_Capex- Mobile 2 2" xfId="18219" xr:uid="{00000000-0005-0000-0000-000013070000}"/>
    <cellStyle name="_Table_02 Pfd Valuation_commentaires fixe  internet Déc 08_Reporting Onatel Mai 2009 V 0 A ENVOYE_Reporting Onatel septembre  2009 préparé_Capex- Mobile 3" xfId="8705" xr:uid="{00000000-0005-0000-0000-000014070000}"/>
    <cellStyle name="_Table_02 Pfd Valuation_commentaires fixe  internet Déc 08_Reporting Onatel Mai 2009 V 0 A ENVOYE_Reporting Onatel septembre  2009 préparé_Capex- Mobile 4" xfId="9934" xr:uid="{00000000-0005-0000-0000-000015070000}"/>
    <cellStyle name="_Table_02 Pfd Valuation_commentaires fixe  internet Déc 08_Reporting Onatel Mai 2009 V 0 A ENVOYE_Reporting Onatel septembre  2009 préparé_Capex- Mobile 5" xfId="9284" xr:uid="{00000000-0005-0000-0000-000016070000}"/>
    <cellStyle name="_Table_02 Pfd Valuation_commentaires fixe  internet Déc 08_Reporting Onatel Mai 2009 V 0 A ENVOYE_Reporting Onatel septembre  2009 préparé_Capex- Mobile 6" xfId="14183" xr:uid="{00000000-0005-0000-0000-000017070000}"/>
    <cellStyle name="_Table_02 Pfd Valuation_commentaires fixe  internet Déc 08_Reporting Onatel Mai 2009 V 0_Budget Telmob 2011" xfId="788" xr:uid="{00000000-0005-0000-0000-000018070000}"/>
    <cellStyle name="_Table_02 Pfd Valuation_commentaires fixe  internet Déc 08_Reporting Onatel Mai 2009 V 0_Budget Telmob 2011 2" xfId="14427" xr:uid="{00000000-0005-0000-0000-000019070000}"/>
    <cellStyle name="_Table_02 Pfd Valuation_commentaires fixe  internet Déc 08_Reporting Onatel Mai 2009 V 0_Budget Telmob 2011 2 2" xfId="18220" xr:uid="{00000000-0005-0000-0000-00001A070000}"/>
    <cellStyle name="_Table_02 Pfd Valuation_commentaires fixe  internet Déc 08_Reporting Onatel Mai 2009 V 0_Budget Telmob 2011 3" xfId="8706" xr:uid="{00000000-0005-0000-0000-00001B070000}"/>
    <cellStyle name="_Table_02 Pfd Valuation_commentaires fixe  internet Déc 08_Reporting Onatel Mai 2009 V 0_Budget Telmob 2011 4" xfId="11175" xr:uid="{00000000-0005-0000-0000-00001C070000}"/>
    <cellStyle name="_Table_02 Pfd Valuation_commentaires fixe  internet Déc 08_Reporting Onatel Mai 2009 V 0_Budget Telmob 2011 5" xfId="9285" xr:uid="{00000000-0005-0000-0000-00001D070000}"/>
    <cellStyle name="_Table_02 Pfd Valuation_commentaires fixe  internet Déc 08_Reporting Onatel Mai 2009 V 0_Budget Telmob 2011 6" xfId="10073" xr:uid="{00000000-0005-0000-0000-00001E070000}"/>
    <cellStyle name="_Table_02 Pfd Valuation_commentaires fixe  internet Déc 08_Reporting Onatel Mai 2009 V 0_Capex- Mobile" xfId="789" xr:uid="{00000000-0005-0000-0000-00001F070000}"/>
    <cellStyle name="_Table_02 Pfd Valuation_commentaires fixe  internet Déc 08_Reporting Onatel Mai 2009 V 0_Capex- Mobile 2" xfId="14428" xr:uid="{00000000-0005-0000-0000-000020070000}"/>
    <cellStyle name="_Table_02 Pfd Valuation_commentaires fixe  internet Déc 08_Reporting Onatel Mai 2009 V 0_Capex- Mobile 2 2" xfId="18221" xr:uid="{00000000-0005-0000-0000-000021070000}"/>
    <cellStyle name="_Table_02 Pfd Valuation_commentaires fixe  internet Déc 08_Reporting Onatel Mai 2009 V 0_Capex- Mobile 3" xfId="8707" xr:uid="{00000000-0005-0000-0000-000022070000}"/>
    <cellStyle name="_Table_02 Pfd Valuation_commentaires fixe  internet Déc 08_Reporting Onatel Mai 2009 V 0_Capex- Mobile 4" xfId="11179" xr:uid="{00000000-0005-0000-0000-000023070000}"/>
    <cellStyle name="_Table_02 Pfd Valuation_commentaires fixe  internet Déc 08_Reporting Onatel Mai 2009 V 0_Capex- Mobile 5" xfId="9286" xr:uid="{00000000-0005-0000-0000-000024070000}"/>
    <cellStyle name="_Table_02 Pfd Valuation_commentaires fixe  internet Déc 08_Reporting Onatel Mai 2009 V 0_Capex- Mobile 6" xfId="19100" xr:uid="{00000000-0005-0000-0000-000025070000}"/>
    <cellStyle name="_Table_02 Pfd Valuation_commentaires fixe  internet Déc 08_Reporting Onatel septembre  2009 préparé" xfId="790" xr:uid="{00000000-0005-0000-0000-000026070000}"/>
    <cellStyle name="_Table_02 Pfd Valuation_commentaires fixe  internet Déc 08_Reporting Onatel septembre  2009 préparé 2" xfId="14429" xr:uid="{00000000-0005-0000-0000-000027070000}"/>
    <cellStyle name="_Table_02 Pfd Valuation_commentaires fixe  internet Déc 08_Reporting Onatel septembre  2009 préparé 2 2" xfId="18222" xr:uid="{00000000-0005-0000-0000-000028070000}"/>
    <cellStyle name="_Table_02 Pfd Valuation_commentaires fixe  internet Déc 08_Reporting Onatel septembre  2009 préparé 3" xfId="8708" xr:uid="{00000000-0005-0000-0000-000029070000}"/>
    <cellStyle name="_Table_02 Pfd Valuation_commentaires fixe  internet Déc 08_Reporting Onatel septembre  2009 préparé 4" xfId="11121" xr:uid="{00000000-0005-0000-0000-00002A070000}"/>
    <cellStyle name="_Table_02 Pfd Valuation_commentaires fixe  internet Déc 08_Reporting Onatel septembre  2009 préparé 5" xfId="9287" xr:uid="{00000000-0005-0000-0000-00002B070000}"/>
    <cellStyle name="_Table_02 Pfd Valuation_commentaires fixe  internet Déc 08_Reporting Onatel septembre  2009 préparé 6" xfId="14181" xr:uid="{00000000-0005-0000-0000-00002C070000}"/>
    <cellStyle name="_Table_02 Pfd Valuation_commentaires fixe  internet Déc 08_Reporting Onatel septembre  2009 préparé_Budget Telmob 2011" xfId="791" xr:uid="{00000000-0005-0000-0000-00002D070000}"/>
    <cellStyle name="_Table_02 Pfd Valuation_commentaires fixe  internet Déc 08_Reporting Onatel septembre  2009 préparé_Budget Telmob 2011 2" xfId="14430" xr:uid="{00000000-0005-0000-0000-00002E070000}"/>
    <cellStyle name="_Table_02 Pfd Valuation_commentaires fixe  internet Déc 08_Reporting Onatel septembre  2009 préparé_Budget Telmob 2011 2 2" xfId="18223" xr:uid="{00000000-0005-0000-0000-00002F070000}"/>
    <cellStyle name="_Table_02 Pfd Valuation_commentaires fixe  internet Déc 08_Reporting Onatel septembre  2009 préparé_Budget Telmob 2011 3" xfId="8709" xr:uid="{00000000-0005-0000-0000-000030070000}"/>
    <cellStyle name="_Table_02 Pfd Valuation_commentaires fixe  internet Déc 08_Reporting Onatel septembre  2009 préparé_Budget Telmob 2011 4" xfId="11163" xr:uid="{00000000-0005-0000-0000-000031070000}"/>
    <cellStyle name="_Table_02 Pfd Valuation_commentaires fixe  internet Déc 08_Reporting Onatel septembre  2009 préparé_Budget Telmob 2011 5" xfId="9288" xr:uid="{00000000-0005-0000-0000-000032070000}"/>
    <cellStyle name="_Table_02 Pfd Valuation_commentaires fixe  internet Déc 08_Reporting Onatel septembre  2009 préparé_Budget Telmob 2011 6" xfId="18735" xr:uid="{00000000-0005-0000-0000-000033070000}"/>
    <cellStyle name="_Table_02 Pfd Valuation_commentaires fixe  internet Déc 08_Reporting Onatel septembre  2009 préparé_Capex- Mobile" xfId="792" xr:uid="{00000000-0005-0000-0000-000034070000}"/>
    <cellStyle name="_Table_02 Pfd Valuation_commentaires fixe  internet Déc 08_Reporting Onatel septembre  2009 préparé_Capex- Mobile 2" xfId="14431" xr:uid="{00000000-0005-0000-0000-000035070000}"/>
    <cellStyle name="_Table_02 Pfd Valuation_commentaires fixe  internet Déc 08_Reporting Onatel septembre  2009 préparé_Capex- Mobile 2 2" xfId="18224" xr:uid="{00000000-0005-0000-0000-000036070000}"/>
    <cellStyle name="_Table_02 Pfd Valuation_commentaires fixe  internet Déc 08_Reporting Onatel septembre  2009 préparé_Capex- Mobile 3" xfId="8710" xr:uid="{00000000-0005-0000-0000-000037070000}"/>
    <cellStyle name="_Table_02 Pfd Valuation_commentaires fixe  internet Déc 08_Reporting Onatel septembre  2009 préparé_Capex- Mobile 4" xfId="13900" xr:uid="{00000000-0005-0000-0000-000038070000}"/>
    <cellStyle name="_Table_02 Pfd Valuation_commentaires fixe  internet Déc 08_Reporting Onatel septembre  2009 préparé_Capex- Mobile 5" xfId="10308" xr:uid="{00000000-0005-0000-0000-000039070000}"/>
    <cellStyle name="_Table_02 Pfd Valuation_commentaires fixe  internet Déc 08_Reporting Onatel septembre  2009 préparé_Capex- Mobile 6" xfId="10506" xr:uid="{00000000-0005-0000-0000-00003A070000}"/>
    <cellStyle name="_Table_02 Pfd Valuation_commentaires fixe  internet Déc 08_TBG Onatel Février  2009  Vtbg V3" xfId="793" xr:uid="{00000000-0005-0000-0000-00003B070000}"/>
    <cellStyle name="_Table_02 Pfd Valuation_commentaires fixe  internet Déc 08_TBG Onatel Février  2009  Vtbg V3 2" xfId="14432" xr:uid="{00000000-0005-0000-0000-00003C070000}"/>
    <cellStyle name="_Table_02 Pfd Valuation_commentaires fixe  internet Déc 08_TBG Onatel Février  2009  Vtbg V3 2 2" xfId="18225" xr:uid="{00000000-0005-0000-0000-00003D070000}"/>
    <cellStyle name="_Table_02 Pfd Valuation_commentaires fixe  internet Déc 08_TBG Onatel Février  2009  Vtbg V3 3" xfId="8711" xr:uid="{00000000-0005-0000-0000-00003E070000}"/>
    <cellStyle name="_Table_02 Pfd Valuation_commentaires fixe  internet Déc 08_TBG Onatel Février  2009  Vtbg V3 4" xfId="13898" xr:uid="{00000000-0005-0000-0000-00003F070000}"/>
    <cellStyle name="_Table_02 Pfd Valuation_commentaires fixe  internet Déc 08_TBG Onatel Février  2009  Vtbg V3 5" xfId="9289" xr:uid="{00000000-0005-0000-0000-000040070000}"/>
    <cellStyle name="_Table_02 Pfd Valuation_commentaires fixe  internet Déc 08_TBG Onatel Février  2009  Vtbg V3 6" xfId="17564" xr:uid="{00000000-0005-0000-0000-000041070000}"/>
    <cellStyle name="_Table_02 Pfd Valuation_commentaires fixe  internet Déc 08_TBG Onatel Février  2009  Vtbg V3_Budget Telmob 2011" xfId="794" xr:uid="{00000000-0005-0000-0000-000042070000}"/>
    <cellStyle name="_Table_02 Pfd Valuation_commentaires fixe  internet Déc 08_TBG Onatel Février  2009  Vtbg V3_Budget Telmob 2011 2" xfId="14433" xr:uid="{00000000-0005-0000-0000-000043070000}"/>
    <cellStyle name="_Table_02 Pfd Valuation_commentaires fixe  internet Déc 08_TBG Onatel Février  2009  Vtbg V3_Budget Telmob 2011 2 2" xfId="18226" xr:uid="{00000000-0005-0000-0000-000044070000}"/>
    <cellStyle name="_Table_02 Pfd Valuation_commentaires fixe  internet Déc 08_TBG Onatel Février  2009  Vtbg V3_Budget Telmob 2011 3" xfId="8712" xr:uid="{00000000-0005-0000-0000-000045070000}"/>
    <cellStyle name="_Table_02 Pfd Valuation_commentaires fixe  internet Déc 08_TBG Onatel Février  2009  Vtbg V3_Budget Telmob 2011 4" xfId="13896" xr:uid="{00000000-0005-0000-0000-000046070000}"/>
    <cellStyle name="_Table_02 Pfd Valuation_commentaires fixe  internet Déc 08_TBG Onatel Février  2009  Vtbg V3_Budget Telmob 2011 5" xfId="9290" xr:uid="{00000000-0005-0000-0000-000047070000}"/>
    <cellStyle name="_Table_02 Pfd Valuation_commentaires fixe  internet Déc 08_TBG Onatel Février  2009  Vtbg V3_Budget Telmob 2011 6" xfId="9401" xr:uid="{00000000-0005-0000-0000-000048070000}"/>
    <cellStyle name="_Table_02 Pfd Valuation_commentaires fixe  internet Déc 08_TBG Onatel Février  2009  Vtbg V3_Capex- Mobile" xfId="795" xr:uid="{00000000-0005-0000-0000-000049070000}"/>
    <cellStyle name="_Table_02 Pfd Valuation_commentaires fixe  internet Déc 08_TBG Onatel Février  2009  Vtbg V3_Capex- Mobile 2" xfId="14434" xr:uid="{00000000-0005-0000-0000-00004A070000}"/>
    <cellStyle name="_Table_02 Pfd Valuation_commentaires fixe  internet Déc 08_TBG Onatel Février  2009  Vtbg V3_Capex- Mobile 2 2" xfId="18227" xr:uid="{00000000-0005-0000-0000-00004B070000}"/>
    <cellStyle name="_Table_02 Pfd Valuation_commentaires fixe  internet Déc 08_TBG Onatel Février  2009  Vtbg V3_Capex- Mobile 3" xfId="8713" xr:uid="{00000000-0005-0000-0000-00004C070000}"/>
    <cellStyle name="_Table_02 Pfd Valuation_commentaires fixe  internet Déc 08_TBG Onatel Février  2009  Vtbg V3_Capex- Mobile 4" xfId="11164" xr:uid="{00000000-0005-0000-0000-00004D070000}"/>
    <cellStyle name="_Table_02 Pfd Valuation_commentaires fixe  internet Déc 08_TBG Onatel Février  2009  Vtbg V3_Capex- Mobile 5" xfId="10309" xr:uid="{00000000-0005-0000-0000-00004E070000}"/>
    <cellStyle name="_Table_02 Pfd Valuation_commentaires fixe  internet Déc 08_TBG Onatel Février  2009  Vtbg V3_Capex- Mobile 6" xfId="18957" xr:uid="{00000000-0005-0000-0000-00004F070000}"/>
    <cellStyle name="_Table_02 Pfd Valuation_commentaires fixe  internet Déc 08_TBG Onatel Février  2009  Vtbg V3_Commentaires TBG mars" xfId="796" xr:uid="{00000000-0005-0000-0000-000050070000}"/>
    <cellStyle name="_Table_02 Pfd Valuation_commentaires fixe  internet Déc 08_TBG Onatel Février  2009  Vtbg V3_Commentaires TBG mars 2" xfId="14435" xr:uid="{00000000-0005-0000-0000-000051070000}"/>
    <cellStyle name="_Table_02 Pfd Valuation_commentaires fixe  internet Déc 08_TBG Onatel Février  2009  Vtbg V3_Commentaires TBG mars 2 2" xfId="18228" xr:uid="{00000000-0005-0000-0000-000052070000}"/>
    <cellStyle name="_Table_02 Pfd Valuation_commentaires fixe  internet Déc 08_TBG Onatel Février  2009  Vtbg V3_Commentaires TBG mars 3" xfId="8714" xr:uid="{00000000-0005-0000-0000-000053070000}"/>
    <cellStyle name="_Table_02 Pfd Valuation_commentaires fixe  internet Déc 08_TBG Onatel Février  2009  Vtbg V3_Commentaires TBG mars 4" xfId="11114" xr:uid="{00000000-0005-0000-0000-000054070000}"/>
    <cellStyle name="_Table_02 Pfd Valuation_commentaires fixe  internet Déc 08_TBG Onatel Février  2009  Vtbg V3_Commentaires TBG mars 5" xfId="9291" xr:uid="{00000000-0005-0000-0000-000055070000}"/>
    <cellStyle name="_Table_02 Pfd Valuation_commentaires fixe  internet Déc 08_TBG Onatel Février  2009  Vtbg V3_Commentaires TBG mars 6" xfId="19656" xr:uid="{00000000-0005-0000-0000-000056070000}"/>
    <cellStyle name="_Table_02 Pfd Valuation_commentaires fixe  internet Déc 08_TBG Onatel Février  2009  Vtbg V3_Commentaires TBG mars_Budget Telmob 2011" xfId="797" xr:uid="{00000000-0005-0000-0000-000057070000}"/>
    <cellStyle name="_Table_02 Pfd Valuation_commentaires fixe  internet Déc 08_TBG Onatel Février  2009  Vtbg V3_Commentaires TBG mars_Budget Telmob 2011 2" xfId="14436" xr:uid="{00000000-0005-0000-0000-000058070000}"/>
    <cellStyle name="_Table_02 Pfd Valuation_commentaires fixe  internet Déc 08_TBG Onatel Février  2009  Vtbg V3_Commentaires TBG mars_Budget Telmob 2011 2 2" xfId="18229" xr:uid="{00000000-0005-0000-0000-000059070000}"/>
    <cellStyle name="_Table_02 Pfd Valuation_commentaires fixe  internet Déc 08_TBG Onatel Février  2009  Vtbg V3_Commentaires TBG mars_Budget Telmob 2011 3" xfId="8715" xr:uid="{00000000-0005-0000-0000-00005A070000}"/>
    <cellStyle name="_Table_02 Pfd Valuation_commentaires fixe  internet Déc 08_TBG Onatel Février  2009  Vtbg V3_Commentaires TBG mars_Budget Telmob 2011 4" xfId="11048" xr:uid="{00000000-0005-0000-0000-00005B070000}"/>
    <cellStyle name="_Table_02 Pfd Valuation_commentaires fixe  internet Déc 08_TBG Onatel Février  2009  Vtbg V3_Commentaires TBG mars_Budget Telmob 2011 5" xfId="9292" xr:uid="{00000000-0005-0000-0000-00005C070000}"/>
    <cellStyle name="_Table_02 Pfd Valuation_commentaires fixe  internet Déc 08_TBG Onatel Février  2009  Vtbg V3_Commentaires TBG mars_Budget Telmob 2011 6" xfId="10327" xr:uid="{00000000-0005-0000-0000-00005D070000}"/>
    <cellStyle name="_Table_02 Pfd Valuation_commentaires fixe  internet Déc 08_TBG Onatel Février  2009  Vtbg V3_Commentaires TBG mars_Capex- Mobile" xfId="798" xr:uid="{00000000-0005-0000-0000-00005E070000}"/>
    <cellStyle name="_Table_02 Pfd Valuation_commentaires fixe  internet Déc 08_TBG Onatel Février  2009  Vtbg V3_Commentaires TBG mars_Capex- Mobile 2" xfId="14437" xr:uid="{00000000-0005-0000-0000-00005F070000}"/>
    <cellStyle name="_Table_02 Pfd Valuation_commentaires fixe  internet Déc 08_TBG Onatel Février  2009  Vtbg V3_Commentaires TBG mars_Capex- Mobile 2 2" xfId="18230" xr:uid="{00000000-0005-0000-0000-000060070000}"/>
    <cellStyle name="_Table_02 Pfd Valuation_commentaires fixe  internet Déc 08_TBG Onatel Février  2009  Vtbg V3_Commentaires TBG mars_Capex- Mobile 3" xfId="8716" xr:uid="{00000000-0005-0000-0000-000061070000}"/>
    <cellStyle name="_Table_02 Pfd Valuation_commentaires fixe  internet Déc 08_TBG Onatel Février  2009  Vtbg V3_Commentaires TBG mars_Capex- Mobile 4" xfId="11049" xr:uid="{00000000-0005-0000-0000-000062070000}"/>
    <cellStyle name="_Table_02 Pfd Valuation_commentaires fixe  internet Déc 08_TBG Onatel Février  2009  Vtbg V3_Commentaires TBG mars_Capex- Mobile 5" xfId="9293" xr:uid="{00000000-0005-0000-0000-000063070000}"/>
    <cellStyle name="_Table_02 Pfd Valuation_commentaires fixe  internet Déc 08_TBG Onatel Février  2009  Vtbg V3_Commentaires TBG mars_Capex- Mobile 6" xfId="19655" xr:uid="{00000000-0005-0000-0000-000064070000}"/>
    <cellStyle name="_Table_02 Pfd Valuation_commentaires fixe  internet Déc 08_TBG Onatel Février  2009  Vtbg V3_Commentaires TBG mars_Copie de Flash du mois d' avril 2009 corrigé par NAIMI" xfId="799" xr:uid="{00000000-0005-0000-0000-000065070000}"/>
    <cellStyle name="_Table_02 Pfd Valuation_commentaires fixe  internet Déc 08_TBG Onatel Février  2009  Vtbg V3_Commentaires TBG mars_Copie de Flash du mois d' avril 2009 corrigé par NAIMI 2" xfId="14438" xr:uid="{00000000-0005-0000-0000-000066070000}"/>
    <cellStyle name="_Table_02 Pfd Valuation_commentaires fixe  internet Déc 08_TBG Onatel Février  2009  Vtbg V3_Commentaires TBG mars_Copie de Flash du mois d' avril 2009 corrigé par NAIMI 2 2" xfId="18231" xr:uid="{00000000-0005-0000-0000-000067070000}"/>
    <cellStyle name="_Table_02 Pfd Valuation_commentaires fixe  internet Déc 08_TBG Onatel Février  2009  Vtbg V3_Commentaires TBG mars_Copie de Flash du mois d' avril 2009 corrigé par NAIMI 3" xfId="8717" xr:uid="{00000000-0005-0000-0000-000068070000}"/>
    <cellStyle name="_Table_02 Pfd Valuation_commentaires fixe  internet Déc 08_TBG Onatel Février  2009  Vtbg V3_Commentaires TBG mars_Copie de Flash du mois d' avril 2009 corrigé par NAIMI 4" xfId="11165" xr:uid="{00000000-0005-0000-0000-000069070000}"/>
    <cellStyle name="_Table_02 Pfd Valuation_commentaires fixe  internet Déc 08_TBG Onatel Février  2009  Vtbg V3_Commentaires TBG mars_Copie de Flash du mois d' avril 2009 corrigé par NAIMI 5" xfId="9294" xr:uid="{00000000-0005-0000-0000-00006A070000}"/>
    <cellStyle name="_Table_02 Pfd Valuation_commentaires fixe  internet Déc 08_TBG Onatel Février  2009  Vtbg V3_Commentaires TBG mars_Copie de Flash du mois d' avril 2009 corrigé par NAIMI 6" xfId="19003" xr:uid="{00000000-0005-0000-0000-00006B070000}"/>
    <cellStyle name="_Table_02 Pfd Valuation_commentaires fixe  internet Déc 08_TBG Onatel Février  2009  Vtbg V3_Commentaires TBG mars_Copie de Flash du mois d' avril 2009 corrigé par NAIMI_Budget Telmob 2011" xfId="800" xr:uid="{00000000-0005-0000-0000-00006C070000}"/>
    <cellStyle name="_Table_02 Pfd Valuation_commentaires fixe  internet Déc 08_TBG Onatel Février  2009  Vtbg V3_Commentaires TBG mars_Copie de Flash du mois d' avril 2009 corrigé par NAIMI_Budget Telmob 2011 2" xfId="14439" xr:uid="{00000000-0005-0000-0000-00006D070000}"/>
    <cellStyle name="_Table_02 Pfd Valuation_commentaires fixe  internet Déc 08_TBG Onatel Février  2009  Vtbg V3_Commentaires TBG mars_Copie de Flash du mois d' avril 2009 corrigé par NAIMI_Budget Telmob 2011 2 2" xfId="18232" xr:uid="{00000000-0005-0000-0000-00006E070000}"/>
    <cellStyle name="_Table_02 Pfd Valuation_commentaires fixe  internet Déc 08_TBG Onatel Février  2009  Vtbg V3_Commentaires TBG mars_Copie de Flash du mois d' avril 2009 corrigé par NAIMI_Budget Telmob 2011 3" xfId="8718" xr:uid="{00000000-0005-0000-0000-00006F070000}"/>
    <cellStyle name="_Table_02 Pfd Valuation_commentaires fixe  internet Déc 08_TBG Onatel Février  2009  Vtbg V3_Commentaires TBG mars_Copie de Flash du mois d' avril 2009 corrigé par NAIMI_Budget Telmob 2011 4" xfId="10939" xr:uid="{00000000-0005-0000-0000-000070070000}"/>
    <cellStyle name="_Table_02 Pfd Valuation_commentaires fixe  internet Déc 08_TBG Onatel Février  2009  Vtbg V3_Commentaires TBG mars_Copie de Flash du mois d' avril 2009 corrigé par NAIMI_Budget Telmob 2011 5" xfId="12886" xr:uid="{00000000-0005-0000-0000-000071070000}"/>
    <cellStyle name="_Table_02 Pfd Valuation_commentaires fixe  internet Déc 08_TBG Onatel Février  2009  Vtbg V3_Commentaires TBG mars_Copie de Flash du mois d' avril 2009 corrigé par NAIMI_Budget Telmob 2011 6" xfId="8428" xr:uid="{00000000-0005-0000-0000-000072070000}"/>
    <cellStyle name="_Table_02 Pfd Valuation_commentaires fixe  internet Déc 08_TBG Onatel Février  2009  Vtbg V3_Commentaires TBG mars_Copie de Flash du mois d' avril 2009 corrigé par NAIMI_Capex- Mobile" xfId="801" xr:uid="{00000000-0005-0000-0000-000073070000}"/>
    <cellStyle name="_Table_02 Pfd Valuation_commentaires fixe  internet Déc 08_TBG Onatel Février  2009  Vtbg V3_Commentaires TBG mars_Copie de Flash du mois d' avril 2009 corrigé par NAIMI_Capex- Mobile 2" xfId="14440" xr:uid="{00000000-0005-0000-0000-000074070000}"/>
    <cellStyle name="_Table_02 Pfd Valuation_commentaires fixe  internet Déc 08_TBG Onatel Février  2009  Vtbg V3_Commentaires TBG mars_Copie de Flash du mois d' avril 2009 corrigé par NAIMI_Capex- Mobile 2 2" xfId="18233" xr:uid="{00000000-0005-0000-0000-000075070000}"/>
    <cellStyle name="_Table_02 Pfd Valuation_commentaires fixe  internet Déc 08_TBG Onatel Février  2009  Vtbg V3_Commentaires TBG mars_Copie de Flash du mois d' avril 2009 corrigé par NAIMI_Capex- Mobile 3" xfId="8719" xr:uid="{00000000-0005-0000-0000-000076070000}"/>
    <cellStyle name="_Table_02 Pfd Valuation_commentaires fixe  internet Déc 08_TBG Onatel Février  2009  Vtbg V3_Commentaires TBG mars_Copie de Flash du mois d' avril 2009 corrigé par NAIMI_Capex- Mobile 4" xfId="10937" xr:uid="{00000000-0005-0000-0000-000077070000}"/>
    <cellStyle name="_Table_02 Pfd Valuation_commentaires fixe  internet Déc 08_TBG Onatel Février  2009  Vtbg V3_Commentaires TBG mars_Copie de Flash du mois d' avril 2009 corrigé par NAIMI_Capex- Mobile 5" xfId="17997" xr:uid="{00000000-0005-0000-0000-000078070000}"/>
    <cellStyle name="_Table_02 Pfd Valuation_commentaires fixe  internet Déc 08_TBG Onatel Février  2009  Vtbg V3_Commentaires TBG mars_Copie de Flash du mois d' avril 2009 corrigé par NAIMI_Capex- Mobile 6" xfId="13031" xr:uid="{00000000-0005-0000-0000-000079070000}"/>
    <cellStyle name="_Table_02 Pfd Valuation_commentaires fixe  internet Déc 08_TBG Onatel Février  2009  Vtbg V3_Commentaires TBG mars_Copie de Flash du mois d' avril 2009 corrigé par NAIMI_Flash du mois de mai 2009" xfId="802" xr:uid="{00000000-0005-0000-0000-00007A070000}"/>
    <cellStyle name="_Table_02 Pfd Valuation_commentaires fixe  internet Déc 08_TBG Onatel Février  2009  Vtbg V3_Commentaires TBG mars_Copie de Flash du mois d' avril 2009 corrigé par NAIMI_Flash du mois de mai 2009 2" xfId="14441" xr:uid="{00000000-0005-0000-0000-00007B070000}"/>
    <cellStyle name="_Table_02 Pfd Valuation_commentaires fixe  internet Déc 08_TBG Onatel Février  2009  Vtbg V3_Commentaires TBG mars_Copie de Flash du mois d' avril 2009 corrigé par NAIMI_Flash du mois de mai 2009 2 2" xfId="18234" xr:uid="{00000000-0005-0000-0000-00007C070000}"/>
    <cellStyle name="_Table_02 Pfd Valuation_commentaires fixe  internet Déc 08_TBG Onatel Février  2009  Vtbg V3_Commentaires TBG mars_Copie de Flash du mois d' avril 2009 corrigé par NAIMI_Flash du mois de mai 2009 3" xfId="8720" xr:uid="{00000000-0005-0000-0000-00007D070000}"/>
    <cellStyle name="_Table_02 Pfd Valuation_commentaires fixe  internet Déc 08_TBG Onatel Février  2009  Vtbg V3_Commentaires TBG mars_Copie de Flash du mois d' avril 2009 corrigé par NAIMI_Flash du mois de mai 2009 4" xfId="13894" xr:uid="{00000000-0005-0000-0000-00007E070000}"/>
    <cellStyle name="_Table_02 Pfd Valuation_commentaires fixe  internet Déc 08_TBG Onatel Février  2009  Vtbg V3_Commentaires TBG mars_Copie de Flash du mois d' avril 2009 corrigé par NAIMI_Flash du mois de mai 2009 5" xfId="12887" xr:uid="{00000000-0005-0000-0000-00007F070000}"/>
    <cellStyle name="_Table_02 Pfd Valuation_commentaires fixe  internet Déc 08_TBG Onatel Février  2009  Vtbg V3_Commentaires TBG mars_Copie de Flash du mois d' avril 2009 corrigé par NAIMI_Flash du mois de mai 2009 6" xfId="18734" xr:uid="{00000000-0005-0000-0000-000080070000}"/>
    <cellStyle name="_Table_02 Pfd Valuation_commentaires fixe  internet Déc 08_TBG Onatel Février  2009  Vtbg V3_Commentaires TBG mars_Copie de Flash du mois d' avril 2009 corrigé par NAIMI_Flash du mois de mai 2009_Budget Telmob 2011" xfId="803" xr:uid="{00000000-0005-0000-0000-000081070000}"/>
    <cellStyle name="_Table_02 Pfd Valuation_commentaires fixe  internet Déc 08_TBG Onatel Février  2009  Vtbg V3_Commentaires TBG mars_Copie de Flash du mois d' avril 2009 corrigé par NAIMI_Flash du mois de mai 2009_Budget Telmob 2011 2" xfId="14442" xr:uid="{00000000-0005-0000-0000-000082070000}"/>
    <cellStyle name="_Table_02 Pfd Valuation_commentaires fixe  internet Déc 08_TBG Onatel Février  2009  Vtbg V3_Commentaires TBG mars_Copie de Flash du mois d' avril 2009 corrigé par NAIMI_Flash du mois de mai 2009_Budget Telmob 2011 2 2" xfId="18235" xr:uid="{00000000-0005-0000-0000-000083070000}"/>
    <cellStyle name="_Table_02 Pfd Valuation_commentaires fixe  internet Déc 08_TBG Onatel Février  2009  Vtbg V3_Commentaires TBG mars_Copie de Flash du mois d' avril 2009 corrigé par NAIMI_Flash du mois de mai 2009_Budget Telmob 2011 3" xfId="8721" xr:uid="{00000000-0005-0000-0000-000084070000}"/>
    <cellStyle name="_Table_02 Pfd Valuation_commentaires fixe  internet Déc 08_TBG Onatel Février  2009  Vtbg V3_Commentaires TBG mars_Copie de Flash du mois d' avril 2009 corrigé par NAIMI_Flash du mois de mai 2009_Budget Telmob 2011 4" xfId="13892" xr:uid="{00000000-0005-0000-0000-000085070000}"/>
    <cellStyle name="_Table_02 Pfd Valuation_commentaires fixe  internet Déc 08_TBG Onatel Février  2009  Vtbg V3_Commentaires TBG mars_Copie de Flash du mois d' avril 2009 corrigé par NAIMI_Flash du mois de mai 2009_Budget Telmob 2011 5" xfId="10614" xr:uid="{00000000-0005-0000-0000-000086070000}"/>
    <cellStyle name="_Table_02 Pfd Valuation_commentaires fixe  internet Déc 08_TBG Onatel Février  2009  Vtbg V3_Commentaires TBG mars_Copie de Flash du mois d' avril 2009 corrigé par NAIMI_Flash du mois de mai 2009_Budget Telmob 2011 6" xfId="17565" xr:uid="{00000000-0005-0000-0000-000087070000}"/>
    <cellStyle name="_Table_02 Pfd Valuation_commentaires fixe  internet Déc 08_TBG Onatel Février  2009  Vtbg V3_Commentaires TBG mars_Copie de Flash du mois d' avril 2009 corrigé par NAIMI_Flash du mois de mai 2009_Capex- Mobile" xfId="804" xr:uid="{00000000-0005-0000-0000-000088070000}"/>
    <cellStyle name="_Table_02 Pfd Valuation_commentaires fixe  internet Déc 08_TBG Onatel Février  2009  Vtbg V3_Commentaires TBG mars_Copie de Flash du mois d' avril 2009 corrigé par NAIMI_Flash du mois de mai 2009_Capex- Mobile 2" xfId="14443" xr:uid="{00000000-0005-0000-0000-000089070000}"/>
    <cellStyle name="_Table_02 Pfd Valuation_commentaires fixe  internet Déc 08_TBG Onatel Février  2009  Vtbg V3_Commentaires TBG mars_Copie de Flash du mois d' avril 2009 corrigé par NAIMI_Flash du mois de mai 2009_Capex- Mobile 2 2" xfId="18236" xr:uid="{00000000-0005-0000-0000-00008A070000}"/>
    <cellStyle name="_Table_02 Pfd Valuation_commentaires fixe  internet Déc 08_TBG Onatel Février  2009  Vtbg V3_Commentaires TBG mars_Copie de Flash du mois d' avril 2009 corrigé par NAIMI_Flash du mois de mai 2009_Capex- Mobile 3" xfId="8722" xr:uid="{00000000-0005-0000-0000-00008B070000}"/>
    <cellStyle name="_Table_02 Pfd Valuation_commentaires fixe  internet Déc 08_TBG Onatel Février  2009  Vtbg V3_Commentaires TBG mars_Copie de Flash du mois d' avril 2009 corrigé par NAIMI_Flash du mois de mai 2009_Capex- Mobile 4" xfId="13890" xr:uid="{00000000-0005-0000-0000-00008C070000}"/>
    <cellStyle name="_Table_02 Pfd Valuation_commentaires fixe  internet Déc 08_TBG Onatel Février  2009  Vtbg V3_Commentaires TBG mars_Copie de Flash du mois d' avril 2009 corrigé par NAIMI_Flash du mois de mai 2009_Capex- Mobile 5" xfId="17996" xr:uid="{00000000-0005-0000-0000-00008D070000}"/>
    <cellStyle name="_Table_02 Pfd Valuation_commentaires fixe  internet Déc 08_TBG Onatel Février  2009  Vtbg V3_Commentaires TBG mars_Copie de Flash du mois d' avril 2009 corrigé par NAIMI_Flash du mois de mai 2009_Capex- Mobile 6" xfId="10505" xr:uid="{00000000-0005-0000-0000-00008E070000}"/>
    <cellStyle name="_Table_02 Pfd Valuation_commentaires fixe  internet Déc 08_TBG Onatel Février  2009  Vtbg V3_Commentaires TBG mars_Copie de Flash du mois d' avril 2009 corrigé par NAIMI_Flash du mois de septembre 2009 (2) (version 1)" xfId="805" xr:uid="{00000000-0005-0000-0000-00008F070000}"/>
    <cellStyle name="_Table_02 Pfd Valuation_commentaires fixe  internet Déc 08_TBG Onatel Février  2009  Vtbg V3_Commentaires TBG mars_Copie de Flash du mois d' avril 2009 corrigé par NAIMI_Flash du mois de septembre 2009 (2) (version 1) 2" xfId="14444" xr:uid="{00000000-0005-0000-0000-000090070000}"/>
    <cellStyle name="_Table_02 Pfd Valuation_commentaires fixe  internet Déc 08_TBG Onatel Février  2009  Vtbg V3_Commentaires TBG mars_Copie de Flash du mois d' avril 2009 corrigé par NAIMI_Flash du mois de septembre 2009 (2) (version 1) 2 2" xfId="18237" xr:uid="{00000000-0005-0000-0000-000091070000}"/>
    <cellStyle name="_Table_02 Pfd Valuation_commentaires fixe  internet Déc 08_TBG Onatel Février  2009  Vtbg V3_Commentaires TBG mars_Copie de Flash du mois d' avril 2009 corrigé par NAIMI_Flash du mois de septembre 2009 (2) (version 1) 3" xfId="8723" xr:uid="{00000000-0005-0000-0000-000092070000}"/>
    <cellStyle name="_Table_02 Pfd Valuation_commentaires fixe  internet Déc 08_TBG Onatel Février  2009  Vtbg V3_Commentaires TBG mars_Copie de Flash du mois d' avril 2009 corrigé par NAIMI_Flash du mois de septembre 2009 (2) (version 1) 4" xfId="11292" xr:uid="{00000000-0005-0000-0000-000093070000}"/>
    <cellStyle name="_Table_02 Pfd Valuation_commentaires fixe  internet Déc 08_TBG Onatel Février  2009  Vtbg V3_Commentaires TBG mars_Copie de Flash du mois d' avril 2009 corrigé par NAIMI_Flash du mois de septembre 2009 (2) (version 1) 5" xfId="9672" xr:uid="{00000000-0005-0000-0000-000094070000}"/>
    <cellStyle name="_Table_02 Pfd Valuation_commentaires fixe  internet Déc 08_TBG Onatel Février  2009  Vtbg V3_Commentaires TBG mars_Copie de Flash du mois d' avril 2009 corrigé par NAIMI_Flash du mois de septembre 2009 (2) (version 1) 6" xfId="12907" xr:uid="{00000000-0005-0000-0000-000095070000}"/>
    <cellStyle name="_Table_02 Pfd Valuation_commentaires fixe  internet Déc 08_TBG Onatel Février  2009  Vtbg V3_Commentaires TBG mars_Copie de Flash du mois d' avril 2009 corrigé par NAIMI_Flash du mois de septembre 2009 (2) (version 1)_Budget Telmob 2011" xfId="806" xr:uid="{00000000-0005-0000-0000-000096070000}"/>
    <cellStyle name="_Table_02 Pfd Valuation_commentaires fixe  internet Déc 08_TBG Onatel Février  2009  Vtbg V3_Commentaires TBG mars_Copie de Flash du mois d' avril 2009 corrigé par NAIMI_Flash du mois de septembre 2009 (2) (version 1)_Budget Telmob 2011 2" xfId="14445" xr:uid="{00000000-0005-0000-0000-000097070000}"/>
    <cellStyle name="_Table_02 Pfd Valuation_commentaires fixe  internet Déc 08_TBG Onatel Février  2009  Vtbg V3_Commentaires TBG mars_Copie de Flash du mois d' avril 2009 corrigé par NAIMI_Flash du mois de septembre 2009 (2) (version 1)_Budget Telmob 2011 2 2" xfId="18238" xr:uid="{00000000-0005-0000-0000-000098070000}"/>
    <cellStyle name="_Table_02 Pfd Valuation_commentaires fixe  internet Déc 08_TBG Onatel Février  2009  Vtbg V3_Commentaires TBG mars_Copie de Flash du mois d' avril 2009 corrigé par NAIMI_Flash du mois de septembre 2009 (2) (version 1)_Budget Telmob 2011 3" xfId="8724" xr:uid="{00000000-0005-0000-0000-000099070000}"/>
    <cellStyle name="_Table_02 Pfd Valuation_commentaires fixe  internet Déc 08_TBG Onatel Février  2009  Vtbg V3_Commentaires TBG mars_Copie de Flash du mois d' avril 2009 corrigé par NAIMI_Flash du mois de septembre 2009 (2) (version 1)_Budget Telmob 2011 4" xfId="13888" xr:uid="{00000000-0005-0000-0000-00009A070000}"/>
    <cellStyle name="_Table_02 Pfd Valuation_commentaires fixe  internet Déc 08_TBG Onatel Février  2009  Vtbg V3_Commentaires TBG mars_Copie de Flash du mois d' avril 2009 corrigé par NAIMI_Flash du mois de septembre 2009 (2) (version 1)_Budget Telmob 2011 5" xfId="17995" xr:uid="{00000000-0005-0000-0000-00009B070000}"/>
    <cellStyle name="_Table_02 Pfd Valuation_commentaires fixe  internet Déc 08_TBG Onatel Février  2009  Vtbg V3_Commentaires TBG mars_Copie de Flash du mois d' avril 2009 corrigé par NAIMI_Flash du mois de septembre 2009 (2) (version 1)_Budget Telmob 2011 6" xfId="10350" xr:uid="{00000000-0005-0000-0000-00009C070000}"/>
    <cellStyle name="_Table_02 Pfd Valuation_commentaires fixe  internet Déc 08_TBG Onatel Février  2009  Vtbg V3_Commentaires TBG mars_Copie de Flash du mois d' avril 2009 corrigé par NAIMI_Flash du mois de septembre 2009 (2) (version 1)_Capex- Mobile" xfId="807" xr:uid="{00000000-0005-0000-0000-00009D070000}"/>
    <cellStyle name="_Table_02 Pfd Valuation_commentaires fixe  internet Déc 08_TBG Onatel Février  2009  Vtbg V3_Commentaires TBG mars_Copie de Flash du mois d' avril 2009 corrigé par NAIMI_Flash du mois de septembre 2009 (2) (version 1)_Capex- Mobile 2" xfId="14446" xr:uid="{00000000-0005-0000-0000-00009E070000}"/>
    <cellStyle name="_Table_02 Pfd Valuation_commentaires fixe  internet Déc 08_TBG Onatel Février  2009  Vtbg V3_Commentaires TBG mars_Copie de Flash du mois d' avril 2009 corrigé par NAIMI_Flash du mois de septembre 2009 (2) (version 1)_Capex- Mobile 2 2" xfId="18239" xr:uid="{00000000-0005-0000-0000-00009F070000}"/>
    <cellStyle name="_Table_02 Pfd Valuation_commentaires fixe  internet Déc 08_TBG Onatel Février  2009  Vtbg V3_Commentaires TBG mars_Copie de Flash du mois d' avril 2009 corrigé par NAIMI_Flash du mois de septembre 2009 (2) (version 1)_Capex- Mobile 3" xfId="8725" xr:uid="{00000000-0005-0000-0000-0000A0070000}"/>
    <cellStyle name="_Table_02 Pfd Valuation_commentaires fixe  internet Déc 08_TBG Onatel Février  2009  Vtbg V3_Commentaires TBG mars_Copie de Flash du mois d' avril 2009 corrigé par NAIMI_Flash du mois de septembre 2009 (2) (version 1)_Capex- Mobile 4" xfId="13886" xr:uid="{00000000-0005-0000-0000-0000A1070000}"/>
    <cellStyle name="_Table_02 Pfd Valuation_commentaires fixe  internet Déc 08_TBG Onatel Février  2009  Vtbg V3_Commentaires TBG mars_Copie de Flash du mois d' avril 2009 corrigé par NAIMI_Flash du mois de septembre 2009 (2) (version 1)_Capex- Mobile 5" xfId="10675" xr:uid="{00000000-0005-0000-0000-0000A2070000}"/>
    <cellStyle name="_Table_02 Pfd Valuation_commentaires fixe  internet Déc 08_TBG Onatel Février  2009  Vtbg V3_Commentaires TBG mars_Copie de Flash du mois d' avril 2009 corrigé par NAIMI_Flash du mois de septembre 2009 (2) (version 1)_Capex- Mobile 6" xfId="18959" xr:uid="{00000000-0005-0000-0000-0000A3070000}"/>
    <cellStyle name="_Table_02 Pfd Valuation_commentaires fixe  internet Déc 08_TBG Onatel Février  2009  Vtbg V3_Commentaires TBG mars_Copie de Flash du mois d' avril 2009 corrigé par NAIMI_Reporting Onatel Mai 2009 V 0" xfId="808" xr:uid="{00000000-0005-0000-0000-0000A4070000}"/>
    <cellStyle name="_Table_02 Pfd Valuation_commentaires fixe  internet Déc 08_TBG Onatel Février  2009  Vtbg V3_Commentaires TBG mars_Copie de Flash du mois d' avril 2009 corrigé par NAIMI_Reporting Onatel Mai 2009 V 0 2" xfId="14447" xr:uid="{00000000-0005-0000-0000-0000A5070000}"/>
    <cellStyle name="_Table_02 Pfd Valuation_commentaires fixe  internet Déc 08_TBG Onatel Février  2009  Vtbg V3_Commentaires TBG mars_Copie de Flash du mois d' avril 2009 corrigé par NAIMI_Reporting Onatel Mai 2009 V 0 2 2" xfId="18240" xr:uid="{00000000-0005-0000-0000-0000A6070000}"/>
    <cellStyle name="_Table_02 Pfd Valuation_commentaires fixe  internet Déc 08_TBG Onatel Février  2009  Vtbg V3_Commentaires TBG mars_Copie de Flash du mois d' avril 2009 corrigé par NAIMI_Reporting Onatel Mai 2009 V 0 3" xfId="8726" xr:uid="{00000000-0005-0000-0000-0000A7070000}"/>
    <cellStyle name="_Table_02 Pfd Valuation_commentaires fixe  internet Déc 08_TBG Onatel Février  2009  Vtbg V3_Commentaires TBG mars_Copie de Flash du mois d' avril 2009 corrigé par NAIMI_Reporting Onatel Mai 2009 V 0 4" xfId="13884" xr:uid="{00000000-0005-0000-0000-0000A8070000}"/>
    <cellStyle name="_Table_02 Pfd Valuation_commentaires fixe  internet Déc 08_TBG Onatel Février  2009  Vtbg V3_Commentaires TBG mars_Copie de Flash du mois d' avril 2009 corrigé par NAIMI_Reporting Onatel Mai 2009 V 0 5" xfId="11260" xr:uid="{00000000-0005-0000-0000-0000A9070000}"/>
    <cellStyle name="_Table_02 Pfd Valuation_commentaires fixe  internet Déc 08_TBG Onatel Février  2009  Vtbg V3_Commentaires TBG mars_Copie de Flash du mois d' avril 2009 corrigé par NAIMI_Reporting Onatel Mai 2009 V 0 6" xfId="9339" xr:uid="{00000000-0005-0000-0000-0000AA070000}"/>
    <cellStyle name="_Table_02 Pfd Valuation_commentaires fixe  internet Déc 08_TBG Onatel Février  2009  Vtbg V3_Commentaires TBG mars_Copie de Flash du mois d' avril 2009 corrigé par NAIMI_Reporting Onatel Mai 2009 V 0_Budget Telmob 2011" xfId="809" xr:uid="{00000000-0005-0000-0000-0000AB070000}"/>
    <cellStyle name="_Table_02 Pfd Valuation_commentaires fixe  internet Déc 08_TBG Onatel Février  2009  Vtbg V3_Commentaires TBG mars_Copie de Flash du mois d' avril 2009 corrigé par NAIMI_Reporting Onatel Mai 2009 V 0_Budget Telmob 2011 2" xfId="14448" xr:uid="{00000000-0005-0000-0000-0000AC070000}"/>
    <cellStyle name="_Table_02 Pfd Valuation_commentaires fixe  internet Déc 08_TBG Onatel Février  2009  Vtbg V3_Commentaires TBG mars_Copie de Flash du mois d' avril 2009 corrigé par NAIMI_Reporting Onatel Mai 2009 V 0_Budget Telmob 2011 2 2" xfId="18241" xr:uid="{00000000-0005-0000-0000-0000AD070000}"/>
    <cellStyle name="_Table_02 Pfd Valuation_commentaires fixe  internet Déc 08_TBG Onatel Février  2009  Vtbg V3_Commentaires TBG mars_Copie de Flash du mois d' avril 2009 corrigé par NAIMI_Reporting Onatel Mai 2009 V 0_Budget Telmob 2011 3" xfId="8727" xr:uid="{00000000-0005-0000-0000-0000AE070000}"/>
    <cellStyle name="_Table_02 Pfd Valuation_commentaires fixe  internet Déc 08_TBG Onatel Février  2009  Vtbg V3_Commentaires TBG mars_Copie de Flash du mois d' avril 2009 corrigé par NAIMI_Reporting Onatel Mai 2009 V 0_Budget Telmob 2011 4" xfId="13882" xr:uid="{00000000-0005-0000-0000-0000AF070000}"/>
    <cellStyle name="_Table_02 Pfd Valuation_commentaires fixe  internet Déc 08_TBG Onatel Février  2009  Vtbg V3_Commentaires TBG mars_Copie de Flash du mois d' avril 2009 corrigé par NAIMI_Reporting Onatel Mai 2009 V 0_Budget Telmob 2011 5" xfId="12888" xr:uid="{00000000-0005-0000-0000-0000B0070000}"/>
    <cellStyle name="_Table_02 Pfd Valuation_commentaires fixe  internet Déc 08_TBG Onatel Février  2009  Vtbg V3_Commentaires TBG mars_Copie de Flash du mois d' avril 2009 corrigé par NAIMI_Reporting Onatel Mai 2009 V 0_Budget Telmob 2011 6" xfId="19004" xr:uid="{00000000-0005-0000-0000-0000B1070000}"/>
    <cellStyle name="_Table_02 Pfd Valuation_commentaires fixe  internet Déc 08_TBG Onatel Février  2009  Vtbg V3_Commentaires TBG mars_Copie de Flash du mois d' avril 2009 corrigé par NAIMI_Reporting Onatel Mai 2009 V 0_Capex- Mobile" xfId="810" xr:uid="{00000000-0005-0000-0000-0000B2070000}"/>
    <cellStyle name="_Table_02 Pfd Valuation_commentaires fixe  internet Déc 08_TBG Onatel Février  2009  Vtbg V3_Commentaires TBG mars_Copie de Flash du mois d' avril 2009 corrigé par NAIMI_Reporting Onatel Mai 2009 V 0_Capex- Mobile 2" xfId="14449" xr:uid="{00000000-0005-0000-0000-0000B3070000}"/>
    <cellStyle name="_Table_02 Pfd Valuation_commentaires fixe  internet Déc 08_TBG Onatel Février  2009  Vtbg V3_Commentaires TBG mars_Copie de Flash du mois d' avril 2009 corrigé par NAIMI_Reporting Onatel Mai 2009 V 0_Capex- Mobile 2 2" xfId="18242" xr:uid="{00000000-0005-0000-0000-0000B4070000}"/>
    <cellStyle name="_Table_02 Pfd Valuation_commentaires fixe  internet Déc 08_TBG Onatel Février  2009  Vtbg V3_Commentaires TBG mars_Copie de Flash du mois d' avril 2009 corrigé par NAIMI_Reporting Onatel Mai 2009 V 0_Capex- Mobile 3" xfId="8728" xr:uid="{00000000-0005-0000-0000-0000B5070000}"/>
    <cellStyle name="_Table_02 Pfd Valuation_commentaires fixe  internet Déc 08_TBG Onatel Février  2009  Vtbg V3_Commentaires TBG mars_Copie de Flash du mois d' avril 2009 corrigé par NAIMI_Reporting Onatel Mai 2009 V 0_Capex- Mobile 4" xfId="13880" xr:uid="{00000000-0005-0000-0000-0000B6070000}"/>
    <cellStyle name="_Table_02 Pfd Valuation_commentaires fixe  internet Déc 08_TBG Onatel Février  2009  Vtbg V3_Commentaires TBG mars_Copie de Flash du mois d' avril 2009 corrigé par NAIMI_Reporting Onatel Mai 2009 V 0_Capex- Mobile 5" xfId="18747" xr:uid="{00000000-0005-0000-0000-0000B7070000}"/>
    <cellStyle name="_Table_02 Pfd Valuation_commentaires fixe  internet Déc 08_TBG Onatel Février  2009  Vtbg V3_Commentaires TBG mars_Copie de Flash du mois d' avril 2009 corrigé par NAIMI_Reporting Onatel Mai 2009 V 0_Capex- Mobile 6" xfId="18736" xr:uid="{00000000-0005-0000-0000-0000B8070000}"/>
    <cellStyle name="_Table_02 Pfd Valuation_commentaires fixe  internet Déc 08_TBG Onatel Février  2009  Vtbg V3_Commentaires TBG mars_Copie de Flash du mois d' avril 2009 corrigé par NAIMI_Reporting Onatel Mai 2009 V 0_Flash du mois de septembre 2009 (2) (version 1)" xfId="811" xr:uid="{00000000-0005-0000-0000-0000B9070000}"/>
    <cellStyle name="_Table_02 Pfd Valuation_commentaires fixe  internet Déc 08_TBG Onatel Février  2009  Vtbg V3_Commentaires TBG mars_Copie de Flash du mois d' avril 2009 corrigé par NAIMI_Reporting Onatel Mai 2009 V 0_Flash du mois de septembre 2009 (2) (version 1) 2" xfId="14450" xr:uid="{00000000-0005-0000-0000-0000BA070000}"/>
    <cellStyle name="_Table_02 Pfd Valuation_commentaires fixe  internet Déc 08_TBG Onatel Février  2009  Vtbg V3_Commentaires TBG mars_Copie de Flash du mois d' avril 2009 corrigé par NAIMI_Reporting Onatel Mai 2009 V 0_Flash du mois de septembre 2009 (2) (version 1) 2 2" xfId="18243" xr:uid="{00000000-0005-0000-0000-0000BB070000}"/>
    <cellStyle name="_Table_02 Pfd Valuation_commentaires fixe  internet Déc 08_TBG Onatel Février  2009  Vtbg V3_Commentaires TBG mars_Copie de Flash du mois d' avril 2009 corrigé par NAIMI_Reporting Onatel Mai 2009 V 0_Flash du mois de septembre 2009 (2) (version 1) 3" xfId="8729" xr:uid="{00000000-0005-0000-0000-0000BC070000}"/>
    <cellStyle name="_Table_02 Pfd Valuation_commentaires fixe  internet Déc 08_TBG Onatel Février  2009  Vtbg V3_Commentaires TBG mars_Copie de Flash du mois d' avril 2009 corrigé par NAIMI_Reporting Onatel Mai 2009 V 0_Flash du mois de septembre 2009 (2) (version 1) 4" xfId="13878" xr:uid="{00000000-0005-0000-0000-0000BD070000}"/>
    <cellStyle name="_Table_02 Pfd Valuation_commentaires fixe  internet Déc 08_TBG Onatel Février  2009  Vtbg V3_Commentaires TBG mars_Copie de Flash du mois d' avril 2009 corrigé par NAIMI_Reporting Onatel Mai 2009 V 0_Flash du mois de septembre 2009 (2) (version 1) 5" xfId="9673" xr:uid="{00000000-0005-0000-0000-0000BE070000}"/>
    <cellStyle name="_Table_02 Pfd Valuation_commentaires fixe  internet Déc 08_TBG Onatel Février  2009  Vtbg V3_Commentaires TBG mars_Copie de Flash du mois d' avril 2009 corrigé par NAIMI_Reporting Onatel Mai 2009 V 0_Flash du mois de septembre 2009 (2) (version 1) 6" xfId="17566" xr:uid="{00000000-0005-0000-0000-0000BF070000}"/>
    <cellStyle name="_Table_02 Pfd Valuation_commentaires fixe  internet Déc 08_TBG Onatel Février  2009  Vtbg V3_Commentaires TBG mars_Copie de Flash du mois d' avril 2009 corrigé par NAIMI_Reporting Onatel Mai 2009 V 0_Reporting Onatel septembre  2009 préparé" xfId="812" xr:uid="{00000000-0005-0000-0000-0000C0070000}"/>
    <cellStyle name="_Table_02 Pfd Valuation_commentaires fixe  internet Déc 08_TBG Onatel Février  2009  Vtbg V3_Commentaires TBG mars_Copie de Flash du mois d' avril 2009 corrigé par NAIMI_Reporting Onatel Mai 2009 V 0_Reporting Onatel septembre  2009 préparé 2" xfId="14451" xr:uid="{00000000-0005-0000-0000-0000C1070000}"/>
    <cellStyle name="_Table_02 Pfd Valuation_commentaires fixe  internet Déc 08_TBG Onatel Février  2009  Vtbg V3_Commentaires TBG mars_Copie de Flash du mois d' avril 2009 corrigé par NAIMI_Reporting Onatel Mai 2009 V 0_Reporting Onatel septembre  2009 préparé 2 2" xfId="18244" xr:uid="{00000000-0005-0000-0000-0000C2070000}"/>
    <cellStyle name="_Table_02 Pfd Valuation_commentaires fixe  internet Déc 08_TBG Onatel Février  2009  Vtbg V3_Commentaires TBG mars_Copie de Flash du mois d' avril 2009 corrigé par NAIMI_Reporting Onatel Mai 2009 V 0_Reporting Onatel septembre  2009 préparé 3" xfId="8730" xr:uid="{00000000-0005-0000-0000-0000C3070000}"/>
    <cellStyle name="_Table_02 Pfd Valuation_commentaires fixe  internet Déc 08_TBG Onatel Février  2009  Vtbg V3_Commentaires TBG mars_Copie de Flash du mois d' avril 2009 corrigé par NAIMI_Reporting Onatel Mai 2009 V 0_Reporting Onatel septembre  2009 préparé 4" xfId="10938" xr:uid="{00000000-0005-0000-0000-0000C4070000}"/>
    <cellStyle name="_Table_02 Pfd Valuation_commentaires fixe  internet Déc 08_TBG Onatel Février  2009  Vtbg V3_Commentaires TBG mars_Copie de Flash du mois d' avril 2009 corrigé par NAIMI_Reporting Onatel Mai 2009 V 0_Reporting Onatel septembre  2009 préparé 5" xfId="18746" xr:uid="{00000000-0005-0000-0000-0000C5070000}"/>
    <cellStyle name="_Table_02 Pfd Valuation_commentaires fixe  internet Déc 08_TBG Onatel Février  2009  Vtbg V3_Commentaires TBG mars_Copie de Flash du mois d' avril 2009 corrigé par NAIMI_Reporting Onatel Mai 2009 V 0_Reporting Onatel septembre  2009 préparé 6" xfId="12906" xr:uid="{00000000-0005-0000-0000-0000C6070000}"/>
    <cellStyle name="_Table_02 Pfd Valuation_commentaires fixe  internet Déc 08_TBG Onatel Février  2009  Vtbg V3_Commentaires TBG mars_Copie de Flash du mois d' avril 2009 corrigé par NAIMI_Reporting Onatel Mai 2009 V 0_Reporting Onatel septembre  2009 préparé_Capex- Mobile" xfId="813" xr:uid="{00000000-0005-0000-0000-0000C7070000}"/>
    <cellStyle name="_Table_02 Pfd Valuation_commentaires fixe  internet Déc 08_TBG Onatel Février  2009  Vtbg V3_Commentaires TBG mars_Copie de Flash du mois d' avril 2009 corrigé par NAIMI_Reporting Onatel Mai 2009 V 0_Reporting Onatel septembre  2009 préparé_Capex- Mobile " xfId="19246" xr:uid="{00000000-0005-0000-0000-0000C8070000}"/>
    <cellStyle name="_Table_02 Pfd Valuation_commentaires fixe  internet Déc 08_TBG Onatel Février  2009  Vtbg V3_Commentaires TBG mars_Copie de Flash du mois d' avril 2009 corrigé par NAIMI_Reporting Onatel septembre  2009 préparé" xfId="814" xr:uid="{00000000-0005-0000-0000-0000C9070000}"/>
    <cellStyle name="_Table_02 Pfd Valuation_commentaires fixe  internet Déc 08_TBG Onatel Février  2009  Vtbg V3_Commentaires TBG mars_Copie de Flash du mois d' avril 2009 corrigé par NAIMI_Reporting Onatel septembre  2009 préparé 2" xfId="14452" xr:uid="{00000000-0005-0000-0000-0000CA070000}"/>
    <cellStyle name="_Table_02 Pfd Valuation_commentaires fixe  internet Déc 08_TBG Onatel Février  2009  Vtbg V3_Commentaires TBG mars_Copie de Flash du mois d' avril 2009 corrigé par NAIMI_Reporting Onatel septembre  2009 préparé 2 2" xfId="18245" xr:uid="{00000000-0005-0000-0000-0000CB070000}"/>
    <cellStyle name="_Table_02 Pfd Valuation_commentaires fixe  internet Déc 08_TBG Onatel Février  2009  Vtbg V3_Commentaires TBG mars_Copie de Flash du mois d' avril 2009 corrigé par NAIMI_Reporting Onatel septembre  2009 préparé 3" xfId="8731" xr:uid="{00000000-0005-0000-0000-0000CC070000}"/>
    <cellStyle name="_Table_02 Pfd Valuation_commentaires fixe  internet Déc 08_TBG Onatel Février  2009  Vtbg V3_Commentaires TBG mars_Copie de Flash du mois d' avril 2009 corrigé par NAIMI_Reporting Onatel septembre  2009 préparé 4" xfId="13875" xr:uid="{00000000-0005-0000-0000-0000CD070000}"/>
    <cellStyle name="_Table_02 Pfd Valuation_commentaires fixe  internet Déc 08_TBG Onatel Février  2009  Vtbg V3_Commentaires TBG mars_Copie de Flash du mois d' avril 2009 corrigé par NAIMI_Reporting Onatel septembre  2009 préparé 5" xfId="17994" xr:uid="{00000000-0005-0000-0000-0000CE070000}"/>
    <cellStyle name="_Table_02 Pfd Valuation_commentaires fixe  internet Déc 08_TBG Onatel Février  2009  Vtbg V3_Commentaires TBG mars_Copie de Flash du mois d' avril 2009 corrigé par NAIMI_Reporting Onatel septembre  2009 préparé 6" xfId="10504" xr:uid="{00000000-0005-0000-0000-0000CF070000}"/>
    <cellStyle name="_Table_02 Pfd Valuation_commentaires fixe  internet Déc 08_TBG Onatel Février  2009  Vtbg V3_Commentaires TBG mars_Copie de Flash du mois d' avril 2009 corrigé par NAIMI_Reporting Onatel septembre  2009 préparé_Budget Telmob 2011" xfId="815" xr:uid="{00000000-0005-0000-0000-0000D0070000}"/>
    <cellStyle name="_Table_02 Pfd Valuation_commentaires fixe  internet Déc 08_TBG Onatel Février  2009  Vtbg V3_Commentaires TBG mars_Copie de Flash du mois d' avril 2009 corrigé par NAIMI_Reporting Onatel septembre  2009 préparé_Budget Telmob 2011 2" xfId="14453" xr:uid="{00000000-0005-0000-0000-0000D1070000}"/>
    <cellStyle name="_Table_02 Pfd Valuation_commentaires fixe  internet Déc 08_TBG Onatel Février  2009  Vtbg V3_Commentaires TBG mars_Copie de Flash du mois d' avril 2009 corrigé par NAIMI_Reporting Onatel septembre  2009 préparé_Budget Telmob 2011 2 2" xfId="18246" xr:uid="{00000000-0005-0000-0000-0000D2070000}"/>
    <cellStyle name="_Table_02 Pfd Valuation_commentaires fixe  internet Déc 08_TBG Onatel Février  2009  Vtbg V3_Commentaires TBG mars_Copie de Flash du mois d' avril 2009 corrigé par NAIMI_Reporting Onatel septembre  2009 préparé_Budget Telmob 2011 3" xfId="8732" xr:uid="{00000000-0005-0000-0000-0000D3070000}"/>
    <cellStyle name="_Table_02 Pfd Valuation_commentaires fixe  internet Déc 08_TBG Onatel Février  2009  Vtbg V3_Commentaires TBG mars_Copie de Flash du mois d' avril 2009 corrigé par NAIMI_Reporting Onatel septembre  2009 préparé_Budget Telmob 2011 4" xfId="13873" xr:uid="{00000000-0005-0000-0000-0000D4070000}"/>
    <cellStyle name="_Table_02 Pfd Valuation_commentaires fixe  internet Déc 08_TBG Onatel Février  2009  Vtbg V3_Commentaires TBG mars_Copie de Flash du mois d' avril 2009 corrigé par NAIMI_Reporting Onatel septembre  2009 préparé_Budget Telmob 2011 5" xfId="9413" xr:uid="{00000000-0005-0000-0000-0000D5070000}"/>
    <cellStyle name="_Table_02 Pfd Valuation_commentaires fixe  internet Déc 08_TBG Onatel Février  2009  Vtbg V3_Commentaires TBG mars_Copie de Flash du mois d' avril 2009 corrigé par NAIMI_Reporting Onatel septembre  2009 préparé_Budget Telmob 2011 6" xfId="10503" xr:uid="{00000000-0005-0000-0000-0000D6070000}"/>
    <cellStyle name="_Table_02 Pfd Valuation_commentaires fixe  internet Déc 08_TBG Onatel Février  2009  Vtbg V3_Commentaires TBG mars_Copie de Flash du mois d' avril 2009 corrigé par NAIMI_Reporting Onatel septembre  2009 préparé_Capex- Mobile" xfId="816" xr:uid="{00000000-0005-0000-0000-0000D7070000}"/>
    <cellStyle name="_Table_02 Pfd Valuation_commentaires fixe  internet Déc 08_TBG Onatel Février  2009  Vtbg V3_Commentaires TBG mars_Copie de Flash du mois d' avril 2009 corrigé par NAIMI_Reporting Onatel septembre  2009 préparé_Capex- Mobile 2" xfId="14454" xr:uid="{00000000-0005-0000-0000-0000D8070000}"/>
    <cellStyle name="_Table_02 Pfd Valuation_commentaires fixe  internet Déc 08_TBG Onatel Février  2009  Vtbg V3_Commentaires TBG mars_Copie de Flash du mois d' avril 2009 corrigé par NAIMI_Reporting Onatel septembre  2009 préparé_Capex- Mobile 2 2" xfId="18247" xr:uid="{00000000-0005-0000-0000-0000D9070000}"/>
    <cellStyle name="_Table_02 Pfd Valuation_commentaires fixe  internet Déc 08_TBG Onatel Février  2009  Vtbg V3_Commentaires TBG mars_Copie de Flash du mois d' avril 2009 corrigé par NAIMI_Reporting Onatel septembre  2009 préparé_Capex- Mobile 3" xfId="8733" xr:uid="{00000000-0005-0000-0000-0000DA070000}"/>
    <cellStyle name="_Table_02 Pfd Valuation_commentaires fixe  internet Déc 08_TBG Onatel Février  2009  Vtbg V3_Commentaires TBG mars_Copie de Flash du mois d' avril 2009 corrigé par NAIMI_Reporting Onatel septembre  2009 préparé_Capex- Mobile 4" xfId="13871" xr:uid="{00000000-0005-0000-0000-0000DB070000}"/>
    <cellStyle name="_Table_02 Pfd Valuation_commentaires fixe  internet Déc 08_TBG Onatel Février  2009  Vtbg V3_Commentaires TBG mars_Copie de Flash du mois d' avril 2009 corrigé par NAIMI_Reporting Onatel septembre  2009 préparé_Capex- Mobile 5" xfId="9674" xr:uid="{00000000-0005-0000-0000-0000DC070000}"/>
    <cellStyle name="_Table_02 Pfd Valuation_commentaires fixe  internet Déc 08_TBG Onatel Février  2009  Vtbg V3_Commentaires TBG mars_Copie de Flash du mois d' avril 2009 corrigé par NAIMI_Reporting Onatel septembre  2009 préparé_Capex- Mobile 6" xfId="10502" xr:uid="{00000000-0005-0000-0000-0000DD070000}"/>
    <cellStyle name="_Table_02 Pfd Valuation_commentaires fixe  internet Déc 08_TBG Onatel Février  2009  Vtbg V3_Commentaires TBG mars_Flash du mois d' avril 2009" xfId="817" xr:uid="{00000000-0005-0000-0000-0000DE070000}"/>
    <cellStyle name="_Table_02 Pfd Valuation_commentaires fixe  internet Déc 08_TBG Onatel Février  2009  Vtbg V3_Commentaires TBG mars_Flash du mois d' avril 2009 2" xfId="14455" xr:uid="{00000000-0005-0000-0000-0000DF070000}"/>
    <cellStyle name="_Table_02 Pfd Valuation_commentaires fixe  internet Déc 08_TBG Onatel Février  2009  Vtbg V3_Commentaires TBG mars_Flash du mois d' avril 2009 2 2" xfId="18248" xr:uid="{00000000-0005-0000-0000-0000E0070000}"/>
    <cellStyle name="_Table_02 Pfd Valuation_commentaires fixe  internet Déc 08_TBG Onatel Février  2009  Vtbg V3_Commentaires TBG mars_Flash du mois d' avril 2009 3" xfId="8734" xr:uid="{00000000-0005-0000-0000-0000E1070000}"/>
    <cellStyle name="_Table_02 Pfd Valuation_commentaires fixe  internet Déc 08_TBG Onatel Février  2009  Vtbg V3_Commentaires TBG mars_Flash du mois d' avril 2009 4" xfId="13869" xr:uid="{00000000-0005-0000-0000-0000E2070000}"/>
    <cellStyle name="_Table_02 Pfd Valuation_commentaires fixe  internet Déc 08_TBG Onatel Février  2009  Vtbg V3_Commentaires TBG mars_Flash du mois d' avril 2009 5" xfId="10676" xr:uid="{00000000-0005-0000-0000-0000E3070000}"/>
    <cellStyle name="_Table_02 Pfd Valuation_commentaires fixe  internet Déc 08_TBG Onatel Février  2009  Vtbg V3_Commentaires TBG mars_Flash du mois d' avril 2009 6" xfId="14179" xr:uid="{00000000-0005-0000-0000-0000E4070000}"/>
    <cellStyle name="_Table_02 Pfd Valuation_commentaires fixe  internet Déc 08_TBG Onatel Février  2009  Vtbg V3_Commentaires TBG mars_Flash du mois d' avril 2009_Budget Telmob 2011" xfId="818" xr:uid="{00000000-0005-0000-0000-0000E5070000}"/>
    <cellStyle name="_Table_02 Pfd Valuation_commentaires fixe  internet Déc 08_TBG Onatel Février  2009  Vtbg V3_Commentaires TBG mars_Flash du mois d' avril 2009_Budget Telmob 2011 2" xfId="14456" xr:uid="{00000000-0005-0000-0000-0000E6070000}"/>
    <cellStyle name="_Table_02 Pfd Valuation_commentaires fixe  internet Déc 08_TBG Onatel Février  2009  Vtbg V3_Commentaires TBG mars_Flash du mois d' avril 2009_Budget Telmob 2011 2 2" xfId="18249" xr:uid="{00000000-0005-0000-0000-0000E7070000}"/>
    <cellStyle name="_Table_02 Pfd Valuation_commentaires fixe  internet Déc 08_TBG Onatel Février  2009  Vtbg V3_Commentaires TBG mars_Flash du mois d' avril 2009_Budget Telmob 2011 3" xfId="8735" xr:uid="{00000000-0005-0000-0000-0000E8070000}"/>
    <cellStyle name="_Table_02 Pfd Valuation_commentaires fixe  internet Déc 08_TBG Onatel Février  2009  Vtbg V3_Commentaires TBG mars_Flash du mois d' avril 2009_Budget Telmob 2011 4" xfId="13867" xr:uid="{00000000-0005-0000-0000-0000E9070000}"/>
    <cellStyle name="_Table_02 Pfd Valuation_commentaires fixe  internet Déc 08_TBG Onatel Février  2009  Vtbg V3_Commentaires TBG mars_Flash du mois d' avril 2009_Budget Telmob 2011 5" xfId="17993" xr:uid="{00000000-0005-0000-0000-0000EA070000}"/>
    <cellStyle name="_Table_02 Pfd Valuation_commentaires fixe  internet Déc 08_TBG Onatel Février  2009  Vtbg V3_Commentaires TBG mars_Flash du mois d' avril 2009_Budget Telmob 2011 6" xfId="10501" xr:uid="{00000000-0005-0000-0000-0000EB070000}"/>
    <cellStyle name="_Table_02 Pfd Valuation_commentaires fixe  internet Déc 08_TBG Onatel Février  2009  Vtbg V3_Commentaires TBG mars_Flash du mois d' avril 2009_Capex- Mobile" xfId="819" xr:uid="{00000000-0005-0000-0000-0000EC070000}"/>
    <cellStyle name="_Table_02 Pfd Valuation_commentaires fixe  internet Déc 08_TBG Onatel Février  2009  Vtbg V3_Commentaires TBG mars_Flash du mois d' avril 2009_Capex- Mobile 2" xfId="14457" xr:uid="{00000000-0005-0000-0000-0000ED070000}"/>
    <cellStyle name="_Table_02 Pfd Valuation_commentaires fixe  internet Déc 08_TBG Onatel Février  2009  Vtbg V3_Commentaires TBG mars_Flash du mois d' avril 2009_Capex- Mobile 2 2" xfId="18250" xr:uid="{00000000-0005-0000-0000-0000EE070000}"/>
    <cellStyle name="_Table_02 Pfd Valuation_commentaires fixe  internet Déc 08_TBG Onatel Février  2009  Vtbg V3_Commentaires TBG mars_Flash du mois d' avril 2009_Capex- Mobile 3" xfId="8736" xr:uid="{00000000-0005-0000-0000-0000EF070000}"/>
    <cellStyle name="_Table_02 Pfd Valuation_commentaires fixe  internet Déc 08_TBG Onatel Février  2009  Vtbg V3_Commentaires TBG mars_Flash du mois d' avril 2009_Capex- Mobile 4" xfId="13865" xr:uid="{00000000-0005-0000-0000-0000F0070000}"/>
    <cellStyle name="_Table_02 Pfd Valuation_commentaires fixe  internet Déc 08_TBG Onatel Février  2009  Vtbg V3_Commentaires TBG mars_Flash du mois d' avril 2009_Capex- Mobile 5" xfId="9675" xr:uid="{00000000-0005-0000-0000-0000F1070000}"/>
    <cellStyle name="_Table_02 Pfd Valuation_commentaires fixe  internet Déc 08_TBG Onatel Février  2009  Vtbg V3_Commentaires TBG mars_Flash du mois d' avril 2009_Capex- Mobile 6" xfId="10500" xr:uid="{00000000-0005-0000-0000-0000F2070000}"/>
    <cellStyle name="_Table_02 Pfd Valuation_commentaires fixe  internet Déc 08_TBG Onatel Février  2009  Vtbg V3_Commentaires TBG mars_Flash du mois d' avril 2009_Flash du mois de mai 2009" xfId="820" xr:uid="{00000000-0005-0000-0000-0000F3070000}"/>
    <cellStyle name="_Table_02 Pfd Valuation_commentaires fixe  internet Déc 08_TBG Onatel Février  2009  Vtbg V3_Commentaires TBG mars_Flash du mois d' avril 2009_Flash du mois de mai 2009 2" xfId="14458" xr:uid="{00000000-0005-0000-0000-0000F4070000}"/>
    <cellStyle name="_Table_02 Pfd Valuation_commentaires fixe  internet Déc 08_TBG Onatel Février  2009  Vtbg V3_Commentaires TBG mars_Flash du mois d' avril 2009_Flash du mois de mai 2009 2 2" xfId="18251" xr:uid="{00000000-0005-0000-0000-0000F5070000}"/>
    <cellStyle name="_Table_02 Pfd Valuation_commentaires fixe  internet Déc 08_TBG Onatel Février  2009  Vtbg V3_Commentaires TBG mars_Flash du mois d' avril 2009_Flash du mois de mai 2009 3" xfId="8737" xr:uid="{00000000-0005-0000-0000-0000F6070000}"/>
    <cellStyle name="_Table_02 Pfd Valuation_commentaires fixe  internet Déc 08_TBG Onatel Février  2009  Vtbg V3_Commentaires TBG mars_Flash du mois d' avril 2009_Flash du mois de mai 2009 4" xfId="13863" xr:uid="{00000000-0005-0000-0000-0000F7070000}"/>
    <cellStyle name="_Table_02 Pfd Valuation_commentaires fixe  internet Déc 08_TBG Onatel Février  2009  Vtbg V3_Commentaires TBG mars_Flash du mois d' avril 2009_Flash du mois de mai 2009 5" xfId="12889" xr:uid="{00000000-0005-0000-0000-0000F8070000}"/>
    <cellStyle name="_Table_02 Pfd Valuation_commentaires fixe  internet Déc 08_TBG Onatel Février  2009  Vtbg V3_Commentaires TBG mars_Flash du mois d' avril 2009_Flash du mois de mai 2009 6" xfId="14178" xr:uid="{00000000-0005-0000-0000-0000F9070000}"/>
    <cellStyle name="_Table_02 Pfd Valuation_commentaires fixe  internet Déc 08_TBG Onatel Février  2009  Vtbg V3_Commentaires TBG mars_Flash du mois d' avril 2009_Flash du mois de mai 2009_Budget Telmob 2011" xfId="821" xr:uid="{00000000-0005-0000-0000-0000FA070000}"/>
    <cellStyle name="_Table_02 Pfd Valuation_commentaires fixe  internet Déc 08_TBG Onatel Février  2009  Vtbg V3_Commentaires TBG mars_Flash du mois d' avril 2009_Flash du mois de mai 2009_Budget Telmob 2011 2" xfId="14459" xr:uid="{00000000-0005-0000-0000-0000FB070000}"/>
    <cellStyle name="_Table_02 Pfd Valuation_commentaires fixe  internet Déc 08_TBG Onatel Février  2009  Vtbg V3_Commentaires TBG mars_Flash du mois d' avril 2009_Flash du mois de mai 2009_Budget Telmob 2011 2 2" xfId="18252" xr:uid="{00000000-0005-0000-0000-0000FC070000}"/>
    <cellStyle name="_Table_02 Pfd Valuation_commentaires fixe  internet Déc 08_TBG Onatel Février  2009  Vtbg V3_Commentaires TBG mars_Flash du mois d' avril 2009_Flash du mois de mai 2009_Budget Telmob 2011 3" xfId="8738" xr:uid="{00000000-0005-0000-0000-0000FD070000}"/>
    <cellStyle name="_Table_02 Pfd Valuation_commentaires fixe  internet Déc 08_TBG Onatel Février  2009  Vtbg V3_Commentaires TBG mars_Flash du mois d' avril 2009_Flash du mois de mai 2009_Budget Telmob 2011 4" xfId="13861" xr:uid="{00000000-0005-0000-0000-0000FE070000}"/>
    <cellStyle name="_Table_02 Pfd Valuation_commentaires fixe  internet Déc 08_TBG Onatel Février  2009  Vtbg V3_Commentaires TBG mars_Flash du mois d' avril 2009_Flash du mois de mai 2009_Budget Telmob 2011 5" xfId="10677" xr:uid="{00000000-0005-0000-0000-0000FF070000}"/>
    <cellStyle name="_Table_02 Pfd Valuation_commentaires fixe  internet Déc 08_TBG Onatel Février  2009  Vtbg V3_Commentaires TBG mars_Flash du mois d' avril 2009_Flash du mois de mai 2009_Budget Telmob 2011 6" xfId="10601" xr:uid="{00000000-0005-0000-0000-000000080000}"/>
    <cellStyle name="_Table_02 Pfd Valuation_commentaires fixe  internet Déc 08_TBG Onatel Février  2009  Vtbg V3_Commentaires TBG mars_Flash du mois d' avril 2009_Flash du mois de mai 2009_Capex- Mobile" xfId="822" xr:uid="{00000000-0005-0000-0000-000001080000}"/>
    <cellStyle name="_Table_02 Pfd Valuation_commentaires fixe  internet Déc 08_TBG Onatel Février  2009  Vtbg V3_Commentaires TBG mars_Flash du mois d' avril 2009_Flash du mois de mai 2009_Capex- Mobile 2" xfId="14460" xr:uid="{00000000-0005-0000-0000-000002080000}"/>
    <cellStyle name="_Table_02 Pfd Valuation_commentaires fixe  internet Déc 08_TBG Onatel Février  2009  Vtbg V3_Commentaires TBG mars_Flash du mois d' avril 2009_Flash du mois de mai 2009_Capex- Mobile 2 2" xfId="18253" xr:uid="{00000000-0005-0000-0000-000003080000}"/>
    <cellStyle name="_Table_02 Pfd Valuation_commentaires fixe  internet Déc 08_TBG Onatel Février  2009  Vtbg V3_Commentaires TBG mars_Flash du mois d' avril 2009_Flash du mois de mai 2009_Capex- Mobile 3" xfId="8739" xr:uid="{00000000-0005-0000-0000-000004080000}"/>
    <cellStyle name="_Table_02 Pfd Valuation_commentaires fixe  internet Déc 08_TBG Onatel Février  2009  Vtbg V3_Commentaires TBG mars_Flash du mois d' avril 2009_Flash du mois de mai 2009_Capex- Mobile 4" xfId="9932" xr:uid="{00000000-0005-0000-0000-000005080000}"/>
    <cellStyle name="_Table_02 Pfd Valuation_commentaires fixe  internet Déc 08_TBG Onatel Février  2009  Vtbg V3_Commentaires TBG mars_Flash du mois d' avril 2009_Flash du mois de mai 2009_Capex- Mobile 5" xfId="12890" xr:uid="{00000000-0005-0000-0000-000006080000}"/>
    <cellStyle name="_Table_02 Pfd Valuation_commentaires fixe  internet Déc 08_TBG Onatel Février  2009  Vtbg V3_Commentaires TBG mars_Flash du mois d' avril 2009_Flash du mois de mai 2009_Capex- Mobile 6" xfId="9980" xr:uid="{00000000-0005-0000-0000-000007080000}"/>
    <cellStyle name="_Table_02 Pfd Valuation_commentaires fixe  internet Déc 08_TBG Onatel Février  2009  Vtbg V3_Commentaires TBG mars_Flash du mois d' avril 2009_Flash du mois de septembre 2009 (2) (version 1)" xfId="823" xr:uid="{00000000-0005-0000-0000-000008080000}"/>
    <cellStyle name="_Table_02 Pfd Valuation_commentaires fixe  internet Déc 08_TBG Onatel Février  2009  Vtbg V3_Commentaires TBG mars_Flash du mois d' avril 2009_Flash du mois de septembre 2009 (2) (version 1) 2" xfId="14461" xr:uid="{00000000-0005-0000-0000-000009080000}"/>
    <cellStyle name="_Table_02 Pfd Valuation_commentaires fixe  internet Déc 08_TBG Onatel Février  2009  Vtbg V3_Commentaires TBG mars_Flash du mois d' avril 2009_Flash du mois de septembre 2009 (2) (version 1) 2 2" xfId="18254" xr:uid="{00000000-0005-0000-0000-00000A080000}"/>
    <cellStyle name="_Table_02 Pfd Valuation_commentaires fixe  internet Déc 08_TBG Onatel Février  2009  Vtbg V3_Commentaires TBG mars_Flash du mois d' avril 2009_Flash du mois de septembre 2009 (2) (version 1) 3" xfId="8740" xr:uid="{00000000-0005-0000-0000-00000B080000}"/>
    <cellStyle name="_Table_02 Pfd Valuation_commentaires fixe  internet Déc 08_TBG Onatel Février  2009  Vtbg V3_Commentaires TBG mars_Flash du mois d' avril 2009_Flash du mois de septembre 2009 (2) (version 1) 4" xfId="11113" xr:uid="{00000000-0005-0000-0000-00000C080000}"/>
    <cellStyle name="_Table_02 Pfd Valuation_commentaires fixe  internet Déc 08_TBG Onatel Février  2009  Vtbg V3_Commentaires TBG mars_Flash du mois d' avril 2009_Flash du mois de septembre 2009 (2) (version 1) 5" xfId="12891" xr:uid="{00000000-0005-0000-0000-00000D080000}"/>
    <cellStyle name="_Table_02 Pfd Valuation_commentaires fixe  internet Déc 08_TBG Onatel Février  2009  Vtbg V3_Commentaires TBG mars_Flash du mois d' avril 2009_Flash du mois de septembre 2009 (2) (version 1) 6" xfId="9979" xr:uid="{00000000-0005-0000-0000-00000E080000}"/>
    <cellStyle name="_Table_02 Pfd Valuation_commentaires fixe  internet Déc 08_TBG Onatel Février  2009  Vtbg V3_Commentaires TBG mars_Flash du mois d' avril 2009_Flash du mois de septembre 2009 (2) (version 1)_Budget Telmob 2011" xfId="824" xr:uid="{00000000-0005-0000-0000-00000F080000}"/>
    <cellStyle name="_Table_02 Pfd Valuation_commentaires fixe  internet Déc 08_TBG Onatel Février  2009  Vtbg V3_Commentaires TBG mars_Flash du mois d' avril 2009_Flash du mois de septembre 2009 (2) (version 1)_Budget Telmob 2011 2" xfId="14462" xr:uid="{00000000-0005-0000-0000-000010080000}"/>
    <cellStyle name="_Table_02 Pfd Valuation_commentaires fixe  internet Déc 08_TBG Onatel Février  2009  Vtbg V3_Commentaires TBG mars_Flash du mois d' avril 2009_Flash du mois de septembre 2009 (2) (version 1)_Budget Telmob 2011 2 2" xfId="18255" xr:uid="{00000000-0005-0000-0000-000011080000}"/>
    <cellStyle name="_Table_02 Pfd Valuation_commentaires fixe  internet Déc 08_TBG Onatel Février  2009  Vtbg V3_Commentaires TBG mars_Flash du mois d' avril 2009_Flash du mois de septembre 2009 (2) (version 1)_Budget Telmob 2011 3" xfId="8741" xr:uid="{00000000-0005-0000-0000-000012080000}"/>
    <cellStyle name="_Table_02 Pfd Valuation_commentaires fixe  internet Déc 08_TBG Onatel Février  2009  Vtbg V3_Commentaires TBG mars_Flash du mois d' avril 2009_Flash du mois de septembre 2009 (2) (version 1)_Budget Telmob 2011 4" xfId="11168" xr:uid="{00000000-0005-0000-0000-000013080000}"/>
    <cellStyle name="_Table_02 Pfd Valuation_commentaires fixe  internet Déc 08_TBG Onatel Février  2009  Vtbg V3_Commentaires TBG mars_Flash du mois d' avril 2009_Flash du mois de septembre 2009 (2) (version 1)_Budget Telmob 2011 5" xfId="12892" xr:uid="{00000000-0005-0000-0000-000014080000}"/>
    <cellStyle name="_Table_02 Pfd Valuation_commentaires fixe  internet Déc 08_TBG Onatel Février  2009  Vtbg V3_Commentaires TBG mars_Flash du mois d' avril 2009_Flash du mois de septembre 2009 (2) (version 1)_Budget Telmob 2011 6" xfId="9978" xr:uid="{00000000-0005-0000-0000-000015080000}"/>
    <cellStyle name="_Table_02 Pfd Valuation_commentaires fixe  internet Déc 08_TBG Onatel Février  2009  Vtbg V3_Commentaires TBG mars_Flash du mois d' avril 2009_Flash du mois de septembre 2009 (2) (version 1)_Capex- Mobile" xfId="825" xr:uid="{00000000-0005-0000-0000-000016080000}"/>
    <cellStyle name="_Table_02 Pfd Valuation_commentaires fixe  internet Déc 08_TBG Onatel Février  2009  Vtbg V3_Commentaires TBG mars_Flash du mois d' avril 2009_Flash du mois de septembre 2009 (2) (version 1)_Capex- Mobile 2" xfId="14463" xr:uid="{00000000-0005-0000-0000-000017080000}"/>
    <cellStyle name="_Table_02 Pfd Valuation_commentaires fixe  internet Déc 08_TBG Onatel Février  2009  Vtbg V3_Commentaires TBG mars_Flash du mois d' avril 2009_Flash du mois de septembre 2009 (2) (version 1)_Capex- Mobile 2 2" xfId="18256" xr:uid="{00000000-0005-0000-0000-000018080000}"/>
    <cellStyle name="_Table_02 Pfd Valuation_commentaires fixe  internet Déc 08_TBG Onatel Février  2009  Vtbg V3_Commentaires TBG mars_Flash du mois d' avril 2009_Flash du mois de septembre 2009 (2) (version 1)_Capex- Mobile 3" xfId="8742" xr:uid="{00000000-0005-0000-0000-000019080000}"/>
    <cellStyle name="_Table_02 Pfd Valuation_commentaires fixe  internet Déc 08_TBG Onatel Février  2009  Vtbg V3_Commentaires TBG mars_Flash du mois d' avril 2009_Flash du mois de septembre 2009 (2) (version 1)_Capex- Mobile 4" xfId="11169" xr:uid="{00000000-0005-0000-0000-00001A080000}"/>
    <cellStyle name="_Table_02 Pfd Valuation_commentaires fixe  internet Déc 08_TBG Onatel Février  2009  Vtbg V3_Commentaires TBG mars_Flash du mois d' avril 2009_Flash du mois de septembre 2009 (2) (version 1)_Capex- Mobile 5" xfId="9431" xr:uid="{00000000-0005-0000-0000-00001B080000}"/>
    <cellStyle name="_Table_02 Pfd Valuation_commentaires fixe  internet Déc 08_TBG Onatel Février  2009  Vtbg V3_Commentaires TBG mars_Flash du mois d' avril 2009_Flash du mois de septembre 2009 (2) (version 1)_Capex- Mobile 6" xfId="14177" xr:uid="{00000000-0005-0000-0000-00001C080000}"/>
    <cellStyle name="_Table_02 Pfd Valuation_commentaires fixe  internet Déc 08_TBG Onatel Février  2009  Vtbg V3_Commentaires TBG mars_Flash du mois d' avril 2009_Reporting Onatel Mai 2009 V 0" xfId="826" xr:uid="{00000000-0005-0000-0000-00001D080000}"/>
    <cellStyle name="_Table_02 Pfd Valuation_commentaires fixe  internet Déc 08_TBG Onatel Février  2009  Vtbg V3_Commentaires TBG mars_Flash du mois d' avril 2009_Reporting Onatel Mai 2009 V 0 2" xfId="14464" xr:uid="{00000000-0005-0000-0000-00001E080000}"/>
    <cellStyle name="_Table_02 Pfd Valuation_commentaires fixe  internet Déc 08_TBG Onatel Février  2009  Vtbg V3_Commentaires TBG mars_Flash du mois d' avril 2009_Reporting Onatel Mai 2009 V 0 2 2" xfId="18257" xr:uid="{00000000-0005-0000-0000-00001F080000}"/>
    <cellStyle name="_Table_02 Pfd Valuation_commentaires fixe  internet Déc 08_TBG Onatel Février  2009  Vtbg V3_Commentaires TBG mars_Flash du mois d' avril 2009_Reporting Onatel Mai 2009 V 0 3" xfId="8743" xr:uid="{00000000-0005-0000-0000-000020080000}"/>
    <cellStyle name="_Table_02 Pfd Valuation_commentaires fixe  internet Déc 08_TBG Onatel Février  2009  Vtbg V3_Commentaires TBG mars_Flash du mois d' avril 2009_Reporting Onatel Mai 2009 V 0 4" xfId="11167" xr:uid="{00000000-0005-0000-0000-000021080000}"/>
    <cellStyle name="_Table_02 Pfd Valuation_commentaires fixe  internet Déc 08_TBG Onatel Février  2009  Vtbg V3_Commentaires TBG mars_Flash du mois d' avril 2009_Reporting Onatel Mai 2009 V 0 5" xfId="10617" xr:uid="{00000000-0005-0000-0000-000022080000}"/>
    <cellStyle name="_Table_02 Pfd Valuation_commentaires fixe  internet Déc 08_TBG Onatel Février  2009  Vtbg V3_Commentaires TBG mars_Flash du mois d' avril 2009_Reporting Onatel Mai 2009 V 0 6" xfId="9977" xr:uid="{00000000-0005-0000-0000-000023080000}"/>
    <cellStyle name="_Table_02 Pfd Valuation_commentaires fixe  internet Déc 08_TBG Onatel Février  2009  Vtbg V3_Commentaires TBG mars_Flash du mois d' avril 2009_Reporting Onatel Mai 2009 V 0_Budget Telmob 2011" xfId="827" xr:uid="{00000000-0005-0000-0000-000024080000}"/>
    <cellStyle name="_Table_02 Pfd Valuation_commentaires fixe  internet Déc 08_TBG Onatel Février  2009  Vtbg V3_Commentaires TBG mars_Flash du mois d' avril 2009_Reporting Onatel Mai 2009 V 0_Budget Telmob 2011 2" xfId="14465" xr:uid="{00000000-0005-0000-0000-000025080000}"/>
    <cellStyle name="_Table_02 Pfd Valuation_commentaires fixe  internet Déc 08_TBG Onatel Février  2009  Vtbg V3_Commentaires TBG mars_Flash du mois d' avril 2009_Reporting Onatel Mai 2009 V 0_Budget Telmob 2011 2 2" xfId="18258" xr:uid="{00000000-0005-0000-0000-000026080000}"/>
    <cellStyle name="_Table_02 Pfd Valuation_commentaires fixe  internet Déc 08_TBG Onatel Février  2009  Vtbg V3_Commentaires TBG mars_Flash du mois d' avril 2009_Reporting Onatel Mai 2009 V 0_Budget Telmob 2011 3" xfId="8744" xr:uid="{00000000-0005-0000-0000-000027080000}"/>
    <cellStyle name="_Table_02 Pfd Valuation_commentaires fixe  internet Déc 08_TBG Onatel Février  2009  Vtbg V3_Commentaires TBG mars_Flash du mois d' avril 2009_Reporting Onatel Mai 2009 V 0_Budget Telmob 2011 4" xfId="11170" xr:uid="{00000000-0005-0000-0000-000028080000}"/>
    <cellStyle name="_Table_02 Pfd Valuation_commentaires fixe  internet Déc 08_TBG Onatel Février  2009  Vtbg V3_Commentaires TBG mars_Flash du mois d' avril 2009_Reporting Onatel Mai 2009 V 0_Budget Telmob 2011 5" xfId="9676" xr:uid="{00000000-0005-0000-0000-000029080000}"/>
    <cellStyle name="_Table_02 Pfd Valuation_commentaires fixe  internet Déc 08_TBG Onatel Février  2009  Vtbg V3_Commentaires TBG mars_Flash du mois d' avril 2009_Reporting Onatel Mai 2009 V 0_Budget Telmob 2011 6" xfId="9976" xr:uid="{00000000-0005-0000-0000-00002A080000}"/>
    <cellStyle name="_Table_02 Pfd Valuation_commentaires fixe  internet Déc 08_TBG Onatel Février  2009  Vtbg V3_Commentaires TBG mars_Flash du mois d' avril 2009_Reporting Onatel Mai 2009 V 0_Capex- Mobile" xfId="828" xr:uid="{00000000-0005-0000-0000-00002B080000}"/>
    <cellStyle name="_Table_02 Pfd Valuation_commentaires fixe  internet Déc 08_TBG Onatel Février  2009  Vtbg V3_Commentaires TBG mars_Flash du mois d' avril 2009_Reporting Onatel Mai 2009 V 0_Capex- Mobile 2" xfId="14466" xr:uid="{00000000-0005-0000-0000-00002C080000}"/>
    <cellStyle name="_Table_02 Pfd Valuation_commentaires fixe  internet Déc 08_TBG Onatel Février  2009  Vtbg V3_Commentaires TBG mars_Flash du mois d' avril 2009_Reporting Onatel Mai 2009 V 0_Capex- Mobile 2 2" xfId="18259" xr:uid="{00000000-0005-0000-0000-00002D080000}"/>
    <cellStyle name="_Table_02 Pfd Valuation_commentaires fixe  internet Déc 08_TBG Onatel Février  2009  Vtbg V3_Commentaires TBG mars_Flash du mois d' avril 2009_Reporting Onatel Mai 2009 V 0_Capex- Mobile 3" xfId="8745" xr:uid="{00000000-0005-0000-0000-00002E080000}"/>
    <cellStyle name="_Table_02 Pfd Valuation_commentaires fixe  internet Déc 08_TBG Onatel Février  2009  Vtbg V3_Commentaires TBG mars_Flash du mois d' avril 2009_Reporting Onatel Mai 2009 V 0_Capex- Mobile 4" xfId="11166" xr:uid="{00000000-0005-0000-0000-00002F080000}"/>
    <cellStyle name="_Table_02 Pfd Valuation_commentaires fixe  internet Déc 08_TBG Onatel Février  2009  Vtbg V3_Commentaires TBG mars_Flash du mois d' avril 2009_Reporting Onatel Mai 2009 V 0_Capex- Mobile 5" xfId="17992" xr:uid="{00000000-0005-0000-0000-000030080000}"/>
    <cellStyle name="_Table_02 Pfd Valuation_commentaires fixe  internet Déc 08_TBG Onatel Février  2009  Vtbg V3_Commentaires TBG mars_Flash du mois d' avril 2009_Reporting Onatel Mai 2009 V 0_Capex- Mobile 6" xfId="14176" xr:uid="{00000000-0005-0000-0000-000031080000}"/>
    <cellStyle name="_Table_02 Pfd Valuation_commentaires fixe  internet Déc 08_TBG Onatel Février  2009  Vtbg V3_Commentaires TBG mars_Flash du mois d' avril 2009_Reporting Onatel septembre  2009 préparé" xfId="829" xr:uid="{00000000-0005-0000-0000-000032080000}"/>
    <cellStyle name="_Table_02 Pfd Valuation_commentaires fixe  internet Déc 08_TBG Onatel Février  2009  Vtbg V3_Commentaires TBG mars_Flash du mois d' avril 2009_Reporting Onatel septembre  2009 préparé 2" xfId="14467" xr:uid="{00000000-0005-0000-0000-000033080000}"/>
    <cellStyle name="_Table_02 Pfd Valuation_commentaires fixe  internet Déc 08_TBG Onatel Février  2009  Vtbg V3_Commentaires TBG mars_Flash du mois d' avril 2009_Reporting Onatel septembre  2009 préparé 2 2" xfId="18260" xr:uid="{00000000-0005-0000-0000-000034080000}"/>
    <cellStyle name="_Table_02 Pfd Valuation_commentaires fixe  internet Déc 08_TBG Onatel Février  2009  Vtbg V3_Commentaires TBG mars_Flash du mois d' avril 2009_Reporting Onatel septembre  2009 préparé 3" xfId="8746" xr:uid="{00000000-0005-0000-0000-000035080000}"/>
    <cellStyle name="_Table_02 Pfd Valuation_commentaires fixe  internet Déc 08_TBG Onatel Février  2009  Vtbg V3_Commentaires TBG mars_Flash du mois d' avril 2009_Reporting Onatel septembre  2009 préparé 4" xfId="13859" xr:uid="{00000000-0005-0000-0000-000036080000}"/>
    <cellStyle name="_Table_02 Pfd Valuation_commentaires fixe  internet Déc 08_TBG Onatel Février  2009  Vtbg V3_Commentaires TBG mars_Flash du mois d' avril 2009_Reporting Onatel septembre  2009 préparé 5" xfId="17991" xr:uid="{00000000-0005-0000-0000-000037080000}"/>
    <cellStyle name="_Table_02 Pfd Valuation_commentaires fixe  internet Déc 08_TBG Onatel Février  2009  Vtbg V3_Commentaires TBG mars_Flash du mois d' avril 2009_Reporting Onatel septembre  2009 préparé 6" xfId="9975" xr:uid="{00000000-0005-0000-0000-000038080000}"/>
    <cellStyle name="_Table_02 Pfd Valuation_commentaires fixe  internet Déc 08_TBG Onatel Février  2009  Vtbg V3_Commentaires TBG mars_Flash du mois d' avril 2009_Reporting Onatel septembre  2009 préparé_Budget Telmob 2011" xfId="830" xr:uid="{00000000-0005-0000-0000-000039080000}"/>
    <cellStyle name="_Table_02 Pfd Valuation_commentaires fixe  internet Déc 08_TBG Onatel Février  2009  Vtbg V3_Commentaires TBG mars_Flash du mois d' avril 2009_Reporting Onatel septembre  2009 préparé_Budget Telmob 2011 2" xfId="14468" xr:uid="{00000000-0005-0000-0000-00003A080000}"/>
    <cellStyle name="_Table_02 Pfd Valuation_commentaires fixe  internet Déc 08_TBG Onatel Février  2009  Vtbg V3_Commentaires TBG mars_Flash du mois d' avril 2009_Reporting Onatel septembre  2009 préparé_Budget Telmob 2011 2 2" xfId="18261" xr:uid="{00000000-0005-0000-0000-00003B080000}"/>
    <cellStyle name="_Table_02 Pfd Valuation_commentaires fixe  internet Déc 08_TBG Onatel Février  2009  Vtbg V3_Commentaires TBG mars_Flash du mois d' avril 2009_Reporting Onatel septembre  2009 préparé_Budget Telmob 2011 3" xfId="8747" xr:uid="{00000000-0005-0000-0000-00003C080000}"/>
    <cellStyle name="_Table_02 Pfd Valuation_commentaires fixe  internet Déc 08_TBG Onatel Février  2009  Vtbg V3_Commentaires TBG mars_Flash du mois d' avril 2009_Reporting Onatel septembre  2009 préparé_Budget Telmob 2011 4" xfId="13857" xr:uid="{00000000-0005-0000-0000-00003D080000}"/>
    <cellStyle name="_Table_02 Pfd Valuation_commentaires fixe  internet Déc 08_TBG Onatel Février  2009  Vtbg V3_Commentaires TBG mars_Flash du mois d' avril 2009_Reporting Onatel septembre  2009 préparé_Budget Telmob 2011 5" xfId="17990" xr:uid="{00000000-0005-0000-0000-00003E080000}"/>
    <cellStyle name="_Table_02 Pfd Valuation_commentaires fixe  internet Déc 08_TBG Onatel Février  2009  Vtbg V3_Commentaires TBG mars_Flash du mois d' avril 2009_Reporting Onatel septembre  2009 préparé_Budget Telmob 2011 6" xfId="9974" xr:uid="{00000000-0005-0000-0000-00003F080000}"/>
    <cellStyle name="_Table_02 Pfd Valuation_commentaires fixe  internet Déc 08_TBG Onatel Février  2009  Vtbg V3_Commentaires TBG mars_Flash du mois d' avril 2009_Reporting Onatel septembre  2009 préparé_Capex- Mobile" xfId="831" xr:uid="{00000000-0005-0000-0000-000040080000}"/>
    <cellStyle name="_Table_02 Pfd Valuation_commentaires fixe  internet Déc 08_TBG Onatel Février  2009  Vtbg V3_Commentaires TBG mars_Flash du mois d' avril 2009_Reporting Onatel septembre  2009 préparé_Capex- Mobile 2" xfId="14469" xr:uid="{00000000-0005-0000-0000-000041080000}"/>
    <cellStyle name="_Table_02 Pfd Valuation_commentaires fixe  internet Déc 08_TBG Onatel Février  2009  Vtbg V3_Commentaires TBG mars_Flash du mois d' avril 2009_Reporting Onatel septembre  2009 préparé_Capex- Mobile 2 2" xfId="18262" xr:uid="{00000000-0005-0000-0000-000042080000}"/>
    <cellStyle name="_Table_02 Pfd Valuation_commentaires fixe  internet Déc 08_TBG Onatel Février  2009  Vtbg V3_Commentaires TBG mars_Flash du mois d' avril 2009_Reporting Onatel septembre  2009 préparé_Capex- Mobile 3" xfId="8748" xr:uid="{00000000-0005-0000-0000-000043080000}"/>
    <cellStyle name="_Table_02 Pfd Valuation_commentaires fixe  internet Déc 08_TBG Onatel Février  2009  Vtbg V3_Commentaires TBG mars_Flash du mois d' avril 2009_Reporting Onatel septembre  2009 préparé_Capex- Mobile 4" xfId="13855" xr:uid="{00000000-0005-0000-0000-000044080000}"/>
    <cellStyle name="_Table_02 Pfd Valuation_commentaires fixe  internet Déc 08_TBG Onatel Février  2009  Vtbg V3_Commentaires TBG mars_Flash du mois d' avril 2009_Reporting Onatel septembre  2009 préparé_Capex- Mobile 5" xfId="17989" xr:uid="{00000000-0005-0000-0000-000045080000}"/>
    <cellStyle name="_Table_02 Pfd Valuation_commentaires fixe  internet Déc 08_TBG Onatel Février  2009  Vtbg V3_Commentaires TBG mars_Flash du mois d' avril 2009_Reporting Onatel septembre  2009 préparé_Capex- Mobile 6" xfId="9973" xr:uid="{00000000-0005-0000-0000-000046080000}"/>
    <cellStyle name="_Table_02 Pfd Valuation_commentaires fixe  internet Déc 08_TBG Onatel Février  2009  Vtbg V3_Commentaires TBG mars_Flash du mois de mai 2009" xfId="832" xr:uid="{00000000-0005-0000-0000-000047080000}"/>
    <cellStyle name="_Table_02 Pfd Valuation_commentaires fixe  internet Déc 08_TBG Onatel Février  2009  Vtbg V3_Commentaires TBG mars_Flash du mois de mai 2009 2" xfId="14470" xr:uid="{00000000-0005-0000-0000-000048080000}"/>
    <cellStyle name="_Table_02 Pfd Valuation_commentaires fixe  internet Déc 08_TBG Onatel Février  2009  Vtbg V3_Commentaires TBG mars_Flash du mois de mai 2009 2 2" xfId="18263" xr:uid="{00000000-0005-0000-0000-000049080000}"/>
    <cellStyle name="_Table_02 Pfd Valuation_commentaires fixe  internet Déc 08_TBG Onatel Février  2009  Vtbg V3_Commentaires TBG mars_Flash du mois de mai 2009 3" xfId="8749" xr:uid="{00000000-0005-0000-0000-00004A080000}"/>
    <cellStyle name="_Table_02 Pfd Valuation_commentaires fixe  internet Déc 08_TBG Onatel Février  2009  Vtbg V3_Commentaires TBG mars_Flash du mois de mai 2009 4" xfId="11038" xr:uid="{00000000-0005-0000-0000-00004B080000}"/>
    <cellStyle name="_Table_02 Pfd Valuation_commentaires fixe  internet Déc 08_TBG Onatel Février  2009  Vtbg V3_Commentaires TBG mars_Flash du mois de mai 2009 5" xfId="17988" xr:uid="{00000000-0005-0000-0000-00004C080000}"/>
    <cellStyle name="_Table_02 Pfd Valuation_commentaires fixe  internet Déc 08_TBG Onatel Février  2009  Vtbg V3_Commentaires TBG mars_Flash du mois de mai 2009 6" xfId="14175" xr:uid="{00000000-0005-0000-0000-00004D080000}"/>
    <cellStyle name="_Table_02 Pfd Valuation_commentaires fixe  internet Déc 08_TBG Onatel Février  2009  Vtbg V3_Commentaires TBG mars_Flash du mois de mai 2009_Budget Telmob 2011" xfId="833" xr:uid="{00000000-0005-0000-0000-00004E080000}"/>
    <cellStyle name="_Table_02 Pfd Valuation_commentaires fixe  internet Déc 08_TBG Onatel Février  2009  Vtbg V3_Commentaires TBG mars_Flash du mois de mai 2009_Budget Telmob 2011 2" xfId="14471" xr:uid="{00000000-0005-0000-0000-00004F080000}"/>
    <cellStyle name="_Table_02 Pfd Valuation_commentaires fixe  internet Déc 08_TBG Onatel Février  2009  Vtbg V3_Commentaires TBG mars_Flash du mois de mai 2009_Budget Telmob 2011 2 2" xfId="18264" xr:uid="{00000000-0005-0000-0000-000050080000}"/>
    <cellStyle name="_Table_02 Pfd Valuation_commentaires fixe  internet Déc 08_TBG Onatel Février  2009  Vtbg V3_Commentaires TBG mars_Flash du mois de mai 2009_Budget Telmob 2011 3" xfId="8750" xr:uid="{00000000-0005-0000-0000-000051080000}"/>
    <cellStyle name="_Table_02 Pfd Valuation_commentaires fixe  internet Déc 08_TBG Onatel Février  2009  Vtbg V3_Commentaires TBG mars_Flash du mois de mai 2009_Budget Telmob 2011 4" xfId="11158" xr:uid="{00000000-0005-0000-0000-000052080000}"/>
    <cellStyle name="_Table_02 Pfd Valuation_commentaires fixe  internet Déc 08_TBG Onatel Février  2009  Vtbg V3_Commentaires TBG mars_Flash du mois de mai 2009_Budget Telmob 2011 5" xfId="17987" xr:uid="{00000000-0005-0000-0000-000053080000}"/>
    <cellStyle name="_Table_02 Pfd Valuation_commentaires fixe  internet Déc 08_TBG Onatel Février  2009  Vtbg V3_Commentaires TBG mars_Flash du mois de mai 2009_Budget Telmob 2011 6" xfId="9972" xr:uid="{00000000-0005-0000-0000-000054080000}"/>
    <cellStyle name="_Table_02 Pfd Valuation_commentaires fixe  internet Déc 08_TBG Onatel Février  2009  Vtbg V3_Commentaires TBG mars_Flash du mois de mai 2009_Capex- Mobile" xfId="834" xr:uid="{00000000-0005-0000-0000-000055080000}"/>
    <cellStyle name="_Table_02 Pfd Valuation_commentaires fixe  internet Déc 08_TBG Onatel Février  2009  Vtbg V3_Commentaires TBG mars_Flash du mois de mai 2009_Capex- Mobile 2" xfId="14472" xr:uid="{00000000-0005-0000-0000-000056080000}"/>
    <cellStyle name="_Table_02 Pfd Valuation_commentaires fixe  internet Déc 08_TBG Onatel Février  2009  Vtbg V3_Commentaires TBG mars_Flash du mois de mai 2009_Capex- Mobile 2 2" xfId="18265" xr:uid="{00000000-0005-0000-0000-000057080000}"/>
    <cellStyle name="_Table_02 Pfd Valuation_commentaires fixe  internet Déc 08_TBG Onatel Février  2009  Vtbg V3_Commentaires TBG mars_Flash du mois de mai 2009_Capex- Mobile 3" xfId="8751" xr:uid="{00000000-0005-0000-0000-000058080000}"/>
    <cellStyle name="_Table_02 Pfd Valuation_commentaires fixe  internet Déc 08_TBG Onatel Février  2009  Vtbg V3_Commentaires TBG mars_Flash du mois de mai 2009_Capex- Mobile 4" xfId="11151" xr:uid="{00000000-0005-0000-0000-000059080000}"/>
    <cellStyle name="_Table_02 Pfd Valuation_commentaires fixe  internet Déc 08_TBG Onatel Février  2009  Vtbg V3_Commentaires TBG mars_Flash du mois de mai 2009_Capex- Mobile 5" xfId="17986" xr:uid="{00000000-0005-0000-0000-00005A080000}"/>
    <cellStyle name="_Table_02 Pfd Valuation_commentaires fixe  internet Déc 08_TBG Onatel Février  2009  Vtbg V3_Commentaires TBG mars_Flash du mois de mai 2009_Capex- Mobile 6" xfId="9971" xr:uid="{00000000-0005-0000-0000-00005B080000}"/>
    <cellStyle name="_Table_02 Pfd Valuation_commentaires fixe  internet Déc 08_TBG Onatel Février  2009  Vtbg V3_Commentaires TBG mars_Flash du mois de septembre 2009 (2) (version 1)" xfId="835" xr:uid="{00000000-0005-0000-0000-00005C080000}"/>
    <cellStyle name="_Table_02 Pfd Valuation_commentaires fixe  internet Déc 08_TBG Onatel Février  2009  Vtbg V3_Commentaires TBG mars_Flash du mois de septembre 2009 (2) (version 1) 2" xfId="14473" xr:uid="{00000000-0005-0000-0000-00005D080000}"/>
    <cellStyle name="_Table_02 Pfd Valuation_commentaires fixe  internet Déc 08_TBG Onatel Février  2009  Vtbg V3_Commentaires TBG mars_Flash du mois de septembre 2009 (2) (version 1) 2 2" xfId="18266" xr:uid="{00000000-0005-0000-0000-00005E080000}"/>
    <cellStyle name="_Table_02 Pfd Valuation_commentaires fixe  internet Déc 08_TBG Onatel Février  2009  Vtbg V3_Commentaires TBG mars_Flash du mois de septembre 2009 (2) (version 1) 3" xfId="8752" xr:uid="{00000000-0005-0000-0000-00005F080000}"/>
    <cellStyle name="_Table_02 Pfd Valuation_commentaires fixe  internet Déc 08_TBG Onatel Février  2009  Vtbg V3_Commentaires TBG mars_Flash du mois de septembre 2009 (2) (version 1) 4" xfId="13853" xr:uid="{00000000-0005-0000-0000-000060080000}"/>
    <cellStyle name="_Table_02 Pfd Valuation_commentaires fixe  internet Déc 08_TBG Onatel Février  2009  Vtbg V3_Commentaires TBG mars_Flash du mois de septembre 2009 (2) (version 1) 5" xfId="17985" xr:uid="{00000000-0005-0000-0000-000061080000}"/>
    <cellStyle name="_Table_02 Pfd Valuation_commentaires fixe  internet Déc 08_TBG Onatel Février  2009  Vtbg V3_Commentaires TBG mars_Flash du mois de septembre 2009 (2) (version 1) 6" xfId="14174" xr:uid="{00000000-0005-0000-0000-000062080000}"/>
    <cellStyle name="_Table_02 Pfd Valuation_commentaires fixe  internet Déc 08_TBG Onatel Février  2009  Vtbg V3_Commentaires TBG mars_Flash du mois de septembre 2009 (2) (version 1)_Budget Telmob 2011" xfId="836" xr:uid="{00000000-0005-0000-0000-000063080000}"/>
    <cellStyle name="_Table_02 Pfd Valuation_commentaires fixe  internet Déc 08_TBG Onatel Février  2009  Vtbg V3_Commentaires TBG mars_Flash du mois de septembre 2009 (2) (version 1)_Budget Telmob 2011 2" xfId="14474" xr:uid="{00000000-0005-0000-0000-000064080000}"/>
    <cellStyle name="_Table_02 Pfd Valuation_commentaires fixe  internet Déc 08_TBG Onatel Février  2009  Vtbg V3_Commentaires TBG mars_Flash du mois de septembre 2009 (2) (version 1)_Budget Telmob 2011 2 2" xfId="18267" xr:uid="{00000000-0005-0000-0000-000065080000}"/>
    <cellStyle name="_Table_02 Pfd Valuation_commentaires fixe  internet Déc 08_TBG Onatel Février  2009  Vtbg V3_Commentaires TBG mars_Flash du mois de septembre 2009 (2) (version 1)_Budget Telmob 2011 3" xfId="8753" xr:uid="{00000000-0005-0000-0000-000066080000}"/>
    <cellStyle name="_Table_02 Pfd Valuation_commentaires fixe  internet Déc 08_TBG Onatel Février  2009  Vtbg V3_Commentaires TBG mars_Flash du mois de septembre 2009 (2) (version 1)_Budget Telmob 2011 4" xfId="10936" xr:uid="{00000000-0005-0000-0000-000067080000}"/>
    <cellStyle name="_Table_02 Pfd Valuation_commentaires fixe  internet Déc 08_TBG Onatel Février  2009  Vtbg V3_Commentaires TBG mars_Flash du mois de septembre 2009 (2) (version 1)_Budget Telmob 2011 5" xfId="17984" xr:uid="{00000000-0005-0000-0000-000068080000}"/>
    <cellStyle name="_Table_02 Pfd Valuation_commentaires fixe  internet Déc 08_TBG Onatel Février  2009  Vtbg V3_Commentaires TBG mars_Flash du mois de septembre 2009 (2) (version 1)_Budget Telmob 2011 6" xfId="10979" xr:uid="{00000000-0005-0000-0000-000069080000}"/>
    <cellStyle name="_Table_02 Pfd Valuation_commentaires fixe  internet Déc 08_TBG Onatel Février  2009  Vtbg V3_Commentaires TBG mars_Flash du mois de septembre 2009 (2) (version 1)_Capex- Mobile" xfId="837" xr:uid="{00000000-0005-0000-0000-00006A080000}"/>
    <cellStyle name="_Table_02 Pfd Valuation_commentaires fixe  internet Déc 08_TBG Onatel Février  2009  Vtbg V3_Commentaires TBG mars_Flash du mois de septembre 2009 (2) (version 1)_Capex- Mobile 2" xfId="14475" xr:uid="{00000000-0005-0000-0000-00006B080000}"/>
    <cellStyle name="_Table_02 Pfd Valuation_commentaires fixe  internet Déc 08_TBG Onatel Février  2009  Vtbg V3_Commentaires TBG mars_Flash du mois de septembre 2009 (2) (version 1)_Capex- Mobile 2 2" xfId="18268" xr:uid="{00000000-0005-0000-0000-00006C080000}"/>
    <cellStyle name="_Table_02 Pfd Valuation_commentaires fixe  internet Déc 08_TBG Onatel Février  2009  Vtbg V3_Commentaires TBG mars_Flash du mois de septembre 2009 (2) (version 1)_Capex- Mobile 3" xfId="8754" xr:uid="{00000000-0005-0000-0000-00006D080000}"/>
    <cellStyle name="_Table_02 Pfd Valuation_commentaires fixe  internet Déc 08_TBG Onatel Février  2009  Vtbg V3_Commentaires TBG mars_Flash du mois de septembre 2009 (2) (version 1)_Capex- Mobile 4" xfId="10935" xr:uid="{00000000-0005-0000-0000-00006E080000}"/>
    <cellStyle name="_Table_02 Pfd Valuation_commentaires fixe  internet Déc 08_TBG Onatel Février  2009  Vtbg V3_Commentaires TBG mars_Flash du mois de septembre 2009 (2) (version 1)_Capex- Mobile 5" xfId="17983" xr:uid="{00000000-0005-0000-0000-00006F080000}"/>
    <cellStyle name="_Table_02 Pfd Valuation_commentaires fixe  internet Déc 08_TBG Onatel Février  2009  Vtbg V3_Commentaires TBG mars_Flash du mois de septembre 2009 (2) (version 1)_Capex- Mobile 6" xfId="10978" xr:uid="{00000000-0005-0000-0000-000070080000}"/>
    <cellStyle name="_Table_02 Pfd Valuation_commentaires fixe  internet Déc 08_TBG Onatel Février  2009  Vtbg V3_Commentaires TBG mars_Reporting Onatel Mai 2009 V 0" xfId="838" xr:uid="{00000000-0005-0000-0000-000071080000}"/>
    <cellStyle name="_Table_02 Pfd Valuation_commentaires fixe  internet Déc 08_TBG Onatel Février  2009  Vtbg V3_Commentaires TBG mars_Reporting Onatel Mai 2009 V 0 2" xfId="14476" xr:uid="{00000000-0005-0000-0000-000072080000}"/>
    <cellStyle name="_Table_02 Pfd Valuation_commentaires fixe  internet Déc 08_TBG Onatel Février  2009  Vtbg V3_Commentaires TBG mars_Reporting Onatel Mai 2009 V 0 2 2" xfId="18269" xr:uid="{00000000-0005-0000-0000-000073080000}"/>
    <cellStyle name="_Table_02 Pfd Valuation_commentaires fixe  internet Déc 08_TBG Onatel Février  2009  Vtbg V3_Commentaires TBG mars_Reporting Onatel Mai 2009 V 0 3" xfId="8755" xr:uid="{00000000-0005-0000-0000-000074080000}"/>
    <cellStyle name="_Table_02 Pfd Valuation_commentaires fixe  internet Déc 08_TBG Onatel Février  2009  Vtbg V3_Commentaires TBG mars_Reporting Onatel Mai 2009 V 0 4" xfId="10934" xr:uid="{00000000-0005-0000-0000-000075080000}"/>
    <cellStyle name="_Table_02 Pfd Valuation_commentaires fixe  internet Déc 08_TBG Onatel Février  2009  Vtbg V3_Commentaires TBG mars_Reporting Onatel Mai 2009 V 0 5" xfId="17982" xr:uid="{00000000-0005-0000-0000-000076080000}"/>
    <cellStyle name="_Table_02 Pfd Valuation_commentaires fixe  internet Déc 08_TBG Onatel Février  2009  Vtbg V3_Commentaires TBG mars_Reporting Onatel Mai 2009 V 0 6" xfId="10977" xr:uid="{00000000-0005-0000-0000-000077080000}"/>
    <cellStyle name="_Table_02 Pfd Valuation_commentaires fixe  internet Déc 08_TBG Onatel Février  2009  Vtbg V3_Commentaires TBG mars_Reporting Onatel Mai 2009 V 0_Budget Telmob 2011" xfId="839" xr:uid="{00000000-0005-0000-0000-000078080000}"/>
    <cellStyle name="_Table_02 Pfd Valuation_commentaires fixe  internet Déc 08_TBG Onatel Février  2009  Vtbg V3_Commentaires TBG mars_Reporting Onatel Mai 2009 V 0_Budget Telmob 2011 2" xfId="14477" xr:uid="{00000000-0005-0000-0000-000079080000}"/>
    <cellStyle name="_Table_02 Pfd Valuation_commentaires fixe  internet Déc 08_TBG Onatel Février  2009  Vtbg V3_Commentaires TBG mars_Reporting Onatel Mai 2009 V 0_Budget Telmob 2011 2 2" xfId="18270" xr:uid="{00000000-0005-0000-0000-00007A080000}"/>
    <cellStyle name="_Table_02 Pfd Valuation_commentaires fixe  internet Déc 08_TBG Onatel Février  2009  Vtbg V3_Commentaires TBG mars_Reporting Onatel Mai 2009 V 0_Budget Telmob 2011 3" xfId="8756" xr:uid="{00000000-0005-0000-0000-00007B080000}"/>
    <cellStyle name="_Table_02 Pfd Valuation_commentaires fixe  internet Déc 08_TBG Onatel Février  2009  Vtbg V3_Commentaires TBG mars_Reporting Onatel Mai 2009 V 0_Budget Telmob 2011 4" xfId="10933" xr:uid="{00000000-0005-0000-0000-00007C080000}"/>
    <cellStyle name="_Table_02 Pfd Valuation_commentaires fixe  internet Déc 08_TBG Onatel Février  2009  Vtbg V3_Commentaires TBG mars_Reporting Onatel Mai 2009 V 0_Budget Telmob 2011 5" xfId="17981" xr:uid="{00000000-0005-0000-0000-00007D080000}"/>
    <cellStyle name="_Table_02 Pfd Valuation_commentaires fixe  internet Déc 08_TBG Onatel Février  2009  Vtbg V3_Commentaires TBG mars_Reporting Onatel Mai 2009 V 0_Budget Telmob 2011 6" xfId="10976" xr:uid="{00000000-0005-0000-0000-00007E080000}"/>
    <cellStyle name="_Table_02 Pfd Valuation_commentaires fixe  internet Déc 08_TBG Onatel Février  2009  Vtbg V3_Commentaires TBG mars_Reporting Onatel Mai 2009 V 0_Capex- Mobile" xfId="840" xr:uid="{00000000-0005-0000-0000-00007F080000}"/>
    <cellStyle name="_Table_02 Pfd Valuation_commentaires fixe  internet Déc 08_TBG Onatel Février  2009  Vtbg V3_Commentaires TBG mars_Reporting Onatel Mai 2009 V 0_Capex- Mobile 2" xfId="14478" xr:uid="{00000000-0005-0000-0000-000080080000}"/>
    <cellStyle name="_Table_02 Pfd Valuation_commentaires fixe  internet Déc 08_TBG Onatel Février  2009  Vtbg V3_Commentaires TBG mars_Reporting Onatel Mai 2009 V 0_Capex- Mobile 2 2" xfId="18271" xr:uid="{00000000-0005-0000-0000-000081080000}"/>
    <cellStyle name="_Table_02 Pfd Valuation_commentaires fixe  internet Déc 08_TBG Onatel Février  2009  Vtbg V3_Commentaires TBG mars_Reporting Onatel Mai 2009 V 0_Capex- Mobile 3" xfId="8757" xr:uid="{00000000-0005-0000-0000-000082080000}"/>
    <cellStyle name="_Table_02 Pfd Valuation_commentaires fixe  internet Déc 08_TBG Onatel Février  2009  Vtbg V3_Commentaires TBG mars_Reporting Onatel Mai 2009 V 0_Capex- Mobile 4" xfId="10932" xr:uid="{00000000-0005-0000-0000-000083080000}"/>
    <cellStyle name="_Table_02 Pfd Valuation_commentaires fixe  internet Déc 08_TBG Onatel Février  2009  Vtbg V3_Commentaires TBG mars_Reporting Onatel Mai 2009 V 0_Capex- Mobile 5" xfId="17980" xr:uid="{00000000-0005-0000-0000-000084080000}"/>
    <cellStyle name="_Table_02 Pfd Valuation_commentaires fixe  internet Déc 08_TBG Onatel Février  2009  Vtbg V3_Commentaires TBG mars_Reporting Onatel Mai 2009 V 0_Capex- Mobile 6" xfId="10975" xr:uid="{00000000-0005-0000-0000-000085080000}"/>
    <cellStyle name="_Table_02 Pfd Valuation_commentaires fixe  internet Déc 08_TBG Onatel Février  2009  Vtbg V3_Commentaires TBG mars_Reporting Onatel septembre  2009 préparé" xfId="841" xr:uid="{00000000-0005-0000-0000-000086080000}"/>
    <cellStyle name="_Table_02 Pfd Valuation_commentaires fixe  internet Déc 08_TBG Onatel Février  2009  Vtbg V3_Commentaires TBG mars_Reporting Onatel septembre  2009 préparé 2" xfId="14479" xr:uid="{00000000-0005-0000-0000-000087080000}"/>
    <cellStyle name="_Table_02 Pfd Valuation_commentaires fixe  internet Déc 08_TBG Onatel Février  2009  Vtbg V3_Commentaires TBG mars_Reporting Onatel septembre  2009 préparé 2 2" xfId="18272" xr:uid="{00000000-0005-0000-0000-000088080000}"/>
    <cellStyle name="_Table_02 Pfd Valuation_commentaires fixe  internet Déc 08_TBG Onatel Février  2009  Vtbg V3_Commentaires TBG mars_Reporting Onatel septembre  2009 préparé 3" xfId="8758" xr:uid="{00000000-0005-0000-0000-000089080000}"/>
    <cellStyle name="_Table_02 Pfd Valuation_commentaires fixe  internet Déc 08_TBG Onatel Février  2009  Vtbg V3_Commentaires TBG mars_Reporting Onatel septembre  2009 préparé 4" xfId="10931" xr:uid="{00000000-0005-0000-0000-00008A080000}"/>
    <cellStyle name="_Table_02 Pfd Valuation_commentaires fixe  internet Déc 08_TBG Onatel Février  2009  Vtbg V3_Commentaires TBG mars_Reporting Onatel septembre  2009 préparé 5" xfId="17979" xr:uid="{00000000-0005-0000-0000-00008B080000}"/>
    <cellStyle name="_Table_02 Pfd Valuation_commentaires fixe  internet Déc 08_TBG Onatel Février  2009  Vtbg V3_Commentaires TBG mars_Reporting Onatel septembre  2009 préparé 6" xfId="10974" xr:uid="{00000000-0005-0000-0000-00008C080000}"/>
    <cellStyle name="_Table_02 Pfd Valuation_commentaires fixe  internet Déc 08_TBG Onatel Février  2009  Vtbg V3_Commentaires TBG mars_Reporting Onatel septembre  2009 préparé_Budget Telmob 2011" xfId="842" xr:uid="{00000000-0005-0000-0000-00008D080000}"/>
    <cellStyle name="_Table_02 Pfd Valuation_commentaires fixe  internet Déc 08_TBG Onatel Février  2009  Vtbg V3_Commentaires TBG mars_Reporting Onatel septembre  2009 préparé_Budget Telmob 2011 2" xfId="14480" xr:uid="{00000000-0005-0000-0000-00008E080000}"/>
    <cellStyle name="_Table_02 Pfd Valuation_commentaires fixe  internet Déc 08_TBG Onatel Février  2009  Vtbg V3_Commentaires TBG mars_Reporting Onatel septembre  2009 préparé_Budget Telmob 2011 2 2" xfId="18273" xr:uid="{00000000-0005-0000-0000-00008F080000}"/>
    <cellStyle name="_Table_02 Pfd Valuation_commentaires fixe  internet Déc 08_TBG Onatel Février  2009  Vtbg V3_Commentaires TBG mars_Reporting Onatel septembre  2009 préparé_Budget Telmob 2011 3" xfId="8759" xr:uid="{00000000-0005-0000-0000-000090080000}"/>
    <cellStyle name="_Table_02 Pfd Valuation_commentaires fixe  internet Déc 08_TBG Onatel Février  2009  Vtbg V3_Commentaires TBG mars_Reporting Onatel septembre  2009 préparé_Budget Telmob 2011 4" xfId="10930" xr:uid="{00000000-0005-0000-0000-000091080000}"/>
    <cellStyle name="_Table_02 Pfd Valuation_commentaires fixe  internet Déc 08_TBG Onatel Février  2009  Vtbg V3_Commentaires TBG mars_Reporting Onatel septembre  2009 préparé_Budget Telmob 2011 5" xfId="17978" xr:uid="{00000000-0005-0000-0000-000092080000}"/>
    <cellStyle name="_Table_02 Pfd Valuation_commentaires fixe  internet Déc 08_TBG Onatel Février  2009  Vtbg V3_Commentaires TBG mars_Reporting Onatel septembre  2009 préparé_Budget Telmob 2011 6" xfId="10973" xr:uid="{00000000-0005-0000-0000-000093080000}"/>
    <cellStyle name="_Table_02 Pfd Valuation_commentaires fixe  internet Déc 08_TBG Onatel Février  2009  Vtbg V3_Commentaires TBG mars_Reporting Onatel septembre  2009 préparé_Capex- Mobile" xfId="843" xr:uid="{00000000-0005-0000-0000-000094080000}"/>
    <cellStyle name="_Table_02 Pfd Valuation_commentaires fixe  internet Déc 08_TBG Onatel Février  2009  Vtbg V3_Commentaires TBG mars_Reporting Onatel septembre  2009 préparé_Capex- Mobile 2" xfId="14481" xr:uid="{00000000-0005-0000-0000-000095080000}"/>
    <cellStyle name="_Table_02 Pfd Valuation_commentaires fixe  internet Déc 08_TBG Onatel Février  2009  Vtbg V3_Commentaires TBG mars_Reporting Onatel septembre  2009 préparé_Capex- Mobile 2 2" xfId="18274" xr:uid="{00000000-0005-0000-0000-000096080000}"/>
    <cellStyle name="_Table_02 Pfd Valuation_commentaires fixe  internet Déc 08_TBG Onatel Février  2009  Vtbg V3_Commentaires TBG mars_Reporting Onatel septembre  2009 préparé_Capex- Mobile 3" xfId="8760" xr:uid="{00000000-0005-0000-0000-000097080000}"/>
    <cellStyle name="_Table_02 Pfd Valuation_commentaires fixe  internet Déc 08_TBG Onatel Février  2009  Vtbg V3_Commentaires TBG mars_Reporting Onatel septembre  2009 préparé_Capex- Mobile 4" xfId="13852" xr:uid="{00000000-0005-0000-0000-000098080000}"/>
    <cellStyle name="_Table_02 Pfd Valuation_commentaires fixe  internet Déc 08_TBG Onatel Février  2009  Vtbg V3_Commentaires TBG mars_Reporting Onatel septembre  2009 préparé_Capex- Mobile 5" xfId="17977" xr:uid="{00000000-0005-0000-0000-000099080000}"/>
    <cellStyle name="_Table_02 Pfd Valuation_commentaires fixe  internet Déc 08_TBG Onatel Février  2009  Vtbg V3_Commentaires TBG mars_Reporting Onatel septembre  2009 préparé_Capex- Mobile 6" xfId="10972" xr:uid="{00000000-0005-0000-0000-00009A080000}"/>
    <cellStyle name="_Table_02 Pfd Valuation_commentaires fixe  internet Déc 08_TBG Onatel Février  2009  Vtbg V3_Copie de Flash du mois d' avril 2009 corrigé par NAIMI" xfId="844" xr:uid="{00000000-0005-0000-0000-00009B080000}"/>
    <cellStyle name="_Table_02 Pfd Valuation_commentaires fixe  internet Déc 08_TBG Onatel Février  2009  Vtbg V3_Copie de Flash du mois d' avril 2009 corrigé par NAIMI 2" xfId="14482" xr:uid="{00000000-0005-0000-0000-00009C080000}"/>
    <cellStyle name="_Table_02 Pfd Valuation_commentaires fixe  internet Déc 08_TBG Onatel Février  2009  Vtbg V3_Copie de Flash du mois d' avril 2009 corrigé par NAIMI 2 2" xfId="18275" xr:uid="{00000000-0005-0000-0000-00009D080000}"/>
    <cellStyle name="_Table_02 Pfd Valuation_commentaires fixe  internet Déc 08_TBG Onatel Février  2009  Vtbg V3_Copie de Flash du mois d' avril 2009 corrigé par NAIMI 3" xfId="8761" xr:uid="{00000000-0005-0000-0000-00009E080000}"/>
    <cellStyle name="_Table_02 Pfd Valuation_commentaires fixe  internet Déc 08_TBG Onatel Février  2009  Vtbg V3_Copie de Flash du mois d' avril 2009 corrigé par NAIMI 4" xfId="13850" xr:uid="{00000000-0005-0000-0000-00009F080000}"/>
    <cellStyle name="_Table_02 Pfd Valuation_commentaires fixe  internet Déc 08_TBG Onatel Février  2009  Vtbg V3_Copie de Flash du mois d' avril 2009 corrigé par NAIMI 5" xfId="17976" xr:uid="{00000000-0005-0000-0000-0000A0080000}"/>
    <cellStyle name="_Table_02 Pfd Valuation_commentaires fixe  internet Déc 08_TBG Onatel Février  2009  Vtbg V3_Copie de Flash du mois d' avril 2009 corrigé par NAIMI 6" xfId="10971" xr:uid="{00000000-0005-0000-0000-0000A1080000}"/>
    <cellStyle name="_Table_02 Pfd Valuation_commentaires fixe  internet Déc 08_TBG Onatel Février  2009  Vtbg V3_Copie de Flash du mois d' avril 2009 corrigé par NAIMI_Budget Telmob 2011" xfId="845" xr:uid="{00000000-0005-0000-0000-0000A2080000}"/>
    <cellStyle name="_Table_02 Pfd Valuation_commentaires fixe  internet Déc 08_TBG Onatel Février  2009  Vtbg V3_Copie de Flash du mois d' avril 2009 corrigé par NAIMI_Budget Telmob 2011 2" xfId="14483" xr:uid="{00000000-0005-0000-0000-0000A3080000}"/>
    <cellStyle name="_Table_02 Pfd Valuation_commentaires fixe  internet Déc 08_TBG Onatel Février  2009  Vtbg V3_Copie de Flash du mois d' avril 2009 corrigé par NAIMI_Budget Telmob 2011 2 2" xfId="18276" xr:uid="{00000000-0005-0000-0000-0000A4080000}"/>
    <cellStyle name="_Table_02 Pfd Valuation_commentaires fixe  internet Déc 08_TBG Onatel Février  2009  Vtbg V3_Copie de Flash du mois d' avril 2009 corrigé par NAIMI_Budget Telmob 2011 3" xfId="8762" xr:uid="{00000000-0005-0000-0000-0000A5080000}"/>
    <cellStyle name="_Table_02 Pfd Valuation_commentaires fixe  internet Déc 08_TBG Onatel Février  2009  Vtbg V3_Copie de Flash du mois d' avril 2009 corrigé par NAIMI_Budget Telmob 2011 4" xfId="13848" xr:uid="{00000000-0005-0000-0000-0000A6080000}"/>
    <cellStyle name="_Table_02 Pfd Valuation_commentaires fixe  internet Déc 08_TBG Onatel Février  2009  Vtbg V3_Copie de Flash du mois d' avril 2009 corrigé par NAIMI_Budget Telmob 2011 5" xfId="17975" xr:uid="{00000000-0005-0000-0000-0000A7080000}"/>
    <cellStyle name="_Table_02 Pfd Valuation_commentaires fixe  internet Déc 08_TBG Onatel Février  2009  Vtbg V3_Copie de Flash du mois d' avril 2009 corrigé par NAIMI_Budget Telmob 2011 6" xfId="10970" xr:uid="{00000000-0005-0000-0000-0000A8080000}"/>
    <cellStyle name="_Table_02 Pfd Valuation_commentaires fixe  internet Déc 08_TBG Onatel Février  2009  Vtbg V3_Copie de Flash du mois d' avril 2009 corrigé par NAIMI_Capex- Mobile" xfId="846" xr:uid="{00000000-0005-0000-0000-0000A9080000}"/>
    <cellStyle name="_Table_02 Pfd Valuation_commentaires fixe  internet Déc 08_TBG Onatel Février  2009  Vtbg V3_Copie de Flash du mois d' avril 2009 corrigé par NAIMI_Capex- Mobile 2" xfId="14484" xr:uid="{00000000-0005-0000-0000-0000AA080000}"/>
    <cellStyle name="_Table_02 Pfd Valuation_commentaires fixe  internet Déc 08_TBG Onatel Février  2009  Vtbg V3_Copie de Flash du mois d' avril 2009 corrigé par NAIMI_Capex- Mobile 2 2" xfId="18277" xr:uid="{00000000-0005-0000-0000-0000AB080000}"/>
    <cellStyle name="_Table_02 Pfd Valuation_commentaires fixe  internet Déc 08_TBG Onatel Février  2009  Vtbg V3_Copie de Flash du mois d' avril 2009 corrigé par NAIMI_Capex- Mobile 3" xfId="8763" xr:uid="{00000000-0005-0000-0000-0000AC080000}"/>
    <cellStyle name="_Table_02 Pfd Valuation_commentaires fixe  internet Déc 08_TBG Onatel Février  2009  Vtbg V3_Copie de Flash du mois d' avril 2009 corrigé par NAIMI_Capex- Mobile 4" xfId="13846" xr:uid="{00000000-0005-0000-0000-0000AD080000}"/>
    <cellStyle name="_Table_02 Pfd Valuation_commentaires fixe  internet Déc 08_TBG Onatel Février  2009  Vtbg V3_Copie de Flash du mois d' avril 2009 corrigé par NAIMI_Capex- Mobile 5" xfId="17974" xr:uid="{00000000-0005-0000-0000-0000AE080000}"/>
    <cellStyle name="_Table_02 Pfd Valuation_commentaires fixe  internet Déc 08_TBG Onatel Février  2009  Vtbg V3_Copie de Flash du mois d' avril 2009 corrigé par NAIMI_Capex- Mobile 6" xfId="10969" xr:uid="{00000000-0005-0000-0000-0000AF080000}"/>
    <cellStyle name="_Table_02 Pfd Valuation_commentaires fixe  internet Déc 08_TBG Onatel Février  2009  Vtbg V3_Copie de Flash du mois d' avril 2009 corrigé par NAIMI_Flash du mois de mai 2009" xfId="847" xr:uid="{00000000-0005-0000-0000-0000B0080000}"/>
    <cellStyle name="_Table_02 Pfd Valuation_commentaires fixe  internet Déc 08_TBG Onatel Février  2009  Vtbg V3_Copie de Flash du mois d' avril 2009 corrigé par NAIMI_Flash du mois de mai 2009 2" xfId="14485" xr:uid="{00000000-0005-0000-0000-0000B1080000}"/>
    <cellStyle name="_Table_02 Pfd Valuation_commentaires fixe  internet Déc 08_TBG Onatel Février  2009  Vtbg V3_Copie de Flash du mois d' avril 2009 corrigé par NAIMI_Flash du mois de mai 2009 2 2" xfId="18278" xr:uid="{00000000-0005-0000-0000-0000B2080000}"/>
    <cellStyle name="_Table_02 Pfd Valuation_commentaires fixe  internet Déc 08_TBG Onatel Février  2009  Vtbg V3_Copie de Flash du mois d' avril 2009 corrigé par NAIMI_Flash du mois de mai 2009 3" xfId="8764" xr:uid="{00000000-0005-0000-0000-0000B3080000}"/>
    <cellStyle name="_Table_02 Pfd Valuation_commentaires fixe  internet Déc 08_TBG Onatel Février  2009  Vtbg V3_Copie de Flash du mois d' avril 2009 corrigé par NAIMI_Flash du mois de mai 2009 4" xfId="13844" xr:uid="{00000000-0005-0000-0000-0000B4080000}"/>
    <cellStyle name="_Table_02 Pfd Valuation_commentaires fixe  internet Déc 08_TBG Onatel Février  2009  Vtbg V3_Copie de Flash du mois d' avril 2009 corrigé par NAIMI_Flash du mois de mai 2009 5" xfId="17973" xr:uid="{00000000-0005-0000-0000-0000B5080000}"/>
    <cellStyle name="_Table_02 Pfd Valuation_commentaires fixe  internet Déc 08_TBG Onatel Février  2009  Vtbg V3_Copie de Flash du mois d' avril 2009 corrigé par NAIMI_Flash du mois de mai 2009 6" xfId="10968" xr:uid="{00000000-0005-0000-0000-0000B6080000}"/>
    <cellStyle name="_Table_02 Pfd Valuation_commentaires fixe  internet Déc 08_TBG Onatel Février  2009  Vtbg V3_Copie de Flash du mois d' avril 2009 corrigé par NAIMI_Flash du mois de mai 2009_Budget Telmob 2011" xfId="848" xr:uid="{00000000-0005-0000-0000-0000B7080000}"/>
    <cellStyle name="_Table_02 Pfd Valuation_commentaires fixe  internet Déc 08_TBG Onatel Février  2009  Vtbg V3_Copie de Flash du mois d' avril 2009 corrigé par NAIMI_Flash du mois de mai 2009_Budget Telmob 2011 2" xfId="14486" xr:uid="{00000000-0005-0000-0000-0000B8080000}"/>
    <cellStyle name="_Table_02 Pfd Valuation_commentaires fixe  internet Déc 08_TBG Onatel Février  2009  Vtbg V3_Copie de Flash du mois d' avril 2009 corrigé par NAIMI_Flash du mois de mai 2009_Budget Telmob 2011 2 2" xfId="18279" xr:uid="{00000000-0005-0000-0000-0000B9080000}"/>
    <cellStyle name="_Table_02 Pfd Valuation_commentaires fixe  internet Déc 08_TBG Onatel Février  2009  Vtbg V3_Copie de Flash du mois d' avril 2009 corrigé par NAIMI_Flash du mois de mai 2009_Budget Telmob 2011 3" xfId="8765" xr:uid="{00000000-0005-0000-0000-0000BA080000}"/>
    <cellStyle name="_Table_02 Pfd Valuation_commentaires fixe  internet Déc 08_TBG Onatel Février  2009  Vtbg V3_Copie de Flash du mois d' avril 2009 corrigé par NAIMI_Flash du mois de mai 2009_Budget Telmob 2011 4" xfId="13842" xr:uid="{00000000-0005-0000-0000-0000BB080000}"/>
    <cellStyle name="_Table_02 Pfd Valuation_commentaires fixe  internet Déc 08_TBG Onatel Février  2009  Vtbg V3_Copie de Flash du mois d' avril 2009 corrigé par NAIMI_Flash du mois de mai 2009_Budget Telmob 2011 5" xfId="17972" xr:uid="{00000000-0005-0000-0000-0000BC080000}"/>
    <cellStyle name="_Table_02 Pfd Valuation_commentaires fixe  internet Déc 08_TBG Onatel Février  2009  Vtbg V3_Copie de Flash du mois d' avril 2009 corrigé par NAIMI_Flash du mois de mai 2009_Budget Telmob 2011 6" xfId="10967" xr:uid="{00000000-0005-0000-0000-0000BD080000}"/>
    <cellStyle name="_Table_02 Pfd Valuation_commentaires fixe  internet Déc 08_TBG Onatel Février  2009  Vtbg V3_Copie de Flash du mois d' avril 2009 corrigé par NAIMI_Flash du mois de mai 2009_Capex- Mobile" xfId="849" xr:uid="{00000000-0005-0000-0000-0000BE080000}"/>
    <cellStyle name="_Table_02 Pfd Valuation_commentaires fixe  internet Déc 08_TBG Onatel Février  2009  Vtbg V3_Copie de Flash du mois d' avril 2009 corrigé par NAIMI_Flash du mois de mai 2009_Capex- Mobile 2" xfId="14487" xr:uid="{00000000-0005-0000-0000-0000BF080000}"/>
    <cellStyle name="_Table_02 Pfd Valuation_commentaires fixe  internet Déc 08_TBG Onatel Février  2009  Vtbg V3_Copie de Flash du mois d' avril 2009 corrigé par NAIMI_Flash du mois de mai 2009_Capex- Mobile 2 2" xfId="18280" xr:uid="{00000000-0005-0000-0000-0000C0080000}"/>
    <cellStyle name="_Table_02 Pfd Valuation_commentaires fixe  internet Déc 08_TBG Onatel Février  2009  Vtbg V3_Copie de Flash du mois d' avril 2009 corrigé par NAIMI_Flash du mois de mai 2009_Capex- Mobile 3" xfId="8766" xr:uid="{00000000-0005-0000-0000-0000C1080000}"/>
    <cellStyle name="_Table_02 Pfd Valuation_commentaires fixe  internet Déc 08_TBG Onatel Février  2009  Vtbg V3_Copie de Flash du mois d' avril 2009 corrigé par NAIMI_Flash du mois de mai 2009_Capex- Mobile 4" xfId="13840" xr:uid="{00000000-0005-0000-0000-0000C2080000}"/>
    <cellStyle name="_Table_02 Pfd Valuation_commentaires fixe  internet Déc 08_TBG Onatel Février  2009  Vtbg V3_Copie de Flash du mois d' avril 2009 corrigé par NAIMI_Flash du mois de mai 2009_Capex- Mobile 5" xfId="17971" xr:uid="{00000000-0005-0000-0000-0000C3080000}"/>
    <cellStyle name="_Table_02 Pfd Valuation_commentaires fixe  internet Déc 08_TBG Onatel Février  2009  Vtbg V3_Copie de Flash du mois d' avril 2009 corrigé par NAIMI_Flash du mois de mai 2009_Capex- Mobile 6" xfId="17271" xr:uid="{00000000-0005-0000-0000-0000C4080000}"/>
    <cellStyle name="_Table_02 Pfd Valuation_commentaires fixe  internet Déc 08_TBG Onatel Février  2009  Vtbg V3_Copie de Flash du mois d' avril 2009 corrigé par NAIMI_Flash du mois de septembre 2009 (2) (version 1)" xfId="850" xr:uid="{00000000-0005-0000-0000-0000C5080000}"/>
    <cellStyle name="_Table_02 Pfd Valuation_commentaires fixe  internet Déc 08_TBG Onatel Février  2009  Vtbg V3_Copie de Flash du mois d' avril 2009 corrigé par NAIMI_Flash du mois de septembre 2009 (2) (version 1) 2" xfId="14488" xr:uid="{00000000-0005-0000-0000-0000C6080000}"/>
    <cellStyle name="_Table_02 Pfd Valuation_commentaires fixe  internet Déc 08_TBG Onatel Février  2009  Vtbg V3_Copie de Flash du mois d' avril 2009 corrigé par NAIMI_Flash du mois de septembre 2009 (2) (version 1) 2 2" xfId="18281" xr:uid="{00000000-0005-0000-0000-0000C7080000}"/>
    <cellStyle name="_Table_02 Pfd Valuation_commentaires fixe  internet Déc 08_TBG Onatel Février  2009  Vtbg V3_Copie de Flash du mois d' avril 2009 corrigé par NAIMI_Flash du mois de septembre 2009 (2) (version 1) 3" xfId="8767" xr:uid="{00000000-0005-0000-0000-0000C8080000}"/>
    <cellStyle name="_Table_02 Pfd Valuation_commentaires fixe  internet Déc 08_TBG Onatel Février  2009  Vtbg V3_Copie de Flash du mois d' avril 2009 corrigé par NAIMI_Flash du mois de septembre 2009 (2) (version 1) 4" xfId="13838" xr:uid="{00000000-0005-0000-0000-0000C9080000}"/>
    <cellStyle name="_Table_02 Pfd Valuation_commentaires fixe  internet Déc 08_TBG Onatel Février  2009  Vtbg V3_Copie de Flash du mois d' avril 2009 corrigé par NAIMI_Flash du mois de septembre 2009 (2) (version 1) 5" xfId="17970" xr:uid="{00000000-0005-0000-0000-0000CA080000}"/>
    <cellStyle name="_Table_02 Pfd Valuation_commentaires fixe  internet Déc 08_TBG Onatel Février  2009  Vtbg V3_Copie de Flash du mois d' avril 2009 corrigé par NAIMI_Flash du mois de septembre 2009 (2) (version 1) 6" xfId="17272" xr:uid="{00000000-0005-0000-0000-0000CB080000}"/>
    <cellStyle name="_Table_02 Pfd Valuation_commentaires fixe  internet Déc 08_TBG Onatel Février  2009  Vtbg V3_Copie de Flash du mois d' avril 2009 corrigé par NAIMI_Flash du mois de septembre 2009 (2) (version 1)_Budget Telmob 2011" xfId="851" xr:uid="{00000000-0005-0000-0000-0000CC080000}"/>
    <cellStyle name="_Table_02 Pfd Valuation_commentaires fixe  internet Déc 08_TBG Onatel Février  2009  Vtbg V3_Copie de Flash du mois d' avril 2009 corrigé par NAIMI_Flash du mois de septembre 2009 (2) (version 1)_Budget Telmob 2011 2" xfId="14489" xr:uid="{00000000-0005-0000-0000-0000CD080000}"/>
    <cellStyle name="_Table_02 Pfd Valuation_commentaires fixe  internet Déc 08_TBG Onatel Février  2009  Vtbg V3_Copie de Flash du mois d' avril 2009 corrigé par NAIMI_Flash du mois de septembre 2009 (2) (version 1)_Budget Telmob 2011 2 2" xfId="18282" xr:uid="{00000000-0005-0000-0000-0000CE080000}"/>
    <cellStyle name="_Table_02 Pfd Valuation_commentaires fixe  internet Déc 08_TBG Onatel Février  2009  Vtbg V3_Copie de Flash du mois d' avril 2009 corrigé par NAIMI_Flash du mois de septembre 2009 (2) (version 1)_Budget Telmob 2011 3" xfId="8768" xr:uid="{00000000-0005-0000-0000-0000CF080000}"/>
    <cellStyle name="_Table_02 Pfd Valuation_commentaires fixe  internet Déc 08_TBG Onatel Février  2009  Vtbg V3_Copie de Flash du mois d' avril 2009 corrigé par NAIMI_Flash du mois de septembre 2009 (2) (version 1)_Budget Telmob 2011 4" xfId="13836" xr:uid="{00000000-0005-0000-0000-0000D0080000}"/>
    <cellStyle name="_Table_02 Pfd Valuation_commentaires fixe  internet Déc 08_TBG Onatel Février  2009  Vtbg V3_Copie de Flash du mois d' avril 2009 corrigé par NAIMI_Flash du mois de septembre 2009 (2) (version 1)_Budget Telmob 2011 5" xfId="17969" xr:uid="{00000000-0005-0000-0000-0000D1080000}"/>
    <cellStyle name="_Table_02 Pfd Valuation_commentaires fixe  internet Déc 08_TBG Onatel Février  2009  Vtbg V3_Copie de Flash du mois d' avril 2009 corrigé par NAIMI_Flash du mois de septembre 2009 (2) (version 1)_Budget Telmob 2011 6" xfId="17273" xr:uid="{00000000-0005-0000-0000-0000D2080000}"/>
    <cellStyle name="_Table_02 Pfd Valuation_commentaires fixe  internet Déc 08_TBG Onatel Février  2009  Vtbg V3_Copie de Flash du mois d' avril 2009 corrigé par NAIMI_Flash du mois de septembre 2009 (2) (version 1)_Capex- Mobile" xfId="852" xr:uid="{00000000-0005-0000-0000-0000D3080000}"/>
    <cellStyle name="_Table_02 Pfd Valuation_commentaires fixe  internet Déc 08_TBG Onatel Février  2009  Vtbg V3_Copie de Flash du mois d' avril 2009 corrigé par NAIMI_Flash du mois de septembre 2009 (2) (version 1)_Capex- Mobile 2" xfId="14490" xr:uid="{00000000-0005-0000-0000-0000D4080000}"/>
    <cellStyle name="_Table_02 Pfd Valuation_commentaires fixe  internet Déc 08_TBG Onatel Février  2009  Vtbg V3_Copie de Flash du mois d' avril 2009 corrigé par NAIMI_Flash du mois de septembre 2009 (2) (version 1)_Capex- Mobile 2 2" xfId="18283" xr:uid="{00000000-0005-0000-0000-0000D5080000}"/>
    <cellStyle name="_Table_02 Pfd Valuation_commentaires fixe  internet Déc 08_TBG Onatel Février  2009  Vtbg V3_Copie de Flash du mois d' avril 2009 corrigé par NAIMI_Flash du mois de septembre 2009 (2) (version 1)_Capex- Mobile 3" xfId="8769" xr:uid="{00000000-0005-0000-0000-0000D6080000}"/>
    <cellStyle name="_Table_02 Pfd Valuation_commentaires fixe  internet Déc 08_TBG Onatel Février  2009  Vtbg V3_Copie de Flash du mois d' avril 2009 corrigé par NAIMI_Flash du mois de septembre 2009 (2) (version 1)_Capex- Mobile 4" xfId="10929" xr:uid="{00000000-0005-0000-0000-0000D7080000}"/>
    <cellStyle name="_Table_02 Pfd Valuation_commentaires fixe  internet Déc 08_TBG Onatel Février  2009  Vtbg V3_Copie de Flash du mois d' avril 2009 corrigé par NAIMI_Flash du mois de septembre 2009 (2) (version 1)_Capex- Mobile 5" xfId="17968" xr:uid="{00000000-0005-0000-0000-0000D8080000}"/>
    <cellStyle name="_Table_02 Pfd Valuation_commentaires fixe  internet Déc 08_TBG Onatel Février  2009  Vtbg V3_Copie de Flash du mois d' avril 2009 corrigé par NAIMI_Flash du mois de septembre 2009 (2) (version 1)_Capex- Mobile 6" xfId="17274" xr:uid="{00000000-0005-0000-0000-0000D9080000}"/>
    <cellStyle name="_Table_02 Pfd Valuation_commentaires fixe  internet Déc 08_TBG Onatel Février  2009  Vtbg V3_Copie de Flash du mois d' avril 2009 corrigé par NAIMI_Reporting Onatel Mai 2009 V 0" xfId="853" xr:uid="{00000000-0005-0000-0000-0000DA080000}"/>
    <cellStyle name="_Table_02 Pfd Valuation_commentaires fixe  internet Déc 08_TBG Onatel Février  2009  Vtbg V3_Copie de Flash du mois d' avril 2009 corrigé par NAIMI_Reporting Onatel Mai 2009 V 0 2" xfId="14491" xr:uid="{00000000-0005-0000-0000-0000DB080000}"/>
    <cellStyle name="_Table_02 Pfd Valuation_commentaires fixe  internet Déc 08_TBG Onatel Février  2009  Vtbg V3_Copie de Flash du mois d' avril 2009 corrigé par NAIMI_Reporting Onatel Mai 2009 V 0 2 2" xfId="18284" xr:uid="{00000000-0005-0000-0000-0000DC080000}"/>
    <cellStyle name="_Table_02 Pfd Valuation_commentaires fixe  internet Déc 08_TBG Onatel Février  2009  Vtbg V3_Copie de Flash du mois d' avril 2009 corrigé par NAIMI_Reporting Onatel Mai 2009 V 0 3" xfId="8770" xr:uid="{00000000-0005-0000-0000-0000DD080000}"/>
    <cellStyle name="_Table_02 Pfd Valuation_commentaires fixe  internet Déc 08_TBG Onatel Février  2009  Vtbg V3_Copie de Flash du mois d' avril 2009 corrigé par NAIMI_Reporting Onatel Mai 2009 V 0 4" xfId="13833" xr:uid="{00000000-0005-0000-0000-0000DE080000}"/>
    <cellStyle name="_Table_02 Pfd Valuation_commentaires fixe  internet Déc 08_TBG Onatel Février  2009  Vtbg V3_Copie de Flash du mois d' avril 2009 corrigé par NAIMI_Reporting Onatel Mai 2009 V 0 5" xfId="17967" xr:uid="{00000000-0005-0000-0000-0000DF080000}"/>
    <cellStyle name="_Table_02 Pfd Valuation_commentaires fixe  internet Déc 08_TBG Onatel Février  2009  Vtbg V3_Copie de Flash du mois d' avril 2009 corrigé par NAIMI_Reporting Onatel Mai 2009 V 0 6" xfId="17275" xr:uid="{00000000-0005-0000-0000-0000E0080000}"/>
    <cellStyle name="_Table_02 Pfd Valuation_commentaires fixe  internet Déc 08_TBG Onatel Février  2009  Vtbg V3_Copie de Flash du mois d' avril 2009 corrigé par NAIMI_Reporting Onatel Mai 2009 V 0_Budget Telmob 2011" xfId="854" xr:uid="{00000000-0005-0000-0000-0000E1080000}"/>
    <cellStyle name="_Table_02 Pfd Valuation_commentaires fixe  internet Déc 08_TBG Onatel Février  2009  Vtbg V3_Copie de Flash du mois d' avril 2009 corrigé par NAIMI_Reporting Onatel Mai 2009 V 0_Budget Telmob 2011 2" xfId="14492" xr:uid="{00000000-0005-0000-0000-0000E2080000}"/>
    <cellStyle name="_Table_02 Pfd Valuation_commentaires fixe  internet Déc 08_TBG Onatel Février  2009  Vtbg V3_Copie de Flash du mois d' avril 2009 corrigé par NAIMI_Reporting Onatel Mai 2009 V 0_Budget Telmob 2011 2 2" xfId="18285" xr:uid="{00000000-0005-0000-0000-0000E3080000}"/>
    <cellStyle name="_Table_02 Pfd Valuation_commentaires fixe  internet Déc 08_TBG Onatel Février  2009  Vtbg V3_Copie de Flash du mois d' avril 2009 corrigé par NAIMI_Reporting Onatel Mai 2009 V 0_Budget Telmob 2011 3" xfId="8771" xr:uid="{00000000-0005-0000-0000-0000E4080000}"/>
    <cellStyle name="_Table_02 Pfd Valuation_commentaires fixe  internet Déc 08_TBG Onatel Février  2009  Vtbg V3_Copie de Flash du mois d' avril 2009 corrigé par NAIMI_Reporting Onatel Mai 2009 V 0_Budget Telmob 2011 4" xfId="13831" xr:uid="{00000000-0005-0000-0000-0000E5080000}"/>
    <cellStyle name="_Table_02 Pfd Valuation_commentaires fixe  internet Déc 08_TBG Onatel Février  2009  Vtbg V3_Copie de Flash du mois d' avril 2009 corrigé par NAIMI_Reporting Onatel Mai 2009 V 0_Budget Telmob 2011 5" xfId="17966" xr:uid="{00000000-0005-0000-0000-0000E6080000}"/>
    <cellStyle name="_Table_02 Pfd Valuation_commentaires fixe  internet Déc 08_TBG Onatel Février  2009  Vtbg V3_Copie de Flash du mois d' avril 2009 corrigé par NAIMI_Reporting Onatel Mai 2009 V 0_Budget Telmob 2011 6" xfId="17276" xr:uid="{00000000-0005-0000-0000-0000E7080000}"/>
    <cellStyle name="_Table_02 Pfd Valuation_commentaires fixe  internet Déc 08_TBG Onatel Février  2009  Vtbg V3_Copie de Flash du mois d' avril 2009 corrigé par NAIMI_Reporting Onatel Mai 2009 V 0_Capex- Mobile" xfId="855" xr:uid="{00000000-0005-0000-0000-0000E8080000}"/>
    <cellStyle name="_Table_02 Pfd Valuation_commentaires fixe  internet Déc 08_TBG Onatel Février  2009  Vtbg V3_Copie de Flash du mois d' avril 2009 corrigé par NAIMI_Reporting Onatel Mai 2009 V 0_Capex- Mobile 2" xfId="14493" xr:uid="{00000000-0005-0000-0000-0000E9080000}"/>
    <cellStyle name="_Table_02 Pfd Valuation_commentaires fixe  internet Déc 08_TBG Onatel Février  2009  Vtbg V3_Copie de Flash du mois d' avril 2009 corrigé par NAIMI_Reporting Onatel Mai 2009 V 0_Capex- Mobile 2 2" xfId="18286" xr:uid="{00000000-0005-0000-0000-0000EA080000}"/>
    <cellStyle name="_Table_02 Pfd Valuation_commentaires fixe  internet Déc 08_TBG Onatel Février  2009  Vtbg V3_Copie de Flash du mois d' avril 2009 corrigé par NAIMI_Reporting Onatel Mai 2009 V 0_Capex- Mobile 3" xfId="8772" xr:uid="{00000000-0005-0000-0000-0000EB080000}"/>
    <cellStyle name="_Table_02 Pfd Valuation_commentaires fixe  internet Déc 08_TBG Onatel Février  2009  Vtbg V3_Copie de Flash du mois d' avril 2009 corrigé par NAIMI_Reporting Onatel Mai 2009 V 0_Capex- Mobile 4" xfId="13829" xr:uid="{00000000-0005-0000-0000-0000EC080000}"/>
    <cellStyle name="_Table_02 Pfd Valuation_commentaires fixe  internet Déc 08_TBG Onatel Février  2009  Vtbg V3_Copie de Flash du mois d' avril 2009 corrigé par NAIMI_Reporting Onatel Mai 2009 V 0_Capex- Mobile 5" xfId="17965" xr:uid="{00000000-0005-0000-0000-0000ED080000}"/>
    <cellStyle name="_Table_02 Pfd Valuation_commentaires fixe  internet Déc 08_TBG Onatel Février  2009  Vtbg V3_Copie de Flash du mois d' avril 2009 corrigé par NAIMI_Reporting Onatel Mai 2009 V 0_Capex- Mobile 6" xfId="17277" xr:uid="{00000000-0005-0000-0000-0000EE080000}"/>
    <cellStyle name="_Table_02 Pfd Valuation_commentaires fixe  internet Déc 08_TBG Onatel Février  2009  Vtbg V3_Copie de Flash du mois d' avril 2009 corrigé par NAIMI_Reporting Onatel Mai 2009 V 0_Flash du mois de septembre 2009 (2) (version 1)" xfId="856" xr:uid="{00000000-0005-0000-0000-0000EF080000}"/>
    <cellStyle name="_Table_02 Pfd Valuation_commentaires fixe  internet Déc 08_TBG Onatel Février  2009  Vtbg V3_Copie de Flash du mois d' avril 2009 corrigé par NAIMI_Reporting Onatel Mai 2009 V 0_Flash du mois de septembre 2009 (2) (version 1) 2" xfId="14494" xr:uid="{00000000-0005-0000-0000-0000F0080000}"/>
    <cellStyle name="_Table_02 Pfd Valuation_commentaires fixe  internet Déc 08_TBG Onatel Février  2009  Vtbg V3_Copie de Flash du mois d' avril 2009 corrigé par NAIMI_Reporting Onatel Mai 2009 V 0_Flash du mois de septembre 2009 (2) (version 1) 2 2" xfId="18287" xr:uid="{00000000-0005-0000-0000-0000F1080000}"/>
    <cellStyle name="_Table_02 Pfd Valuation_commentaires fixe  internet Déc 08_TBG Onatel Février  2009  Vtbg V3_Copie de Flash du mois d' avril 2009 corrigé par NAIMI_Reporting Onatel Mai 2009 V 0_Flash du mois de septembre 2009 (2) (version 1) 3" xfId="8773" xr:uid="{00000000-0005-0000-0000-0000F2080000}"/>
    <cellStyle name="_Table_02 Pfd Valuation_commentaires fixe  internet Déc 08_TBG Onatel Février  2009  Vtbg V3_Copie de Flash du mois d' avril 2009 corrigé par NAIMI_Reporting Onatel Mai 2009 V 0_Flash du mois de septembre 2009 (2) (version 1) 4" xfId="13827" xr:uid="{00000000-0005-0000-0000-0000F3080000}"/>
    <cellStyle name="_Table_02 Pfd Valuation_commentaires fixe  internet Déc 08_TBG Onatel Février  2009  Vtbg V3_Copie de Flash du mois d' avril 2009 corrigé par NAIMI_Reporting Onatel Mai 2009 V 0_Flash du mois de septembre 2009 (2) (version 1) 5" xfId="17964" xr:uid="{00000000-0005-0000-0000-0000F4080000}"/>
    <cellStyle name="_Table_02 Pfd Valuation_commentaires fixe  internet Déc 08_TBG Onatel Février  2009  Vtbg V3_Copie de Flash du mois d' avril 2009 corrigé par NAIMI_Reporting Onatel Mai 2009 V 0_Flash du mois de septembre 2009 (2) (version 1) 6" xfId="17278" xr:uid="{00000000-0005-0000-0000-0000F5080000}"/>
    <cellStyle name="_Table_02 Pfd Valuation_commentaires fixe  internet Déc 08_TBG Onatel Février  2009  Vtbg V3_Copie de Flash du mois d' avril 2009 corrigé par NAIMI_Reporting Onatel Mai 2009 V 0_Flash du mois de septembre 2009 (2) (version 1)_Budget Telmob 2011" xfId="857" xr:uid="{00000000-0005-0000-0000-0000F6080000}"/>
    <cellStyle name="_Table_02 Pfd Valuation_commentaires fixe  internet Déc 08_TBG Onatel Février  2009  Vtbg V3_Copie de Flash du mois d' avril 2009 corrigé par NAIMI_Reporting Onatel Mai 2009 V 0_Flash du mois de septembre 2009 (2) (version 1)_Budget Telmob 2011 2" xfId="14495" xr:uid="{00000000-0005-0000-0000-0000F7080000}"/>
    <cellStyle name="_Table_02 Pfd Valuation_commentaires fixe  internet Déc 08_TBG Onatel Février  2009  Vtbg V3_Copie de Flash du mois d' avril 2009 corrigé par NAIMI_Reporting Onatel Mai 2009 V 0_Flash du mois de septembre 2009 (2) (version 1)_Budget Telmob 2011 2 2" xfId="18288" xr:uid="{00000000-0005-0000-0000-0000F8080000}"/>
    <cellStyle name="_Table_02 Pfd Valuation_commentaires fixe  internet Déc 08_TBG Onatel Février  2009  Vtbg V3_Copie de Flash du mois d' avril 2009 corrigé par NAIMI_Reporting Onatel Mai 2009 V 0_Flash du mois de septembre 2009 (2) (version 1)_Budget Telmob 2011 3" xfId="8774" xr:uid="{00000000-0005-0000-0000-0000F9080000}"/>
    <cellStyle name="_Table_02 Pfd Valuation_commentaires fixe  internet Déc 08_TBG Onatel Février  2009  Vtbg V3_Copie de Flash du mois d' avril 2009 corrigé par NAIMI_Reporting Onatel Mai 2009 V 0_Flash du mois de septembre 2009 (2) (version 1)_Budget Telmob 2011 4" xfId="13825" xr:uid="{00000000-0005-0000-0000-0000FA080000}"/>
    <cellStyle name="_Table_02 Pfd Valuation_commentaires fixe  internet Déc 08_TBG Onatel Février  2009  Vtbg V3_Copie de Flash du mois d' avril 2009 corrigé par NAIMI_Reporting Onatel Mai 2009 V 0_Flash du mois de septembre 2009 (2) (version 1)_Budget Telmob 2011 5" xfId="17963" xr:uid="{00000000-0005-0000-0000-0000FB080000}"/>
    <cellStyle name="_Table_02 Pfd Valuation_commentaires fixe  internet Déc 08_TBG Onatel Février  2009  Vtbg V3_Copie de Flash du mois d' avril 2009 corrigé par NAIMI_Reporting Onatel Mai 2009 V 0_Flash du mois de septembre 2009 (2) (version 1)_Budget Telmob 2011 6" xfId="17279" xr:uid="{00000000-0005-0000-0000-0000FC080000}"/>
    <cellStyle name="_Table_02 Pfd Valuation_commentaires fixe  internet Déc 08_TBG Onatel Février  2009  Vtbg V3_Copie de Flash du mois d' avril 2009 corrigé par NAIMI_Reporting Onatel Mai 2009 V 0_Flash du mois de septembre 2009 (2) (version 1)_Capex- Mobile" xfId="858" xr:uid="{00000000-0005-0000-0000-0000FD080000}"/>
    <cellStyle name="_Table_02 Pfd Valuation_commentaires fixe  internet Déc 08_TBG Onatel Février  2009  Vtbg V3_Copie de Flash du mois d' avril 2009 corrigé par NAIMI_Reporting Onatel Mai 2009 V 0_Flash du mois de septembre 2009 (2) (version 1)_Capex- Mobile 2" xfId="14496" xr:uid="{00000000-0005-0000-0000-0000FE080000}"/>
    <cellStyle name="_Table_02 Pfd Valuation_commentaires fixe  internet Déc 08_TBG Onatel Février  2009  Vtbg V3_Copie de Flash du mois d' avril 2009 corrigé par NAIMI_Reporting Onatel Mai 2009 V 0_Flash du mois de septembre 2009 (2) (version 1)_Capex- Mobile 2 2" xfId="18289" xr:uid="{00000000-0005-0000-0000-0000FF080000}"/>
    <cellStyle name="_Table_02 Pfd Valuation_commentaires fixe  internet Déc 08_TBG Onatel Février  2009  Vtbg V3_Copie de Flash du mois d' avril 2009 corrigé par NAIMI_Reporting Onatel Mai 2009 V 0_Flash du mois de septembre 2009 (2) (version 1)_Capex- Mobile 3" xfId="8775" xr:uid="{00000000-0005-0000-0000-000000090000}"/>
    <cellStyle name="_Table_02 Pfd Valuation_commentaires fixe  internet Déc 08_TBG Onatel Février  2009  Vtbg V3_Copie de Flash du mois d' avril 2009 corrigé par NAIMI_Reporting Onatel Mai 2009 V 0_Flash du mois de septembre 2009 (2) (version 1)_Capex- Mobile 4" xfId="11036" xr:uid="{00000000-0005-0000-0000-000001090000}"/>
    <cellStyle name="_Table_02 Pfd Valuation_commentaires fixe  internet Déc 08_TBG Onatel Février  2009  Vtbg V3_Copie de Flash du mois d' avril 2009 corrigé par NAIMI_Reporting Onatel Mai 2009 V 0_Flash du mois de septembre 2009 (2) (version 1)_Capex- Mobile 5" xfId="17962" xr:uid="{00000000-0005-0000-0000-000002090000}"/>
    <cellStyle name="_Table_02 Pfd Valuation_commentaires fixe  internet Déc 08_TBG Onatel Février  2009  Vtbg V3_Copie de Flash du mois d' avril 2009 corrigé par NAIMI_Reporting Onatel Mai 2009 V 0_Flash du mois de septembre 2009 (2) (version 1)_Capex- Mobile 6" xfId="17280" xr:uid="{00000000-0005-0000-0000-000003090000}"/>
    <cellStyle name="_Table_02 Pfd Valuation_commentaires fixe  internet Déc 08_TBG Onatel Février  2009  Vtbg V3_Copie de Flash du mois d' avril 2009 corrigé par NAIMI_Reporting Onatel Mai 2009 V 0_Reporting Onatel septembre  2009 préparé" xfId="859" xr:uid="{00000000-0005-0000-0000-000004090000}"/>
    <cellStyle name="_Table_02 Pfd Valuation_commentaires fixe  internet Déc 08_TBG Onatel Février  2009  Vtbg V3_Copie de Flash du mois d' avril 2009 corrigé par NAIMI_Reporting Onatel Mai 2009 V 0_Reporting Onatel septembre  2009 préparé 2" xfId="14497" xr:uid="{00000000-0005-0000-0000-000005090000}"/>
    <cellStyle name="_Table_02 Pfd Valuation_commentaires fixe  internet Déc 08_TBG Onatel Février  2009  Vtbg V3_Copie de Flash du mois d' avril 2009 corrigé par NAIMI_Reporting Onatel Mai 2009 V 0_Reporting Onatel septembre  2009 préparé 2 2" xfId="18290" xr:uid="{00000000-0005-0000-0000-000006090000}"/>
    <cellStyle name="_Table_02 Pfd Valuation_commentaires fixe  internet Déc 08_TBG Onatel Février  2009  Vtbg V3_Copie de Flash du mois d' avril 2009 corrigé par NAIMI_Reporting Onatel Mai 2009 V 0_Reporting Onatel septembre  2009 préparé 3" xfId="8776" xr:uid="{00000000-0005-0000-0000-000007090000}"/>
    <cellStyle name="_Table_02 Pfd Valuation_commentaires fixe  internet Déc 08_TBG Onatel Février  2009  Vtbg V3_Copie de Flash du mois d' avril 2009 corrigé par NAIMI_Reporting Onatel Mai 2009 V 0_Reporting Onatel septembre  2009 préparé 4" xfId="13823" xr:uid="{00000000-0005-0000-0000-000008090000}"/>
    <cellStyle name="_Table_02 Pfd Valuation_commentaires fixe  internet Déc 08_TBG Onatel Février  2009  Vtbg V3_Copie de Flash du mois d' avril 2009 corrigé par NAIMI_Reporting Onatel Mai 2009 V 0_Reporting Onatel septembre  2009 préparé 5" xfId="17961" xr:uid="{00000000-0005-0000-0000-000009090000}"/>
    <cellStyle name="_Table_02 Pfd Valuation_commentaires fixe  internet Déc 08_TBG Onatel Février  2009  Vtbg V3_Copie de Flash du mois d' avril 2009 corrigé par NAIMI_Reporting Onatel Mai 2009 V 0_Reporting Onatel septembre  2009 préparé 6" xfId="17281" xr:uid="{00000000-0005-0000-0000-00000A090000}"/>
    <cellStyle name="_Table_02 Pfd Valuation_commentaires fixe  internet Déc 08_TBG Onatel Février  2009  Vtbg V3_Copie de Flash du mois d' avril 2009 corrigé par NAIMI_Reporting Onatel Mai 2009 V 0_Reporting Onatel septembre  2009 préparé_Budget Telmob 2011" xfId="860" xr:uid="{00000000-0005-0000-0000-00000B090000}"/>
    <cellStyle name="_Table_02 Pfd Valuation_commentaires fixe  internet Déc 08_TBG Onatel Février  2009  Vtbg V3_Copie de Flash du mois d' avril 2009 corrigé par NAIMI_Reporting Onatel Mai 2009 V 0_Reporting Onatel septembre  2009 préparé_Budget Telmob 2011 2" xfId="14498" xr:uid="{00000000-0005-0000-0000-00000C090000}"/>
    <cellStyle name="_Table_02 Pfd Valuation_commentaires fixe  internet Déc 08_TBG Onatel Février  2009  Vtbg V3_Copie de Flash du mois d' avril 2009 corrigé par NAIMI_Reporting Onatel Mai 2009 V 0_Reporting Onatel septembre  2009 préparé_Budget Telmob 2011 2 2" xfId="18291" xr:uid="{00000000-0005-0000-0000-00000D090000}"/>
    <cellStyle name="_Table_02 Pfd Valuation_commentaires fixe  internet Déc 08_TBG Onatel Février  2009  Vtbg V3_Copie de Flash du mois d' avril 2009 corrigé par NAIMI_Reporting Onatel Mai 2009 V 0_Reporting Onatel septembre  2009 préparé_Budget Telmob 2011 3" xfId="8777" xr:uid="{00000000-0005-0000-0000-00000E090000}"/>
    <cellStyle name="_Table_02 Pfd Valuation_commentaires fixe  internet Déc 08_TBG Onatel Février  2009  Vtbg V3_Copie de Flash du mois d' avril 2009 corrigé par NAIMI_Reporting Onatel Mai 2009 V 0_Reporting Onatel septembre  2009 préparé_Budget Telmob 2011 4" xfId="13821" xr:uid="{00000000-0005-0000-0000-00000F090000}"/>
    <cellStyle name="_Table_02 Pfd Valuation_commentaires fixe  internet Déc 08_TBG Onatel Février  2009  Vtbg V3_Copie de Flash du mois d' avril 2009 corrigé par NAIMI_Reporting Onatel Mai 2009 V 0_Reporting Onatel septembre  2009 préparé_Budget Telmob 2011 5" xfId="17960" xr:uid="{00000000-0005-0000-0000-000010090000}"/>
    <cellStyle name="_Table_02 Pfd Valuation_commentaires fixe  internet Déc 08_TBG Onatel Février  2009  Vtbg V3_Copie de Flash du mois d' avril 2009 corrigé par NAIMI_Reporting Onatel Mai 2009 V 0_Reporting Onatel septembre  2009 préparé_Budget Telmob 2011 6" xfId="17282" xr:uid="{00000000-0005-0000-0000-000011090000}"/>
    <cellStyle name="_Table_02 Pfd Valuation_commentaires fixe  internet Déc 08_TBG Onatel Février  2009  Vtbg V3_Copie de Flash du mois d' avril 2009 corrigé par NAIMI_Reporting Onatel Mai 2009 V 0_Reporting Onatel septembre  2009 préparé_Capex- Mobile" xfId="861" xr:uid="{00000000-0005-0000-0000-000012090000}"/>
    <cellStyle name="_Table_02 Pfd Valuation_commentaires fixe  internet Déc 08_TBG Onatel Février  2009  Vtbg V3_Copie de Flash du mois d' avril 2009 corrigé par NAIMI_Reporting Onatel Mai 2009 V 0_Reporting Onatel septembre  2009 préparé_Capex- Mobile 2" xfId="14499" xr:uid="{00000000-0005-0000-0000-000013090000}"/>
    <cellStyle name="_Table_02 Pfd Valuation_commentaires fixe  internet Déc 08_TBG Onatel Février  2009  Vtbg V3_Copie de Flash du mois d' avril 2009 corrigé par NAIMI_Reporting Onatel Mai 2009 V 0_Reporting Onatel septembre  2009 préparé_Capex- Mobile 2 2" xfId="18292" xr:uid="{00000000-0005-0000-0000-000014090000}"/>
    <cellStyle name="_Table_02 Pfd Valuation_commentaires fixe  internet Déc 08_TBG Onatel Février  2009  Vtbg V3_Copie de Flash du mois d' avril 2009 corrigé par NAIMI_Reporting Onatel Mai 2009 V 0_Reporting Onatel septembre  2009 préparé_Capex- Mobile 3" xfId="8778" xr:uid="{00000000-0005-0000-0000-000015090000}"/>
    <cellStyle name="_Table_02 Pfd Valuation_commentaires fixe  internet Déc 08_TBG Onatel Février  2009  Vtbg V3_Copie de Flash du mois d' avril 2009 corrigé par NAIMI_Reporting Onatel Mai 2009 V 0_Reporting Onatel septembre  2009 préparé_Capex- Mobile 4" xfId="13819" xr:uid="{00000000-0005-0000-0000-000016090000}"/>
    <cellStyle name="_Table_02 Pfd Valuation_commentaires fixe  internet Déc 08_TBG Onatel Février  2009  Vtbg V3_Copie de Flash du mois d' avril 2009 corrigé par NAIMI_Reporting Onatel Mai 2009 V 0_Reporting Onatel septembre  2009 préparé_Capex- Mobile 5" xfId="17959" xr:uid="{00000000-0005-0000-0000-000017090000}"/>
    <cellStyle name="_Table_02 Pfd Valuation_commentaires fixe  internet Déc 08_TBG Onatel Février  2009  Vtbg V3_Copie de Flash du mois d' avril 2009 corrigé par NAIMI_Reporting Onatel Mai 2009 V 0_Reporting Onatel septembre  2009 préparé_Capex- Mobile 6" xfId="17283" xr:uid="{00000000-0005-0000-0000-000018090000}"/>
    <cellStyle name="_Table_02 Pfd Valuation_commentaires fixe  internet Déc 08_TBG Onatel Février  2009  Vtbg V3_Copie de Flash du mois d' avril 2009 corrigé par NAIMI_Reporting Onatel septembre  2009 préparé" xfId="862" xr:uid="{00000000-0005-0000-0000-000019090000}"/>
    <cellStyle name="_Table_02 Pfd Valuation_commentaires fixe  internet Déc 08_TBG Onatel Février  2009  Vtbg V3_Copie de Flash du mois d' avril 2009 corrigé par NAIMI_Reporting Onatel septembre  2009 préparé 2" xfId="14500" xr:uid="{00000000-0005-0000-0000-00001A090000}"/>
    <cellStyle name="_Table_02 Pfd Valuation_commentaires fixe  internet Déc 08_TBG Onatel Février  2009  Vtbg V3_Copie de Flash du mois d' avril 2009 corrigé par NAIMI_Reporting Onatel septembre  2009 préparé 2 2" xfId="18293" xr:uid="{00000000-0005-0000-0000-00001B090000}"/>
    <cellStyle name="_Table_02 Pfd Valuation_commentaires fixe  internet Déc 08_TBG Onatel Février  2009  Vtbg V3_Copie de Flash du mois d' avril 2009 corrigé par NAIMI_Reporting Onatel septembre  2009 préparé 3" xfId="8779" xr:uid="{00000000-0005-0000-0000-00001C090000}"/>
    <cellStyle name="_Table_02 Pfd Valuation_commentaires fixe  internet Déc 08_TBG Onatel Février  2009  Vtbg V3_Copie de Flash du mois d' avril 2009 corrigé par NAIMI_Reporting Onatel septembre  2009 préparé 4" xfId="10925" xr:uid="{00000000-0005-0000-0000-00001D090000}"/>
    <cellStyle name="_Table_02 Pfd Valuation_commentaires fixe  internet Déc 08_TBG Onatel Février  2009  Vtbg V3_Copie de Flash du mois d' avril 2009 corrigé par NAIMI_Reporting Onatel septembre  2009 préparé 5" xfId="17958" xr:uid="{00000000-0005-0000-0000-00001E090000}"/>
    <cellStyle name="_Table_02 Pfd Valuation_commentaires fixe  internet Déc 08_TBG Onatel Février  2009  Vtbg V3_Copie de Flash du mois d' avril 2009 corrigé par NAIMI_Reporting Onatel septembre  2009 préparé 6" xfId="12905" xr:uid="{00000000-0005-0000-0000-00001F090000}"/>
    <cellStyle name="_Table_02 Pfd Valuation_commentaires fixe  internet Déc 08_TBG Onatel Février  2009  Vtbg V3_Copie de Flash du mois d' avril 2009 corrigé par NAIMI_Reporting Onatel septembre  2009 préparé_Budget Telmob 2011" xfId="863" xr:uid="{00000000-0005-0000-0000-000020090000}"/>
    <cellStyle name="_Table_02 Pfd Valuation_commentaires fixe  internet Déc 08_TBG Onatel Février  2009  Vtbg V3_Copie de Flash du mois d' avril 2009 corrigé par NAIMI_Reporting Onatel septembre  2009 préparé_Budget Telmob 2011 2" xfId="14501" xr:uid="{00000000-0005-0000-0000-000021090000}"/>
    <cellStyle name="_Table_02 Pfd Valuation_commentaires fixe  internet Déc 08_TBG Onatel Février  2009  Vtbg V3_Copie de Flash du mois d' avril 2009 corrigé par NAIMI_Reporting Onatel septembre  2009 préparé_Budget Telmob 2011 2 2" xfId="18294" xr:uid="{00000000-0005-0000-0000-000022090000}"/>
    <cellStyle name="_Table_02 Pfd Valuation_commentaires fixe  internet Déc 08_TBG Onatel Février  2009  Vtbg V3_Copie de Flash du mois d' avril 2009 corrigé par NAIMI_Reporting Onatel septembre  2009 préparé_Budget Telmob 2011 3" xfId="8780" xr:uid="{00000000-0005-0000-0000-000023090000}"/>
    <cellStyle name="_Table_02 Pfd Valuation_commentaires fixe  internet Déc 08_TBG Onatel Février  2009  Vtbg V3_Copie de Flash du mois d' avril 2009 corrigé par NAIMI_Reporting Onatel septembre  2009 préparé_Budget Telmob 2011 4" xfId="10928" xr:uid="{00000000-0005-0000-0000-000024090000}"/>
    <cellStyle name="_Table_02 Pfd Valuation_commentaires fixe  internet Déc 08_TBG Onatel Février  2009  Vtbg V3_Copie de Flash du mois d' avril 2009 corrigé par NAIMI_Reporting Onatel septembre  2009 préparé_Budget Telmob 2011 5" xfId="17957" xr:uid="{00000000-0005-0000-0000-000025090000}"/>
    <cellStyle name="_Table_02 Pfd Valuation_commentaires fixe  internet Déc 08_TBG Onatel Février  2009  Vtbg V3_Copie de Flash du mois d' avril 2009 corrigé par NAIMI_Reporting Onatel septembre  2009 préparé_Budget Telmob 2011 6" xfId="18737" xr:uid="{00000000-0005-0000-0000-000026090000}"/>
    <cellStyle name="_Table_02 Pfd Valuation_commentaires fixe  internet Déc 08_TBG Onatel Février  2009  Vtbg V3_Copie de Flash du mois d' avril 2009 corrigé par NAIMI_Reporting Onatel septembre  2009 préparé_Capex- Mobile" xfId="864" xr:uid="{00000000-0005-0000-0000-000027090000}"/>
    <cellStyle name="_Table_02 Pfd Valuation_commentaires fixe  internet Déc 08_TBG Onatel Février  2009  Vtbg V3_Copie de Flash du mois d' avril 2009 corrigé par NAIMI_Reporting Onatel septembre  2009 préparé_Capex- Mobile 2" xfId="14502" xr:uid="{00000000-0005-0000-0000-000028090000}"/>
    <cellStyle name="_Table_02 Pfd Valuation_commentaires fixe  internet Déc 08_TBG Onatel Février  2009  Vtbg V3_Copie de Flash du mois d' avril 2009 corrigé par NAIMI_Reporting Onatel septembre  2009 préparé_Capex- Mobile 2 2" xfId="18295" xr:uid="{00000000-0005-0000-0000-000029090000}"/>
    <cellStyle name="_Table_02 Pfd Valuation_commentaires fixe  internet Déc 08_TBG Onatel Février  2009  Vtbg V3_Copie de Flash du mois d' avril 2009 corrigé par NAIMI_Reporting Onatel septembre  2009 préparé_Capex- Mobile 3" xfId="8781" xr:uid="{00000000-0005-0000-0000-00002A090000}"/>
    <cellStyle name="_Table_02 Pfd Valuation_commentaires fixe  internet Déc 08_TBG Onatel Février  2009  Vtbg V3_Copie de Flash du mois d' avril 2009 corrigé par NAIMI_Reporting Onatel septembre  2009 préparé_Capex- Mobile 4" xfId="10927" xr:uid="{00000000-0005-0000-0000-00002B090000}"/>
    <cellStyle name="_Table_02 Pfd Valuation_commentaires fixe  internet Déc 08_TBG Onatel Février  2009  Vtbg V3_Copie de Flash du mois d' avril 2009 corrigé par NAIMI_Reporting Onatel septembre  2009 préparé_Capex- Mobile 5" xfId="9295" xr:uid="{00000000-0005-0000-0000-00002C090000}"/>
    <cellStyle name="_Table_02 Pfd Valuation_commentaires fixe  internet Déc 08_TBG Onatel Février  2009  Vtbg V3_Copie de Flash du mois d' avril 2009 corrigé par NAIMI_Reporting Onatel septembre  2009 préparé_Capex- Mobile 6" xfId="9338" xr:uid="{00000000-0005-0000-0000-00002D090000}"/>
    <cellStyle name="_Table_02 Pfd Valuation_commentaires fixe  internet Déc 08_TBG Onatel Février  2009  Vtbg V3_Flash du mois d' avril 2009" xfId="865" xr:uid="{00000000-0005-0000-0000-00002E090000}"/>
    <cellStyle name="_Table_02 Pfd Valuation_commentaires fixe  internet Déc 08_TBG Onatel Février  2009  Vtbg V3_Flash du mois d' avril 2009 2" xfId="14503" xr:uid="{00000000-0005-0000-0000-00002F090000}"/>
    <cellStyle name="_Table_02 Pfd Valuation_commentaires fixe  internet Déc 08_TBG Onatel Février  2009  Vtbg V3_Flash du mois d' avril 2009 2 2" xfId="18296" xr:uid="{00000000-0005-0000-0000-000030090000}"/>
    <cellStyle name="_Table_02 Pfd Valuation_commentaires fixe  internet Déc 08_TBG Onatel Février  2009  Vtbg V3_Flash du mois d' avril 2009 3" xfId="8782" xr:uid="{00000000-0005-0000-0000-000031090000}"/>
    <cellStyle name="_Table_02 Pfd Valuation_commentaires fixe  internet Déc 08_TBG Onatel Février  2009  Vtbg V3_Flash du mois d' avril 2009 4" xfId="10926" xr:uid="{00000000-0005-0000-0000-000032090000}"/>
    <cellStyle name="_Table_02 Pfd Valuation_commentaires fixe  internet Déc 08_TBG Onatel Février  2009  Vtbg V3_Flash du mois d' avril 2009 5" xfId="10310" xr:uid="{00000000-0005-0000-0000-000033090000}"/>
    <cellStyle name="_Table_02 Pfd Valuation_commentaires fixe  internet Déc 08_TBG Onatel Février  2009  Vtbg V3_Flash du mois d' avril 2009 6" xfId="9970" xr:uid="{00000000-0005-0000-0000-000034090000}"/>
    <cellStyle name="_Table_02 Pfd Valuation_commentaires fixe  internet Déc 08_TBG Onatel Février  2009  Vtbg V3_Flash du mois d' avril 2009_Budget Telmob 2011" xfId="866" xr:uid="{00000000-0005-0000-0000-000035090000}"/>
    <cellStyle name="_Table_02 Pfd Valuation_commentaires fixe  internet Déc 08_TBG Onatel Février  2009  Vtbg V3_Flash du mois d' avril 2009_Budget Telmob 2011 2" xfId="14504" xr:uid="{00000000-0005-0000-0000-000036090000}"/>
    <cellStyle name="_Table_02 Pfd Valuation_commentaires fixe  internet Déc 08_TBG Onatel Février  2009  Vtbg V3_Flash du mois d' avril 2009_Budget Telmob 2011 2 2" xfId="18297" xr:uid="{00000000-0005-0000-0000-000037090000}"/>
    <cellStyle name="_Table_02 Pfd Valuation_commentaires fixe  internet Déc 08_TBG Onatel Février  2009  Vtbg V3_Flash du mois d' avril 2009_Budget Telmob 2011 3" xfId="8783" xr:uid="{00000000-0005-0000-0000-000038090000}"/>
    <cellStyle name="_Table_02 Pfd Valuation_commentaires fixe  internet Déc 08_TBG Onatel Février  2009  Vtbg V3_Flash du mois d' avril 2009_Budget Telmob 2011 4" xfId="11040" xr:uid="{00000000-0005-0000-0000-000039090000}"/>
    <cellStyle name="_Table_02 Pfd Valuation_commentaires fixe  internet Déc 08_TBG Onatel Février  2009  Vtbg V3_Flash du mois d' avril 2009_Budget Telmob 2011 5" xfId="9296" xr:uid="{00000000-0005-0000-0000-00003A090000}"/>
    <cellStyle name="_Table_02 Pfd Valuation_commentaires fixe  internet Déc 08_TBG Onatel Février  2009  Vtbg V3_Flash du mois d' avril 2009_Budget Telmob 2011 6" xfId="17284" xr:uid="{00000000-0005-0000-0000-00003B090000}"/>
    <cellStyle name="_Table_02 Pfd Valuation_commentaires fixe  internet Déc 08_TBG Onatel Février  2009  Vtbg V3_Flash du mois d' avril 2009_Capex- Mobile" xfId="867" xr:uid="{00000000-0005-0000-0000-00003C090000}"/>
    <cellStyle name="_Table_02 Pfd Valuation_commentaires fixe  internet Déc 08_TBG Onatel Février  2009  Vtbg V3_Flash du mois d' avril 2009_Capex- Mobile 2" xfId="14505" xr:uid="{00000000-0005-0000-0000-00003D090000}"/>
    <cellStyle name="_Table_02 Pfd Valuation_commentaires fixe  internet Déc 08_TBG Onatel Février  2009  Vtbg V3_Flash du mois d' avril 2009_Capex- Mobile 2 2" xfId="18298" xr:uid="{00000000-0005-0000-0000-00003E090000}"/>
    <cellStyle name="_Table_02 Pfd Valuation_commentaires fixe  internet Déc 08_TBG Onatel Février  2009  Vtbg V3_Flash du mois d' avril 2009_Capex- Mobile 3" xfId="8784" xr:uid="{00000000-0005-0000-0000-00003F090000}"/>
    <cellStyle name="_Table_02 Pfd Valuation_commentaires fixe  internet Déc 08_TBG Onatel Février  2009  Vtbg V3_Flash du mois d' avril 2009_Capex- Mobile 4" xfId="11162" xr:uid="{00000000-0005-0000-0000-000040090000}"/>
    <cellStyle name="_Table_02 Pfd Valuation_commentaires fixe  internet Déc 08_TBG Onatel Février  2009  Vtbg V3_Flash du mois d' avril 2009_Capex- Mobile 5" xfId="9297" xr:uid="{00000000-0005-0000-0000-000041090000}"/>
    <cellStyle name="_Table_02 Pfd Valuation_commentaires fixe  internet Déc 08_TBG Onatel Février  2009  Vtbg V3_Flash du mois d' avril 2009_Capex- Mobile 6" xfId="17285" xr:uid="{00000000-0005-0000-0000-000042090000}"/>
    <cellStyle name="_Table_02 Pfd Valuation_commentaires fixe  internet Déc 08_TBG Onatel Février  2009  Vtbg V3_Flash du mois d' avril 2009_Flash du mois de mai 2009" xfId="868" xr:uid="{00000000-0005-0000-0000-000043090000}"/>
    <cellStyle name="_Table_02 Pfd Valuation_commentaires fixe  internet Déc 08_TBG Onatel Février  2009  Vtbg V3_Flash du mois d' avril 2009_Flash du mois de mai 2009 2" xfId="14506" xr:uid="{00000000-0005-0000-0000-000044090000}"/>
    <cellStyle name="_Table_02 Pfd Valuation_commentaires fixe  internet Déc 08_TBG Onatel Février  2009  Vtbg V3_Flash du mois d' avril 2009_Flash du mois de mai 2009 2 2" xfId="18299" xr:uid="{00000000-0005-0000-0000-000045090000}"/>
    <cellStyle name="_Table_02 Pfd Valuation_commentaires fixe  internet Déc 08_TBG Onatel Février  2009  Vtbg V3_Flash du mois d' avril 2009_Flash du mois de mai 2009 3" xfId="8785" xr:uid="{00000000-0005-0000-0000-000046090000}"/>
    <cellStyle name="_Table_02 Pfd Valuation_commentaires fixe  internet Déc 08_TBG Onatel Février  2009  Vtbg V3_Flash du mois d' avril 2009_Flash du mois de mai 2009 4" xfId="11093" xr:uid="{00000000-0005-0000-0000-000047090000}"/>
    <cellStyle name="_Table_02 Pfd Valuation_commentaires fixe  internet Déc 08_TBG Onatel Février  2009  Vtbg V3_Flash du mois d' avril 2009_Flash du mois de mai 2009 5" xfId="9298" xr:uid="{00000000-0005-0000-0000-000048090000}"/>
    <cellStyle name="_Table_02 Pfd Valuation_commentaires fixe  internet Déc 08_TBG Onatel Février  2009  Vtbg V3_Flash du mois d' avril 2009_Flash du mois de mai 2009 6" xfId="17286" xr:uid="{00000000-0005-0000-0000-000049090000}"/>
    <cellStyle name="_Table_02 Pfd Valuation_commentaires fixe  internet Déc 08_TBG Onatel Février  2009  Vtbg V3_Flash du mois d' avril 2009_Flash du mois de mai 2009_Budget Telmob 2011" xfId="869" xr:uid="{00000000-0005-0000-0000-00004A090000}"/>
    <cellStyle name="_Table_02 Pfd Valuation_commentaires fixe  internet Déc 08_TBG Onatel Février  2009  Vtbg V3_Flash du mois d' avril 2009_Flash du mois de mai 2009_Budget Telmob 2011 2" xfId="14507" xr:uid="{00000000-0005-0000-0000-00004B090000}"/>
    <cellStyle name="_Table_02 Pfd Valuation_commentaires fixe  internet Déc 08_TBG Onatel Février  2009  Vtbg V3_Flash du mois d' avril 2009_Flash du mois de mai 2009_Budget Telmob 2011 2 2" xfId="18300" xr:uid="{00000000-0005-0000-0000-00004C090000}"/>
    <cellStyle name="_Table_02 Pfd Valuation_commentaires fixe  internet Déc 08_TBG Onatel Février  2009  Vtbg V3_Flash du mois d' avril 2009_Flash du mois de mai 2009_Budget Telmob 2011 3" xfId="8786" xr:uid="{00000000-0005-0000-0000-00004D090000}"/>
    <cellStyle name="_Table_02 Pfd Valuation_commentaires fixe  internet Déc 08_TBG Onatel Février  2009  Vtbg V3_Flash du mois d' avril 2009_Flash du mois de mai 2009_Budget Telmob 2011 4" xfId="11161" xr:uid="{00000000-0005-0000-0000-00004E090000}"/>
    <cellStyle name="_Table_02 Pfd Valuation_commentaires fixe  internet Déc 08_TBG Onatel Février  2009  Vtbg V3_Flash du mois d' avril 2009_Flash du mois de mai 2009_Budget Telmob 2011 5" xfId="10311" xr:uid="{00000000-0005-0000-0000-00004F090000}"/>
    <cellStyle name="_Table_02 Pfd Valuation_commentaires fixe  internet Déc 08_TBG Onatel Février  2009  Vtbg V3_Flash du mois d' avril 2009_Flash du mois de mai 2009_Budget Telmob 2011 6" xfId="17287" xr:uid="{00000000-0005-0000-0000-000050090000}"/>
    <cellStyle name="_Table_02 Pfd Valuation_commentaires fixe  internet Déc 08_TBG Onatel Février  2009  Vtbg V3_Flash du mois d' avril 2009_Flash du mois de mai 2009_Capex- Mobile" xfId="870" xr:uid="{00000000-0005-0000-0000-000051090000}"/>
    <cellStyle name="_Table_02 Pfd Valuation_commentaires fixe  internet Déc 08_TBG Onatel Février  2009  Vtbg V3_Flash du mois d' avril 2009_Flash du mois de mai 2009_Capex- Mobile 2" xfId="14508" xr:uid="{00000000-0005-0000-0000-000052090000}"/>
    <cellStyle name="_Table_02 Pfd Valuation_commentaires fixe  internet Déc 08_TBG Onatel Février  2009  Vtbg V3_Flash du mois d' avril 2009_Flash du mois de mai 2009_Capex- Mobile 2 2" xfId="18301" xr:uid="{00000000-0005-0000-0000-000053090000}"/>
    <cellStyle name="_Table_02 Pfd Valuation_commentaires fixe  internet Déc 08_TBG Onatel Février  2009  Vtbg V3_Flash du mois d' avril 2009_Flash du mois de mai 2009_Capex- Mobile 3" xfId="8787" xr:uid="{00000000-0005-0000-0000-000054090000}"/>
    <cellStyle name="_Table_02 Pfd Valuation_commentaires fixe  internet Déc 08_TBG Onatel Février  2009  Vtbg V3_Flash du mois d' avril 2009_Flash du mois de mai 2009_Capex- Mobile 4" xfId="11052" xr:uid="{00000000-0005-0000-0000-000055090000}"/>
    <cellStyle name="_Table_02 Pfd Valuation_commentaires fixe  internet Déc 08_TBG Onatel Février  2009  Vtbg V3_Flash du mois d' avril 2009_Flash du mois de mai 2009_Capex- Mobile 5" xfId="9299" xr:uid="{00000000-0005-0000-0000-000056090000}"/>
    <cellStyle name="_Table_02 Pfd Valuation_commentaires fixe  internet Déc 08_TBG Onatel Février  2009  Vtbg V3_Flash du mois d' avril 2009_Flash du mois de mai 2009_Capex- Mobile 6" xfId="17288" xr:uid="{00000000-0005-0000-0000-000057090000}"/>
    <cellStyle name="_Table_02 Pfd Valuation_commentaires fixe  internet Déc 08_TBG Onatel Février  2009  Vtbg V3_Flash du mois d' avril 2009_Flash du mois de septembre 2009 (2) (version 1)" xfId="871" xr:uid="{00000000-0005-0000-0000-000058090000}"/>
    <cellStyle name="_Table_02 Pfd Valuation_commentaires fixe  internet Déc 08_TBG Onatel Février  2009  Vtbg V3_Flash du mois d' avril 2009_Flash du mois de septembre 2009 (2) (version 1) 2" xfId="14509" xr:uid="{00000000-0005-0000-0000-000059090000}"/>
    <cellStyle name="_Table_02 Pfd Valuation_commentaires fixe  internet Déc 08_TBG Onatel Février  2009  Vtbg V3_Flash du mois d' avril 2009_Flash du mois de septembre 2009 (2) (version 1) 2 2" xfId="18302" xr:uid="{00000000-0005-0000-0000-00005A090000}"/>
    <cellStyle name="_Table_02 Pfd Valuation_commentaires fixe  internet Déc 08_TBG Onatel Février  2009  Vtbg V3_Flash du mois d' avril 2009_Flash du mois de septembre 2009 (2) (version 1) 3" xfId="8788" xr:uid="{00000000-0005-0000-0000-00005B090000}"/>
    <cellStyle name="_Table_02 Pfd Valuation_commentaires fixe  internet Déc 08_TBG Onatel Février  2009  Vtbg V3_Flash du mois d' avril 2009_Flash du mois de septembre 2009 (2) (version 1) 4" xfId="11160" xr:uid="{00000000-0005-0000-0000-00005C090000}"/>
    <cellStyle name="_Table_02 Pfd Valuation_commentaires fixe  internet Déc 08_TBG Onatel Février  2009  Vtbg V3_Flash du mois d' avril 2009_Flash du mois de septembre 2009 (2) (version 1) 5" xfId="9300" xr:uid="{00000000-0005-0000-0000-00005D090000}"/>
    <cellStyle name="_Table_02 Pfd Valuation_commentaires fixe  internet Déc 08_TBG Onatel Février  2009  Vtbg V3_Flash du mois d' avril 2009_Flash du mois de septembre 2009 (2) (version 1) 6" xfId="17289" xr:uid="{00000000-0005-0000-0000-00005E090000}"/>
    <cellStyle name="_Table_02 Pfd Valuation_commentaires fixe  internet Déc 08_TBG Onatel Février  2009  Vtbg V3_Flash du mois d' avril 2009_Flash du mois de septembre 2009 (2) (version 1)_Budget Telmob 2011" xfId="872" xr:uid="{00000000-0005-0000-0000-00005F090000}"/>
    <cellStyle name="_Table_02 Pfd Valuation_commentaires fixe  internet Déc 08_TBG Onatel Février  2009  Vtbg V3_Flash du mois d' avril 2009_Flash du mois de septembre 2009 (2) (version 1)_Budget Telmob 2011 2" xfId="14510" xr:uid="{00000000-0005-0000-0000-000060090000}"/>
    <cellStyle name="_Table_02 Pfd Valuation_commentaires fixe  internet Déc 08_TBG Onatel Février  2009  Vtbg V3_Flash du mois d' avril 2009_Flash du mois de septembre 2009 (2) (version 1)_Budget Telmob 2011 2 2" xfId="18303" xr:uid="{00000000-0005-0000-0000-000061090000}"/>
    <cellStyle name="_Table_02 Pfd Valuation_commentaires fixe  internet Déc 08_TBG Onatel Février  2009  Vtbg V3_Flash du mois d' avril 2009_Flash du mois de septembre 2009 (2) (version 1)_Budget Telmob 2011 3" xfId="8789" xr:uid="{00000000-0005-0000-0000-000062090000}"/>
    <cellStyle name="_Table_02 Pfd Valuation_commentaires fixe  internet Déc 08_TBG Onatel Février  2009  Vtbg V3_Flash du mois d' avril 2009_Flash du mois de septembre 2009 (2) (version 1)_Budget Telmob 2011 4" xfId="11041" xr:uid="{00000000-0005-0000-0000-000063090000}"/>
    <cellStyle name="_Table_02 Pfd Valuation_commentaires fixe  internet Déc 08_TBG Onatel Février  2009  Vtbg V3_Flash du mois d' avril 2009_Flash du mois de septembre 2009 (2) (version 1)_Budget Telmob 2011 5" xfId="9301" xr:uid="{00000000-0005-0000-0000-000064090000}"/>
    <cellStyle name="_Table_02 Pfd Valuation_commentaires fixe  internet Déc 08_TBG Onatel Février  2009  Vtbg V3_Flash du mois d' avril 2009_Flash du mois de septembre 2009 (2) (version 1)_Budget Telmob 2011 6" xfId="17290" xr:uid="{00000000-0005-0000-0000-000065090000}"/>
    <cellStyle name="_Table_02 Pfd Valuation_commentaires fixe  internet Déc 08_TBG Onatel Février  2009  Vtbg V3_Flash du mois d' avril 2009_Flash du mois de septembre 2009 (2) (version 1)_Capex- Mobile" xfId="873" xr:uid="{00000000-0005-0000-0000-000066090000}"/>
    <cellStyle name="_Table_02 Pfd Valuation_commentaires fixe  internet Déc 08_TBG Onatel Février  2009  Vtbg V3_Flash du mois d' avril 2009_Flash du mois de septembre 2009 (2) (version 1)_Capex- Mobile 2" xfId="14511" xr:uid="{00000000-0005-0000-0000-000067090000}"/>
    <cellStyle name="_Table_02 Pfd Valuation_commentaires fixe  internet Déc 08_TBG Onatel Février  2009  Vtbg V3_Flash du mois d' avril 2009_Flash du mois de septembre 2009 (2) (version 1)_Capex- Mobile 2 2" xfId="18304" xr:uid="{00000000-0005-0000-0000-000068090000}"/>
    <cellStyle name="_Table_02 Pfd Valuation_commentaires fixe  internet Déc 08_TBG Onatel Février  2009  Vtbg V3_Flash du mois d' avril 2009_Flash du mois de septembre 2009 (2) (version 1)_Capex- Mobile 3" xfId="8790" xr:uid="{00000000-0005-0000-0000-000069090000}"/>
    <cellStyle name="_Table_02 Pfd Valuation_commentaires fixe  internet Déc 08_TBG Onatel Février  2009  Vtbg V3_Flash du mois d' avril 2009_Flash du mois de septembre 2009 (2) (version 1)_Capex- Mobile 4" xfId="11155" xr:uid="{00000000-0005-0000-0000-00006A090000}"/>
    <cellStyle name="_Table_02 Pfd Valuation_commentaires fixe  internet Déc 08_TBG Onatel Février  2009  Vtbg V3_Flash du mois d' avril 2009_Flash du mois de septembre 2009 (2) (version 1)_Capex- Mobile 5" xfId="9302" xr:uid="{00000000-0005-0000-0000-00006B090000}"/>
    <cellStyle name="_Table_02 Pfd Valuation_commentaires fixe  internet Déc 08_TBG Onatel Février  2009  Vtbg V3_Flash du mois d' avril 2009_Flash du mois de septembre 2009 (2) (version 1)_Capex- Mobile 6" xfId="17291" xr:uid="{00000000-0005-0000-0000-00006C090000}"/>
    <cellStyle name="_Table_02 Pfd Valuation_commentaires fixe  internet Déc 08_TBG Onatel Février  2009  Vtbg V3_Flash du mois d' avril 2009_Reporting Onatel Mai 2009 V 0" xfId="874" xr:uid="{00000000-0005-0000-0000-00006D090000}"/>
    <cellStyle name="_Table_02 Pfd Valuation_commentaires fixe  internet Déc 08_TBG Onatel Février  2009  Vtbg V3_Flash du mois d' avril 2009_Reporting Onatel Mai 2009 V 0 2" xfId="14512" xr:uid="{00000000-0005-0000-0000-00006E090000}"/>
    <cellStyle name="_Table_02 Pfd Valuation_commentaires fixe  internet Déc 08_TBG Onatel Février  2009  Vtbg V3_Flash du mois d' avril 2009_Reporting Onatel Mai 2009 V 0 2 2" xfId="18305" xr:uid="{00000000-0005-0000-0000-00006F090000}"/>
    <cellStyle name="_Table_02 Pfd Valuation_commentaires fixe  internet Déc 08_TBG Onatel Février  2009  Vtbg V3_Flash du mois d' avril 2009_Reporting Onatel Mai 2009 V 0 3" xfId="8791" xr:uid="{00000000-0005-0000-0000-000070090000}"/>
    <cellStyle name="_Table_02 Pfd Valuation_commentaires fixe  internet Déc 08_TBG Onatel Février  2009  Vtbg V3_Flash du mois d' avril 2009_Reporting Onatel Mai 2009 V 0 4" xfId="11156" xr:uid="{00000000-0005-0000-0000-000071090000}"/>
    <cellStyle name="_Table_02 Pfd Valuation_commentaires fixe  internet Déc 08_TBG Onatel Février  2009  Vtbg V3_Flash du mois d' avril 2009_Reporting Onatel Mai 2009 V 0 5" xfId="10312" xr:uid="{00000000-0005-0000-0000-000072090000}"/>
    <cellStyle name="_Table_02 Pfd Valuation_commentaires fixe  internet Déc 08_TBG Onatel Février  2009  Vtbg V3_Flash du mois d' avril 2009_Reporting Onatel Mai 2009 V 0 6" xfId="17292" xr:uid="{00000000-0005-0000-0000-000073090000}"/>
    <cellStyle name="_Table_02 Pfd Valuation_commentaires fixe  internet Déc 08_TBG Onatel Février  2009  Vtbg V3_Flash du mois d' avril 2009_Reporting Onatel Mai 2009 V 0_Budget Telmob 2011" xfId="875" xr:uid="{00000000-0005-0000-0000-000074090000}"/>
    <cellStyle name="_Table_02 Pfd Valuation_commentaires fixe  internet Déc 08_TBG Onatel Février  2009  Vtbg V3_Flash du mois d' avril 2009_Reporting Onatel Mai 2009 V 0_Budget Telmob 2011 2" xfId="14513" xr:uid="{00000000-0005-0000-0000-000075090000}"/>
    <cellStyle name="_Table_02 Pfd Valuation_commentaires fixe  internet Déc 08_TBG Onatel Février  2009  Vtbg V3_Flash du mois d' avril 2009_Reporting Onatel Mai 2009 V 0_Budget Telmob 2011 2 2" xfId="18306" xr:uid="{00000000-0005-0000-0000-000076090000}"/>
    <cellStyle name="_Table_02 Pfd Valuation_commentaires fixe  internet Déc 08_TBG Onatel Février  2009  Vtbg V3_Flash du mois d' avril 2009_Reporting Onatel Mai 2009 V 0_Budget Telmob 2011 3" xfId="8792" xr:uid="{00000000-0005-0000-0000-000077090000}"/>
    <cellStyle name="_Table_02 Pfd Valuation_commentaires fixe  internet Déc 08_TBG Onatel Février  2009  Vtbg V3_Flash du mois d' avril 2009_Reporting Onatel Mai 2009 V 0_Budget Telmob 2011 4" xfId="11154" xr:uid="{00000000-0005-0000-0000-000078090000}"/>
    <cellStyle name="_Table_02 Pfd Valuation_commentaires fixe  internet Déc 08_TBG Onatel Février  2009  Vtbg V3_Flash du mois d' avril 2009_Reporting Onatel Mai 2009 V 0_Budget Telmob 2011 5" xfId="9303" xr:uid="{00000000-0005-0000-0000-000079090000}"/>
    <cellStyle name="_Table_02 Pfd Valuation_commentaires fixe  internet Déc 08_TBG Onatel Février  2009  Vtbg V3_Flash du mois d' avril 2009_Reporting Onatel Mai 2009 V 0_Budget Telmob 2011 6" xfId="17293" xr:uid="{00000000-0005-0000-0000-00007A090000}"/>
    <cellStyle name="_Table_02 Pfd Valuation_commentaires fixe  internet Déc 08_TBG Onatel Février  2009  Vtbg V3_Flash du mois d' avril 2009_Reporting Onatel Mai 2009 V 0_Capex- Mobile" xfId="876" xr:uid="{00000000-0005-0000-0000-00007B090000}"/>
    <cellStyle name="_Table_02 Pfd Valuation_commentaires fixe  internet Déc 08_TBG Onatel Février  2009  Vtbg V3_Flash du mois d' avril 2009_Reporting Onatel Mai 2009 V 0_Capex- Mobile 2" xfId="14514" xr:uid="{00000000-0005-0000-0000-00007C090000}"/>
    <cellStyle name="_Table_02 Pfd Valuation_commentaires fixe  internet Déc 08_TBG Onatel Février  2009  Vtbg V3_Flash du mois d' avril 2009_Reporting Onatel Mai 2009 V 0_Capex- Mobile 2 2" xfId="18307" xr:uid="{00000000-0005-0000-0000-00007D090000}"/>
    <cellStyle name="_Table_02 Pfd Valuation_commentaires fixe  internet Déc 08_TBG Onatel Février  2009  Vtbg V3_Flash du mois d' avril 2009_Reporting Onatel Mai 2009 V 0_Capex- Mobile 3" xfId="8793" xr:uid="{00000000-0005-0000-0000-00007E090000}"/>
    <cellStyle name="_Table_02 Pfd Valuation_commentaires fixe  internet Déc 08_TBG Onatel Février  2009  Vtbg V3_Flash du mois d' avril 2009_Reporting Onatel Mai 2009 V 0_Capex- Mobile 4" xfId="10924" xr:uid="{00000000-0005-0000-0000-00007F090000}"/>
    <cellStyle name="_Table_02 Pfd Valuation_commentaires fixe  internet Déc 08_TBG Onatel Février  2009  Vtbg V3_Flash du mois d' avril 2009_Reporting Onatel Mai 2009 V 0_Capex- Mobile 5" xfId="9304" xr:uid="{00000000-0005-0000-0000-000080090000}"/>
    <cellStyle name="_Table_02 Pfd Valuation_commentaires fixe  internet Déc 08_TBG Onatel Février  2009  Vtbg V3_Flash du mois d' avril 2009_Reporting Onatel Mai 2009 V 0_Capex- Mobile 6" xfId="17294" xr:uid="{00000000-0005-0000-0000-000081090000}"/>
    <cellStyle name="_Table_02 Pfd Valuation_commentaires fixe  internet Déc 08_TBG Onatel Février  2009  Vtbg V3_Flash du mois d' avril 2009_Reporting Onatel septembre  2009 préparé" xfId="877" xr:uid="{00000000-0005-0000-0000-000082090000}"/>
    <cellStyle name="_Table_02 Pfd Valuation_commentaires fixe  internet Déc 08_TBG Onatel Février  2009  Vtbg V3_Flash du mois d' avril 2009_Reporting Onatel septembre  2009 préparé 2" xfId="14515" xr:uid="{00000000-0005-0000-0000-000083090000}"/>
    <cellStyle name="_Table_02 Pfd Valuation_commentaires fixe  internet Déc 08_TBG Onatel Février  2009  Vtbg V3_Flash du mois d' avril 2009_Reporting Onatel septembre  2009 préparé 2 2" xfId="18308" xr:uid="{00000000-0005-0000-0000-000084090000}"/>
    <cellStyle name="_Table_02 Pfd Valuation_commentaires fixe  internet Déc 08_TBG Onatel Février  2009  Vtbg V3_Flash du mois d' avril 2009_Reporting Onatel septembre  2009 préparé 3" xfId="8794" xr:uid="{00000000-0005-0000-0000-000085090000}"/>
    <cellStyle name="_Table_02 Pfd Valuation_commentaires fixe  internet Déc 08_TBG Onatel Février  2009  Vtbg V3_Flash du mois d' avril 2009_Reporting Onatel septembre  2009 préparé 4" xfId="10923" xr:uid="{00000000-0005-0000-0000-000086090000}"/>
    <cellStyle name="_Table_02 Pfd Valuation_commentaires fixe  internet Déc 08_TBG Onatel Février  2009  Vtbg V3_Flash du mois d' avril 2009_Reporting Onatel septembre  2009 préparé 5" xfId="10678" xr:uid="{00000000-0005-0000-0000-000087090000}"/>
    <cellStyle name="_Table_02 Pfd Valuation_commentaires fixe  internet Déc 08_TBG Onatel Février  2009  Vtbg V3_Flash du mois d' avril 2009_Reporting Onatel septembre  2009 préparé 6" xfId="17295" xr:uid="{00000000-0005-0000-0000-000088090000}"/>
    <cellStyle name="_Table_02 Pfd Valuation_commentaires fixe  internet Déc 08_TBG Onatel Février  2009  Vtbg V3_Flash du mois d' avril 2009_Reporting Onatel septembre  2009 préparé_Budget Telmob 2011" xfId="878" xr:uid="{00000000-0005-0000-0000-000089090000}"/>
    <cellStyle name="_Table_02 Pfd Valuation_commentaires fixe  internet Déc 08_TBG Onatel Février  2009  Vtbg V3_Flash du mois d' avril 2009_Reporting Onatel septembre  2009 préparé_Budget Telmob 2011 2" xfId="14516" xr:uid="{00000000-0005-0000-0000-00008A090000}"/>
    <cellStyle name="_Table_02 Pfd Valuation_commentaires fixe  internet Déc 08_TBG Onatel Février  2009  Vtbg V3_Flash du mois d' avril 2009_Reporting Onatel septembre  2009 préparé_Budget Telmob 2011 2 2" xfId="18309" xr:uid="{00000000-0005-0000-0000-00008B090000}"/>
    <cellStyle name="_Table_02 Pfd Valuation_commentaires fixe  internet Déc 08_TBG Onatel Février  2009  Vtbg V3_Flash du mois d' avril 2009_Reporting Onatel septembre  2009 préparé_Budget Telmob 2011 3" xfId="8795" xr:uid="{00000000-0005-0000-0000-00008C090000}"/>
    <cellStyle name="_Table_02 Pfd Valuation_commentaires fixe  internet Déc 08_TBG Onatel Février  2009  Vtbg V3_Flash du mois d' avril 2009_Reporting Onatel septembre  2009 préparé_Budget Telmob 2011 4" xfId="10922" xr:uid="{00000000-0005-0000-0000-00008D090000}"/>
    <cellStyle name="_Table_02 Pfd Valuation_commentaires fixe  internet Déc 08_TBG Onatel Février  2009  Vtbg V3_Flash du mois d' avril 2009_Reporting Onatel septembre  2009 préparé_Budget Telmob 2011 5" xfId="11261" xr:uid="{00000000-0005-0000-0000-00008E090000}"/>
    <cellStyle name="_Table_02 Pfd Valuation_commentaires fixe  internet Déc 08_TBG Onatel Février  2009  Vtbg V3_Flash du mois d' avril 2009_Reporting Onatel septembre  2009 préparé_Budget Telmob 2011 6" xfId="17296" xr:uid="{00000000-0005-0000-0000-00008F090000}"/>
    <cellStyle name="_Table_02 Pfd Valuation_commentaires fixe  internet Déc 08_TBG Onatel Février  2009  Vtbg V3_Flash du mois d' avril 2009_Reporting Onatel septembre  2009 préparé_Capex- Mobile" xfId="879" xr:uid="{00000000-0005-0000-0000-000090090000}"/>
    <cellStyle name="_Table_02 Pfd Valuation_commentaires fixe  internet Déc 08_TBG Onatel Février  2009  Vtbg V3_Flash du mois d' avril 2009_Reporting Onatel septembre  2009 préparé_Capex- Mobile 2" xfId="14517" xr:uid="{00000000-0005-0000-0000-000091090000}"/>
    <cellStyle name="_Table_02 Pfd Valuation_commentaires fixe  internet Déc 08_TBG Onatel Février  2009  Vtbg V3_Flash du mois d' avril 2009_Reporting Onatel septembre  2009 préparé_Capex- Mobile 2 2" xfId="18310" xr:uid="{00000000-0005-0000-0000-000092090000}"/>
    <cellStyle name="_Table_02 Pfd Valuation_commentaires fixe  internet Déc 08_TBG Onatel Février  2009  Vtbg V3_Flash du mois d' avril 2009_Reporting Onatel septembre  2009 préparé_Capex- Mobile 3" xfId="8796" xr:uid="{00000000-0005-0000-0000-000093090000}"/>
    <cellStyle name="_Table_02 Pfd Valuation_commentaires fixe  internet Déc 08_TBG Onatel Février  2009  Vtbg V3_Flash du mois d' avril 2009_Reporting Onatel septembre  2009 préparé_Capex- Mobile 4" xfId="10921" xr:uid="{00000000-0005-0000-0000-000094090000}"/>
    <cellStyle name="_Table_02 Pfd Valuation_commentaires fixe  internet Déc 08_TBG Onatel Février  2009  Vtbg V3_Flash du mois d' avril 2009_Reporting Onatel septembre  2009 préparé_Capex- Mobile 5" xfId="12893" xr:uid="{00000000-0005-0000-0000-000095090000}"/>
    <cellStyle name="_Table_02 Pfd Valuation_commentaires fixe  internet Déc 08_TBG Onatel Février  2009  Vtbg V3_Flash du mois d' avril 2009_Reporting Onatel septembre  2009 préparé_Capex- Mobile 6" xfId="19005" xr:uid="{00000000-0005-0000-0000-000096090000}"/>
    <cellStyle name="_Table_02 Pfd Valuation_commentaires fixe  internet Déc 08_TBG Onatel Février  2009  Vtbg V3_Flash du mois de mai 2009" xfId="880" xr:uid="{00000000-0005-0000-0000-000097090000}"/>
    <cellStyle name="_Table_02 Pfd Valuation_commentaires fixe  internet Déc 08_TBG Onatel Février  2009  Vtbg V3_Flash du mois de mai 2009 2" xfId="14518" xr:uid="{00000000-0005-0000-0000-000098090000}"/>
    <cellStyle name="_Table_02 Pfd Valuation_commentaires fixe  internet Déc 08_TBG Onatel Février  2009  Vtbg V3_Flash du mois de mai 2009 2 2" xfId="18311" xr:uid="{00000000-0005-0000-0000-000099090000}"/>
    <cellStyle name="_Table_02 Pfd Valuation_commentaires fixe  internet Déc 08_TBG Onatel Février  2009  Vtbg V3_Flash du mois de mai 2009 3" xfId="8797" xr:uid="{00000000-0005-0000-0000-00009A090000}"/>
    <cellStyle name="_Table_02 Pfd Valuation_commentaires fixe  internet Déc 08_TBG Onatel Février  2009  Vtbg V3_Flash du mois de mai 2009 4" xfId="10920" xr:uid="{00000000-0005-0000-0000-00009B090000}"/>
    <cellStyle name="_Table_02 Pfd Valuation_commentaires fixe  internet Déc 08_TBG Onatel Février  2009  Vtbg V3_Flash du mois de mai 2009 5" xfId="17956" xr:uid="{00000000-0005-0000-0000-00009C090000}"/>
    <cellStyle name="_Table_02 Pfd Valuation_commentaires fixe  internet Déc 08_TBG Onatel Février  2009  Vtbg V3_Flash du mois de mai 2009 6" xfId="14173" xr:uid="{00000000-0005-0000-0000-00009D090000}"/>
    <cellStyle name="_Table_02 Pfd Valuation_commentaires fixe  internet Déc 08_TBG Onatel Février  2009  Vtbg V3_Flash du mois de mai 2009_Budget Telmob 2011" xfId="881" xr:uid="{00000000-0005-0000-0000-00009E090000}"/>
    <cellStyle name="_Table_02 Pfd Valuation_commentaires fixe  internet Déc 08_TBG Onatel Février  2009  Vtbg V3_Flash du mois de mai 2009_Budget Telmob 2011 2" xfId="14519" xr:uid="{00000000-0005-0000-0000-00009F090000}"/>
    <cellStyle name="_Table_02 Pfd Valuation_commentaires fixe  internet Déc 08_TBG Onatel Février  2009  Vtbg V3_Flash du mois de mai 2009_Budget Telmob 2011 2 2" xfId="18312" xr:uid="{00000000-0005-0000-0000-0000A0090000}"/>
    <cellStyle name="_Table_02 Pfd Valuation_commentaires fixe  internet Déc 08_TBG Onatel Février  2009  Vtbg V3_Flash du mois de mai 2009_Budget Telmob 2011 3" xfId="8798" xr:uid="{00000000-0005-0000-0000-0000A1090000}"/>
    <cellStyle name="_Table_02 Pfd Valuation_commentaires fixe  internet Déc 08_TBG Onatel Février  2009  Vtbg V3_Flash du mois de mai 2009_Budget Telmob 2011 4" xfId="10919" xr:uid="{00000000-0005-0000-0000-0000A2090000}"/>
    <cellStyle name="_Table_02 Pfd Valuation_commentaires fixe  internet Déc 08_TBG Onatel Février  2009  Vtbg V3_Flash du mois de mai 2009_Budget Telmob 2011 5" xfId="10313" xr:uid="{00000000-0005-0000-0000-0000A3090000}"/>
    <cellStyle name="_Table_02 Pfd Valuation_commentaires fixe  internet Déc 08_TBG Onatel Février  2009  Vtbg V3_Flash du mois de mai 2009_Budget Telmob 2011 6" xfId="9969" xr:uid="{00000000-0005-0000-0000-0000A4090000}"/>
    <cellStyle name="_Table_02 Pfd Valuation_commentaires fixe  internet Déc 08_TBG Onatel Février  2009  Vtbg V3_Flash du mois de mai 2009_Capex- Mobile" xfId="882" xr:uid="{00000000-0005-0000-0000-0000A5090000}"/>
    <cellStyle name="_Table_02 Pfd Valuation_commentaires fixe  internet Déc 08_TBG Onatel Février  2009  Vtbg V3_Flash du mois de mai 2009_Capex- Mobile 2" xfId="14520" xr:uid="{00000000-0005-0000-0000-0000A6090000}"/>
    <cellStyle name="_Table_02 Pfd Valuation_commentaires fixe  internet Déc 08_TBG Onatel Février  2009  Vtbg V3_Flash du mois de mai 2009_Capex- Mobile 2 2" xfId="18313" xr:uid="{00000000-0005-0000-0000-0000A7090000}"/>
    <cellStyle name="_Table_02 Pfd Valuation_commentaires fixe  internet Déc 08_TBG Onatel Février  2009  Vtbg V3_Flash du mois de mai 2009_Capex- Mobile 3" xfId="8799" xr:uid="{00000000-0005-0000-0000-0000A8090000}"/>
    <cellStyle name="_Table_02 Pfd Valuation_commentaires fixe  internet Déc 08_TBG Onatel Février  2009  Vtbg V3_Flash du mois de mai 2009_Capex- Mobile 4" xfId="10918" xr:uid="{00000000-0005-0000-0000-0000A9090000}"/>
    <cellStyle name="_Table_02 Pfd Valuation_commentaires fixe  internet Déc 08_TBG Onatel Février  2009  Vtbg V3_Flash du mois de mai 2009_Capex- Mobile 5" xfId="9305" xr:uid="{00000000-0005-0000-0000-0000AA090000}"/>
    <cellStyle name="_Table_02 Pfd Valuation_commentaires fixe  internet Déc 08_TBG Onatel Février  2009  Vtbg V3_Flash du mois de mai 2009_Capex- Mobile 6" xfId="14172" xr:uid="{00000000-0005-0000-0000-0000AB090000}"/>
    <cellStyle name="_Table_02 Pfd Valuation_commentaires fixe  internet Déc 08_TBG Onatel Février  2009  Vtbg V3_Flash du mois de septembre 2009 (2) (version 1)" xfId="883" xr:uid="{00000000-0005-0000-0000-0000AC090000}"/>
    <cellStyle name="_Table_02 Pfd Valuation_commentaires fixe  internet Déc 08_TBG Onatel Février  2009  Vtbg V3_Flash du mois de septembre 2009 (2) (version 1) 2" xfId="14521" xr:uid="{00000000-0005-0000-0000-0000AD090000}"/>
    <cellStyle name="_Table_02 Pfd Valuation_commentaires fixe  internet Déc 08_TBG Onatel Février  2009  Vtbg V3_Flash du mois de septembre 2009 (2) (version 1) 2 2" xfId="18314" xr:uid="{00000000-0005-0000-0000-0000AE090000}"/>
    <cellStyle name="_Table_02 Pfd Valuation_commentaires fixe  internet Déc 08_TBG Onatel Février  2009  Vtbg V3_Flash du mois de septembre 2009 (2) (version 1) 3" xfId="8800" xr:uid="{00000000-0005-0000-0000-0000AF090000}"/>
    <cellStyle name="_Table_02 Pfd Valuation_commentaires fixe  internet Déc 08_TBG Onatel Février  2009  Vtbg V3_Flash du mois de septembre 2009 (2) (version 1) 4" xfId="13817" xr:uid="{00000000-0005-0000-0000-0000B0090000}"/>
    <cellStyle name="_Table_02 Pfd Valuation_commentaires fixe  internet Déc 08_TBG Onatel Février  2009  Vtbg V3_Flash du mois de septembre 2009 (2) (version 1) 5" xfId="9306" xr:uid="{00000000-0005-0000-0000-0000B1090000}"/>
    <cellStyle name="_Table_02 Pfd Valuation_commentaires fixe  internet Déc 08_TBG Onatel Février  2009  Vtbg V3_Flash du mois de septembre 2009 (2) (version 1) 6" xfId="9968" xr:uid="{00000000-0005-0000-0000-0000B2090000}"/>
    <cellStyle name="_Table_02 Pfd Valuation_commentaires fixe  internet Déc 08_TBG Onatel Février  2009  Vtbg V3_Flash du mois de septembre 2009 (2) (version 1)_Budget Telmob 2011" xfId="884" xr:uid="{00000000-0005-0000-0000-0000B3090000}"/>
    <cellStyle name="_Table_02 Pfd Valuation_commentaires fixe  internet Déc 08_TBG Onatel Février  2009  Vtbg V3_Flash du mois de septembre 2009 (2) (version 1)_Budget Telmob 2011 2" xfId="14522" xr:uid="{00000000-0005-0000-0000-0000B4090000}"/>
    <cellStyle name="_Table_02 Pfd Valuation_commentaires fixe  internet Déc 08_TBG Onatel Février  2009  Vtbg V3_Flash du mois de septembre 2009 (2) (version 1)_Budget Telmob 2011 2 2" xfId="18315" xr:uid="{00000000-0005-0000-0000-0000B5090000}"/>
    <cellStyle name="_Table_02 Pfd Valuation_commentaires fixe  internet Déc 08_TBG Onatel Février  2009  Vtbg V3_Flash du mois de septembre 2009 (2) (version 1)_Budget Telmob 2011 3" xfId="8801" xr:uid="{00000000-0005-0000-0000-0000B6090000}"/>
    <cellStyle name="_Table_02 Pfd Valuation_commentaires fixe  internet Déc 08_TBG Onatel Février  2009  Vtbg V3_Flash du mois de septembre 2009 (2) (version 1)_Budget Telmob 2011 4" xfId="13815" xr:uid="{00000000-0005-0000-0000-0000B7090000}"/>
    <cellStyle name="_Table_02 Pfd Valuation_commentaires fixe  internet Déc 08_TBG Onatel Février  2009  Vtbg V3_Flash du mois de septembre 2009 (2) (version 1)_Budget Telmob 2011 5" xfId="10314" xr:uid="{00000000-0005-0000-0000-0000B8090000}"/>
    <cellStyle name="_Table_02 Pfd Valuation_commentaires fixe  internet Déc 08_TBG Onatel Février  2009  Vtbg V3_Flash du mois de septembre 2009 (2) (version 1)_Budget Telmob 2011 6" xfId="14171" xr:uid="{00000000-0005-0000-0000-0000B9090000}"/>
    <cellStyle name="_Table_02 Pfd Valuation_commentaires fixe  internet Déc 08_TBG Onatel Février  2009  Vtbg V3_Flash du mois de septembre 2009 (2) (version 1)_Capex- Mobile" xfId="885" xr:uid="{00000000-0005-0000-0000-0000BA090000}"/>
    <cellStyle name="_Table_02 Pfd Valuation_commentaires fixe  internet Déc 08_TBG Onatel Février  2009  Vtbg V3_Flash du mois de septembre 2009 (2) (version 1)_Capex- Mobile 2" xfId="14523" xr:uid="{00000000-0005-0000-0000-0000BB090000}"/>
    <cellStyle name="_Table_02 Pfd Valuation_commentaires fixe  internet Déc 08_TBG Onatel Février  2009  Vtbg V3_Flash du mois de septembre 2009 (2) (version 1)_Capex- Mobile 2 2" xfId="18316" xr:uid="{00000000-0005-0000-0000-0000BC090000}"/>
    <cellStyle name="_Table_02 Pfd Valuation_commentaires fixe  internet Déc 08_TBG Onatel Février  2009  Vtbg V3_Flash du mois de septembre 2009 (2) (version 1)_Capex- Mobile 3" xfId="8802" xr:uid="{00000000-0005-0000-0000-0000BD090000}"/>
    <cellStyle name="_Table_02 Pfd Valuation_commentaires fixe  internet Déc 08_TBG Onatel Février  2009  Vtbg V3_Flash du mois de septembre 2009 (2) (version 1)_Capex- Mobile 4" xfId="13813" xr:uid="{00000000-0005-0000-0000-0000BE090000}"/>
    <cellStyle name="_Table_02 Pfd Valuation_commentaires fixe  internet Déc 08_TBG Onatel Février  2009  Vtbg V3_Flash du mois de septembre 2009 (2) (version 1)_Capex- Mobile 5" xfId="9307" xr:uid="{00000000-0005-0000-0000-0000BF090000}"/>
    <cellStyle name="_Table_02 Pfd Valuation_commentaires fixe  internet Déc 08_TBG Onatel Février  2009  Vtbg V3_Flash du mois de septembre 2009 (2) (version 1)_Capex- Mobile 6" xfId="9967" xr:uid="{00000000-0005-0000-0000-0000C0090000}"/>
    <cellStyle name="_Table_02 Pfd Valuation_commentaires fixe  internet Déc 08_TBG Onatel Février  2009  Vtbg V3_Reporting Onatel Mai 2009 V 0" xfId="886" xr:uid="{00000000-0005-0000-0000-0000C1090000}"/>
    <cellStyle name="_Table_02 Pfd Valuation_commentaires fixe  internet Déc 08_TBG Onatel Février  2009  Vtbg V3_Reporting Onatel Mai 2009 V 0 2" xfId="14524" xr:uid="{00000000-0005-0000-0000-0000C2090000}"/>
    <cellStyle name="_Table_02 Pfd Valuation_commentaires fixe  internet Déc 08_TBG Onatel Février  2009  Vtbg V3_Reporting Onatel Mai 2009 V 0 2 2" xfId="18317" xr:uid="{00000000-0005-0000-0000-0000C3090000}"/>
    <cellStyle name="_Table_02 Pfd Valuation_commentaires fixe  internet Déc 08_TBG Onatel Février  2009  Vtbg V3_Reporting Onatel Mai 2009 V 0 3" xfId="8803" xr:uid="{00000000-0005-0000-0000-0000C4090000}"/>
    <cellStyle name="_Table_02 Pfd Valuation_commentaires fixe  internet Déc 08_TBG Onatel Février  2009  Vtbg V3_Reporting Onatel Mai 2009 V 0 4" xfId="13811" xr:uid="{00000000-0005-0000-0000-0000C5090000}"/>
    <cellStyle name="_Table_02 Pfd Valuation_commentaires fixe  internet Déc 08_TBG Onatel Février  2009  Vtbg V3_Reporting Onatel Mai 2009 V 0 5" xfId="9308" xr:uid="{00000000-0005-0000-0000-0000C6090000}"/>
    <cellStyle name="_Table_02 Pfd Valuation_commentaires fixe  internet Déc 08_TBG Onatel Février  2009  Vtbg V3_Reporting Onatel Mai 2009 V 0 6" xfId="9966" xr:uid="{00000000-0005-0000-0000-0000C7090000}"/>
    <cellStyle name="_Table_02 Pfd Valuation_commentaires fixe  internet Déc 08_TBG Onatel Février  2009  Vtbg V3_Reporting Onatel Mai 2009 V 0_Budget Telmob 2011" xfId="887" xr:uid="{00000000-0005-0000-0000-0000C8090000}"/>
    <cellStyle name="_Table_02 Pfd Valuation_commentaires fixe  internet Déc 08_TBG Onatel Février  2009  Vtbg V3_Reporting Onatel Mai 2009 V 0_Budget Telmob 2011 2" xfId="14525" xr:uid="{00000000-0005-0000-0000-0000C9090000}"/>
    <cellStyle name="_Table_02 Pfd Valuation_commentaires fixe  internet Déc 08_TBG Onatel Février  2009  Vtbg V3_Reporting Onatel Mai 2009 V 0_Budget Telmob 2011 2 2" xfId="18318" xr:uid="{00000000-0005-0000-0000-0000CA090000}"/>
    <cellStyle name="_Table_02 Pfd Valuation_commentaires fixe  internet Déc 08_TBG Onatel Février  2009  Vtbg V3_Reporting Onatel Mai 2009 V 0_Budget Telmob 2011 3" xfId="8804" xr:uid="{00000000-0005-0000-0000-0000CB090000}"/>
    <cellStyle name="_Table_02 Pfd Valuation_commentaires fixe  internet Déc 08_TBG Onatel Février  2009  Vtbg V3_Reporting Onatel Mai 2009 V 0_Budget Telmob 2011 4" xfId="13809" xr:uid="{00000000-0005-0000-0000-0000CC090000}"/>
    <cellStyle name="_Table_02 Pfd Valuation_commentaires fixe  internet Déc 08_TBG Onatel Février  2009  Vtbg V3_Reporting Onatel Mai 2009 V 0_Budget Telmob 2011 5" xfId="10315" xr:uid="{00000000-0005-0000-0000-0000CD090000}"/>
    <cellStyle name="_Table_02 Pfd Valuation_commentaires fixe  internet Déc 08_TBG Onatel Février  2009  Vtbg V3_Reporting Onatel Mai 2009 V 0_Budget Telmob 2011 6" xfId="9965" xr:uid="{00000000-0005-0000-0000-0000CE090000}"/>
    <cellStyle name="_Table_02 Pfd Valuation_commentaires fixe  internet Déc 08_TBG Onatel Février  2009  Vtbg V3_Reporting Onatel Mai 2009 V 0_Capex- Mobile" xfId="888" xr:uid="{00000000-0005-0000-0000-0000CF090000}"/>
    <cellStyle name="_Table_02 Pfd Valuation_commentaires fixe  internet Déc 08_TBG Onatel Février  2009  Vtbg V3_Reporting Onatel Mai 2009 V 0_Capex- Mobile 2" xfId="14526" xr:uid="{00000000-0005-0000-0000-0000D0090000}"/>
    <cellStyle name="_Table_02 Pfd Valuation_commentaires fixe  internet Déc 08_TBG Onatel Février  2009  Vtbg V3_Reporting Onatel Mai 2009 V 0_Capex- Mobile 2 2" xfId="18319" xr:uid="{00000000-0005-0000-0000-0000D1090000}"/>
    <cellStyle name="_Table_02 Pfd Valuation_commentaires fixe  internet Déc 08_TBG Onatel Février  2009  Vtbg V3_Reporting Onatel Mai 2009 V 0_Capex- Mobile 3" xfId="8805" xr:uid="{00000000-0005-0000-0000-0000D2090000}"/>
    <cellStyle name="_Table_02 Pfd Valuation_commentaires fixe  internet Déc 08_TBG Onatel Février  2009  Vtbg V3_Reporting Onatel Mai 2009 V 0_Capex- Mobile 4" xfId="13807" xr:uid="{00000000-0005-0000-0000-0000D3090000}"/>
    <cellStyle name="_Table_02 Pfd Valuation_commentaires fixe  internet Déc 08_TBG Onatel Février  2009  Vtbg V3_Reporting Onatel Mai 2009 V 0_Capex- Mobile 5" xfId="9309" xr:uid="{00000000-0005-0000-0000-0000D4090000}"/>
    <cellStyle name="_Table_02 Pfd Valuation_commentaires fixe  internet Déc 08_TBG Onatel Février  2009  Vtbg V3_Reporting Onatel Mai 2009 V 0_Capex- Mobile 6" xfId="14170" xr:uid="{00000000-0005-0000-0000-0000D5090000}"/>
    <cellStyle name="_Table_02 Pfd Valuation_commentaires fixe  internet Déc 08_TBG Onatel Février  2009  Vtbg V3_Reporting Onatel septembre  2009 préparé" xfId="889" xr:uid="{00000000-0005-0000-0000-0000D6090000}"/>
    <cellStyle name="_Table_02 Pfd Valuation_commentaires fixe  internet Déc 08_TBG Onatel Février  2009  Vtbg V3_Reporting Onatel septembre  2009 préparé 2" xfId="14527" xr:uid="{00000000-0005-0000-0000-0000D7090000}"/>
    <cellStyle name="_Table_02 Pfd Valuation_commentaires fixe  internet Déc 08_TBG Onatel Février  2009  Vtbg V3_Reporting Onatel septembre  2009 préparé 2 2" xfId="18320" xr:uid="{00000000-0005-0000-0000-0000D8090000}"/>
    <cellStyle name="_Table_02 Pfd Valuation_commentaires fixe  internet Déc 08_TBG Onatel Février  2009  Vtbg V3_Reporting Onatel septembre  2009 préparé 3" xfId="8806" xr:uid="{00000000-0005-0000-0000-0000D9090000}"/>
    <cellStyle name="_Table_02 Pfd Valuation_commentaires fixe  internet Déc 08_TBG Onatel Février  2009  Vtbg V3_Reporting Onatel septembre  2009 préparé 4" xfId="10917" xr:uid="{00000000-0005-0000-0000-0000DA090000}"/>
    <cellStyle name="_Table_02 Pfd Valuation_commentaires fixe  internet Déc 08_TBG Onatel Février  2009  Vtbg V3_Reporting Onatel septembre  2009 préparé 5" xfId="9310" xr:uid="{00000000-0005-0000-0000-0000DB090000}"/>
    <cellStyle name="_Table_02 Pfd Valuation_commentaires fixe  internet Déc 08_TBG Onatel Février  2009  Vtbg V3_Reporting Onatel septembre  2009 préparé 6" xfId="10532" xr:uid="{00000000-0005-0000-0000-0000DC090000}"/>
    <cellStyle name="_Table_02 Pfd Valuation_commentaires fixe  internet Déc 08_TBG Onatel Février  2009  Vtbg V3_Reporting Onatel septembre  2009 préparé_Budget Telmob 2011" xfId="890" xr:uid="{00000000-0005-0000-0000-0000DD090000}"/>
    <cellStyle name="_Table_02 Pfd Valuation_commentaires fixe  internet Déc 08_TBG Onatel Février  2009  Vtbg V3_Reporting Onatel septembre  2009 préparé_Budget Telmob 2011 2" xfId="14528" xr:uid="{00000000-0005-0000-0000-0000DE090000}"/>
    <cellStyle name="_Table_02 Pfd Valuation_commentaires fixe  internet Déc 08_TBG Onatel Février  2009  Vtbg V3_Reporting Onatel septembre  2009 préparé_Budget Telmob 2011 2 2" xfId="18321" xr:uid="{00000000-0005-0000-0000-0000DF090000}"/>
    <cellStyle name="_Table_02 Pfd Valuation_commentaires fixe  internet Déc 08_TBG Onatel Février  2009  Vtbg V3_Reporting Onatel septembre  2009 préparé_Budget Telmob 2011 3" xfId="8807" xr:uid="{00000000-0005-0000-0000-0000E0090000}"/>
    <cellStyle name="_Table_02 Pfd Valuation_commentaires fixe  internet Déc 08_TBG Onatel Février  2009  Vtbg V3_Reporting Onatel septembre  2009 préparé_Budget Telmob 2011 4" xfId="13805" xr:uid="{00000000-0005-0000-0000-0000E1090000}"/>
    <cellStyle name="_Table_02 Pfd Valuation_commentaires fixe  internet Déc 08_TBG Onatel Février  2009  Vtbg V3_Reporting Onatel septembre  2009 préparé_Budget Telmob 2011 5" xfId="10316" xr:uid="{00000000-0005-0000-0000-0000E2090000}"/>
    <cellStyle name="_Table_02 Pfd Valuation_commentaires fixe  internet Déc 08_TBG Onatel Février  2009  Vtbg V3_Reporting Onatel septembre  2009 préparé_Budget Telmob 2011 6" xfId="9962" xr:uid="{00000000-0005-0000-0000-0000E3090000}"/>
    <cellStyle name="_Table_02 Pfd Valuation_commentaires fixe  internet Déc 08_TBG Onatel Février  2009  Vtbg V3_Reporting Onatel septembre  2009 préparé_Capex- Mobile" xfId="891" xr:uid="{00000000-0005-0000-0000-0000E4090000}"/>
    <cellStyle name="_Table_02 Pfd Valuation_commentaires fixe  internet Déc 08_TBG Onatel Février  2009  Vtbg V3_Reporting Onatel septembre  2009 préparé_Capex- Mobile 2" xfId="14529" xr:uid="{00000000-0005-0000-0000-0000E5090000}"/>
    <cellStyle name="_Table_02 Pfd Valuation_commentaires fixe  internet Déc 08_TBG Onatel Février  2009  Vtbg V3_Reporting Onatel septembre  2009 préparé_Capex- Mobile 2 2" xfId="18322" xr:uid="{00000000-0005-0000-0000-0000E6090000}"/>
    <cellStyle name="_Table_02 Pfd Valuation_commentaires fixe  internet Déc 08_TBG Onatel Février  2009  Vtbg V3_Reporting Onatel septembre  2009 préparé_Capex- Mobile 3" xfId="8808" xr:uid="{00000000-0005-0000-0000-0000E7090000}"/>
    <cellStyle name="_Table_02 Pfd Valuation_commentaires fixe  internet Déc 08_TBG Onatel Février  2009  Vtbg V3_Reporting Onatel septembre  2009 préparé_Capex- Mobile 4" xfId="13803" xr:uid="{00000000-0005-0000-0000-0000E8090000}"/>
    <cellStyle name="_Table_02 Pfd Valuation_commentaires fixe  internet Déc 08_TBG Onatel Février  2009  Vtbg V3_Reporting Onatel septembre  2009 préparé_Capex- Mobile 5" xfId="9311" xr:uid="{00000000-0005-0000-0000-0000E9090000}"/>
    <cellStyle name="_Table_02 Pfd Valuation_commentaires fixe  internet Déc 08_TBG Onatel Février  2009  Vtbg V3_Reporting Onatel septembre  2009 préparé_Capex- Mobile 6" xfId="9961" xr:uid="{00000000-0005-0000-0000-0000EA090000}"/>
    <cellStyle name="_Table_02 Pfd Valuation_Commentaires TBG mars" xfId="892" xr:uid="{00000000-0005-0000-0000-0000EB090000}"/>
    <cellStyle name="_Table_02 Pfd Valuation_Commentaires TBG mars 2" xfId="14530" xr:uid="{00000000-0005-0000-0000-0000EC090000}"/>
    <cellStyle name="_Table_02 Pfd Valuation_Commentaires TBG mars 2 2" xfId="18323" xr:uid="{00000000-0005-0000-0000-0000ED090000}"/>
    <cellStyle name="_Table_02 Pfd Valuation_Commentaires TBG mars 3" xfId="8809" xr:uid="{00000000-0005-0000-0000-0000EE090000}"/>
    <cellStyle name="_Table_02 Pfd Valuation_Commentaires TBG mars 4" xfId="13801" xr:uid="{00000000-0005-0000-0000-0000EF090000}"/>
    <cellStyle name="_Table_02 Pfd Valuation_Commentaires TBG mars 5" xfId="9312" xr:uid="{00000000-0005-0000-0000-0000F0090000}"/>
    <cellStyle name="_Table_02 Pfd Valuation_Commentaires TBG mars 6" xfId="14169" xr:uid="{00000000-0005-0000-0000-0000F1090000}"/>
    <cellStyle name="_Table_02 Pfd Valuation_Commentaires TBG mars_Budget Telmob 2011" xfId="893" xr:uid="{00000000-0005-0000-0000-0000F2090000}"/>
    <cellStyle name="_Table_02 Pfd Valuation_Commentaires TBG mars_Budget Telmob 2011 2" xfId="14531" xr:uid="{00000000-0005-0000-0000-0000F3090000}"/>
    <cellStyle name="_Table_02 Pfd Valuation_Commentaires TBG mars_Budget Telmob 2011 2 2" xfId="18324" xr:uid="{00000000-0005-0000-0000-0000F4090000}"/>
    <cellStyle name="_Table_02 Pfd Valuation_Commentaires TBG mars_Budget Telmob 2011 3" xfId="8810" xr:uid="{00000000-0005-0000-0000-0000F5090000}"/>
    <cellStyle name="_Table_02 Pfd Valuation_Commentaires TBG mars_Budget Telmob 2011 4" xfId="13799" xr:uid="{00000000-0005-0000-0000-0000F6090000}"/>
    <cellStyle name="_Table_02 Pfd Valuation_Commentaires TBG mars_Budget Telmob 2011 5" xfId="9313" xr:uid="{00000000-0005-0000-0000-0000F7090000}"/>
    <cellStyle name="_Table_02 Pfd Valuation_Commentaires TBG mars_Budget Telmob 2011 6" xfId="9960" xr:uid="{00000000-0005-0000-0000-0000F8090000}"/>
    <cellStyle name="_Table_02 Pfd Valuation_Commentaires TBG mars_Capex- Mobile" xfId="894" xr:uid="{00000000-0005-0000-0000-0000F9090000}"/>
    <cellStyle name="_Table_02 Pfd Valuation_Commentaires TBG mars_Capex- Mobile 2" xfId="14532" xr:uid="{00000000-0005-0000-0000-0000FA090000}"/>
    <cellStyle name="_Table_02 Pfd Valuation_Commentaires TBG mars_Capex- Mobile 2 2" xfId="18325" xr:uid="{00000000-0005-0000-0000-0000FB090000}"/>
    <cellStyle name="_Table_02 Pfd Valuation_Commentaires TBG mars_Capex- Mobile 3" xfId="8811" xr:uid="{00000000-0005-0000-0000-0000FC090000}"/>
    <cellStyle name="_Table_02 Pfd Valuation_Commentaires TBG mars_Capex- Mobile 4" xfId="13797" xr:uid="{00000000-0005-0000-0000-0000FD090000}"/>
    <cellStyle name="_Table_02 Pfd Valuation_Commentaires TBG mars_Capex- Mobile 5" xfId="9677" xr:uid="{00000000-0005-0000-0000-0000FE090000}"/>
    <cellStyle name="_Table_02 Pfd Valuation_Commentaires TBG mars_Capex- Mobile 6" xfId="9959" xr:uid="{00000000-0005-0000-0000-0000FF090000}"/>
    <cellStyle name="_Table_02 Pfd Valuation_Commentaires TBG mars_Copie de Flash du mois d' avril 2009 corrigé par NAIMI" xfId="895" xr:uid="{00000000-0005-0000-0000-0000000A0000}"/>
    <cellStyle name="_Table_02 Pfd Valuation_Commentaires TBG mars_Copie de Flash du mois d' avril 2009 corrigé par NAIMI 2" xfId="14533" xr:uid="{00000000-0005-0000-0000-0000010A0000}"/>
    <cellStyle name="_Table_02 Pfd Valuation_Commentaires TBG mars_Copie de Flash du mois d' avril 2009 corrigé par NAIMI 2 2" xfId="18326" xr:uid="{00000000-0005-0000-0000-0000020A0000}"/>
    <cellStyle name="_Table_02 Pfd Valuation_Commentaires TBG mars_Copie de Flash du mois d' avril 2009 corrigé par NAIMI 3" xfId="8812" xr:uid="{00000000-0005-0000-0000-0000030A0000}"/>
    <cellStyle name="_Table_02 Pfd Valuation_Commentaires TBG mars_Copie de Flash du mois d' avril 2009 corrigé par NAIMI 4" xfId="13795" xr:uid="{00000000-0005-0000-0000-0000040A0000}"/>
    <cellStyle name="_Table_02 Pfd Valuation_Commentaires TBG mars_Copie de Flash du mois d' avril 2009 corrigé par NAIMI 5" xfId="17955" xr:uid="{00000000-0005-0000-0000-0000050A0000}"/>
    <cellStyle name="_Table_02 Pfd Valuation_Commentaires TBG mars_Copie de Flash du mois d' avril 2009 corrigé par NAIMI 6" xfId="9958" xr:uid="{00000000-0005-0000-0000-0000060A0000}"/>
    <cellStyle name="_Table_02 Pfd Valuation_Commentaires TBG mars_Copie de Flash du mois d' avril 2009 corrigé par NAIMI_Budget Telmob 2011" xfId="896" xr:uid="{00000000-0005-0000-0000-0000070A0000}"/>
    <cellStyle name="_Table_02 Pfd Valuation_Commentaires TBG mars_Copie de Flash du mois d' avril 2009 corrigé par NAIMI_Budget Telmob 2011 2" xfId="14534" xr:uid="{00000000-0005-0000-0000-0000080A0000}"/>
    <cellStyle name="_Table_02 Pfd Valuation_Commentaires TBG mars_Copie de Flash du mois d' avril 2009 corrigé par NAIMI_Budget Telmob 2011 2 2" xfId="18327" xr:uid="{00000000-0005-0000-0000-0000090A0000}"/>
    <cellStyle name="_Table_02 Pfd Valuation_Commentaires TBG mars_Copie de Flash du mois d' avril 2009 corrigé par NAIMI_Budget Telmob 2011 3" xfId="8813" xr:uid="{00000000-0005-0000-0000-00000A0A0000}"/>
    <cellStyle name="_Table_02 Pfd Valuation_Commentaires TBG mars_Copie de Flash du mois d' avril 2009 corrigé par NAIMI_Budget Telmob 2011 4" xfId="13793" xr:uid="{00000000-0005-0000-0000-00000B0A0000}"/>
    <cellStyle name="_Table_02 Pfd Valuation_Commentaires TBG mars_Copie de Flash du mois d' avril 2009 corrigé par NAIMI_Budget Telmob 2011 5" xfId="17954" xr:uid="{00000000-0005-0000-0000-00000C0A0000}"/>
    <cellStyle name="_Table_02 Pfd Valuation_Commentaires TBG mars_Copie de Flash du mois d' avril 2009 corrigé par NAIMI_Budget Telmob 2011 6" xfId="9957" xr:uid="{00000000-0005-0000-0000-00000D0A0000}"/>
    <cellStyle name="_Table_02 Pfd Valuation_Commentaires TBG mars_Copie de Flash du mois d' avril 2009 corrigé par NAIMI_Capex- Mobile" xfId="897" xr:uid="{00000000-0005-0000-0000-00000E0A0000}"/>
    <cellStyle name="_Table_02 Pfd Valuation_Commentaires TBG mars_Copie de Flash du mois d' avril 2009 corrigé par NAIMI_Capex- Mobile 2" xfId="14535" xr:uid="{00000000-0005-0000-0000-00000F0A0000}"/>
    <cellStyle name="_Table_02 Pfd Valuation_Commentaires TBG mars_Copie de Flash du mois d' avril 2009 corrigé par NAIMI_Capex- Mobile 2 2" xfId="18328" xr:uid="{00000000-0005-0000-0000-0000100A0000}"/>
    <cellStyle name="_Table_02 Pfd Valuation_Commentaires TBG mars_Copie de Flash du mois d' avril 2009 corrigé par NAIMI_Capex- Mobile 3" xfId="8814" xr:uid="{00000000-0005-0000-0000-0000110A0000}"/>
    <cellStyle name="_Table_02 Pfd Valuation_Commentaires TBG mars_Copie de Flash du mois d' avril 2009 corrigé par NAIMI_Capex- Mobile 4" xfId="13791" xr:uid="{00000000-0005-0000-0000-0000120A0000}"/>
    <cellStyle name="_Table_02 Pfd Valuation_Commentaires TBG mars_Copie de Flash du mois d' avril 2009 corrigé par NAIMI_Capex- Mobile 5" xfId="17953" xr:uid="{00000000-0005-0000-0000-0000130A0000}"/>
    <cellStyle name="_Table_02 Pfd Valuation_Commentaires TBG mars_Copie de Flash du mois d' avril 2009 corrigé par NAIMI_Capex- Mobile 6" xfId="9956" xr:uid="{00000000-0005-0000-0000-0000140A0000}"/>
    <cellStyle name="_Table_02 Pfd Valuation_Commentaires TBG mars_Copie de Flash du mois d' avril 2009 corrigé par NAIMI_Flash du mois de mai 2009" xfId="898" xr:uid="{00000000-0005-0000-0000-0000150A0000}"/>
    <cellStyle name="_Table_02 Pfd Valuation_Commentaires TBG mars_Copie de Flash du mois d' avril 2009 corrigé par NAIMI_Flash du mois de mai 2009 2" xfId="14536" xr:uid="{00000000-0005-0000-0000-0000160A0000}"/>
    <cellStyle name="_Table_02 Pfd Valuation_Commentaires TBG mars_Copie de Flash du mois d' avril 2009 corrigé par NAIMI_Flash du mois de mai 2009 2 2" xfId="18329" xr:uid="{00000000-0005-0000-0000-0000170A0000}"/>
    <cellStyle name="_Table_02 Pfd Valuation_Commentaires TBG mars_Copie de Flash du mois d' avril 2009 corrigé par NAIMI_Flash du mois de mai 2009 3" xfId="8815" xr:uid="{00000000-0005-0000-0000-0000180A0000}"/>
    <cellStyle name="_Table_02 Pfd Valuation_Commentaires TBG mars_Copie de Flash du mois d' avril 2009 corrigé par NAIMI_Flash du mois de mai 2009 4" xfId="13789" xr:uid="{00000000-0005-0000-0000-0000190A0000}"/>
    <cellStyle name="_Table_02 Pfd Valuation_Commentaires TBG mars_Copie de Flash du mois d' avril 2009 corrigé par NAIMI_Flash du mois de mai 2009 5" xfId="17952" xr:uid="{00000000-0005-0000-0000-00001A0A0000}"/>
    <cellStyle name="_Table_02 Pfd Valuation_Commentaires TBG mars_Copie de Flash du mois d' avril 2009 corrigé par NAIMI_Flash du mois de mai 2009 6" xfId="9955" xr:uid="{00000000-0005-0000-0000-00001B0A0000}"/>
    <cellStyle name="_Table_02 Pfd Valuation_Commentaires TBG mars_Copie de Flash du mois d' avril 2009 corrigé par NAIMI_Flash du mois de mai 2009_Budget Telmob 2011" xfId="899" xr:uid="{00000000-0005-0000-0000-00001C0A0000}"/>
    <cellStyle name="_Table_02 Pfd Valuation_Commentaires TBG mars_Copie de Flash du mois d' avril 2009 corrigé par NAIMI_Flash du mois de mai 2009_Budget Telmob 2011 2" xfId="14537" xr:uid="{00000000-0005-0000-0000-00001D0A0000}"/>
    <cellStyle name="_Table_02 Pfd Valuation_Commentaires TBG mars_Copie de Flash du mois d' avril 2009 corrigé par NAIMI_Flash du mois de mai 2009_Budget Telmob 2011 2 2" xfId="18330" xr:uid="{00000000-0005-0000-0000-00001E0A0000}"/>
    <cellStyle name="_Table_02 Pfd Valuation_Commentaires TBG mars_Copie de Flash du mois d' avril 2009 corrigé par NAIMI_Flash du mois de mai 2009_Budget Telmob 2011 3" xfId="8816" xr:uid="{00000000-0005-0000-0000-00001F0A0000}"/>
    <cellStyle name="_Table_02 Pfd Valuation_Commentaires TBG mars_Copie de Flash du mois d' avril 2009 corrigé par NAIMI_Flash du mois de mai 2009_Budget Telmob 2011 4" xfId="10916" xr:uid="{00000000-0005-0000-0000-0000200A0000}"/>
    <cellStyle name="_Table_02 Pfd Valuation_Commentaires TBG mars_Copie de Flash du mois d' avril 2009 corrigé par NAIMI_Flash du mois de mai 2009_Budget Telmob 2011 5" xfId="17951" xr:uid="{00000000-0005-0000-0000-0000210A0000}"/>
    <cellStyle name="_Table_02 Pfd Valuation_Commentaires TBG mars_Copie de Flash du mois d' avril 2009 corrigé par NAIMI_Flash du mois de mai 2009_Budget Telmob 2011 6" xfId="14168" xr:uid="{00000000-0005-0000-0000-0000220A0000}"/>
    <cellStyle name="_Table_02 Pfd Valuation_Commentaires TBG mars_Copie de Flash du mois d' avril 2009 corrigé par NAIMI_Flash du mois de mai 2009_Capex- Mobile" xfId="900" xr:uid="{00000000-0005-0000-0000-0000230A0000}"/>
    <cellStyle name="_Table_02 Pfd Valuation_Commentaires TBG mars_Copie de Flash du mois d' avril 2009 corrigé par NAIMI_Flash du mois de mai 2009_Capex- Mobile 2" xfId="14538" xr:uid="{00000000-0005-0000-0000-0000240A0000}"/>
    <cellStyle name="_Table_02 Pfd Valuation_Commentaires TBG mars_Copie de Flash du mois d' avril 2009 corrigé par NAIMI_Flash du mois de mai 2009_Capex- Mobile 2 2" xfId="18331" xr:uid="{00000000-0005-0000-0000-0000250A0000}"/>
    <cellStyle name="_Table_02 Pfd Valuation_Commentaires TBG mars_Copie de Flash du mois d' avril 2009 corrigé par NAIMI_Flash du mois de mai 2009_Capex- Mobile 3" xfId="8817" xr:uid="{00000000-0005-0000-0000-0000260A0000}"/>
    <cellStyle name="_Table_02 Pfd Valuation_Commentaires TBG mars_Copie de Flash du mois d' avril 2009 corrigé par NAIMI_Flash du mois de mai 2009_Capex- Mobile 4" xfId="13787" xr:uid="{00000000-0005-0000-0000-0000270A0000}"/>
    <cellStyle name="_Table_02 Pfd Valuation_Commentaires TBG mars_Copie de Flash du mois d' avril 2009 corrigé par NAIMI_Flash du mois de mai 2009_Capex- Mobile 5" xfId="17950" xr:uid="{00000000-0005-0000-0000-0000280A0000}"/>
    <cellStyle name="_Table_02 Pfd Valuation_Commentaires TBG mars_Copie de Flash du mois d' avril 2009 corrigé par NAIMI_Flash du mois de mai 2009_Capex- Mobile 6" xfId="14167" xr:uid="{00000000-0005-0000-0000-0000290A0000}"/>
    <cellStyle name="_Table_02 Pfd Valuation_Commentaires TBG mars_Copie de Flash du mois d' avril 2009 corrigé par NAIMI_Flash du mois de septembre 2009 (2) (version 1)" xfId="901" xr:uid="{00000000-0005-0000-0000-00002A0A0000}"/>
    <cellStyle name="_Table_02 Pfd Valuation_Commentaires TBG mars_Copie de Flash du mois d' avril 2009 corrigé par NAIMI_Flash du mois de septembre 2009 (2) (version 1) 2" xfId="14539" xr:uid="{00000000-0005-0000-0000-00002B0A0000}"/>
    <cellStyle name="_Table_02 Pfd Valuation_Commentaires TBG mars_Copie de Flash du mois d' avril 2009 corrigé par NAIMI_Flash du mois de septembre 2009 (2) (version 1) 2 2" xfId="18332" xr:uid="{00000000-0005-0000-0000-00002C0A0000}"/>
    <cellStyle name="_Table_02 Pfd Valuation_Commentaires TBG mars_Copie de Flash du mois d' avril 2009 corrigé par NAIMI_Flash du mois de septembre 2009 (2) (version 1) 3" xfId="8818" xr:uid="{00000000-0005-0000-0000-00002D0A0000}"/>
    <cellStyle name="_Table_02 Pfd Valuation_Commentaires TBG mars_Copie de Flash du mois d' avril 2009 corrigé par NAIMI_Flash du mois de septembre 2009 (2) (version 1) 4" xfId="13785" xr:uid="{00000000-0005-0000-0000-00002E0A0000}"/>
    <cellStyle name="_Table_02 Pfd Valuation_Commentaires TBG mars_Copie de Flash du mois d' avril 2009 corrigé par NAIMI_Flash du mois de septembre 2009 (2) (version 1) 5" xfId="17949" xr:uid="{00000000-0005-0000-0000-00002F0A0000}"/>
    <cellStyle name="_Table_02 Pfd Valuation_Commentaires TBG mars_Copie de Flash du mois d' avril 2009 corrigé par NAIMI_Flash du mois de septembre 2009 (2) (version 1) 6" xfId="14166" xr:uid="{00000000-0005-0000-0000-0000300A0000}"/>
    <cellStyle name="_Table_02 Pfd Valuation_Commentaires TBG mars_Copie de Flash du mois d' avril 2009 corrigé par NAIMI_Flash du mois de septembre 2009 (2) (version 1)_Budget Telmob 2011" xfId="902" xr:uid="{00000000-0005-0000-0000-0000310A0000}"/>
    <cellStyle name="_Table_02 Pfd Valuation_Commentaires TBG mars_Copie de Flash du mois d' avril 2009 corrigé par NAIMI_Flash du mois de septembre 2009 (2) (version 1)_Budget Telmob 2011 2" xfId="14540" xr:uid="{00000000-0005-0000-0000-0000320A0000}"/>
    <cellStyle name="_Table_02 Pfd Valuation_Commentaires TBG mars_Copie de Flash du mois d' avril 2009 corrigé par NAIMI_Flash du mois de septembre 2009 (2) (version 1)_Budget Telmob 2011 2 2" xfId="18333" xr:uid="{00000000-0005-0000-0000-0000330A0000}"/>
    <cellStyle name="_Table_02 Pfd Valuation_Commentaires TBG mars_Copie de Flash du mois d' avril 2009 corrigé par NAIMI_Flash du mois de septembre 2009 (2) (version 1)_Budget Telmob 2011 3" xfId="8819" xr:uid="{00000000-0005-0000-0000-0000340A0000}"/>
    <cellStyle name="_Table_02 Pfd Valuation_Commentaires TBG mars_Copie de Flash du mois d' avril 2009 corrigé par NAIMI_Flash du mois de septembre 2009 (2) (version 1)_Budget Telmob 2011 4" xfId="13783" xr:uid="{00000000-0005-0000-0000-0000350A0000}"/>
    <cellStyle name="_Table_02 Pfd Valuation_Commentaires TBG mars_Copie de Flash du mois d' avril 2009 corrigé par NAIMI_Flash du mois de septembre 2009 (2) (version 1)_Budget Telmob 2011 5" xfId="17948" xr:uid="{00000000-0005-0000-0000-0000360A0000}"/>
    <cellStyle name="_Table_02 Pfd Valuation_Commentaires TBG mars_Copie de Flash du mois d' avril 2009 corrigé par NAIMI_Flash du mois de septembre 2009 (2) (version 1)_Budget Telmob 2011 6" xfId="14165" xr:uid="{00000000-0005-0000-0000-0000370A0000}"/>
    <cellStyle name="_Table_02 Pfd Valuation_Commentaires TBG mars_Copie de Flash du mois d' avril 2009 corrigé par NAIMI_Flash du mois de septembre 2009 (2) (version 1)_Capex- Mobile" xfId="903" xr:uid="{00000000-0005-0000-0000-0000380A0000}"/>
    <cellStyle name="_Table_02 Pfd Valuation_Commentaires TBG mars_Copie de Flash du mois d' avril 2009 corrigé par NAIMI_Flash du mois de septembre 2009 (2) (version 1)_Capex- Mobile 2" xfId="14541" xr:uid="{00000000-0005-0000-0000-0000390A0000}"/>
    <cellStyle name="_Table_02 Pfd Valuation_Commentaires TBG mars_Copie de Flash du mois d' avril 2009 corrigé par NAIMI_Flash du mois de septembre 2009 (2) (version 1)_Capex- Mobile 2 2" xfId="18334" xr:uid="{00000000-0005-0000-0000-00003A0A0000}"/>
    <cellStyle name="_Table_02 Pfd Valuation_Commentaires TBG mars_Copie de Flash du mois d' avril 2009 corrigé par NAIMI_Flash du mois de septembre 2009 (2) (version 1)_Capex- Mobile 3" xfId="8820" xr:uid="{00000000-0005-0000-0000-00003B0A0000}"/>
    <cellStyle name="_Table_02 Pfd Valuation_Commentaires TBG mars_Copie de Flash du mois d' avril 2009 corrigé par NAIMI_Flash du mois de septembre 2009 (2) (version 1)_Capex- Mobile 4" xfId="13781" xr:uid="{00000000-0005-0000-0000-00003C0A0000}"/>
    <cellStyle name="_Table_02 Pfd Valuation_Commentaires TBG mars_Copie de Flash du mois d' avril 2009 corrigé par NAIMI_Flash du mois de septembre 2009 (2) (version 1)_Capex- Mobile 5" xfId="17947" xr:uid="{00000000-0005-0000-0000-00003D0A0000}"/>
    <cellStyle name="_Table_02 Pfd Valuation_Commentaires TBG mars_Copie de Flash du mois d' avril 2009 corrigé par NAIMI_Flash du mois de septembre 2009 (2) (version 1)_Capex- Mobile 6" xfId="14164" xr:uid="{00000000-0005-0000-0000-00003E0A0000}"/>
    <cellStyle name="_Table_02 Pfd Valuation_Commentaires TBG mars_Copie de Flash du mois d' avril 2009 corrigé par NAIMI_Reporting Onatel Mai 2009 V 0" xfId="904" xr:uid="{00000000-0005-0000-0000-00003F0A0000}"/>
    <cellStyle name="_Table_02 Pfd Valuation_Commentaires TBG mars_Copie de Flash du mois d' avril 2009 corrigé par NAIMI_Reporting Onatel Mai 2009 V 0 2" xfId="14542" xr:uid="{00000000-0005-0000-0000-0000400A0000}"/>
    <cellStyle name="_Table_02 Pfd Valuation_Commentaires TBG mars_Copie de Flash du mois d' avril 2009 corrigé par NAIMI_Reporting Onatel Mai 2009 V 0 2 2" xfId="18335" xr:uid="{00000000-0005-0000-0000-0000410A0000}"/>
    <cellStyle name="_Table_02 Pfd Valuation_Commentaires TBG mars_Copie de Flash du mois d' avril 2009 corrigé par NAIMI_Reporting Onatel Mai 2009 V 0 3" xfId="8821" xr:uid="{00000000-0005-0000-0000-0000420A0000}"/>
    <cellStyle name="_Table_02 Pfd Valuation_Commentaires TBG mars_Copie de Flash du mois d' avril 2009 corrigé par NAIMI_Reporting Onatel Mai 2009 V 0 4" xfId="13779" xr:uid="{00000000-0005-0000-0000-0000430A0000}"/>
    <cellStyle name="_Table_02 Pfd Valuation_Commentaires TBG mars_Copie de Flash du mois d' avril 2009 corrigé par NAIMI_Reporting Onatel Mai 2009 V 0 5" xfId="17946" xr:uid="{00000000-0005-0000-0000-0000440A0000}"/>
    <cellStyle name="_Table_02 Pfd Valuation_Commentaires TBG mars_Copie de Flash du mois d' avril 2009 corrigé par NAIMI_Reporting Onatel Mai 2009 V 0 6" xfId="14163" xr:uid="{00000000-0005-0000-0000-0000450A0000}"/>
    <cellStyle name="_Table_02 Pfd Valuation_Commentaires TBG mars_Copie de Flash du mois d' avril 2009 corrigé par NAIMI_Reporting Onatel Mai 2009 V 0_Budget Telmob 2011" xfId="905" xr:uid="{00000000-0005-0000-0000-0000460A0000}"/>
    <cellStyle name="_Table_02 Pfd Valuation_Commentaires TBG mars_Copie de Flash du mois d' avril 2009 corrigé par NAIMI_Reporting Onatel Mai 2009 V 0_Budget Telmob 2011 2" xfId="14543" xr:uid="{00000000-0005-0000-0000-0000470A0000}"/>
    <cellStyle name="_Table_02 Pfd Valuation_Commentaires TBG mars_Copie de Flash du mois d' avril 2009 corrigé par NAIMI_Reporting Onatel Mai 2009 V 0_Budget Telmob 2011 2 2" xfId="18336" xr:uid="{00000000-0005-0000-0000-0000480A0000}"/>
    <cellStyle name="_Table_02 Pfd Valuation_Commentaires TBG mars_Copie de Flash du mois d' avril 2009 corrigé par NAIMI_Reporting Onatel Mai 2009 V 0_Budget Telmob 2011 3" xfId="8822" xr:uid="{00000000-0005-0000-0000-0000490A0000}"/>
    <cellStyle name="_Table_02 Pfd Valuation_Commentaires TBG mars_Copie de Flash du mois d' avril 2009 corrigé par NAIMI_Reporting Onatel Mai 2009 V 0_Budget Telmob 2011 4" xfId="13777" xr:uid="{00000000-0005-0000-0000-00004A0A0000}"/>
    <cellStyle name="_Table_02 Pfd Valuation_Commentaires TBG mars_Copie de Flash du mois d' avril 2009 corrigé par NAIMI_Reporting Onatel Mai 2009 V 0_Budget Telmob 2011 5" xfId="17945" xr:uid="{00000000-0005-0000-0000-00004B0A0000}"/>
    <cellStyle name="_Table_02 Pfd Valuation_Commentaires TBG mars_Copie de Flash du mois d' avril 2009 corrigé par NAIMI_Reporting Onatel Mai 2009 V 0_Budget Telmob 2011 6" xfId="14162" xr:uid="{00000000-0005-0000-0000-00004C0A0000}"/>
    <cellStyle name="_Table_02 Pfd Valuation_Commentaires TBG mars_Copie de Flash du mois d' avril 2009 corrigé par NAIMI_Reporting Onatel Mai 2009 V 0_Capex- Mobile" xfId="906" xr:uid="{00000000-0005-0000-0000-00004D0A0000}"/>
    <cellStyle name="_Table_02 Pfd Valuation_Commentaires TBG mars_Copie de Flash du mois d' avril 2009 corrigé par NAIMI_Reporting Onatel Mai 2009 V 0_Capex- Mobile 2" xfId="14544" xr:uid="{00000000-0005-0000-0000-00004E0A0000}"/>
    <cellStyle name="_Table_02 Pfd Valuation_Commentaires TBG mars_Copie de Flash du mois d' avril 2009 corrigé par NAIMI_Reporting Onatel Mai 2009 V 0_Capex- Mobile 2 2" xfId="18337" xr:uid="{00000000-0005-0000-0000-00004F0A0000}"/>
    <cellStyle name="_Table_02 Pfd Valuation_Commentaires TBG mars_Copie de Flash du mois d' avril 2009 corrigé par NAIMI_Reporting Onatel Mai 2009 V 0_Capex- Mobile 3" xfId="8823" xr:uid="{00000000-0005-0000-0000-0000500A0000}"/>
    <cellStyle name="_Table_02 Pfd Valuation_Commentaires TBG mars_Copie de Flash du mois d' avril 2009 corrigé par NAIMI_Reporting Onatel Mai 2009 V 0_Capex- Mobile 4" xfId="13775" xr:uid="{00000000-0005-0000-0000-0000510A0000}"/>
    <cellStyle name="_Table_02 Pfd Valuation_Commentaires TBG mars_Copie de Flash du mois d' avril 2009 corrigé par NAIMI_Reporting Onatel Mai 2009 V 0_Capex- Mobile 5" xfId="17944" xr:uid="{00000000-0005-0000-0000-0000520A0000}"/>
    <cellStyle name="_Table_02 Pfd Valuation_Commentaires TBG mars_Copie de Flash du mois d' avril 2009 corrigé par NAIMI_Reporting Onatel Mai 2009 V 0_Capex- Mobile 6" xfId="14161" xr:uid="{00000000-0005-0000-0000-0000530A0000}"/>
    <cellStyle name="_Table_02 Pfd Valuation_Commentaires TBG mars_Copie de Flash du mois d' avril 2009 corrigé par NAIMI_Reporting Onatel Mai 2009 V 0_Flash du mois de septembre 2009 (2) (version 1)" xfId="907" xr:uid="{00000000-0005-0000-0000-0000540A0000}"/>
    <cellStyle name="_Table_02 Pfd Valuation_Commentaires TBG mars_Copie de Flash du mois d' avril 2009 corrigé par NAIMI_Reporting Onatel Mai 2009 V 0_Flash du mois de septembre 2009 (2) (version 1) 2" xfId="14545" xr:uid="{00000000-0005-0000-0000-0000550A0000}"/>
    <cellStyle name="_Table_02 Pfd Valuation_Commentaires TBG mars_Copie de Flash du mois d' avril 2009 corrigé par NAIMI_Reporting Onatel Mai 2009 V 0_Flash du mois de septembre 2009 (2) (version 1) 2 2" xfId="18338" xr:uid="{00000000-0005-0000-0000-0000560A0000}"/>
    <cellStyle name="_Table_02 Pfd Valuation_Commentaires TBG mars_Copie de Flash du mois d' avril 2009 corrigé par NAIMI_Reporting Onatel Mai 2009 V 0_Flash du mois de septembre 2009 (2) (version 1) 3" xfId="8824" xr:uid="{00000000-0005-0000-0000-0000570A0000}"/>
    <cellStyle name="_Table_02 Pfd Valuation_Commentaires TBG mars_Copie de Flash du mois d' avril 2009 corrigé par NAIMI_Reporting Onatel Mai 2009 V 0_Flash du mois de septembre 2009 (2) (version 1) 4" xfId="13773" xr:uid="{00000000-0005-0000-0000-0000580A0000}"/>
    <cellStyle name="_Table_02 Pfd Valuation_Commentaires TBG mars_Copie de Flash du mois d' avril 2009 corrigé par NAIMI_Reporting Onatel Mai 2009 V 0_Flash du mois de septembre 2009 (2) (version 1) 5" xfId="17943" xr:uid="{00000000-0005-0000-0000-0000590A0000}"/>
    <cellStyle name="_Table_02 Pfd Valuation_Commentaires TBG mars_Copie de Flash du mois d' avril 2009 corrigé par NAIMI_Reporting Onatel Mai 2009 V 0_Flash du mois de septembre 2009 (2) (version 1) 6" xfId="14160" xr:uid="{00000000-0005-0000-0000-00005A0A0000}"/>
    <cellStyle name="_Table_02 Pfd Valuation_Commentaires TBG mars_Copie de Flash du mois d' avril 2009 corrigé par NAIMI_Reporting Onatel Mai 2009 V 0_Flash du mois de septembre 2009 (2) (version 1)_Budget Telmob 2011" xfId="908" xr:uid="{00000000-0005-0000-0000-00005B0A0000}"/>
    <cellStyle name="_Table_02 Pfd Valuation_Commentaires TBG mars_Copie de Flash du mois d' avril 2009 corrigé par NAIMI_Reporting Onatel Mai 2009 V 0_Flash du mois de septembre 2009 (2) (version 1)_Budget Telmob 2011 2" xfId="14546" xr:uid="{00000000-0005-0000-0000-00005C0A0000}"/>
    <cellStyle name="_Table_02 Pfd Valuation_Commentaires TBG mars_Copie de Flash du mois d' avril 2009 corrigé par NAIMI_Reporting Onatel Mai 2009 V 0_Flash du mois de septembre 2009 (2) (version 1)_Budget Telmob 2011 2 2" xfId="18339" xr:uid="{00000000-0005-0000-0000-00005D0A0000}"/>
    <cellStyle name="_Table_02 Pfd Valuation_Commentaires TBG mars_Copie de Flash du mois d' avril 2009 corrigé par NAIMI_Reporting Onatel Mai 2009 V 0_Flash du mois de septembre 2009 (2) (version 1)_Budget Telmob 2011 3" xfId="8825" xr:uid="{00000000-0005-0000-0000-00005E0A0000}"/>
    <cellStyle name="_Table_02 Pfd Valuation_Commentaires TBG mars_Copie de Flash du mois d' avril 2009 corrigé par NAIMI_Reporting Onatel Mai 2009 V 0_Flash du mois de septembre 2009 (2) (version 1)_Budget Telmob 2011 4" xfId="13771" xr:uid="{00000000-0005-0000-0000-00005F0A0000}"/>
    <cellStyle name="_Table_02 Pfd Valuation_Commentaires TBG mars_Copie de Flash du mois d' avril 2009 corrigé par NAIMI_Reporting Onatel Mai 2009 V 0_Flash du mois de septembre 2009 (2) (version 1)_Budget Telmob 2011 5" xfId="17942" xr:uid="{00000000-0005-0000-0000-0000600A0000}"/>
    <cellStyle name="_Table_02 Pfd Valuation_Commentaires TBG mars_Copie de Flash du mois d' avril 2009 corrigé par NAIMI_Reporting Onatel Mai 2009 V 0_Flash du mois de septembre 2009 (2) (version 1)_Budget Telmob 2011 6" xfId="9432" xr:uid="{00000000-0005-0000-0000-0000610A0000}"/>
    <cellStyle name="_Table_02 Pfd Valuation_Commentaires TBG mars_Copie de Flash du mois d' avril 2009 corrigé par NAIMI_Reporting Onatel Mai 2009 V 0_Flash du mois de septembre 2009 (2) (version 1)_Capex- Mobile" xfId="909" xr:uid="{00000000-0005-0000-0000-0000620A0000}"/>
    <cellStyle name="_Table_02 Pfd Valuation_Commentaires TBG mars_Copie de Flash du mois d' avril 2009 corrigé par NAIMI_Reporting Onatel Mai 2009 V 0_Flash du mois de septembre 2009 (2) (version 1)_Capex- Mobile 2" xfId="14547" xr:uid="{00000000-0005-0000-0000-0000630A0000}"/>
    <cellStyle name="_Table_02 Pfd Valuation_Commentaires TBG mars_Copie de Flash du mois d' avril 2009 corrigé par NAIMI_Reporting Onatel Mai 2009 V 0_Flash du mois de septembre 2009 (2) (version 1)_Capex- Mobile 2 2" xfId="18340" xr:uid="{00000000-0005-0000-0000-0000640A0000}"/>
    <cellStyle name="_Table_02 Pfd Valuation_Commentaires TBG mars_Copie de Flash du mois d' avril 2009 corrigé par NAIMI_Reporting Onatel Mai 2009 V 0_Flash du mois de septembre 2009 (2) (version 1)_Capex- Mobile 3" xfId="8826" xr:uid="{00000000-0005-0000-0000-0000650A0000}"/>
    <cellStyle name="_Table_02 Pfd Valuation_Commentaires TBG mars_Copie de Flash du mois d' avril 2009 corrigé par NAIMI_Reporting Onatel Mai 2009 V 0_Flash du mois de septembre 2009 (2) (version 1)_Capex- Mobile 4" xfId="13769" xr:uid="{00000000-0005-0000-0000-0000660A0000}"/>
    <cellStyle name="_Table_02 Pfd Valuation_Commentaires TBG mars_Copie de Flash du mois d' avril 2009 corrigé par NAIMI_Reporting Onatel Mai 2009 V 0_Flash du mois de septembre 2009 (2) (version 1)_Capex- Mobile 5" xfId="17941" xr:uid="{00000000-0005-0000-0000-0000670A0000}"/>
    <cellStyle name="_Table_02 Pfd Valuation_Commentaires TBG mars_Copie de Flash du mois d' avril 2009 corrigé par NAIMI_Reporting Onatel Mai 2009 V 0_Flash du mois de septembre 2009 (2) (version 1)_Capex- Mobile 6" xfId="12904" xr:uid="{00000000-0005-0000-0000-0000680A0000}"/>
    <cellStyle name="_Table_02 Pfd Valuation_Commentaires TBG mars_Copie de Flash du mois d' avril 2009 corrigé par NAIMI_Reporting Onatel Mai 2009 V 0_Reporting Onatel septembre  2009 préparé" xfId="910" xr:uid="{00000000-0005-0000-0000-0000690A0000}"/>
    <cellStyle name="_Table_02 Pfd Valuation_Commentaires TBG mars_Copie de Flash du mois d' avril 2009 corrigé par NAIMI_Reporting Onatel Mai 2009 V 0_Reporting Onatel septembre  2009 préparé 2" xfId="14548" xr:uid="{00000000-0005-0000-0000-00006A0A0000}"/>
    <cellStyle name="_Table_02 Pfd Valuation_Commentaires TBG mars_Copie de Flash du mois d' avril 2009 corrigé par NAIMI_Reporting Onatel Mai 2009 V 0_Reporting Onatel septembre  2009 préparé 2 2" xfId="18341" xr:uid="{00000000-0005-0000-0000-00006B0A0000}"/>
    <cellStyle name="_Table_02 Pfd Valuation_Commentaires TBG mars_Copie de Flash du mois d' avril 2009 corrigé par NAIMI_Reporting Onatel Mai 2009 V 0_Reporting Onatel septembre  2009 préparé 3" xfId="8827" xr:uid="{00000000-0005-0000-0000-00006C0A0000}"/>
    <cellStyle name="_Table_02 Pfd Valuation_Commentaires TBG mars_Copie de Flash du mois d' avril 2009 corrigé par NAIMI_Reporting Onatel Mai 2009 V 0_Reporting Onatel septembre  2009 préparé 4" xfId="13767" xr:uid="{00000000-0005-0000-0000-00006D0A0000}"/>
    <cellStyle name="_Table_02 Pfd Valuation_Commentaires TBG mars_Copie de Flash du mois d' avril 2009 corrigé par NAIMI_Reporting Onatel Mai 2009 V 0_Reporting Onatel septembre  2009 préparé 5" xfId="17940" xr:uid="{00000000-0005-0000-0000-00006E0A0000}"/>
    <cellStyle name="_Table_02 Pfd Valuation_Commentaires TBG mars_Copie de Flash du mois d' avril 2009 corrigé par NAIMI_Reporting Onatel Mai 2009 V 0_Reporting Onatel septembre  2009 préparé 6" xfId="9096" xr:uid="{00000000-0005-0000-0000-00006F0A0000}"/>
    <cellStyle name="_Table_02 Pfd Valuation_Commentaires TBG mars_Copie de Flash du mois d' avril 2009 corrigé par NAIMI_Reporting Onatel Mai 2009 V 0_Reporting Onatel septembre  2009 préparé_Budget Telmob 2011" xfId="911" xr:uid="{00000000-0005-0000-0000-0000700A0000}"/>
    <cellStyle name="_Table_02 Pfd Valuation_Commentaires TBG mars_Copie de Flash du mois d' avril 2009 corrigé par NAIMI_Reporting Onatel Mai 2009 V 0_Reporting Onatel septembre  2009 préparé_Budget Telmob 2011 2" xfId="14549" xr:uid="{00000000-0005-0000-0000-0000710A0000}"/>
    <cellStyle name="_Table_02 Pfd Valuation_Commentaires TBG mars_Copie de Flash du mois d' avril 2009 corrigé par NAIMI_Reporting Onatel Mai 2009 V 0_Reporting Onatel septembre  2009 préparé_Budget Telmob 2011 2 2" xfId="18342" xr:uid="{00000000-0005-0000-0000-0000720A0000}"/>
    <cellStyle name="_Table_02 Pfd Valuation_Commentaires TBG mars_Copie de Flash du mois d' avril 2009 corrigé par NAIMI_Reporting Onatel Mai 2009 V 0_Reporting Onatel septembre  2009 préparé_Budget Telmob 2011 3" xfId="8828" xr:uid="{00000000-0005-0000-0000-0000730A0000}"/>
    <cellStyle name="_Table_02 Pfd Valuation_Commentaires TBG mars_Copie de Flash du mois d' avril 2009 corrigé par NAIMI_Reporting Onatel Mai 2009 V 0_Reporting Onatel septembre  2009 préparé_Budget Telmob 2011 4" xfId="13765" xr:uid="{00000000-0005-0000-0000-0000740A0000}"/>
    <cellStyle name="_Table_02 Pfd Valuation_Commentaires TBG mars_Copie de Flash du mois d' avril 2009 corrigé par NAIMI_Reporting Onatel Mai 2009 V 0_Reporting Onatel septembre  2009 préparé_Budget Telmob 2011 5" xfId="17939" xr:uid="{00000000-0005-0000-0000-0000750A0000}"/>
    <cellStyle name="_Table_02 Pfd Valuation_Commentaires TBG mars_Copie de Flash du mois d' avril 2009 corrigé par NAIMI_Reporting Onatel Mai 2009 V 0_Reporting Onatel septembre  2009 préparé_Budget Telmob 2011 6" xfId="10145" xr:uid="{00000000-0005-0000-0000-0000760A0000}"/>
    <cellStyle name="_Table_02 Pfd Valuation_Commentaires TBG mars_Copie de Flash du mois d' avril 2009 corrigé par NAIMI_Reporting Onatel Mai 2009 V 0_Reporting Onatel septembre  2009 préparé_Capex- Mobile" xfId="912" xr:uid="{00000000-0005-0000-0000-0000770A0000}"/>
    <cellStyle name="_Table_02 Pfd Valuation_Commentaires TBG mars_Copie de Flash du mois d' avril 2009 corrigé par NAIMI_Reporting Onatel Mai 2009 V 0_Reporting Onatel septembre  2009 préparé_Capex- Mobile 2" xfId="14550" xr:uid="{00000000-0005-0000-0000-0000780A0000}"/>
    <cellStyle name="_Table_02 Pfd Valuation_Commentaires TBG mars_Copie de Flash du mois d' avril 2009 corrigé par NAIMI_Reporting Onatel Mai 2009 V 0_Reporting Onatel septembre  2009 préparé_Capex- Mobile 2 2" xfId="18343" xr:uid="{00000000-0005-0000-0000-0000790A0000}"/>
    <cellStyle name="_Table_02 Pfd Valuation_Commentaires TBG mars_Copie de Flash du mois d' avril 2009 corrigé par NAIMI_Reporting Onatel Mai 2009 V 0_Reporting Onatel septembre  2009 préparé_Capex- Mobile 3" xfId="8829" xr:uid="{00000000-0005-0000-0000-00007A0A0000}"/>
    <cellStyle name="_Table_02 Pfd Valuation_Commentaires TBG mars_Copie de Flash du mois d' avril 2009 corrigé par NAIMI_Reporting Onatel Mai 2009 V 0_Reporting Onatel septembre  2009 préparé_Capex- Mobile 4" xfId="13763" xr:uid="{00000000-0005-0000-0000-00007B0A0000}"/>
    <cellStyle name="_Table_02 Pfd Valuation_Commentaires TBG mars_Copie de Flash du mois d' avril 2009 corrigé par NAIMI_Reporting Onatel Mai 2009 V 0_Reporting Onatel septembre  2009 préparé_Capex- Mobile 5" xfId="17938" xr:uid="{00000000-0005-0000-0000-00007C0A0000}"/>
    <cellStyle name="_Table_02 Pfd Valuation_Commentaires TBG mars_Copie de Flash du mois d' avril 2009 corrigé par NAIMI_Reporting Onatel Mai 2009 V 0_Reporting Onatel septembre  2009 préparé_Capex- Mobile 6" xfId="19295" xr:uid="{00000000-0005-0000-0000-00007D0A0000}"/>
    <cellStyle name="_Table_02 Pfd Valuation_Commentaires TBG mars_Copie de Flash du mois d' avril 2009 corrigé par NAIMI_Reporting Onatel septembre  2009 préparé" xfId="913" xr:uid="{00000000-0005-0000-0000-00007E0A0000}"/>
    <cellStyle name="_Table_02 Pfd Valuation_Commentaires TBG mars_Copie de Flash du mois d' avril 2009 corrigé par NAIMI_Reporting Onatel septembre  2009 préparé 2" xfId="14551" xr:uid="{00000000-0005-0000-0000-00007F0A0000}"/>
    <cellStyle name="_Table_02 Pfd Valuation_Commentaires TBG mars_Copie de Flash du mois d' avril 2009 corrigé par NAIMI_Reporting Onatel septembre  2009 préparé 2 2" xfId="18344" xr:uid="{00000000-0005-0000-0000-0000800A0000}"/>
    <cellStyle name="_Table_02 Pfd Valuation_Commentaires TBG mars_Copie de Flash du mois d' avril 2009 corrigé par NAIMI_Reporting Onatel septembre  2009 préparé 3" xfId="8830" xr:uid="{00000000-0005-0000-0000-0000810A0000}"/>
    <cellStyle name="_Table_02 Pfd Valuation_Commentaires TBG mars_Copie de Flash du mois d' avril 2009 corrigé par NAIMI_Reporting Onatel septembre  2009 préparé 4" xfId="11099" xr:uid="{00000000-0005-0000-0000-0000820A0000}"/>
    <cellStyle name="_Table_02 Pfd Valuation_Commentaires TBG mars_Copie de Flash du mois d' avril 2009 corrigé par NAIMI_Reporting Onatel septembre  2009 préparé 5" xfId="17937" xr:uid="{00000000-0005-0000-0000-0000830A0000}"/>
    <cellStyle name="_Table_02 Pfd Valuation_Commentaires TBG mars_Copie de Flash du mois d' avril 2009 corrigé par NAIMI_Reporting Onatel septembre  2009 préparé 6" xfId="10081" xr:uid="{00000000-0005-0000-0000-0000840A0000}"/>
    <cellStyle name="_Table_02 Pfd Valuation_Commentaires TBG mars_Copie de Flash du mois d' avril 2009 corrigé par NAIMI_Reporting Onatel septembre  2009 préparé_Budget Telmob 2011" xfId="914" xr:uid="{00000000-0005-0000-0000-0000850A0000}"/>
    <cellStyle name="_Table_02 Pfd Valuation_Commentaires TBG mars_Copie de Flash du mois d' avril 2009 corrigé par NAIMI_Reporting Onatel septembre  2009 préparé_Budget Telmob 2011 2" xfId="14552" xr:uid="{00000000-0005-0000-0000-0000860A0000}"/>
    <cellStyle name="_Table_02 Pfd Valuation_Commentaires TBG mars_Copie de Flash du mois d' avril 2009 corrigé par NAIMI_Reporting Onatel septembre  2009 préparé_Budget Telmob 2011 2 2" xfId="18345" xr:uid="{00000000-0005-0000-0000-0000870A0000}"/>
    <cellStyle name="_Table_02 Pfd Valuation_Commentaires TBG mars_Copie de Flash du mois d' avril 2009 corrigé par NAIMI_Reporting Onatel septembre  2009 préparé_Budget Telmob 2011 3" xfId="8831" xr:uid="{00000000-0005-0000-0000-0000880A0000}"/>
    <cellStyle name="_Table_02 Pfd Valuation_Commentaires TBG mars_Copie de Flash du mois d' avril 2009 corrigé par NAIMI_Reporting Onatel septembre  2009 préparé_Budget Telmob 2011 4" xfId="10915" xr:uid="{00000000-0005-0000-0000-0000890A0000}"/>
    <cellStyle name="_Table_02 Pfd Valuation_Commentaires TBG mars_Copie de Flash du mois d' avril 2009 corrigé par NAIMI_Reporting Onatel septembre  2009 préparé_Budget Telmob 2011 5" xfId="17936" xr:uid="{00000000-0005-0000-0000-00008A0A0000}"/>
    <cellStyle name="_Table_02 Pfd Valuation_Commentaires TBG mars_Copie de Flash du mois d' avril 2009 corrigé par NAIMI_Reporting Onatel septembre  2009 préparé_Budget Telmob 2011 6" xfId="12903" xr:uid="{00000000-0005-0000-0000-00008B0A0000}"/>
    <cellStyle name="_Table_02 Pfd Valuation_Commentaires TBG mars_Copie de Flash du mois d' avril 2009 corrigé par NAIMI_Reporting Onatel septembre  2009 préparé_Capex- Mobile" xfId="915" xr:uid="{00000000-0005-0000-0000-00008C0A0000}"/>
    <cellStyle name="_Table_02 Pfd Valuation_Commentaires TBG mars_Copie de Flash du mois d' avril 2009 corrigé par NAIMI_Reporting Onatel septembre  2009 préparé_Capex- Mobile 2" xfId="14553" xr:uid="{00000000-0005-0000-0000-00008D0A0000}"/>
    <cellStyle name="_Table_02 Pfd Valuation_Commentaires TBG mars_Copie de Flash du mois d' avril 2009 corrigé par NAIMI_Reporting Onatel septembre  2009 préparé_Capex- Mobile 2 2" xfId="18346" xr:uid="{00000000-0005-0000-0000-00008E0A0000}"/>
    <cellStyle name="_Table_02 Pfd Valuation_Commentaires TBG mars_Copie de Flash du mois d' avril 2009 corrigé par NAIMI_Reporting Onatel septembre  2009 préparé_Capex- Mobile 3" xfId="8832" xr:uid="{00000000-0005-0000-0000-00008F0A0000}"/>
    <cellStyle name="_Table_02 Pfd Valuation_Commentaires TBG mars_Copie de Flash du mois d' avril 2009 corrigé par NAIMI_Reporting Onatel septembre  2009 préparé_Capex- Mobile 4" xfId="9929" xr:uid="{00000000-0005-0000-0000-0000900A0000}"/>
    <cellStyle name="_Table_02 Pfd Valuation_Commentaires TBG mars_Copie de Flash du mois d' avril 2009 corrigé par NAIMI_Reporting Onatel septembre  2009 préparé_Capex- Mobile 5" xfId="17935" xr:uid="{00000000-0005-0000-0000-0000910A0000}"/>
    <cellStyle name="_Table_02 Pfd Valuation_Commentaires TBG mars_Copie de Flash du mois d' avril 2009 corrigé par NAIMI_Reporting Onatel septembre  2009 préparé_Capex- Mobile 6" xfId="10125" xr:uid="{00000000-0005-0000-0000-0000920A0000}"/>
    <cellStyle name="_Table_02 Pfd Valuation_Commentaires TBG mars_Flash du mois d' avril 2009" xfId="916" xr:uid="{00000000-0005-0000-0000-0000930A0000}"/>
    <cellStyle name="_Table_02 Pfd Valuation_Commentaires TBG mars_Flash du mois d' avril 2009 2" xfId="14554" xr:uid="{00000000-0005-0000-0000-0000940A0000}"/>
    <cellStyle name="_Table_02 Pfd Valuation_Commentaires TBG mars_Flash du mois d' avril 2009 2 2" xfId="18347" xr:uid="{00000000-0005-0000-0000-0000950A0000}"/>
    <cellStyle name="_Table_02 Pfd Valuation_Commentaires TBG mars_Flash du mois d' avril 2009 3" xfId="8833" xr:uid="{00000000-0005-0000-0000-0000960A0000}"/>
    <cellStyle name="_Table_02 Pfd Valuation_Commentaires TBG mars_Flash du mois d' avril 2009 4" xfId="11105" xr:uid="{00000000-0005-0000-0000-0000970A0000}"/>
    <cellStyle name="_Table_02 Pfd Valuation_Commentaires TBG mars_Flash du mois d' avril 2009 5" xfId="17934" xr:uid="{00000000-0005-0000-0000-0000980A0000}"/>
    <cellStyle name="_Table_02 Pfd Valuation_Commentaires TBG mars_Flash du mois d' avril 2009 6" xfId="10109" xr:uid="{00000000-0005-0000-0000-0000990A0000}"/>
    <cellStyle name="_Table_02 Pfd Valuation_Commentaires TBG mars_Flash du mois d' avril 2009_Budget Telmob 2011" xfId="917" xr:uid="{00000000-0005-0000-0000-00009A0A0000}"/>
    <cellStyle name="_Table_02 Pfd Valuation_Commentaires TBG mars_Flash du mois d' avril 2009_Budget Telmob 2011 2" xfId="14555" xr:uid="{00000000-0005-0000-0000-00009B0A0000}"/>
    <cellStyle name="_Table_02 Pfd Valuation_Commentaires TBG mars_Flash du mois d' avril 2009_Budget Telmob 2011 2 2" xfId="18348" xr:uid="{00000000-0005-0000-0000-00009C0A0000}"/>
    <cellStyle name="_Table_02 Pfd Valuation_Commentaires TBG mars_Flash du mois d' avril 2009_Budget Telmob 2011 3" xfId="8834" xr:uid="{00000000-0005-0000-0000-00009D0A0000}"/>
    <cellStyle name="_Table_02 Pfd Valuation_Commentaires TBG mars_Flash du mois d' avril 2009_Budget Telmob 2011 4" xfId="11037" xr:uid="{00000000-0005-0000-0000-00009E0A0000}"/>
    <cellStyle name="_Table_02 Pfd Valuation_Commentaires TBG mars_Flash du mois d' avril 2009_Budget Telmob 2011 5" xfId="17933" xr:uid="{00000000-0005-0000-0000-00009F0A0000}"/>
    <cellStyle name="_Table_02 Pfd Valuation_Commentaires TBG mars_Flash du mois d' avril 2009_Budget Telmob 2011 6" xfId="14159" xr:uid="{00000000-0005-0000-0000-0000A00A0000}"/>
    <cellStyle name="_Table_02 Pfd Valuation_Commentaires TBG mars_Flash du mois d' avril 2009_Capex- Mobile" xfId="918" xr:uid="{00000000-0005-0000-0000-0000A10A0000}"/>
    <cellStyle name="_Table_02 Pfd Valuation_Commentaires TBG mars_Flash du mois d' avril 2009_Capex- Mobile 2" xfId="14556" xr:uid="{00000000-0005-0000-0000-0000A20A0000}"/>
    <cellStyle name="_Table_02 Pfd Valuation_Commentaires TBG mars_Flash du mois d' avril 2009_Capex- Mobile 2 2" xfId="18349" xr:uid="{00000000-0005-0000-0000-0000A30A0000}"/>
    <cellStyle name="_Table_02 Pfd Valuation_Commentaires TBG mars_Flash du mois d' avril 2009_Capex- Mobile 3" xfId="8835" xr:uid="{00000000-0005-0000-0000-0000A40A0000}"/>
    <cellStyle name="_Table_02 Pfd Valuation_Commentaires TBG mars_Flash du mois d' avril 2009_Capex- Mobile 4" xfId="13760" xr:uid="{00000000-0005-0000-0000-0000A50A0000}"/>
    <cellStyle name="_Table_02 Pfd Valuation_Commentaires TBG mars_Flash du mois d' avril 2009_Capex- Mobile 5" xfId="17932" xr:uid="{00000000-0005-0000-0000-0000A60A0000}"/>
    <cellStyle name="_Table_02 Pfd Valuation_Commentaires TBG mars_Flash du mois d' avril 2009_Capex- Mobile 6" xfId="19776" xr:uid="{00000000-0005-0000-0000-0000A70A0000}"/>
    <cellStyle name="_Table_02 Pfd Valuation_Commentaires TBG mars_Flash du mois d' avril 2009_Flash du mois de mai 2009" xfId="919" xr:uid="{00000000-0005-0000-0000-0000A80A0000}"/>
    <cellStyle name="_Table_02 Pfd Valuation_Commentaires TBG mars_Flash du mois d' avril 2009_Flash du mois de mai 2009 2" xfId="14557" xr:uid="{00000000-0005-0000-0000-0000A90A0000}"/>
    <cellStyle name="_Table_02 Pfd Valuation_Commentaires TBG mars_Flash du mois d' avril 2009_Flash du mois de mai 2009 2 2" xfId="18350" xr:uid="{00000000-0005-0000-0000-0000AA0A0000}"/>
    <cellStyle name="_Table_02 Pfd Valuation_Commentaires TBG mars_Flash du mois d' avril 2009_Flash du mois de mai 2009 3" xfId="8836" xr:uid="{00000000-0005-0000-0000-0000AB0A0000}"/>
    <cellStyle name="_Table_02 Pfd Valuation_Commentaires TBG mars_Flash du mois d' avril 2009_Flash du mois de mai 2009 4" xfId="13758" xr:uid="{00000000-0005-0000-0000-0000AC0A0000}"/>
    <cellStyle name="_Table_02 Pfd Valuation_Commentaires TBG mars_Flash du mois d' avril 2009_Flash du mois de mai 2009 5" xfId="17931" xr:uid="{00000000-0005-0000-0000-0000AD0A0000}"/>
    <cellStyle name="_Table_02 Pfd Valuation_Commentaires TBG mars_Flash du mois d' avril 2009_Flash du mois de mai 2009 6" xfId="20101" xr:uid="{00000000-0005-0000-0000-0000AE0A0000}"/>
    <cellStyle name="_Table_02 Pfd Valuation_Commentaires TBG mars_Flash du mois d' avril 2009_Flash du mois de mai 2009_Budget Telmob 2011" xfId="920" xr:uid="{00000000-0005-0000-0000-0000AF0A0000}"/>
    <cellStyle name="_Table_02 Pfd Valuation_Commentaires TBG mars_Flash du mois d' avril 2009_Flash du mois de mai 2009_Budget Telmob 2011 2" xfId="14558" xr:uid="{00000000-0005-0000-0000-0000B00A0000}"/>
    <cellStyle name="_Table_02 Pfd Valuation_Commentaires TBG mars_Flash du mois d' avril 2009_Flash du mois de mai 2009_Budget Telmob 2011 2 2" xfId="18351" xr:uid="{00000000-0005-0000-0000-0000B10A0000}"/>
    <cellStyle name="_Table_02 Pfd Valuation_Commentaires TBG mars_Flash du mois d' avril 2009_Flash du mois de mai 2009_Budget Telmob 2011 3" xfId="8837" xr:uid="{00000000-0005-0000-0000-0000B20A0000}"/>
    <cellStyle name="_Table_02 Pfd Valuation_Commentaires TBG mars_Flash du mois d' avril 2009_Flash du mois de mai 2009_Budget Telmob 2011 4" xfId="11291" xr:uid="{00000000-0005-0000-0000-0000B30A0000}"/>
    <cellStyle name="_Table_02 Pfd Valuation_Commentaires TBG mars_Flash du mois d' avril 2009_Flash du mois de mai 2009_Budget Telmob 2011 5" xfId="17930" xr:uid="{00000000-0005-0000-0000-0000B40A0000}"/>
    <cellStyle name="_Table_02 Pfd Valuation_Commentaires TBG mars_Flash du mois d' avril 2009_Flash du mois de mai 2009_Budget Telmob 2011 6" xfId="14158" xr:uid="{00000000-0005-0000-0000-0000B50A0000}"/>
    <cellStyle name="_Table_02 Pfd Valuation_Commentaires TBG mars_Flash du mois d' avril 2009_Flash du mois de mai 2009_Capex- Mobile" xfId="921" xr:uid="{00000000-0005-0000-0000-0000B60A0000}"/>
    <cellStyle name="_Table_02 Pfd Valuation_Commentaires TBG mars_Flash du mois d' avril 2009_Flash du mois de mai 2009_Capex- Mobile 2" xfId="14559" xr:uid="{00000000-0005-0000-0000-0000B70A0000}"/>
    <cellStyle name="_Table_02 Pfd Valuation_Commentaires TBG mars_Flash du mois d' avril 2009_Flash du mois de mai 2009_Capex- Mobile 2 2" xfId="18352" xr:uid="{00000000-0005-0000-0000-0000B80A0000}"/>
    <cellStyle name="_Table_02 Pfd Valuation_Commentaires TBG mars_Flash du mois d' avril 2009_Flash du mois de mai 2009_Capex- Mobile 3" xfId="8838" xr:uid="{00000000-0005-0000-0000-0000B90A0000}"/>
    <cellStyle name="_Table_02 Pfd Valuation_Commentaires TBG mars_Flash du mois d' avril 2009_Flash du mois de mai 2009_Capex- Mobile 4" xfId="13756" xr:uid="{00000000-0005-0000-0000-0000BA0A0000}"/>
    <cellStyle name="_Table_02 Pfd Valuation_Commentaires TBG mars_Flash du mois d' avril 2009_Flash du mois de mai 2009_Capex- Mobile 5" xfId="17929" xr:uid="{00000000-0005-0000-0000-0000BB0A0000}"/>
    <cellStyle name="_Table_02 Pfd Valuation_Commentaires TBG mars_Flash du mois d' avril 2009_Flash du mois de mai 2009_Capex- Mobile 6" xfId="19350" xr:uid="{00000000-0005-0000-0000-0000BC0A0000}"/>
    <cellStyle name="_Table_02 Pfd Valuation_Commentaires TBG mars_Flash du mois d' avril 2009_Flash du mois de septembre 2009 (2) (version 1)" xfId="922" xr:uid="{00000000-0005-0000-0000-0000BD0A0000}"/>
    <cellStyle name="_Table_02 Pfd Valuation_Commentaires TBG mars_Flash du mois d' avril 2009_Flash du mois de septembre 2009 (2) (version 1) 2" xfId="14560" xr:uid="{00000000-0005-0000-0000-0000BE0A0000}"/>
    <cellStyle name="_Table_02 Pfd Valuation_Commentaires TBG mars_Flash du mois d' avril 2009_Flash du mois de septembre 2009 (2) (version 1) 2 2" xfId="18353" xr:uid="{00000000-0005-0000-0000-0000BF0A0000}"/>
    <cellStyle name="_Table_02 Pfd Valuation_Commentaires TBG mars_Flash du mois d' avril 2009_Flash du mois de septembre 2009 (2) (version 1) 3" xfId="8839" xr:uid="{00000000-0005-0000-0000-0000C00A0000}"/>
    <cellStyle name="_Table_02 Pfd Valuation_Commentaires TBG mars_Flash du mois d' avril 2009_Flash du mois de septembre 2009 (2) (version 1) 4" xfId="13754" xr:uid="{00000000-0005-0000-0000-0000C10A0000}"/>
    <cellStyle name="_Table_02 Pfd Valuation_Commentaires TBG mars_Flash du mois d' avril 2009_Flash du mois de septembre 2009 (2) (version 1) 5" xfId="17928" xr:uid="{00000000-0005-0000-0000-0000C20A0000}"/>
    <cellStyle name="_Table_02 Pfd Valuation_Commentaires TBG mars_Flash du mois d' avril 2009_Flash du mois de septembre 2009 (2) (version 1) 6" xfId="14157" xr:uid="{00000000-0005-0000-0000-0000C30A0000}"/>
    <cellStyle name="_Table_02 Pfd Valuation_Commentaires TBG mars_Flash du mois d' avril 2009_Flash du mois de septembre 2009 (2) (version 1)_Budget Telmob 2011" xfId="923" xr:uid="{00000000-0005-0000-0000-0000C40A0000}"/>
    <cellStyle name="_Table_02 Pfd Valuation_Commentaires TBG mars_Flash du mois d' avril 2009_Flash du mois de septembre 2009 (2) (version 1)_Budget Telmob 2011 2" xfId="14561" xr:uid="{00000000-0005-0000-0000-0000C50A0000}"/>
    <cellStyle name="_Table_02 Pfd Valuation_Commentaires TBG mars_Flash du mois d' avril 2009_Flash du mois de septembre 2009 (2) (version 1)_Budget Telmob 2011 2 2" xfId="18354" xr:uid="{00000000-0005-0000-0000-0000C60A0000}"/>
    <cellStyle name="_Table_02 Pfd Valuation_Commentaires TBG mars_Flash du mois d' avril 2009_Flash du mois de septembre 2009 (2) (version 1)_Budget Telmob 2011 3" xfId="8840" xr:uid="{00000000-0005-0000-0000-0000C70A0000}"/>
    <cellStyle name="_Table_02 Pfd Valuation_Commentaires TBG mars_Flash du mois d' avril 2009_Flash du mois de septembre 2009 (2) (version 1)_Budget Telmob 2011 4" xfId="13752" xr:uid="{00000000-0005-0000-0000-0000C80A0000}"/>
    <cellStyle name="_Table_02 Pfd Valuation_Commentaires TBG mars_Flash du mois d' avril 2009_Flash du mois de septembre 2009 (2) (version 1)_Budget Telmob 2011 5" xfId="10679" xr:uid="{00000000-0005-0000-0000-0000C90A0000}"/>
    <cellStyle name="_Table_02 Pfd Valuation_Commentaires TBG mars_Flash du mois d' avril 2009_Flash du mois de septembre 2009 (2) (version 1)_Budget Telmob 2011 6" xfId="19772" xr:uid="{00000000-0005-0000-0000-0000CA0A0000}"/>
    <cellStyle name="_Table_02 Pfd Valuation_Commentaires TBG mars_Flash du mois d' avril 2009_Flash du mois de septembre 2009 (2) (version 1)_Capex- Mobile" xfId="924" xr:uid="{00000000-0005-0000-0000-0000CB0A0000}"/>
    <cellStyle name="_Table_02 Pfd Valuation_Commentaires TBG mars_Flash du mois d' avril 2009_Flash du mois de septembre 2009 (2) (version 1)_Capex- Mobile 2" xfId="14562" xr:uid="{00000000-0005-0000-0000-0000CC0A0000}"/>
    <cellStyle name="_Table_02 Pfd Valuation_Commentaires TBG mars_Flash du mois d' avril 2009_Flash du mois de septembre 2009 (2) (version 1)_Capex- Mobile 2 2" xfId="18355" xr:uid="{00000000-0005-0000-0000-0000CD0A0000}"/>
    <cellStyle name="_Table_02 Pfd Valuation_Commentaires TBG mars_Flash du mois d' avril 2009_Flash du mois de septembre 2009 (2) (version 1)_Capex- Mobile 3" xfId="8841" xr:uid="{00000000-0005-0000-0000-0000CE0A0000}"/>
    <cellStyle name="_Table_02 Pfd Valuation_Commentaires TBG mars_Flash du mois d' avril 2009_Flash du mois de septembre 2009 (2) (version 1)_Capex- Mobile 4" xfId="13749" xr:uid="{00000000-0005-0000-0000-0000CF0A0000}"/>
    <cellStyle name="_Table_02 Pfd Valuation_Commentaires TBG mars_Flash du mois d' avril 2009_Flash du mois de septembre 2009 (2) (version 1)_Capex- Mobile 5" xfId="9678" xr:uid="{00000000-0005-0000-0000-0000D00A0000}"/>
    <cellStyle name="_Table_02 Pfd Valuation_Commentaires TBG mars_Flash du mois d' avril 2009_Flash du mois de septembre 2009 (2) (version 1)_Capex- Mobile 6" xfId="20100" xr:uid="{00000000-0005-0000-0000-0000D10A0000}"/>
    <cellStyle name="_Table_02 Pfd Valuation_Commentaires TBG mars_Flash du mois d' avril 2009_Reporting Onatel Mai 2009 V 0" xfId="925" xr:uid="{00000000-0005-0000-0000-0000D20A0000}"/>
    <cellStyle name="_Table_02 Pfd Valuation_Commentaires TBG mars_Flash du mois d' avril 2009_Reporting Onatel Mai 2009 V 0 2" xfId="14563" xr:uid="{00000000-0005-0000-0000-0000D30A0000}"/>
    <cellStyle name="_Table_02 Pfd Valuation_Commentaires TBG mars_Flash du mois d' avril 2009_Reporting Onatel Mai 2009 V 0 2 2" xfId="18356" xr:uid="{00000000-0005-0000-0000-0000D40A0000}"/>
    <cellStyle name="_Table_02 Pfd Valuation_Commentaires TBG mars_Flash du mois d' avril 2009_Reporting Onatel Mai 2009 V 0 3" xfId="8842" xr:uid="{00000000-0005-0000-0000-0000D50A0000}"/>
    <cellStyle name="_Table_02 Pfd Valuation_Commentaires TBG mars_Flash du mois d' avril 2009_Reporting Onatel Mai 2009 V 0 4" xfId="13747" xr:uid="{00000000-0005-0000-0000-0000D60A0000}"/>
    <cellStyle name="_Table_02 Pfd Valuation_Commentaires TBG mars_Flash du mois d' avril 2009_Reporting Onatel Mai 2009 V 0 5" xfId="10680" xr:uid="{00000000-0005-0000-0000-0000D70A0000}"/>
    <cellStyle name="_Table_02 Pfd Valuation_Commentaires TBG mars_Flash du mois d' avril 2009_Reporting Onatel Mai 2009 V 0 6" xfId="14156" xr:uid="{00000000-0005-0000-0000-0000D80A0000}"/>
    <cellStyle name="_Table_02 Pfd Valuation_Commentaires TBG mars_Flash du mois d' avril 2009_Reporting Onatel Mai 2009 V 0_Budget Telmob 2011" xfId="926" xr:uid="{00000000-0005-0000-0000-0000D90A0000}"/>
    <cellStyle name="_Table_02 Pfd Valuation_Commentaires TBG mars_Flash du mois d' avril 2009_Reporting Onatel Mai 2009 V 0_Budget Telmob 2011 2" xfId="14564" xr:uid="{00000000-0005-0000-0000-0000DA0A0000}"/>
    <cellStyle name="_Table_02 Pfd Valuation_Commentaires TBG mars_Flash du mois d' avril 2009_Reporting Onatel Mai 2009 V 0_Budget Telmob 2011 2 2" xfId="18357" xr:uid="{00000000-0005-0000-0000-0000DB0A0000}"/>
    <cellStyle name="_Table_02 Pfd Valuation_Commentaires TBG mars_Flash du mois d' avril 2009_Reporting Onatel Mai 2009 V 0_Budget Telmob 2011 3" xfId="8843" xr:uid="{00000000-0005-0000-0000-0000DC0A0000}"/>
    <cellStyle name="_Table_02 Pfd Valuation_Commentaires TBG mars_Flash du mois d' avril 2009_Reporting Onatel Mai 2009 V 0_Budget Telmob 2011 4" xfId="11290" xr:uid="{00000000-0005-0000-0000-0000DD0A0000}"/>
    <cellStyle name="_Table_02 Pfd Valuation_Commentaires TBG mars_Flash du mois d' avril 2009_Reporting Onatel Mai 2009 V 0_Budget Telmob 2011 5" xfId="9679" xr:uid="{00000000-0005-0000-0000-0000DE0A0000}"/>
    <cellStyle name="_Table_02 Pfd Valuation_Commentaires TBG mars_Flash du mois d' avril 2009_Reporting Onatel Mai 2009 V 0_Budget Telmob 2011 6" xfId="19352" xr:uid="{00000000-0005-0000-0000-0000DF0A0000}"/>
    <cellStyle name="_Table_02 Pfd Valuation_Commentaires TBG mars_Flash du mois d' avril 2009_Reporting Onatel Mai 2009 V 0_Capex- Mobile" xfId="927" xr:uid="{00000000-0005-0000-0000-0000E00A0000}"/>
    <cellStyle name="_Table_02 Pfd Valuation_Commentaires TBG mars_Flash du mois d' avril 2009_Reporting Onatel Mai 2009 V 0_Capex- Mobile 2" xfId="14565" xr:uid="{00000000-0005-0000-0000-0000E10A0000}"/>
    <cellStyle name="_Table_02 Pfd Valuation_Commentaires TBG mars_Flash du mois d' avril 2009_Reporting Onatel Mai 2009 V 0_Capex- Mobile 2 2" xfId="18358" xr:uid="{00000000-0005-0000-0000-0000E20A0000}"/>
    <cellStyle name="_Table_02 Pfd Valuation_Commentaires TBG mars_Flash du mois d' avril 2009_Reporting Onatel Mai 2009 V 0_Capex- Mobile 3" xfId="8844" xr:uid="{00000000-0005-0000-0000-0000E30A0000}"/>
    <cellStyle name="_Table_02 Pfd Valuation_Commentaires TBG mars_Flash du mois d' avril 2009_Reporting Onatel Mai 2009 V 0_Capex- Mobile 4" xfId="13745" xr:uid="{00000000-0005-0000-0000-0000E40A0000}"/>
    <cellStyle name="_Table_02 Pfd Valuation_Commentaires TBG mars_Flash du mois d' avril 2009_Reporting Onatel Mai 2009 V 0_Capex- Mobile 5" xfId="8413" xr:uid="{00000000-0005-0000-0000-0000E50A0000}"/>
    <cellStyle name="_Table_02 Pfd Valuation_Commentaires TBG mars_Flash du mois d' avril 2009_Reporting Onatel Mai 2009 V 0_Capex- Mobile 6" xfId="14155" xr:uid="{00000000-0005-0000-0000-0000E60A0000}"/>
    <cellStyle name="_Table_02 Pfd Valuation_Commentaires TBG mars_Flash du mois d' avril 2009_Reporting Onatel septembre  2009 préparé" xfId="928" xr:uid="{00000000-0005-0000-0000-0000E70A0000}"/>
    <cellStyle name="_Table_02 Pfd Valuation_Commentaires TBG mars_Flash du mois d' avril 2009_Reporting Onatel septembre  2009 préparé 2" xfId="14566" xr:uid="{00000000-0005-0000-0000-0000E80A0000}"/>
    <cellStyle name="_Table_02 Pfd Valuation_Commentaires TBG mars_Flash du mois d' avril 2009_Reporting Onatel septembre  2009 préparé 2 2" xfId="18359" xr:uid="{00000000-0005-0000-0000-0000E90A0000}"/>
    <cellStyle name="_Table_02 Pfd Valuation_Commentaires TBG mars_Flash du mois d' avril 2009_Reporting Onatel septembre  2009 préparé 3" xfId="8845" xr:uid="{00000000-0005-0000-0000-0000EA0A0000}"/>
    <cellStyle name="_Table_02 Pfd Valuation_Commentaires TBG mars_Flash du mois d' avril 2009_Reporting Onatel septembre  2009 préparé 4" xfId="13743" xr:uid="{00000000-0005-0000-0000-0000EB0A0000}"/>
    <cellStyle name="_Table_02 Pfd Valuation_Commentaires TBG mars_Flash du mois d' avril 2009_Reporting Onatel septembre  2009 préparé 5" xfId="12894" xr:uid="{00000000-0005-0000-0000-0000EC0A0000}"/>
    <cellStyle name="_Table_02 Pfd Valuation_Commentaires TBG mars_Flash du mois d' avril 2009_Reporting Onatel septembre  2009 préparé 6" xfId="19773" xr:uid="{00000000-0005-0000-0000-0000ED0A0000}"/>
    <cellStyle name="_Table_02 Pfd Valuation_Commentaires TBG mars_Flash du mois d' avril 2009_Reporting Onatel septembre  2009 préparé_Budget Telmob 2011" xfId="929" xr:uid="{00000000-0005-0000-0000-0000EE0A0000}"/>
    <cellStyle name="_Table_02 Pfd Valuation_Commentaires TBG mars_Flash du mois d' avril 2009_Reporting Onatel septembre  2009 préparé_Budget Telmob 2011 2" xfId="14567" xr:uid="{00000000-0005-0000-0000-0000EF0A0000}"/>
    <cellStyle name="_Table_02 Pfd Valuation_Commentaires TBG mars_Flash du mois d' avril 2009_Reporting Onatel septembre  2009 préparé_Budget Telmob 2011 2 2" xfId="18360" xr:uid="{00000000-0005-0000-0000-0000F00A0000}"/>
    <cellStyle name="_Table_02 Pfd Valuation_Commentaires TBG mars_Flash du mois d' avril 2009_Reporting Onatel septembre  2009 préparé_Budget Telmob 2011 3" xfId="8846" xr:uid="{00000000-0005-0000-0000-0000F10A0000}"/>
    <cellStyle name="_Table_02 Pfd Valuation_Commentaires TBG mars_Flash du mois d' avril 2009_Reporting Onatel septembre  2009 préparé_Budget Telmob 2011 4" xfId="13741" xr:uid="{00000000-0005-0000-0000-0000F20A0000}"/>
    <cellStyle name="_Table_02 Pfd Valuation_Commentaires TBG mars_Flash du mois d' avril 2009_Reporting Onatel septembre  2009 préparé_Budget Telmob 2011 5" xfId="10681" xr:uid="{00000000-0005-0000-0000-0000F30A0000}"/>
    <cellStyle name="_Table_02 Pfd Valuation_Commentaires TBG mars_Flash du mois d' avril 2009_Reporting Onatel septembre  2009 préparé_Budget Telmob 2011 6" xfId="20099" xr:uid="{00000000-0005-0000-0000-0000F40A0000}"/>
    <cellStyle name="_Table_02 Pfd Valuation_Commentaires TBG mars_Flash du mois d' avril 2009_Reporting Onatel septembre  2009 préparé_Capex- Mobile" xfId="930" xr:uid="{00000000-0005-0000-0000-0000F50A0000}"/>
    <cellStyle name="_Table_02 Pfd Valuation_Commentaires TBG mars_Flash du mois d' avril 2009_Reporting Onatel septembre  2009 préparé_Capex- Mobile 2" xfId="14568" xr:uid="{00000000-0005-0000-0000-0000F60A0000}"/>
    <cellStyle name="_Table_02 Pfd Valuation_Commentaires TBG mars_Flash du mois d' avril 2009_Reporting Onatel septembre  2009 préparé_Capex- Mobile 2 2" xfId="18361" xr:uid="{00000000-0005-0000-0000-0000F70A0000}"/>
    <cellStyle name="_Table_02 Pfd Valuation_Commentaires TBG mars_Flash du mois d' avril 2009_Reporting Onatel septembre  2009 préparé_Capex- Mobile 3" xfId="8847" xr:uid="{00000000-0005-0000-0000-0000F80A0000}"/>
    <cellStyle name="_Table_02 Pfd Valuation_Commentaires TBG mars_Flash du mois d' avril 2009_Reporting Onatel septembre  2009 préparé_Capex- Mobile 4" xfId="13738" xr:uid="{00000000-0005-0000-0000-0000F90A0000}"/>
    <cellStyle name="_Table_02 Pfd Valuation_Commentaires TBG mars_Flash du mois d' avril 2009_Reporting Onatel septembre  2009 préparé_Capex- Mobile 5" xfId="12895" xr:uid="{00000000-0005-0000-0000-0000FA0A0000}"/>
    <cellStyle name="_Table_02 Pfd Valuation_Commentaires TBG mars_Flash du mois d' avril 2009_Reporting Onatel septembre  2009 préparé_Capex- Mobile 6" xfId="14154" xr:uid="{00000000-0005-0000-0000-0000FB0A0000}"/>
    <cellStyle name="_Table_02 Pfd Valuation_Commentaires TBG mars_Flash du mois de mai 2009" xfId="931" xr:uid="{00000000-0005-0000-0000-0000FC0A0000}"/>
    <cellStyle name="_Table_02 Pfd Valuation_Commentaires TBG mars_Flash du mois de mai 2009 2" xfId="14569" xr:uid="{00000000-0005-0000-0000-0000FD0A0000}"/>
    <cellStyle name="_Table_02 Pfd Valuation_Commentaires TBG mars_Flash du mois de mai 2009 2 2" xfId="18362" xr:uid="{00000000-0005-0000-0000-0000FE0A0000}"/>
    <cellStyle name="_Table_02 Pfd Valuation_Commentaires TBG mars_Flash du mois de mai 2009 3" xfId="8848" xr:uid="{00000000-0005-0000-0000-0000FF0A0000}"/>
    <cellStyle name="_Table_02 Pfd Valuation_Commentaires TBG mars_Flash du mois de mai 2009 4" xfId="13736" xr:uid="{00000000-0005-0000-0000-0000000B0000}"/>
    <cellStyle name="_Table_02 Pfd Valuation_Commentaires TBG mars_Flash du mois de mai 2009 5" xfId="12896" xr:uid="{00000000-0005-0000-0000-0000010B0000}"/>
    <cellStyle name="_Table_02 Pfd Valuation_Commentaires TBG mars_Flash du mois de mai 2009 6" xfId="17185" xr:uid="{00000000-0005-0000-0000-0000020B0000}"/>
    <cellStyle name="_Table_02 Pfd Valuation_Commentaires TBG mars_Flash du mois de mai 2009_Budget Telmob 2011" xfId="932" xr:uid="{00000000-0005-0000-0000-0000030B0000}"/>
    <cellStyle name="_Table_02 Pfd Valuation_Commentaires TBG mars_Flash du mois de mai 2009_Budget Telmob 2011 2" xfId="14570" xr:uid="{00000000-0005-0000-0000-0000040B0000}"/>
    <cellStyle name="_Table_02 Pfd Valuation_Commentaires TBG mars_Flash du mois de mai 2009_Budget Telmob 2011 2 2" xfId="18363" xr:uid="{00000000-0005-0000-0000-0000050B0000}"/>
    <cellStyle name="_Table_02 Pfd Valuation_Commentaires TBG mars_Flash du mois de mai 2009_Budget Telmob 2011 3" xfId="8849" xr:uid="{00000000-0005-0000-0000-0000060B0000}"/>
    <cellStyle name="_Table_02 Pfd Valuation_Commentaires TBG mars_Flash du mois de mai 2009_Budget Telmob 2011 4" xfId="11289" xr:uid="{00000000-0005-0000-0000-0000070B0000}"/>
    <cellStyle name="_Table_02 Pfd Valuation_Commentaires TBG mars_Flash du mois de mai 2009_Budget Telmob 2011 5" xfId="17927" xr:uid="{00000000-0005-0000-0000-0000080B0000}"/>
    <cellStyle name="_Table_02 Pfd Valuation_Commentaires TBG mars_Flash du mois de mai 2009_Budget Telmob 2011 6" xfId="8427" xr:uid="{00000000-0005-0000-0000-0000090B0000}"/>
    <cellStyle name="_Table_02 Pfd Valuation_Commentaires TBG mars_Flash du mois de mai 2009_Capex- Mobile" xfId="933" xr:uid="{00000000-0005-0000-0000-00000A0B0000}"/>
    <cellStyle name="_Table_02 Pfd Valuation_Commentaires TBG mars_Flash du mois de mai 2009_Capex- Mobile 2" xfId="14571" xr:uid="{00000000-0005-0000-0000-00000B0B0000}"/>
    <cellStyle name="_Table_02 Pfd Valuation_Commentaires TBG mars_Flash du mois de mai 2009_Capex- Mobile 2 2" xfId="18364" xr:uid="{00000000-0005-0000-0000-00000C0B0000}"/>
    <cellStyle name="_Table_02 Pfd Valuation_Commentaires TBG mars_Flash du mois de mai 2009_Capex- Mobile 3" xfId="8850" xr:uid="{00000000-0005-0000-0000-00000D0B0000}"/>
    <cellStyle name="_Table_02 Pfd Valuation_Commentaires TBG mars_Flash du mois de mai 2009_Capex- Mobile 4" xfId="13734" xr:uid="{00000000-0005-0000-0000-00000E0B0000}"/>
    <cellStyle name="_Table_02 Pfd Valuation_Commentaires TBG mars_Flash du mois de mai 2009_Capex- Mobile 5" xfId="19095" xr:uid="{00000000-0005-0000-0000-00000F0B0000}"/>
    <cellStyle name="_Table_02 Pfd Valuation_Commentaires TBG mars_Flash du mois de mai 2009_Capex- Mobile 6" xfId="19771" xr:uid="{00000000-0005-0000-0000-0000100B0000}"/>
    <cellStyle name="_Table_02 Pfd Valuation_Commentaires TBG mars_Flash du mois de septembre 2009 (2) (version 1)" xfId="934" xr:uid="{00000000-0005-0000-0000-0000110B0000}"/>
    <cellStyle name="_Table_02 Pfd Valuation_Commentaires TBG mars_Flash du mois de septembre 2009 (2) (version 1) 2" xfId="14572" xr:uid="{00000000-0005-0000-0000-0000120B0000}"/>
    <cellStyle name="_Table_02 Pfd Valuation_Commentaires TBG mars_Flash du mois de septembre 2009 (2) (version 1) 2 2" xfId="18365" xr:uid="{00000000-0005-0000-0000-0000130B0000}"/>
    <cellStyle name="_Table_02 Pfd Valuation_Commentaires TBG mars_Flash du mois de septembre 2009 (2) (version 1) 3" xfId="8851" xr:uid="{00000000-0005-0000-0000-0000140B0000}"/>
    <cellStyle name="_Table_02 Pfd Valuation_Commentaires TBG mars_Flash du mois de septembre 2009 (2) (version 1) 4" xfId="13732" xr:uid="{00000000-0005-0000-0000-0000150B0000}"/>
    <cellStyle name="_Table_02 Pfd Valuation_Commentaires TBG mars_Flash du mois de septembre 2009 (2) (version 1) 5" xfId="19584" xr:uid="{00000000-0005-0000-0000-0000160B0000}"/>
    <cellStyle name="_Table_02 Pfd Valuation_Commentaires TBG mars_Flash du mois de septembre 2009 (2) (version 1) 6" xfId="20098" xr:uid="{00000000-0005-0000-0000-0000170B0000}"/>
    <cellStyle name="_Table_02 Pfd Valuation_Commentaires TBG mars_Flash du mois de septembre 2009 (2) (version 1)_Budget Telmob 2011" xfId="935" xr:uid="{00000000-0005-0000-0000-0000180B0000}"/>
    <cellStyle name="_Table_02 Pfd Valuation_Commentaires TBG mars_Flash du mois de septembre 2009 (2) (version 1)_Budget Telmob 2011 2" xfId="14573" xr:uid="{00000000-0005-0000-0000-0000190B0000}"/>
    <cellStyle name="_Table_02 Pfd Valuation_Commentaires TBG mars_Flash du mois de septembre 2009 (2) (version 1)_Budget Telmob 2011 2 2" xfId="18366" xr:uid="{00000000-0005-0000-0000-00001A0B0000}"/>
    <cellStyle name="_Table_02 Pfd Valuation_Commentaires TBG mars_Flash du mois de septembre 2009 (2) (version 1)_Budget Telmob 2011 3" xfId="8852" xr:uid="{00000000-0005-0000-0000-00001B0B0000}"/>
    <cellStyle name="_Table_02 Pfd Valuation_Commentaires TBG mars_Flash du mois de septembre 2009 (2) (version 1)_Budget Telmob 2011 4" xfId="13730" xr:uid="{00000000-0005-0000-0000-00001C0B0000}"/>
    <cellStyle name="_Table_02 Pfd Valuation_Commentaires TBG mars_Flash du mois de septembre 2009 (2) (version 1)_Budget Telmob 2011 5" xfId="17926" xr:uid="{00000000-0005-0000-0000-00001D0B0000}"/>
    <cellStyle name="_Table_02 Pfd Valuation_Commentaires TBG mars_Flash du mois de septembre 2009 (2) (version 1)_Budget Telmob 2011 6" xfId="14153" xr:uid="{00000000-0005-0000-0000-00001E0B0000}"/>
    <cellStyle name="_Table_02 Pfd Valuation_Commentaires TBG mars_Flash du mois de septembre 2009 (2) (version 1)_Capex- Mobile" xfId="936" xr:uid="{00000000-0005-0000-0000-00001F0B0000}"/>
    <cellStyle name="_Table_02 Pfd Valuation_Commentaires TBG mars_Flash du mois de septembre 2009 (2) (version 1)_Capex- Mobile 2" xfId="14574" xr:uid="{00000000-0005-0000-0000-0000200B0000}"/>
    <cellStyle name="_Table_02 Pfd Valuation_Commentaires TBG mars_Flash du mois de septembre 2009 (2) (version 1)_Capex- Mobile 2 2" xfId="18367" xr:uid="{00000000-0005-0000-0000-0000210B0000}"/>
    <cellStyle name="_Table_02 Pfd Valuation_Commentaires TBG mars_Flash du mois de septembre 2009 (2) (version 1)_Capex- Mobile 3" xfId="8853" xr:uid="{00000000-0005-0000-0000-0000220B0000}"/>
    <cellStyle name="_Table_02 Pfd Valuation_Commentaires TBG mars_Flash du mois de septembre 2009 (2) (version 1)_Capex- Mobile 4" xfId="13727" xr:uid="{00000000-0005-0000-0000-0000230B0000}"/>
    <cellStyle name="_Table_02 Pfd Valuation_Commentaires TBG mars_Flash du mois de septembre 2009 (2) (version 1)_Capex- Mobile 5" xfId="10080" xr:uid="{00000000-0005-0000-0000-0000240B0000}"/>
    <cellStyle name="_Table_02 Pfd Valuation_Commentaires TBG mars_Flash du mois de septembre 2009 (2) (version 1)_Capex- Mobile 6" xfId="17186" xr:uid="{00000000-0005-0000-0000-0000250B0000}"/>
    <cellStyle name="_Table_02 Pfd Valuation_Commentaires TBG mars_Reporting Onatel Mai 2009 V 0" xfId="937" xr:uid="{00000000-0005-0000-0000-0000260B0000}"/>
    <cellStyle name="_Table_02 Pfd Valuation_Commentaires TBG mars_Reporting Onatel Mai 2009 V 0 2" xfId="14575" xr:uid="{00000000-0005-0000-0000-0000270B0000}"/>
    <cellStyle name="_Table_02 Pfd Valuation_Commentaires TBG mars_Reporting Onatel Mai 2009 V 0 2 2" xfId="18368" xr:uid="{00000000-0005-0000-0000-0000280B0000}"/>
    <cellStyle name="_Table_02 Pfd Valuation_Commentaires TBG mars_Reporting Onatel Mai 2009 V 0 3" xfId="8854" xr:uid="{00000000-0005-0000-0000-0000290B0000}"/>
    <cellStyle name="_Table_02 Pfd Valuation_Commentaires TBG mars_Reporting Onatel Mai 2009 V 0 4" xfId="13725" xr:uid="{00000000-0005-0000-0000-00002A0B0000}"/>
    <cellStyle name="_Table_02 Pfd Valuation_Commentaires TBG mars_Reporting Onatel Mai 2009 V 0 5" xfId="17925" xr:uid="{00000000-0005-0000-0000-00002B0B0000}"/>
    <cellStyle name="_Table_02 Pfd Valuation_Commentaires TBG mars_Reporting Onatel Mai 2009 V 0 6" xfId="14152" xr:uid="{00000000-0005-0000-0000-00002C0B0000}"/>
    <cellStyle name="_Table_02 Pfd Valuation_Commentaires TBG mars_Reporting Onatel Mai 2009 V 0_Budget Telmob 2011" xfId="938" xr:uid="{00000000-0005-0000-0000-00002D0B0000}"/>
    <cellStyle name="_Table_02 Pfd Valuation_Commentaires TBG mars_Reporting Onatel Mai 2009 V 0_Budget Telmob 2011 2" xfId="14576" xr:uid="{00000000-0005-0000-0000-00002E0B0000}"/>
    <cellStyle name="_Table_02 Pfd Valuation_Commentaires TBG mars_Reporting Onatel Mai 2009 V 0_Budget Telmob 2011 2 2" xfId="18369" xr:uid="{00000000-0005-0000-0000-00002F0B0000}"/>
    <cellStyle name="_Table_02 Pfd Valuation_Commentaires TBG mars_Reporting Onatel Mai 2009 V 0_Budget Telmob 2011 3" xfId="8855" xr:uid="{00000000-0005-0000-0000-0000300B0000}"/>
    <cellStyle name="_Table_02 Pfd Valuation_Commentaires TBG mars_Reporting Onatel Mai 2009 V 0_Budget Telmob 2011 4" xfId="11288" xr:uid="{00000000-0005-0000-0000-0000310B0000}"/>
    <cellStyle name="_Table_02 Pfd Valuation_Commentaires TBG mars_Reporting Onatel Mai 2009 V 0_Budget Telmob 2011 5" xfId="19088" xr:uid="{00000000-0005-0000-0000-0000320B0000}"/>
    <cellStyle name="_Table_02 Pfd Valuation_Commentaires TBG mars_Reporting Onatel Mai 2009 V 0_Budget Telmob 2011 6" xfId="19760" xr:uid="{00000000-0005-0000-0000-0000330B0000}"/>
    <cellStyle name="_Table_02 Pfd Valuation_Commentaires TBG mars_Reporting Onatel Mai 2009 V 0_Capex- Mobile" xfId="939" xr:uid="{00000000-0005-0000-0000-0000340B0000}"/>
    <cellStyle name="_Table_02 Pfd Valuation_Commentaires TBG mars_Reporting Onatel Mai 2009 V 0_Capex- Mobile 2" xfId="14577" xr:uid="{00000000-0005-0000-0000-0000350B0000}"/>
    <cellStyle name="_Table_02 Pfd Valuation_Commentaires TBG mars_Reporting Onatel Mai 2009 V 0_Capex- Mobile 2 2" xfId="18370" xr:uid="{00000000-0005-0000-0000-0000360B0000}"/>
    <cellStyle name="_Table_02 Pfd Valuation_Commentaires TBG mars_Reporting Onatel Mai 2009 V 0_Capex- Mobile 3" xfId="8856" xr:uid="{00000000-0005-0000-0000-0000370B0000}"/>
    <cellStyle name="_Table_02 Pfd Valuation_Commentaires TBG mars_Reporting Onatel Mai 2009 V 0_Capex- Mobile 4" xfId="13723" xr:uid="{00000000-0005-0000-0000-0000380B0000}"/>
    <cellStyle name="_Table_02 Pfd Valuation_Commentaires TBG mars_Reporting Onatel Mai 2009 V 0_Capex- Mobile 5" xfId="19583" xr:uid="{00000000-0005-0000-0000-0000390B0000}"/>
    <cellStyle name="_Table_02 Pfd Valuation_Commentaires TBG mars_Reporting Onatel Mai 2009 V 0_Capex- Mobile 6" xfId="20097" xr:uid="{00000000-0005-0000-0000-00003A0B0000}"/>
    <cellStyle name="_Table_02 Pfd Valuation_Commentaires TBG mars_Reporting Onatel septembre  2009 préparé" xfId="940" xr:uid="{00000000-0005-0000-0000-00003B0B0000}"/>
    <cellStyle name="_Table_02 Pfd Valuation_Commentaires TBG mars_Reporting Onatel septembre  2009 préparé 2" xfId="14578" xr:uid="{00000000-0005-0000-0000-00003C0B0000}"/>
    <cellStyle name="_Table_02 Pfd Valuation_Commentaires TBG mars_Reporting Onatel septembre  2009 préparé 2 2" xfId="18371" xr:uid="{00000000-0005-0000-0000-00003D0B0000}"/>
    <cellStyle name="_Table_02 Pfd Valuation_Commentaires TBG mars_Reporting Onatel septembre  2009 préparé 3" xfId="8857" xr:uid="{00000000-0005-0000-0000-00003E0B0000}"/>
    <cellStyle name="_Table_02 Pfd Valuation_Commentaires TBG mars_Reporting Onatel septembre  2009 préparé 4" xfId="13721" xr:uid="{00000000-0005-0000-0000-00003F0B0000}"/>
    <cellStyle name="_Table_02 Pfd Valuation_Commentaires TBG mars_Reporting Onatel septembre  2009 préparé 5" xfId="17924" xr:uid="{00000000-0005-0000-0000-0000400B0000}"/>
    <cellStyle name="_Table_02 Pfd Valuation_Commentaires TBG mars_Reporting Onatel septembre  2009 préparé 6" xfId="14151" xr:uid="{00000000-0005-0000-0000-0000410B0000}"/>
    <cellStyle name="_Table_02 Pfd Valuation_Commentaires TBG mars_Reporting Onatel septembre  2009 préparé_Budget Telmob 2011" xfId="941" xr:uid="{00000000-0005-0000-0000-0000420B0000}"/>
    <cellStyle name="_Table_02 Pfd Valuation_Commentaires TBG mars_Reporting Onatel septembre  2009 préparé_Budget Telmob 2011 2" xfId="14579" xr:uid="{00000000-0005-0000-0000-0000430B0000}"/>
    <cellStyle name="_Table_02 Pfd Valuation_Commentaires TBG mars_Reporting Onatel septembre  2009 préparé_Budget Telmob 2011 2 2" xfId="18372" xr:uid="{00000000-0005-0000-0000-0000440B0000}"/>
    <cellStyle name="_Table_02 Pfd Valuation_Commentaires TBG mars_Reporting Onatel septembre  2009 préparé_Budget Telmob 2011 3" xfId="8858" xr:uid="{00000000-0005-0000-0000-0000450B0000}"/>
    <cellStyle name="_Table_02 Pfd Valuation_Commentaires TBG mars_Reporting Onatel septembre  2009 préparé_Budget Telmob 2011 4" xfId="13719" xr:uid="{00000000-0005-0000-0000-0000460B0000}"/>
    <cellStyle name="_Table_02 Pfd Valuation_Commentaires TBG mars_Reporting Onatel septembre  2009 préparé_Budget Telmob 2011 5" xfId="9042" xr:uid="{00000000-0005-0000-0000-0000470B0000}"/>
    <cellStyle name="_Table_02 Pfd Valuation_Commentaires TBG mars_Reporting Onatel septembre  2009 préparé_Budget Telmob 2011 6" xfId="14150" xr:uid="{00000000-0005-0000-0000-0000480B0000}"/>
    <cellStyle name="_Table_02 Pfd Valuation_Commentaires TBG mars_Reporting Onatel septembre  2009 préparé_Capex- Mobile" xfId="942" xr:uid="{00000000-0005-0000-0000-0000490B0000}"/>
    <cellStyle name="_Table_02 Pfd Valuation_Commentaires TBG mars_Reporting Onatel septembre  2009 préparé_Capex- Mobile 2" xfId="14580" xr:uid="{00000000-0005-0000-0000-00004A0B0000}"/>
    <cellStyle name="_Table_02 Pfd Valuation_Commentaires TBG mars_Reporting Onatel septembre  2009 préparé_Capex- Mobile 2 2" xfId="18373" xr:uid="{00000000-0005-0000-0000-00004B0B0000}"/>
    <cellStyle name="_Table_02 Pfd Valuation_Commentaires TBG mars_Reporting Onatel septembre  2009 préparé_Capex- Mobile 3" xfId="8859" xr:uid="{00000000-0005-0000-0000-00004C0B0000}"/>
    <cellStyle name="_Table_02 Pfd Valuation_Commentaires TBG mars_Reporting Onatel septembre  2009 préparé_Capex- Mobile 4" xfId="13717" xr:uid="{00000000-0005-0000-0000-00004D0B0000}"/>
    <cellStyle name="_Table_02 Pfd Valuation_Commentaires TBG mars_Reporting Onatel septembre  2009 préparé_Capex- Mobile 5" xfId="17923" xr:uid="{00000000-0005-0000-0000-00004E0B0000}"/>
    <cellStyle name="_Table_02 Pfd Valuation_Commentaires TBG mars_Reporting Onatel septembre  2009 préparé_Capex- Mobile 6" xfId="19895" xr:uid="{00000000-0005-0000-0000-00004F0B0000}"/>
    <cellStyle name="_Table_02 Pfd Valuation_Copie de Flash du mois d' avril 2009 corrigé par NAIMI" xfId="943" xr:uid="{00000000-0005-0000-0000-0000500B0000}"/>
    <cellStyle name="_Table_02 Pfd Valuation_Copie de Flash du mois d' avril 2009 corrigé par NAIMI 2" xfId="14581" xr:uid="{00000000-0005-0000-0000-0000510B0000}"/>
    <cellStyle name="_Table_02 Pfd Valuation_Copie de Flash du mois d' avril 2009 corrigé par NAIMI 2 2" xfId="18374" xr:uid="{00000000-0005-0000-0000-0000520B0000}"/>
    <cellStyle name="_Table_02 Pfd Valuation_Copie de Flash du mois d' avril 2009 corrigé par NAIMI 3" xfId="8860" xr:uid="{00000000-0005-0000-0000-0000530B0000}"/>
    <cellStyle name="_Table_02 Pfd Valuation_Copie de Flash du mois d' avril 2009 corrigé par NAIMI 4" xfId="13715" xr:uid="{00000000-0005-0000-0000-0000540B0000}"/>
    <cellStyle name="_Table_02 Pfd Valuation_Copie de Flash du mois d' avril 2009 corrigé par NAIMI 5" xfId="19089" xr:uid="{00000000-0005-0000-0000-0000550B0000}"/>
    <cellStyle name="_Table_02 Pfd Valuation_Copie de Flash du mois d' avril 2009 corrigé par NAIMI 6" xfId="20096" xr:uid="{00000000-0005-0000-0000-0000560B0000}"/>
    <cellStyle name="_Table_02 Pfd Valuation_Copie de Flash du mois d' avril 2009 corrigé par NAIMI_Budget Telmob 2011" xfId="944" xr:uid="{00000000-0005-0000-0000-0000570B0000}"/>
    <cellStyle name="_Table_02 Pfd Valuation_Copie de Flash du mois d' avril 2009 corrigé par NAIMI_Budget Telmob 2011 2" xfId="14582" xr:uid="{00000000-0005-0000-0000-0000580B0000}"/>
    <cellStyle name="_Table_02 Pfd Valuation_Copie de Flash du mois d' avril 2009 corrigé par NAIMI_Budget Telmob 2011 2 2" xfId="18375" xr:uid="{00000000-0005-0000-0000-0000590B0000}"/>
    <cellStyle name="_Table_02 Pfd Valuation_Copie de Flash du mois d' avril 2009 corrigé par NAIMI_Budget Telmob 2011 3" xfId="8861" xr:uid="{00000000-0005-0000-0000-00005A0B0000}"/>
    <cellStyle name="_Table_02 Pfd Valuation_Copie de Flash du mois d' avril 2009 corrigé par NAIMI_Budget Telmob 2011 4" xfId="13713" xr:uid="{00000000-0005-0000-0000-00005B0B0000}"/>
    <cellStyle name="_Table_02 Pfd Valuation_Copie de Flash du mois d' avril 2009 corrigé par NAIMI_Budget Telmob 2011 5" xfId="19582" xr:uid="{00000000-0005-0000-0000-00005C0B0000}"/>
    <cellStyle name="_Table_02 Pfd Valuation_Copie de Flash du mois d' avril 2009 corrigé par NAIMI_Budget Telmob 2011 6" xfId="14149" xr:uid="{00000000-0005-0000-0000-00005D0B0000}"/>
    <cellStyle name="_Table_02 Pfd Valuation_Copie de Flash du mois d' avril 2009 corrigé par NAIMI_Capex- Mobile" xfId="945" xr:uid="{00000000-0005-0000-0000-00005E0B0000}"/>
    <cellStyle name="_Table_02 Pfd Valuation_Copie de Flash du mois d' avril 2009 corrigé par NAIMI_Capex- Mobile 2" xfId="14583" xr:uid="{00000000-0005-0000-0000-00005F0B0000}"/>
    <cellStyle name="_Table_02 Pfd Valuation_Copie de Flash du mois d' avril 2009 corrigé par NAIMI_Capex- Mobile 2 2" xfId="18376" xr:uid="{00000000-0005-0000-0000-0000600B0000}"/>
    <cellStyle name="_Table_02 Pfd Valuation_Copie de Flash du mois d' avril 2009 corrigé par NAIMI_Capex- Mobile 3" xfId="8862" xr:uid="{00000000-0005-0000-0000-0000610B0000}"/>
    <cellStyle name="_Table_02 Pfd Valuation_Copie de Flash du mois d' avril 2009 corrigé par NAIMI_Capex- Mobile 4" xfId="11287" xr:uid="{00000000-0005-0000-0000-0000620B0000}"/>
    <cellStyle name="_Table_02 Pfd Valuation_Copie de Flash du mois d' avril 2009 corrigé par NAIMI_Capex- Mobile 5" xfId="17922" xr:uid="{00000000-0005-0000-0000-0000630B0000}"/>
    <cellStyle name="_Table_02 Pfd Valuation_Copie de Flash du mois d' avril 2009 corrigé par NAIMI_Capex- Mobile 6" xfId="17103" xr:uid="{00000000-0005-0000-0000-0000640B0000}"/>
    <cellStyle name="_Table_02 Pfd Valuation_Copie de Flash du mois d' avril 2009 corrigé par NAIMI_Flash du mois de mai 2009" xfId="946" xr:uid="{00000000-0005-0000-0000-0000650B0000}"/>
    <cellStyle name="_Table_02 Pfd Valuation_Copie de Flash du mois d' avril 2009 corrigé par NAIMI_Flash du mois de mai 2009 2" xfId="14584" xr:uid="{00000000-0005-0000-0000-0000660B0000}"/>
    <cellStyle name="_Table_02 Pfd Valuation_Copie de Flash du mois d' avril 2009 corrigé par NAIMI_Flash du mois de mai 2009 2 2" xfId="18377" xr:uid="{00000000-0005-0000-0000-0000670B0000}"/>
    <cellStyle name="_Table_02 Pfd Valuation_Copie de Flash du mois d' avril 2009 corrigé par NAIMI_Flash du mois de mai 2009 3" xfId="8863" xr:uid="{00000000-0005-0000-0000-0000680B0000}"/>
    <cellStyle name="_Table_02 Pfd Valuation_Copie de Flash du mois d' avril 2009 corrigé par NAIMI_Flash du mois de mai 2009 4" xfId="13711" xr:uid="{00000000-0005-0000-0000-0000690B0000}"/>
    <cellStyle name="_Table_02 Pfd Valuation_Copie de Flash du mois d' avril 2009 corrigé par NAIMI_Flash du mois de mai 2009 5" xfId="10082" xr:uid="{00000000-0005-0000-0000-00006A0B0000}"/>
    <cellStyle name="_Table_02 Pfd Valuation_Copie de Flash du mois d' avril 2009 corrigé par NAIMI_Flash du mois de mai 2009 6" xfId="14148" xr:uid="{00000000-0005-0000-0000-00006B0B0000}"/>
    <cellStyle name="_Table_02 Pfd Valuation_Copie de Flash du mois d' avril 2009 corrigé par NAIMI_Flash du mois de mai 2009_Budget Telmob 2011" xfId="947" xr:uid="{00000000-0005-0000-0000-00006C0B0000}"/>
    <cellStyle name="_Table_02 Pfd Valuation_Copie de Flash du mois d' avril 2009 corrigé par NAIMI_Flash du mois de mai 2009_Budget Telmob 2011 2" xfId="14585" xr:uid="{00000000-0005-0000-0000-00006D0B0000}"/>
    <cellStyle name="_Table_02 Pfd Valuation_Copie de Flash du mois d' avril 2009 corrigé par NAIMI_Flash du mois de mai 2009_Budget Telmob 2011 2 2" xfId="18378" xr:uid="{00000000-0005-0000-0000-00006E0B0000}"/>
    <cellStyle name="_Table_02 Pfd Valuation_Copie de Flash du mois d' avril 2009 corrigé par NAIMI_Flash du mois de mai 2009_Budget Telmob 2011 3" xfId="8864" xr:uid="{00000000-0005-0000-0000-00006F0B0000}"/>
    <cellStyle name="_Table_02 Pfd Valuation_Copie de Flash du mois d' avril 2009 corrigé par NAIMI_Flash du mois de mai 2009_Budget Telmob 2011 4" xfId="13709" xr:uid="{00000000-0005-0000-0000-0000700B0000}"/>
    <cellStyle name="_Table_02 Pfd Valuation_Copie de Flash du mois d' avril 2009 corrigé par NAIMI_Flash du mois de mai 2009_Budget Telmob 2011 5" xfId="17921" xr:uid="{00000000-0005-0000-0000-0000710B0000}"/>
    <cellStyle name="_Table_02 Pfd Valuation_Copie de Flash du mois d' avril 2009 corrigé par NAIMI_Flash du mois de mai 2009_Budget Telmob 2011 6" xfId="19834" xr:uid="{00000000-0005-0000-0000-0000720B0000}"/>
    <cellStyle name="_Table_02 Pfd Valuation_Copie de Flash du mois d' avril 2009 corrigé par NAIMI_Flash du mois de mai 2009_Capex- Mobile" xfId="948" xr:uid="{00000000-0005-0000-0000-0000730B0000}"/>
    <cellStyle name="_Table_02 Pfd Valuation_Copie de Flash du mois d' avril 2009 corrigé par NAIMI_Flash du mois de mai 2009_Capex- Mobile 2" xfId="14586" xr:uid="{00000000-0005-0000-0000-0000740B0000}"/>
    <cellStyle name="_Table_02 Pfd Valuation_Copie de Flash du mois d' avril 2009 corrigé par NAIMI_Flash du mois de mai 2009_Capex- Mobile 2 2" xfId="18379" xr:uid="{00000000-0005-0000-0000-0000750B0000}"/>
    <cellStyle name="_Table_02 Pfd Valuation_Copie de Flash du mois d' avril 2009 corrigé par NAIMI_Flash du mois de mai 2009_Capex- Mobile 3" xfId="8865" xr:uid="{00000000-0005-0000-0000-0000760B0000}"/>
    <cellStyle name="_Table_02 Pfd Valuation_Copie de Flash du mois d' avril 2009 corrigé par NAIMI_Flash du mois de mai 2009_Capex- Mobile 4" xfId="13707" xr:uid="{00000000-0005-0000-0000-0000770B0000}"/>
    <cellStyle name="_Table_02 Pfd Valuation_Copie de Flash du mois d' avril 2009 corrigé par NAIMI_Flash du mois de mai 2009_Capex- Mobile 5" xfId="19087" xr:uid="{00000000-0005-0000-0000-0000780B0000}"/>
    <cellStyle name="_Table_02 Pfd Valuation_Copie de Flash du mois d' avril 2009 corrigé par NAIMI_Flash du mois de mai 2009_Capex- Mobile 6" xfId="20095" xr:uid="{00000000-0005-0000-0000-0000790B0000}"/>
    <cellStyle name="_Table_02 Pfd Valuation_Copie de Flash du mois d' avril 2009 corrigé par NAIMI_Flash du mois de septembre 2009 (2) (version 1)" xfId="949" xr:uid="{00000000-0005-0000-0000-00007A0B0000}"/>
    <cellStyle name="_Table_02 Pfd Valuation_Copie de Flash du mois d' avril 2009 corrigé par NAIMI_Flash du mois de septembre 2009 (2) (version 1) 2" xfId="14587" xr:uid="{00000000-0005-0000-0000-00007B0B0000}"/>
    <cellStyle name="_Table_02 Pfd Valuation_Copie de Flash du mois d' avril 2009 corrigé par NAIMI_Flash du mois de septembre 2009 (2) (version 1) 2 2" xfId="18380" xr:uid="{00000000-0005-0000-0000-00007C0B0000}"/>
    <cellStyle name="_Table_02 Pfd Valuation_Copie de Flash du mois d' avril 2009 corrigé par NAIMI_Flash du mois de septembre 2009 (2) (version 1) 3" xfId="8866" xr:uid="{00000000-0005-0000-0000-00007D0B0000}"/>
    <cellStyle name="_Table_02 Pfd Valuation_Copie de Flash du mois d' avril 2009 corrigé par NAIMI_Flash du mois de septembre 2009 (2) (version 1) 4" xfId="13705" xr:uid="{00000000-0005-0000-0000-00007E0B0000}"/>
    <cellStyle name="_Table_02 Pfd Valuation_Copie de Flash du mois d' avril 2009 corrigé par NAIMI_Flash du mois de septembre 2009 (2) (version 1) 5" xfId="19581" xr:uid="{00000000-0005-0000-0000-00007F0B0000}"/>
    <cellStyle name="_Table_02 Pfd Valuation_Copie de Flash du mois d' avril 2009 corrigé par NAIMI_Flash du mois de septembre 2009 (2) (version 1) 6" xfId="14147" xr:uid="{00000000-0005-0000-0000-0000800B0000}"/>
    <cellStyle name="_Table_02 Pfd Valuation_Copie de Flash du mois d' avril 2009 corrigé par NAIMI_Flash du mois de septembre 2009 (2) (version 1)_Budget Telmob 2011" xfId="950" xr:uid="{00000000-0005-0000-0000-0000810B0000}"/>
    <cellStyle name="_Table_02 Pfd Valuation_Copie de Flash du mois d' avril 2009 corrigé par NAIMI_Flash du mois de septembre 2009 (2) (version 1)_Budget Telmob 2011 2" xfId="14588" xr:uid="{00000000-0005-0000-0000-0000820B0000}"/>
    <cellStyle name="_Table_02 Pfd Valuation_Copie de Flash du mois d' avril 2009 corrigé par NAIMI_Flash du mois de septembre 2009 (2) (version 1)_Budget Telmob 2011 2 2" xfId="18381" xr:uid="{00000000-0005-0000-0000-0000830B0000}"/>
    <cellStyle name="_Table_02 Pfd Valuation_Copie de Flash du mois d' avril 2009 corrigé par NAIMI_Flash du mois de septembre 2009 (2) (version 1)_Budget Telmob 2011 3" xfId="8867" xr:uid="{00000000-0005-0000-0000-0000840B0000}"/>
    <cellStyle name="_Table_02 Pfd Valuation_Copie de Flash du mois d' avril 2009 corrigé par NAIMI_Flash du mois de septembre 2009 (2) (version 1)_Budget Telmob 2011 4" xfId="13704" xr:uid="{00000000-0005-0000-0000-0000850B0000}"/>
    <cellStyle name="_Table_02 Pfd Valuation_Copie de Flash du mois d' avril 2009 corrigé par NAIMI_Flash du mois de septembre 2009 (2) (version 1)_Budget Telmob 2011 5" xfId="17920" xr:uid="{00000000-0005-0000-0000-0000860B0000}"/>
    <cellStyle name="_Table_02 Pfd Valuation_Copie de Flash du mois d' avril 2009 corrigé par NAIMI_Flash du mois de septembre 2009 (2) (version 1)_Budget Telmob 2011 6" xfId="19324" xr:uid="{00000000-0005-0000-0000-0000870B0000}"/>
    <cellStyle name="_Table_02 Pfd Valuation_Copie de Flash du mois d' avril 2009 corrigé par NAIMI_Flash du mois de septembre 2009 (2) (version 1)_Capex- Mobile" xfId="951" xr:uid="{00000000-0005-0000-0000-0000880B0000}"/>
    <cellStyle name="_Table_02 Pfd Valuation_Copie de Flash du mois d' avril 2009 corrigé par NAIMI_Flash du mois de septembre 2009 (2) (version 1)_Capex- Mobile 2" xfId="14589" xr:uid="{00000000-0005-0000-0000-0000890B0000}"/>
    <cellStyle name="_Table_02 Pfd Valuation_Copie de Flash du mois d' avril 2009 corrigé par NAIMI_Flash du mois de septembre 2009 (2) (version 1)_Capex- Mobile 2 2" xfId="18382" xr:uid="{00000000-0005-0000-0000-00008A0B0000}"/>
    <cellStyle name="_Table_02 Pfd Valuation_Copie de Flash du mois d' avril 2009 corrigé par NAIMI_Flash du mois de septembre 2009 (2) (version 1)_Capex- Mobile 3" xfId="8868" xr:uid="{00000000-0005-0000-0000-00008B0B0000}"/>
    <cellStyle name="_Table_02 Pfd Valuation_Copie de Flash du mois d' avril 2009 corrigé par NAIMI_Flash du mois de septembre 2009 (2) (version 1)_Capex- Mobile 4" xfId="11001" xr:uid="{00000000-0005-0000-0000-00008C0B0000}"/>
    <cellStyle name="_Table_02 Pfd Valuation_Copie de Flash du mois d' avril 2009 corrigé par NAIMI_Flash du mois de septembre 2009 (2) (version 1)_Capex- Mobile 5" xfId="9043" xr:uid="{00000000-0005-0000-0000-00008D0B0000}"/>
    <cellStyle name="_Table_02 Pfd Valuation_Copie de Flash du mois d' avril 2009 corrigé par NAIMI_Flash du mois de septembre 2009 (2) (version 1)_Capex- Mobile 6" xfId="17191" xr:uid="{00000000-0005-0000-0000-00008E0B0000}"/>
    <cellStyle name="_Table_02 Pfd Valuation_Copie de Flash du mois d' avril 2009 corrigé par NAIMI_Reporting Onatel Mai 2009 V 0" xfId="952" xr:uid="{00000000-0005-0000-0000-00008F0B0000}"/>
    <cellStyle name="_Table_02 Pfd Valuation_Copie de Flash du mois d' avril 2009 corrigé par NAIMI_Reporting Onatel Mai 2009 V 0 2" xfId="14590" xr:uid="{00000000-0005-0000-0000-0000900B0000}"/>
    <cellStyle name="_Table_02 Pfd Valuation_Copie de Flash du mois d' avril 2009 corrigé par NAIMI_Reporting Onatel Mai 2009 V 0 2 2" xfId="18383" xr:uid="{00000000-0005-0000-0000-0000910B0000}"/>
    <cellStyle name="_Table_02 Pfd Valuation_Copie de Flash du mois d' avril 2009 corrigé par NAIMI_Reporting Onatel Mai 2009 V 0 3" xfId="8869" xr:uid="{00000000-0005-0000-0000-0000920B0000}"/>
    <cellStyle name="_Table_02 Pfd Valuation_Copie de Flash du mois d' avril 2009 corrigé par NAIMI_Reporting Onatel Mai 2009 V 0 4" xfId="10513" xr:uid="{00000000-0005-0000-0000-0000930B0000}"/>
    <cellStyle name="_Table_02 Pfd Valuation_Copie de Flash du mois d' avril 2009 corrigé par NAIMI_Reporting Onatel Mai 2009 V 0 5" xfId="17919" xr:uid="{00000000-0005-0000-0000-0000940B0000}"/>
    <cellStyle name="_Table_02 Pfd Valuation_Copie de Flash du mois d' avril 2009 corrigé par NAIMI_Reporting Onatel Mai 2009 V 0 6" xfId="14146" xr:uid="{00000000-0005-0000-0000-0000950B0000}"/>
    <cellStyle name="_Table_02 Pfd Valuation_Copie de Flash du mois d' avril 2009 corrigé par NAIMI_Reporting Onatel Mai 2009 V 0_Budget Telmob 2011" xfId="953" xr:uid="{00000000-0005-0000-0000-0000960B0000}"/>
    <cellStyle name="_Table_02 Pfd Valuation_Copie de Flash du mois d' avril 2009 corrigé par NAIMI_Reporting Onatel Mai 2009 V 0_Budget Telmob 2011 2" xfId="14591" xr:uid="{00000000-0005-0000-0000-0000970B0000}"/>
    <cellStyle name="_Table_02 Pfd Valuation_Copie de Flash du mois d' avril 2009 corrigé par NAIMI_Reporting Onatel Mai 2009 V 0_Budget Telmob 2011 2 2" xfId="18384" xr:uid="{00000000-0005-0000-0000-0000980B0000}"/>
    <cellStyle name="_Table_02 Pfd Valuation_Copie de Flash du mois d' avril 2009 corrigé par NAIMI_Reporting Onatel Mai 2009 V 0_Budget Telmob 2011 3" xfId="8870" xr:uid="{00000000-0005-0000-0000-0000990B0000}"/>
    <cellStyle name="_Table_02 Pfd Valuation_Copie de Flash du mois d' avril 2009 corrigé par NAIMI_Reporting Onatel Mai 2009 V 0_Budget Telmob 2011 4" xfId="13702" xr:uid="{00000000-0005-0000-0000-00009A0B0000}"/>
    <cellStyle name="_Table_02 Pfd Valuation_Copie de Flash du mois d' avril 2009 corrigé par NAIMI_Reporting Onatel Mai 2009 V 0_Budget Telmob 2011 5" xfId="19074" xr:uid="{00000000-0005-0000-0000-00009B0B0000}"/>
    <cellStyle name="_Table_02 Pfd Valuation_Copie de Flash du mois d' avril 2009 corrigé par NAIMI_Reporting Onatel Mai 2009 V 0_Budget Telmob 2011 6" xfId="19759" xr:uid="{00000000-0005-0000-0000-00009C0B0000}"/>
    <cellStyle name="_Table_02 Pfd Valuation_Copie de Flash du mois d' avril 2009 corrigé par NAIMI_Reporting Onatel Mai 2009 V 0_Capex- Mobile" xfId="954" xr:uid="{00000000-0005-0000-0000-00009D0B0000}"/>
    <cellStyle name="_Table_02 Pfd Valuation_Copie de Flash du mois d' avril 2009 corrigé par NAIMI_Reporting Onatel Mai 2009 V 0_Capex- Mobile 2" xfId="14592" xr:uid="{00000000-0005-0000-0000-00009E0B0000}"/>
    <cellStyle name="_Table_02 Pfd Valuation_Copie de Flash du mois d' avril 2009 corrigé par NAIMI_Reporting Onatel Mai 2009 V 0_Capex- Mobile 2 2" xfId="18385" xr:uid="{00000000-0005-0000-0000-00009F0B0000}"/>
    <cellStyle name="_Table_02 Pfd Valuation_Copie de Flash du mois d' avril 2009 corrigé par NAIMI_Reporting Onatel Mai 2009 V 0_Capex- Mobile 3" xfId="8871" xr:uid="{00000000-0005-0000-0000-0000A00B0000}"/>
    <cellStyle name="_Table_02 Pfd Valuation_Copie de Flash du mois d' avril 2009 corrigé par NAIMI_Reporting Onatel Mai 2009 V 0_Capex- Mobile 4" xfId="13700" xr:uid="{00000000-0005-0000-0000-0000A10B0000}"/>
    <cellStyle name="_Table_02 Pfd Valuation_Copie de Flash du mois d' avril 2009 corrigé par NAIMI_Reporting Onatel Mai 2009 V 0_Capex- Mobile 5" xfId="19580" xr:uid="{00000000-0005-0000-0000-0000A20B0000}"/>
    <cellStyle name="_Table_02 Pfd Valuation_Copie de Flash du mois d' avril 2009 corrigé par NAIMI_Reporting Onatel Mai 2009 V 0_Capex- Mobile 6" xfId="20094" xr:uid="{00000000-0005-0000-0000-0000A30B0000}"/>
    <cellStyle name="_Table_02 Pfd Valuation_Copie de Flash du mois d' avril 2009 corrigé par NAIMI_Reporting Onatel Mai 2009 V 0_Flash du mois de septembre 2009 (2) (version 1)" xfId="955" xr:uid="{00000000-0005-0000-0000-0000A40B0000}"/>
    <cellStyle name="_Table_02 Pfd Valuation_Copie de Flash du mois d' avril 2009 corrigé par NAIMI_Reporting Onatel Mai 2009 V 0_Flash du mois de septembre 2009 (2) (version 1) 2" xfId="14593" xr:uid="{00000000-0005-0000-0000-0000A50B0000}"/>
    <cellStyle name="_Table_02 Pfd Valuation_Copie de Flash du mois d' avril 2009 corrigé par NAIMI_Reporting Onatel Mai 2009 V 0_Flash du mois de septembre 2009 (2) (version 1) 2 2" xfId="18386" xr:uid="{00000000-0005-0000-0000-0000A60B0000}"/>
    <cellStyle name="_Table_02 Pfd Valuation_Copie de Flash du mois d' avril 2009 corrigé par NAIMI_Reporting Onatel Mai 2009 V 0_Flash du mois de septembre 2009 (2) (version 1) 3" xfId="8872" xr:uid="{00000000-0005-0000-0000-0000A70B0000}"/>
    <cellStyle name="_Table_02 Pfd Valuation_Copie de Flash du mois d' avril 2009 corrigé par NAIMI_Reporting Onatel Mai 2009 V 0_Flash du mois de septembre 2009 (2) (version 1) 4" xfId="13698" xr:uid="{00000000-0005-0000-0000-0000A80B0000}"/>
    <cellStyle name="_Table_02 Pfd Valuation_Copie de Flash du mois d' avril 2009 corrigé par NAIMI_Reporting Onatel Mai 2009 V 0_Flash du mois de septembre 2009 (2) (version 1) 5" xfId="17918" xr:uid="{00000000-0005-0000-0000-0000A90B0000}"/>
    <cellStyle name="_Table_02 Pfd Valuation_Copie de Flash du mois d' avril 2009 corrigé par NAIMI_Reporting Onatel Mai 2009 V 0_Flash du mois de septembre 2009 (2) (version 1) 6" xfId="14145" xr:uid="{00000000-0005-0000-0000-0000AA0B0000}"/>
    <cellStyle name="_Table_02 Pfd Valuation_Copie de Flash du mois d' avril 2009 corrigé par NAIMI_Reporting Onatel Mai 2009 V 0_Flash du mois de septembre 2009 (2) (version 1)_Budget Telmob 2011" xfId="956" xr:uid="{00000000-0005-0000-0000-0000AB0B0000}"/>
    <cellStyle name="_Table_02 Pfd Valuation_Copie de Flash du mois d' avril 2009 corrigé par NAIMI_Reporting Onatel Mai 2009 V 0_Flash du mois de septembre 2009 (2) (version 1)_Budget Telmob 2011 2" xfId="14594" xr:uid="{00000000-0005-0000-0000-0000AC0B0000}"/>
    <cellStyle name="_Table_02 Pfd Valuation_Copie de Flash du mois d' avril 2009 corrigé par NAIMI_Reporting Onatel Mai 2009 V 0_Flash du mois de septembre 2009 (2) (version 1)_Budget Telmob 2011 2 2" xfId="18387" xr:uid="{00000000-0005-0000-0000-0000AD0B0000}"/>
    <cellStyle name="_Table_02 Pfd Valuation_Copie de Flash du mois d' avril 2009 corrigé par NAIMI_Reporting Onatel Mai 2009 V 0_Flash du mois de septembre 2009 (2) (version 1)_Budget Telmob 2011 3" xfId="8873" xr:uid="{00000000-0005-0000-0000-0000AE0B0000}"/>
    <cellStyle name="_Table_02 Pfd Valuation_Copie de Flash du mois d' avril 2009 corrigé par NAIMI_Reporting Onatel Mai 2009 V 0_Flash du mois de septembre 2009 (2) (version 1)_Budget Telmob 2011 4" xfId="13696" xr:uid="{00000000-0005-0000-0000-0000AF0B0000}"/>
    <cellStyle name="_Table_02 Pfd Valuation_Copie de Flash du mois d' avril 2009 corrigé par NAIMI_Reporting Onatel Mai 2009 V 0_Flash du mois de septembre 2009 (2) (version 1)_Budget Telmob 2011 5" xfId="17917" xr:uid="{00000000-0005-0000-0000-0000B00B0000}"/>
    <cellStyle name="_Table_02 Pfd Valuation_Copie de Flash du mois d' avril 2009 corrigé par NAIMI_Reporting Onatel Mai 2009 V 0_Flash du mois de septembre 2009 (2) (version 1)_Budget Telmob 2011 6" xfId="14144" xr:uid="{00000000-0005-0000-0000-0000B10B0000}"/>
    <cellStyle name="_Table_02 Pfd Valuation_Copie de Flash du mois d' avril 2009 corrigé par NAIMI_Reporting Onatel Mai 2009 V 0_Flash du mois de septembre 2009 (2) (version 1)_Capex- Mobile" xfId="957" xr:uid="{00000000-0005-0000-0000-0000B20B0000}"/>
    <cellStyle name="_Table_02 Pfd Valuation_Copie de Flash du mois d' avril 2009 corrigé par NAIMI_Reporting Onatel Mai 2009 V 0_Flash du mois de septembre 2009 (2) (version 1)_Capex- Mobile 2" xfId="14595" xr:uid="{00000000-0005-0000-0000-0000B30B0000}"/>
    <cellStyle name="_Table_02 Pfd Valuation_Copie de Flash du mois d' avril 2009 corrigé par NAIMI_Reporting Onatel Mai 2009 V 0_Flash du mois de septembre 2009 (2) (version 1)_Capex- Mobile 2 2" xfId="18388" xr:uid="{00000000-0005-0000-0000-0000B40B0000}"/>
    <cellStyle name="_Table_02 Pfd Valuation_Copie de Flash du mois d' avril 2009 corrigé par NAIMI_Reporting Onatel Mai 2009 V 0_Flash du mois de septembre 2009 (2) (version 1)_Capex- Mobile 3" xfId="8874" xr:uid="{00000000-0005-0000-0000-0000B50B0000}"/>
    <cellStyle name="_Table_02 Pfd Valuation_Copie de Flash du mois d' avril 2009 corrigé par NAIMI_Reporting Onatel Mai 2009 V 0_Flash du mois de septembre 2009 (2) (version 1)_Capex- Mobile 4" xfId="13694" xr:uid="{00000000-0005-0000-0000-0000B60B0000}"/>
    <cellStyle name="_Table_02 Pfd Valuation_Copie de Flash du mois d' avril 2009 corrigé par NAIMI_Reporting Onatel Mai 2009 V 0_Flash du mois de septembre 2009 (2) (version 1)_Capex- Mobile 5" xfId="19241" xr:uid="{00000000-0005-0000-0000-0000B70B0000}"/>
    <cellStyle name="_Table_02 Pfd Valuation_Copie de Flash du mois d' avril 2009 corrigé par NAIMI_Reporting Onatel Mai 2009 V 0_Flash du mois de septembre 2009 (2) (version 1)_Capex- Mobile 6" xfId="19894" xr:uid="{00000000-0005-0000-0000-0000B80B0000}"/>
    <cellStyle name="_Table_02 Pfd Valuation_Copie de Flash du mois d' avril 2009 corrigé par NAIMI_Reporting Onatel Mai 2009 V 0_Reporting Onatel septembre  2009 préparé" xfId="958" xr:uid="{00000000-0005-0000-0000-0000B90B0000}"/>
    <cellStyle name="_Table_02 Pfd Valuation_Copie de Flash du mois d' avril 2009 corrigé par NAIMI_Reporting Onatel Mai 2009 V 0_Reporting Onatel septembre  2009 préparé 2" xfId="14596" xr:uid="{00000000-0005-0000-0000-0000BA0B0000}"/>
    <cellStyle name="_Table_02 Pfd Valuation_Copie de Flash du mois d' avril 2009 corrigé par NAIMI_Reporting Onatel Mai 2009 V 0_Reporting Onatel septembre  2009 préparé 2 2" xfId="18389" xr:uid="{00000000-0005-0000-0000-0000BB0B0000}"/>
    <cellStyle name="_Table_02 Pfd Valuation_Copie de Flash du mois d' avril 2009 corrigé par NAIMI_Reporting Onatel Mai 2009 V 0_Reporting Onatel septembre  2009 préparé 3" xfId="8875" xr:uid="{00000000-0005-0000-0000-0000BC0B0000}"/>
    <cellStyle name="_Table_02 Pfd Valuation_Copie de Flash du mois d' avril 2009 corrigé par NAIMI_Reporting Onatel Mai 2009 V 0_Reporting Onatel septembre  2009 préparé 4" xfId="13692" xr:uid="{00000000-0005-0000-0000-0000BD0B0000}"/>
    <cellStyle name="_Table_02 Pfd Valuation_Copie de Flash du mois d' avril 2009 corrigé par NAIMI_Reporting Onatel Mai 2009 V 0_Reporting Onatel septembre  2009 préparé 5" xfId="19579" xr:uid="{00000000-0005-0000-0000-0000BE0B0000}"/>
    <cellStyle name="_Table_02 Pfd Valuation_Copie de Flash du mois d' avril 2009 corrigé par NAIMI_Reporting Onatel Mai 2009 V 0_Reporting Onatel septembre  2009 préparé 6" xfId="20093" xr:uid="{00000000-0005-0000-0000-0000BF0B0000}"/>
    <cellStyle name="_Table_02 Pfd Valuation_Copie de Flash du mois d' avril 2009 corrigé par NAIMI_Reporting Onatel Mai 2009 V 0_Reporting Onatel septembre  2009 préparé_Budget Telmob 2011" xfId="959" xr:uid="{00000000-0005-0000-0000-0000C00B0000}"/>
    <cellStyle name="_Table_02 Pfd Valuation_Copie de Flash du mois d' avril 2009 corrigé par NAIMI_Reporting Onatel Mai 2009 V 0_Reporting Onatel septembre  2009 préparé_Budget Telmob 2011 2" xfId="14597" xr:uid="{00000000-0005-0000-0000-0000C10B0000}"/>
    <cellStyle name="_Table_02 Pfd Valuation_Copie de Flash du mois d' avril 2009 corrigé par NAIMI_Reporting Onatel Mai 2009 V 0_Reporting Onatel septembre  2009 préparé_Budget Telmob 2011 2 2" xfId="18390" xr:uid="{00000000-0005-0000-0000-0000C20B0000}"/>
    <cellStyle name="_Table_02 Pfd Valuation_Copie de Flash du mois d' avril 2009 corrigé par NAIMI_Reporting Onatel Mai 2009 V 0_Reporting Onatel septembre  2009 préparé_Budget Telmob 2011 3" xfId="8876" xr:uid="{00000000-0005-0000-0000-0000C30B0000}"/>
    <cellStyle name="_Table_02 Pfd Valuation_Copie de Flash du mois d' avril 2009 corrigé par NAIMI_Reporting Onatel Mai 2009 V 0_Reporting Onatel septembre  2009 préparé_Budget Telmob 2011 4" xfId="13690" xr:uid="{00000000-0005-0000-0000-0000C40B0000}"/>
    <cellStyle name="_Table_02 Pfd Valuation_Copie de Flash du mois d' avril 2009 corrigé par NAIMI_Reporting Onatel Mai 2009 V 0_Reporting Onatel septembre  2009 préparé_Budget Telmob 2011 5" xfId="17916" xr:uid="{00000000-0005-0000-0000-0000C50B0000}"/>
    <cellStyle name="_Table_02 Pfd Valuation_Copie de Flash du mois d' avril 2009 corrigé par NAIMI_Reporting Onatel Mai 2009 V 0_Reporting Onatel septembre  2009 préparé_Budget Telmob 2011 6" xfId="14143" xr:uid="{00000000-0005-0000-0000-0000C60B0000}"/>
    <cellStyle name="_Table_02 Pfd Valuation_Copie de Flash du mois d' avril 2009 corrigé par NAIMI_Reporting Onatel Mai 2009 V 0_Reporting Onatel septembre  2009 préparé_Capex- Mobile" xfId="960" xr:uid="{00000000-0005-0000-0000-0000C70B0000}"/>
    <cellStyle name="_Table_02 Pfd Valuation_Copie de Flash du mois d' avril 2009 corrigé par NAIMI_Reporting Onatel Mai 2009 V 0_Reporting Onatel septembre  2009 préparé_Capex- Mobile 2" xfId="14598" xr:uid="{00000000-0005-0000-0000-0000C80B0000}"/>
    <cellStyle name="_Table_02 Pfd Valuation_Copie de Flash du mois d' avril 2009 corrigé par NAIMI_Reporting Onatel Mai 2009 V 0_Reporting Onatel septembre  2009 préparé_Capex- Mobile 2 2" xfId="18391" xr:uid="{00000000-0005-0000-0000-0000C90B0000}"/>
    <cellStyle name="_Table_02 Pfd Valuation_Copie de Flash du mois d' avril 2009 corrigé par NAIMI_Reporting Onatel Mai 2009 V 0_Reporting Onatel septembre  2009 préparé_Capex- Mobile 3" xfId="8877" xr:uid="{00000000-0005-0000-0000-0000CA0B0000}"/>
    <cellStyle name="_Table_02 Pfd Valuation_Copie de Flash du mois d' avril 2009 corrigé par NAIMI_Reporting Onatel Mai 2009 V 0_Reporting Onatel septembre  2009 préparé_Capex- Mobile 4" xfId="13688" xr:uid="{00000000-0005-0000-0000-0000CB0B0000}"/>
    <cellStyle name="_Table_02 Pfd Valuation_Copie de Flash du mois d' avril 2009 corrigé par NAIMI_Reporting Onatel Mai 2009 V 0_Reporting Onatel septembre  2009 préparé_Capex- Mobile 5" xfId="8453" xr:uid="{00000000-0005-0000-0000-0000CC0B0000}"/>
    <cellStyle name="_Table_02 Pfd Valuation_Copie de Flash du mois d' avril 2009 corrigé par NAIMI_Reporting Onatel Mai 2009 V 0_Reporting Onatel septembre  2009 préparé_Capex- Mobile 6" xfId="17104" xr:uid="{00000000-0005-0000-0000-0000CD0B0000}"/>
    <cellStyle name="_Table_02 Pfd Valuation_Copie de Flash du mois d' avril 2009 corrigé par NAIMI_Reporting Onatel septembre  2009 préparé" xfId="961" xr:uid="{00000000-0005-0000-0000-0000CE0B0000}"/>
    <cellStyle name="_Table_02 Pfd Valuation_Copie de Flash du mois d' avril 2009 corrigé par NAIMI_Reporting Onatel septembre  2009 préparé 2" xfId="14599" xr:uid="{00000000-0005-0000-0000-0000CF0B0000}"/>
    <cellStyle name="_Table_02 Pfd Valuation_Copie de Flash du mois d' avril 2009 corrigé par NAIMI_Reporting Onatel septembre  2009 préparé 2 2" xfId="18392" xr:uid="{00000000-0005-0000-0000-0000D00B0000}"/>
    <cellStyle name="_Table_02 Pfd Valuation_Copie de Flash du mois d' avril 2009 corrigé par NAIMI_Reporting Onatel septembre  2009 préparé 3" xfId="8878" xr:uid="{00000000-0005-0000-0000-0000D10B0000}"/>
    <cellStyle name="_Table_02 Pfd Valuation_Copie de Flash du mois d' avril 2009 corrigé par NAIMI_Reporting Onatel septembre  2009 préparé 4" xfId="13686" xr:uid="{00000000-0005-0000-0000-0000D20B0000}"/>
    <cellStyle name="_Table_02 Pfd Valuation_Copie de Flash du mois d' avril 2009 corrigé par NAIMI_Reporting Onatel septembre  2009 préparé 5" xfId="17915" xr:uid="{00000000-0005-0000-0000-0000D30B0000}"/>
    <cellStyle name="_Table_02 Pfd Valuation_Copie de Flash du mois d' avril 2009 corrigé par NAIMI_Reporting Onatel septembre  2009 préparé 6" xfId="14142" xr:uid="{00000000-0005-0000-0000-0000D40B0000}"/>
    <cellStyle name="_Table_02 Pfd Valuation_Copie de Flash du mois d' avril 2009 corrigé par NAIMI_Reporting Onatel septembre  2009 préparé_Budget Telmob 2011" xfId="962" xr:uid="{00000000-0005-0000-0000-0000D50B0000}"/>
    <cellStyle name="_Table_02 Pfd Valuation_Copie de Flash du mois d' avril 2009 corrigé par NAIMI_Reporting Onatel septembre  2009 préparé_Budget Telmob 2011 2" xfId="14600" xr:uid="{00000000-0005-0000-0000-0000D60B0000}"/>
    <cellStyle name="_Table_02 Pfd Valuation_Copie de Flash du mois d' avril 2009 corrigé par NAIMI_Reporting Onatel septembre  2009 préparé_Budget Telmob 2011 2 2" xfId="18393" xr:uid="{00000000-0005-0000-0000-0000D70B0000}"/>
    <cellStyle name="_Table_02 Pfd Valuation_Copie de Flash du mois d' avril 2009 corrigé par NAIMI_Reporting Onatel septembre  2009 préparé_Budget Telmob 2011 3" xfId="8879" xr:uid="{00000000-0005-0000-0000-0000D80B0000}"/>
    <cellStyle name="_Table_02 Pfd Valuation_Copie de Flash du mois d' avril 2009 corrigé par NAIMI_Reporting Onatel septembre  2009 préparé_Budget Telmob 2011 4" xfId="11000" xr:uid="{00000000-0005-0000-0000-0000D90B0000}"/>
    <cellStyle name="_Table_02 Pfd Valuation_Copie de Flash du mois d' avril 2009 corrigé par NAIMI_Reporting Onatel septembre  2009 préparé_Budget Telmob 2011 5" xfId="19168" xr:uid="{00000000-0005-0000-0000-0000DA0B0000}"/>
    <cellStyle name="_Table_02 Pfd Valuation_Copie de Flash du mois d' avril 2009 corrigé par NAIMI_Reporting Onatel septembre  2009 préparé_Budget Telmob 2011 6" xfId="19833" xr:uid="{00000000-0005-0000-0000-0000DB0B0000}"/>
    <cellStyle name="_Table_02 Pfd Valuation_Copie de Flash du mois d' avril 2009 corrigé par NAIMI_Reporting Onatel septembre  2009 préparé_Capex- Mobile" xfId="963" xr:uid="{00000000-0005-0000-0000-0000DC0B0000}"/>
    <cellStyle name="_Table_02 Pfd Valuation_Copie de Flash du mois d' avril 2009 corrigé par NAIMI_Reporting Onatel septembre  2009 préparé_Capex- Mobile 2" xfId="14601" xr:uid="{00000000-0005-0000-0000-0000DD0B0000}"/>
    <cellStyle name="_Table_02 Pfd Valuation_Copie de Flash du mois d' avril 2009 corrigé par NAIMI_Reporting Onatel septembre  2009 préparé_Capex- Mobile 2 2" xfId="18394" xr:uid="{00000000-0005-0000-0000-0000DE0B0000}"/>
    <cellStyle name="_Table_02 Pfd Valuation_Copie de Flash du mois d' avril 2009 corrigé par NAIMI_Reporting Onatel septembre  2009 préparé_Capex- Mobile 3" xfId="8880" xr:uid="{00000000-0005-0000-0000-0000DF0B0000}"/>
    <cellStyle name="_Table_02 Pfd Valuation_Copie de Flash du mois d' avril 2009 corrigé par NAIMI_Reporting Onatel septembre  2009 préparé_Capex- Mobile 4" xfId="13684" xr:uid="{00000000-0005-0000-0000-0000E00B0000}"/>
    <cellStyle name="_Table_02 Pfd Valuation_Copie de Flash du mois d' avril 2009 corrigé par NAIMI_Reporting Onatel septembre  2009 préparé_Capex- Mobile 5" xfId="19578" xr:uid="{00000000-0005-0000-0000-0000E10B0000}"/>
    <cellStyle name="_Table_02 Pfd Valuation_Copie de Flash du mois d' avril 2009 corrigé par NAIMI_Reporting Onatel septembre  2009 préparé_Capex- Mobile 6" xfId="20092" xr:uid="{00000000-0005-0000-0000-0000E20B0000}"/>
    <cellStyle name="_Table_02 Pfd Valuation_Flash du mois d' avril 2009" xfId="964" xr:uid="{00000000-0005-0000-0000-0000E30B0000}"/>
    <cellStyle name="_Table_02 Pfd Valuation_Flash du mois d' avril 2009 2" xfId="14602" xr:uid="{00000000-0005-0000-0000-0000E40B0000}"/>
    <cellStyle name="_Table_02 Pfd Valuation_Flash du mois d' avril 2009 2 2" xfId="18395" xr:uid="{00000000-0005-0000-0000-0000E50B0000}"/>
    <cellStyle name="_Table_02 Pfd Valuation_Flash du mois d' avril 2009 3" xfId="8881" xr:uid="{00000000-0005-0000-0000-0000E60B0000}"/>
    <cellStyle name="_Table_02 Pfd Valuation_Flash du mois d' avril 2009 4" xfId="13682" xr:uid="{00000000-0005-0000-0000-0000E70B0000}"/>
    <cellStyle name="_Table_02 Pfd Valuation_Flash du mois d' avril 2009 5" xfId="17914" xr:uid="{00000000-0005-0000-0000-0000E80B0000}"/>
    <cellStyle name="_Table_02 Pfd Valuation_Flash du mois d' avril 2009 6" xfId="14141" xr:uid="{00000000-0005-0000-0000-0000E90B0000}"/>
    <cellStyle name="_Table_02 Pfd Valuation_Flash du mois d' avril 2009_Budget Telmob 2011" xfId="965" xr:uid="{00000000-0005-0000-0000-0000EA0B0000}"/>
    <cellStyle name="_Table_02 Pfd Valuation_Flash du mois d' avril 2009_Budget Telmob 2011 2" xfId="14603" xr:uid="{00000000-0005-0000-0000-0000EB0B0000}"/>
    <cellStyle name="_Table_02 Pfd Valuation_Flash du mois d' avril 2009_Budget Telmob 2011 2 2" xfId="18396" xr:uid="{00000000-0005-0000-0000-0000EC0B0000}"/>
    <cellStyle name="_Table_02 Pfd Valuation_Flash du mois d' avril 2009_Budget Telmob 2011 3" xfId="8882" xr:uid="{00000000-0005-0000-0000-0000ED0B0000}"/>
    <cellStyle name="_Table_02 Pfd Valuation_Flash du mois d' avril 2009_Budget Telmob 2011 4" xfId="13680" xr:uid="{00000000-0005-0000-0000-0000EE0B0000}"/>
    <cellStyle name="_Table_02 Pfd Valuation_Flash du mois d' avril 2009_Budget Telmob 2011 5" xfId="8497" xr:uid="{00000000-0005-0000-0000-0000EF0B0000}"/>
    <cellStyle name="_Table_02 Pfd Valuation_Flash du mois d' avril 2009_Budget Telmob 2011 6" xfId="17144" xr:uid="{00000000-0005-0000-0000-0000F00B0000}"/>
    <cellStyle name="_Table_02 Pfd Valuation_Flash du mois d' avril 2009_Capex- Mobile" xfId="966" xr:uid="{00000000-0005-0000-0000-0000F10B0000}"/>
    <cellStyle name="_Table_02 Pfd Valuation_Flash du mois d' avril 2009_Capex- Mobile 2" xfId="14604" xr:uid="{00000000-0005-0000-0000-0000F20B0000}"/>
    <cellStyle name="_Table_02 Pfd Valuation_Flash du mois d' avril 2009_Capex- Mobile 2 2" xfId="18397" xr:uid="{00000000-0005-0000-0000-0000F30B0000}"/>
    <cellStyle name="_Table_02 Pfd Valuation_Flash du mois d' avril 2009_Capex- Mobile 3" xfId="8883" xr:uid="{00000000-0005-0000-0000-0000F40B0000}"/>
    <cellStyle name="_Table_02 Pfd Valuation_Flash du mois d' avril 2009_Capex- Mobile 4" xfId="13678" xr:uid="{00000000-0005-0000-0000-0000F50B0000}"/>
    <cellStyle name="_Table_02 Pfd Valuation_Flash du mois d' avril 2009_Capex- Mobile 5" xfId="9050" xr:uid="{00000000-0005-0000-0000-0000F60B0000}"/>
    <cellStyle name="_Table_02 Pfd Valuation_Flash du mois d' avril 2009_Capex- Mobile 6" xfId="17192" xr:uid="{00000000-0005-0000-0000-0000F70B0000}"/>
    <cellStyle name="_Table_02 Pfd Valuation_Flash du mois d' avril 2009_Flash du mois de mai 2009" xfId="967" xr:uid="{00000000-0005-0000-0000-0000F80B0000}"/>
    <cellStyle name="_Table_02 Pfd Valuation_Flash du mois d' avril 2009_Flash du mois de mai 2009 2" xfId="14605" xr:uid="{00000000-0005-0000-0000-0000F90B0000}"/>
    <cellStyle name="_Table_02 Pfd Valuation_Flash du mois d' avril 2009_Flash du mois de mai 2009 2 2" xfId="18398" xr:uid="{00000000-0005-0000-0000-0000FA0B0000}"/>
    <cellStyle name="_Table_02 Pfd Valuation_Flash du mois d' avril 2009_Flash du mois de mai 2009 3" xfId="8884" xr:uid="{00000000-0005-0000-0000-0000FB0B0000}"/>
    <cellStyle name="_Table_02 Pfd Valuation_Flash du mois d' avril 2009_Flash du mois de mai 2009 4" xfId="13676" xr:uid="{00000000-0005-0000-0000-0000FC0B0000}"/>
    <cellStyle name="_Table_02 Pfd Valuation_Flash du mois d' avril 2009_Flash du mois de mai 2009 5" xfId="17913" xr:uid="{00000000-0005-0000-0000-0000FD0B0000}"/>
    <cellStyle name="_Table_02 Pfd Valuation_Flash du mois d' avril 2009_Flash du mois de mai 2009 6" xfId="14140" xr:uid="{00000000-0005-0000-0000-0000FE0B0000}"/>
    <cellStyle name="_Table_02 Pfd Valuation_Flash du mois d' avril 2009_Flash du mois de mai 2009_Budget Telmob 2011" xfId="968" xr:uid="{00000000-0005-0000-0000-0000FF0B0000}"/>
    <cellStyle name="_Table_02 Pfd Valuation_Flash du mois d' avril 2009_Flash du mois de mai 2009_Budget Telmob 2011 2" xfId="14606" xr:uid="{00000000-0005-0000-0000-0000000C0000}"/>
    <cellStyle name="_Table_02 Pfd Valuation_Flash du mois d' avril 2009_Flash du mois de mai 2009_Budget Telmob 2011 2 2" xfId="18399" xr:uid="{00000000-0005-0000-0000-0000010C0000}"/>
    <cellStyle name="_Table_02 Pfd Valuation_Flash du mois d' avril 2009_Flash du mois de mai 2009_Budget Telmob 2011 3" xfId="8885" xr:uid="{00000000-0005-0000-0000-0000020C0000}"/>
    <cellStyle name="_Table_02 Pfd Valuation_Flash du mois d' avril 2009_Flash du mois de mai 2009_Budget Telmob 2011 4" xfId="13674" xr:uid="{00000000-0005-0000-0000-0000030C0000}"/>
    <cellStyle name="_Table_02 Pfd Valuation_Flash du mois d' avril 2009_Flash du mois de mai 2009_Budget Telmob 2011 5" xfId="19073" xr:uid="{00000000-0005-0000-0000-0000040C0000}"/>
    <cellStyle name="_Table_02 Pfd Valuation_Flash du mois d' avril 2009_Flash du mois de mai 2009_Budget Telmob 2011 6" xfId="19758" xr:uid="{00000000-0005-0000-0000-0000050C0000}"/>
    <cellStyle name="_Table_02 Pfd Valuation_Flash du mois d' avril 2009_Flash du mois de mai 2009_Capex- Mobile" xfId="969" xr:uid="{00000000-0005-0000-0000-0000060C0000}"/>
    <cellStyle name="_Table_02 Pfd Valuation_Flash du mois d' avril 2009_Flash du mois de mai 2009_Capex- Mobile 2" xfId="14607" xr:uid="{00000000-0005-0000-0000-0000070C0000}"/>
    <cellStyle name="_Table_02 Pfd Valuation_Flash du mois d' avril 2009_Flash du mois de mai 2009_Capex- Mobile 2 2" xfId="18400" xr:uid="{00000000-0005-0000-0000-0000080C0000}"/>
    <cellStyle name="_Table_02 Pfd Valuation_Flash du mois d' avril 2009_Flash du mois de mai 2009_Capex- Mobile 3" xfId="8886" xr:uid="{00000000-0005-0000-0000-0000090C0000}"/>
    <cellStyle name="_Table_02 Pfd Valuation_Flash du mois d' avril 2009_Flash du mois de mai 2009_Capex- Mobile 4" xfId="13672" xr:uid="{00000000-0005-0000-0000-00000A0C0000}"/>
    <cellStyle name="_Table_02 Pfd Valuation_Flash du mois d' avril 2009_Flash du mois de mai 2009_Capex- Mobile 5" xfId="19577" xr:uid="{00000000-0005-0000-0000-00000B0C0000}"/>
    <cellStyle name="_Table_02 Pfd Valuation_Flash du mois d' avril 2009_Flash du mois de mai 2009_Capex- Mobile 6" xfId="20091" xr:uid="{00000000-0005-0000-0000-00000C0C0000}"/>
    <cellStyle name="_Table_02 Pfd Valuation_Flash du mois d' avril 2009_Flash du mois de septembre 2009 (2) (version 1)" xfId="970" xr:uid="{00000000-0005-0000-0000-00000D0C0000}"/>
    <cellStyle name="_Table_02 Pfd Valuation_Flash du mois d' avril 2009_Flash du mois de septembre 2009 (2) (version 1) 2" xfId="14608" xr:uid="{00000000-0005-0000-0000-00000E0C0000}"/>
    <cellStyle name="_Table_02 Pfd Valuation_Flash du mois d' avril 2009_Flash du mois de septembre 2009 (2) (version 1) 2 2" xfId="18401" xr:uid="{00000000-0005-0000-0000-00000F0C0000}"/>
    <cellStyle name="_Table_02 Pfd Valuation_Flash du mois d' avril 2009_Flash du mois de septembre 2009 (2) (version 1) 3" xfId="8887" xr:uid="{00000000-0005-0000-0000-0000100C0000}"/>
    <cellStyle name="_Table_02 Pfd Valuation_Flash du mois d' avril 2009_Flash du mois de septembre 2009 (2) (version 1) 4" xfId="13670" xr:uid="{00000000-0005-0000-0000-0000110C0000}"/>
    <cellStyle name="_Table_02 Pfd Valuation_Flash du mois d' avril 2009_Flash du mois de septembre 2009 (2) (version 1) 5" xfId="17912" xr:uid="{00000000-0005-0000-0000-0000120C0000}"/>
    <cellStyle name="_Table_02 Pfd Valuation_Flash du mois d' avril 2009_Flash du mois de septembre 2009 (2) (version 1) 6" xfId="14139" xr:uid="{00000000-0005-0000-0000-0000130C0000}"/>
    <cellStyle name="_Table_02 Pfd Valuation_Flash du mois d' avril 2009_Flash du mois de septembre 2009 (2) (version 1)_Budget Telmob 2011" xfId="971" xr:uid="{00000000-0005-0000-0000-0000140C0000}"/>
    <cellStyle name="_Table_02 Pfd Valuation_Flash du mois d' avril 2009_Flash du mois de septembre 2009 (2) (version 1)_Budget Telmob 2011 2" xfId="14609" xr:uid="{00000000-0005-0000-0000-0000150C0000}"/>
    <cellStyle name="_Table_02 Pfd Valuation_Flash du mois d' avril 2009_Flash du mois de septembre 2009 (2) (version 1)_Budget Telmob 2011 2 2" xfId="18402" xr:uid="{00000000-0005-0000-0000-0000160C0000}"/>
    <cellStyle name="_Table_02 Pfd Valuation_Flash du mois d' avril 2009_Flash du mois de septembre 2009 (2) (version 1)_Budget Telmob 2011 3" xfId="8888" xr:uid="{00000000-0005-0000-0000-0000170C0000}"/>
    <cellStyle name="_Table_02 Pfd Valuation_Flash du mois d' avril 2009_Flash du mois de septembre 2009 (2) (version 1)_Budget Telmob 2011 4" xfId="13668" xr:uid="{00000000-0005-0000-0000-0000180C0000}"/>
    <cellStyle name="_Table_02 Pfd Valuation_Flash du mois d' avril 2009_Flash du mois de septembre 2009 (2) (version 1)_Budget Telmob 2011 5" xfId="17911" xr:uid="{00000000-0005-0000-0000-0000190C0000}"/>
    <cellStyle name="_Table_02 Pfd Valuation_Flash du mois d' avril 2009_Flash du mois de septembre 2009 (2) (version 1)_Budget Telmob 2011 6" xfId="14138" xr:uid="{00000000-0005-0000-0000-00001A0C0000}"/>
    <cellStyle name="_Table_02 Pfd Valuation_Flash du mois d' avril 2009_Flash du mois de septembre 2009 (2) (version 1)_Capex- Mobile" xfId="972" xr:uid="{00000000-0005-0000-0000-00001B0C0000}"/>
    <cellStyle name="_Table_02 Pfd Valuation_Flash du mois d' avril 2009_Flash du mois de septembre 2009 (2) (version 1)_Capex- Mobile 2" xfId="14610" xr:uid="{00000000-0005-0000-0000-00001C0C0000}"/>
    <cellStyle name="_Table_02 Pfd Valuation_Flash du mois d' avril 2009_Flash du mois de septembre 2009 (2) (version 1)_Capex- Mobile 2 2" xfId="18403" xr:uid="{00000000-0005-0000-0000-00001D0C0000}"/>
    <cellStyle name="_Table_02 Pfd Valuation_Flash du mois d' avril 2009_Flash du mois de septembre 2009 (2) (version 1)_Capex- Mobile 3" xfId="8889" xr:uid="{00000000-0005-0000-0000-00001E0C0000}"/>
    <cellStyle name="_Table_02 Pfd Valuation_Flash du mois d' avril 2009_Flash du mois de septembre 2009 (2) (version 1)_Capex- Mobile 4" xfId="13666" xr:uid="{00000000-0005-0000-0000-00001F0C0000}"/>
    <cellStyle name="_Table_02 Pfd Valuation_Flash du mois d' avril 2009_Flash du mois de septembre 2009 (2) (version 1)_Capex- Mobile 5" xfId="19240" xr:uid="{00000000-0005-0000-0000-0000200C0000}"/>
    <cellStyle name="_Table_02 Pfd Valuation_Flash du mois d' avril 2009_Flash du mois de septembre 2009 (2) (version 1)_Capex- Mobile 6" xfId="19893" xr:uid="{00000000-0005-0000-0000-0000210C0000}"/>
    <cellStyle name="_Table_02 Pfd Valuation_Flash du mois d' avril 2009_Reporting Onatel Mai 2009 V 0" xfId="973" xr:uid="{00000000-0005-0000-0000-0000220C0000}"/>
    <cellStyle name="_Table_02 Pfd Valuation_Flash du mois d' avril 2009_Reporting Onatel Mai 2009 V 0 2" xfId="14611" xr:uid="{00000000-0005-0000-0000-0000230C0000}"/>
    <cellStyle name="_Table_02 Pfd Valuation_Flash du mois d' avril 2009_Reporting Onatel Mai 2009 V 0 2 2" xfId="18404" xr:uid="{00000000-0005-0000-0000-0000240C0000}"/>
    <cellStyle name="_Table_02 Pfd Valuation_Flash du mois d' avril 2009_Reporting Onatel Mai 2009 V 0 3" xfId="8890" xr:uid="{00000000-0005-0000-0000-0000250C0000}"/>
    <cellStyle name="_Table_02 Pfd Valuation_Flash du mois d' avril 2009_Reporting Onatel Mai 2009 V 0 4" xfId="13664" xr:uid="{00000000-0005-0000-0000-0000260C0000}"/>
    <cellStyle name="_Table_02 Pfd Valuation_Flash du mois d' avril 2009_Reporting Onatel Mai 2009 V 0 5" xfId="19576" xr:uid="{00000000-0005-0000-0000-0000270C0000}"/>
    <cellStyle name="_Table_02 Pfd Valuation_Flash du mois d' avril 2009_Reporting Onatel Mai 2009 V 0 6" xfId="20090" xr:uid="{00000000-0005-0000-0000-0000280C0000}"/>
    <cellStyle name="_Table_02 Pfd Valuation_Flash du mois d' avril 2009_Reporting Onatel Mai 2009 V 0_Budget Telmob 2011" xfId="974" xr:uid="{00000000-0005-0000-0000-0000290C0000}"/>
    <cellStyle name="_Table_02 Pfd Valuation_Flash du mois d' avril 2009_Reporting Onatel Mai 2009 V 0_Budget Telmob 2011 2" xfId="14612" xr:uid="{00000000-0005-0000-0000-00002A0C0000}"/>
    <cellStyle name="_Table_02 Pfd Valuation_Flash du mois d' avril 2009_Reporting Onatel Mai 2009 V 0_Budget Telmob 2011 2 2" xfId="18405" xr:uid="{00000000-0005-0000-0000-00002B0C0000}"/>
    <cellStyle name="_Table_02 Pfd Valuation_Flash du mois d' avril 2009_Reporting Onatel Mai 2009 V 0_Budget Telmob 2011 3" xfId="8891" xr:uid="{00000000-0005-0000-0000-00002C0C0000}"/>
    <cellStyle name="_Table_02 Pfd Valuation_Flash du mois d' avril 2009_Reporting Onatel Mai 2009 V 0_Budget Telmob 2011 4" xfId="13662" xr:uid="{00000000-0005-0000-0000-00002D0C0000}"/>
    <cellStyle name="_Table_02 Pfd Valuation_Flash du mois d' avril 2009_Reporting Onatel Mai 2009 V 0_Budget Telmob 2011 5" xfId="17910" xr:uid="{00000000-0005-0000-0000-00002E0C0000}"/>
    <cellStyle name="_Table_02 Pfd Valuation_Flash du mois d' avril 2009_Reporting Onatel Mai 2009 V 0_Budget Telmob 2011 6" xfId="14137" xr:uid="{00000000-0005-0000-0000-00002F0C0000}"/>
    <cellStyle name="_Table_02 Pfd Valuation_Flash du mois d' avril 2009_Reporting Onatel Mai 2009 V 0_Capex- Mobile" xfId="975" xr:uid="{00000000-0005-0000-0000-0000300C0000}"/>
    <cellStyle name="_Table_02 Pfd Valuation_Flash du mois d' avril 2009_Reporting Onatel Mai 2009 V 0_Capex- Mobile 2" xfId="14613" xr:uid="{00000000-0005-0000-0000-0000310C0000}"/>
    <cellStyle name="_Table_02 Pfd Valuation_Flash du mois d' avril 2009_Reporting Onatel Mai 2009 V 0_Capex- Mobile 2 2" xfId="18406" xr:uid="{00000000-0005-0000-0000-0000320C0000}"/>
    <cellStyle name="_Table_02 Pfd Valuation_Flash du mois d' avril 2009_Reporting Onatel Mai 2009 V 0_Capex- Mobile 3" xfId="8892" xr:uid="{00000000-0005-0000-0000-0000330C0000}"/>
    <cellStyle name="_Table_02 Pfd Valuation_Flash du mois d' avril 2009_Reporting Onatel Mai 2009 V 0_Capex- Mobile 4" xfId="13660" xr:uid="{00000000-0005-0000-0000-0000340C0000}"/>
    <cellStyle name="_Table_02 Pfd Valuation_Flash du mois d' avril 2009_Reporting Onatel Mai 2009 V 0_Capex- Mobile 5" xfId="8454" xr:uid="{00000000-0005-0000-0000-0000350C0000}"/>
    <cellStyle name="_Table_02 Pfd Valuation_Flash du mois d' avril 2009_Reporting Onatel Mai 2009 V 0_Capex- Mobile 6" xfId="19303" xr:uid="{00000000-0005-0000-0000-0000360C0000}"/>
    <cellStyle name="_Table_02 Pfd Valuation_Flash du mois d' avril 2009_Reporting Onatel septembre  2009 préparé" xfId="976" xr:uid="{00000000-0005-0000-0000-0000370C0000}"/>
    <cellStyle name="_Table_02 Pfd Valuation_Flash du mois d' avril 2009_Reporting Onatel septembre  2009 préparé 2" xfId="14614" xr:uid="{00000000-0005-0000-0000-0000380C0000}"/>
    <cellStyle name="_Table_02 Pfd Valuation_Flash du mois d' avril 2009_Reporting Onatel septembre  2009 préparé 2 2" xfId="18407" xr:uid="{00000000-0005-0000-0000-0000390C0000}"/>
    <cellStyle name="_Table_02 Pfd Valuation_Flash du mois d' avril 2009_Reporting Onatel septembre  2009 préparé 3" xfId="8893" xr:uid="{00000000-0005-0000-0000-00003A0C0000}"/>
    <cellStyle name="_Table_02 Pfd Valuation_Flash du mois d' avril 2009_Reporting Onatel septembre  2009 préparé 4" xfId="13658" xr:uid="{00000000-0005-0000-0000-00003B0C0000}"/>
    <cellStyle name="_Table_02 Pfd Valuation_Flash du mois d' avril 2009_Reporting Onatel septembre  2009 préparé 5" xfId="17909" xr:uid="{00000000-0005-0000-0000-00003C0C0000}"/>
    <cellStyle name="_Table_02 Pfd Valuation_Flash du mois d' avril 2009_Reporting Onatel septembre  2009 préparé 6" xfId="14136" xr:uid="{00000000-0005-0000-0000-00003D0C0000}"/>
    <cellStyle name="_Table_02 Pfd Valuation_Flash du mois d' avril 2009_Reporting Onatel septembre  2009 préparé_Budget Telmob 2011" xfId="977" xr:uid="{00000000-0005-0000-0000-00003E0C0000}"/>
    <cellStyle name="_Table_02 Pfd Valuation_Flash du mois d' avril 2009_Reporting Onatel septembre  2009 préparé_Budget Telmob 2011 2" xfId="14615" xr:uid="{00000000-0005-0000-0000-00003F0C0000}"/>
    <cellStyle name="_Table_02 Pfd Valuation_Flash du mois d' avril 2009_Reporting Onatel septembre  2009 préparé_Budget Telmob 2011 2 2" xfId="18408" xr:uid="{00000000-0005-0000-0000-0000400C0000}"/>
    <cellStyle name="_Table_02 Pfd Valuation_Flash du mois d' avril 2009_Reporting Onatel septembre  2009 préparé_Budget Telmob 2011 3" xfId="8894" xr:uid="{00000000-0005-0000-0000-0000410C0000}"/>
    <cellStyle name="_Table_02 Pfd Valuation_Flash du mois d' avril 2009_Reporting Onatel septembre  2009 préparé_Budget Telmob 2011 4" xfId="13656" xr:uid="{00000000-0005-0000-0000-0000420C0000}"/>
    <cellStyle name="_Table_02 Pfd Valuation_Flash du mois d' avril 2009_Reporting Onatel septembre  2009 préparé_Budget Telmob 2011 5" xfId="19167" xr:uid="{00000000-0005-0000-0000-0000430C0000}"/>
    <cellStyle name="_Table_02 Pfd Valuation_Flash du mois d' avril 2009_Reporting Onatel septembre  2009 préparé_Budget Telmob 2011 6" xfId="19832" xr:uid="{00000000-0005-0000-0000-0000440C0000}"/>
    <cellStyle name="_Table_02 Pfd Valuation_Flash du mois d' avril 2009_Reporting Onatel septembre  2009 préparé_Capex- Mobile" xfId="978" xr:uid="{00000000-0005-0000-0000-0000450C0000}"/>
    <cellStyle name="_Table_02 Pfd Valuation_Flash du mois d' avril 2009_Reporting Onatel septembre  2009 préparé_Capex- Mobile 2" xfId="14616" xr:uid="{00000000-0005-0000-0000-0000460C0000}"/>
    <cellStyle name="_Table_02 Pfd Valuation_Flash du mois d' avril 2009_Reporting Onatel septembre  2009 préparé_Capex- Mobile 2 2" xfId="18409" xr:uid="{00000000-0005-0000-0000-0000470C0000}"/>
    <cellStyle name="_Table_02 Pfd Valuation_Flash du mois d' avril 2009_Reporting Onatel septembre  2009 préparé_Capex- Mobile 3" xfId="8895" xr:uid="{00000000-0005-0000-0000-0000480C0000}"/>
    <cellStyle name="_Table_02 Pfd Valuation_Flash du mois d' avril 2009_Reporting Onatel septembre  2009 préparé_Capex- Mobile 4" xfId="13654" xr:uid="{00000000-0005-0000-0000-0000490C0000}"/>
    <cellStyle name="_Table_02 Pfd Valuation_Flash du mois d' avril 2009_Reporting Onatel septembre  2009 préparé_Capex- Mobile 5" xfId="19575" xr:uid="{00000000-0005-0000-0000-00004A0C0000}"/>
    <cellStyle name="_Table_02 Pfd Valuation_Flash du mois d' avril 2009_Reporting Onatel septembre  2009 préparé_Capex- Mobile 6" xfId="20089" xr:uid="{00000000-0005-0000-0000-00004B0C0000}"/>
    <cellStyle name="_Table_02 Pfd Valuation_Flash du mois de mai 2009" xfId="979" xr:uid="{00000000-0005-0000-0000-00004C0C0000}"/>
    <cellStyle name="_Table_02 Pfd Valuation_Flash du mois de mai 2009 2" xfId="14617" xr:uid="{00000000-0005-0000-0000-00004D0C0000}"/>
    <cellStyle name="_Table_02 Pfd Valuation_Flash du mois de mai 2009 2 2" xfId="18410" xr:uid="{00000000-0005-0000-0000-00004E0C0000}"/>
    <cellStyle name="_Table_02 Pfd Valuation_Flash du mois de mai 2009 3" xfId="8896" xr:uid="{00000000-0005-0000-0000-00004F0C0000}"/>
    <cellStyle name="_Table_02 Pfd Valuation_Flash du mois de mai 2009 4" xfId="13652" xr:uid="{00000000-0005-0000-0000-0000500C0000}"/>
    <cellStyle name="_Table_02 Pfd Valuation_Flash du mois de mai 2009 5" xfId="17908" xr:uid="{00000000-0005-0000-0000-0000510C0000}"/>
    <cellStyle name="_Table_02 Pfd Valuation_Flash du mois de mai 2009 6" xfId="14135" xr:uid="{00000000-0005-0000-0000-0000520C0000}"/>
    <cellStyle name="_Table_02 Pfd Valuation_Flash du mois de mai 2009_Budget Telmob 2011" xfId="980" xr:uid="{00000000-0005-0000-0000-0000530C0000}"/>
    <cellStyle name="_Table_02 Pfd Valuation_Flash du mois de mai 2009_Budget Telmob 2011 2" xfId="14618" xr:uid="{00000000-0005-0000-0000-0000540C0000}"/>
    <cellStyle name="_Table_02 Pfd Valuation_Flash du mois de mai 2009_Budget Telmob 2011 2 2" xfId="18411" xr:uid="{00000000-0005-0000-0000-0000550C0000}"/>
    <cellStyle name="_Table_02 Pfd Valuation_Flash du mois de mai 2009_Budget Telmob 2011 3" xfId="8897" xr:uid="{00000000-0005-0000-0000-0000560C0000}"/>
    <cellStyle name="_Table_02 Pfd Valuation_Flash du mois de mai 2009_Budget Telmob 2011 4" xfId="13650" xr:uid="{00000000-0005-0000-0000-0000570C0000}"/>
    <cellStyle name="_Table_02 Pfd Valuation_Flash du mois de mai 2009_Budget Telmob 2011 5" xfId="8498" xr:uid="{00000000-0005-0000-0000-0000580C0000}"/>
    <cellStyle name="_Table_02 Pfd Valuation_Flash du mois de mai 2009_Budget Telmob 2011 6" xfId="17145" xr:uid="{00000000-0005-0000-0000-0000590C0000}"/>
    <cellStyle name="_Table_02 Pfd Valuation_Flash du mois de mai 2009_Capex- Mobile" xfId="981" xr:uid="{00000000-0005-0000-0000-00005A0C0000}"/>
    <cellStyle name="_Table_02 Pfd Valuation_Flash du mois de mai 2009_Capex- Mobile 2" xfId="14619" xr:uid="{00000000-0005-0000-0000-00005B0C0000}"/>
    <cellStyle name="_Table_02 Pfd Valuation_Flash du mois de mai 2009_Capex- Mobile 2 2" xfId="18412" xr:uid="{00000000-0005-0000-0000-00005C0C0000}"/>
    <cellStyle name="_Table_02 Pfd Valuation_Flash du mois de mai 2009_Capex- Mobile 3" xfId="8898" xr:uid="{00000000-0005-0000-0000-00005D0C0000}"/>
    <cellStyle name="_Table_02 Pfd Valuation_Flash du mois de mai 2009_Capex- Mobile 4" xfId="13648" xr:uid="{00000000-0005-0000-0000-00005E0C0000}"/>
    <cellStyle name="_Table_02 Pfd Valuation_Flash du mois de mai 2009_Capex- Mobile 5" xfId="10089" xr:uid="{00000000-0005-0000-0000-00005F0C0000}"/>
    <cellStyle name="_Table_02 Pfd Valuation_Flash du mois de mai 2009_Capex- Mobile 6" xfId="19360" xr:uid="{00000000-0005-0000-0000-0000600C0000}"/>
    <cellStyle name="_Table_02 Pfd Valuation_Flash du mois de septembre 2009 (2) (version 1)" xfId="982" xr:uid="{00000000-0005-0000-0000-0000610C0000}"/>
    <cellStyle name="_Table_02 Pfd Valuation_Flash du mois de septembre 2009 (2) (version 1) 2" xfId="14620" xr:uid="{00000000-0005-0000-0000-0000620C0000}"/>
    <cellStyle name="_Table_02 Pfd Valuation_Flash du mois de septembre 2009 (2) (version 1) 2 2" xfId="18413" xr:uid="{00000000-0005-0000-0000-0000630C0000}"/>
    <cellStyle name="_Table_02 Pfd Valuation_Flash du mois de septembre 2009 (2) (version 1) 3" xfId="8899" xr:uid="{00000000-0005-0000-0000-0000640C0000}"/>
    <cellStyle name="_Table_02 Pfd Valuation_Flash du mois de septembre 2009 (2) (version 1) 4" xfId="10999" xr:uid="{00000000-0005-0000-0000-0000650C0000}"/>
    <cellStyle name="_Table_02 Pfd Valuation_Flash du mois de septembre 2009 (2) (version 1) 5" xfId="17907" xr:uid="{00000000-0005-0000-0000-0000660C0000}"/>
    <cellStyle name="_Table_02 Pfd Valuation_Flash du mois de septembre 2009 (2) (version 1) 6" xfId="14134" xr:uid="{00000000-0005-0000-0000-0000670C0000}"/>
    <cellStyle name="_Table_02 Pfd Valuation_Flash du mois de septembre 2009 (2) (version 1)_Budget Telmob 2011" xfId="983" xr:uid="{00000000-0005-0000-0000-0000680C0000}"/>
    <cellStyle name="_Table_02 Pfd Valuation_Flash du mois de septembre 2009 (2) (version 1)_Budget Telmob 2011 2" xfId="14621" xr:uid="{00000000-0005-0000-0000-0000690C0000}"/>
    <cellStyle name="_Table_02 Pfd Valuation_Flash du mois de septembre 2009 (2) (version 1)_Budget Telmob 2011 2 2" xfId="18414" xr:uid="{00000000-0005-0000-0000-00006A0C0000}"/>
    <cellStyle name="_Table_02 Pfd Valuation_Flash du mois de septembre 2009 (2) (version 1)_Budget Telmob 2011 3" xfId="8900" xr:uid="{00000000-0005-0000-0000-00006B0C0000}"/>
    <cellStyle name="_Table_02 Pfd Valuation_Flash du mois de septembre 2009 (2) (version 1)_Budget Telmob 2011 4" xfId="13646" xr:uid="{00000000-0005-0000-0000-00006C0C0000}"/>
    <cellStyle name="_Table_02 Pfd Valuation_Flash du mois de septembre 2009 (2) (version 1)_Budget Telmob 2011 5" xfId="19072" xr:uid="{00000000-0005-0000-0000-00006D0C0000}"/>
    <cellStyle name="_Table_02 Pfd Valuation_Flash du mois de septembre 2009 (2) (version 1)_Budget Telmob 2011 6" xfId="19757" xr:uid="{00000000-0005-0000-0000-00006E0C0000}"/>
    <cellStyle name="_Table_02 Pfd Valuation_Flash du mois de septembre 2009 (2) (version 1)_Capex- Mobile" xfId="984" xr:uid="{00000000-0005-0000-0000-00006F0C0000}"/>
    <cellStyle name="_Table_02 Pfd Valuation_Flash du mois de septembre 2009 (2) (version 1)_Capex- Mobile 2" xfId="14622" xr:uid="{00000000-0005-0000-0000-0000700C0000}"/>
    <cellStyle name="_Table_02 Pfd Valuation_Flash du mois de septembre 2009 (2) (version 1)_Capex- Mobile 2 2" xfId="18415" xr:uid="{00000000-0005-0000-0000-0000710C0000}"/>
    <cellStyle name="_Table_02 Pfd Valuation_Flash du mois de septembre 2009 (2) (version 1)_Capex- Mobile 3" xfId="8901" xr:uid="{00000000-0005-0000-0000-0000720C0000}"/>
    <cellStyle name="_Table_02 Pfd Valuation_Flash du mois de septembre 2009 (2) (version 1)_Capex- Mobile 4" xfId="13644" xr:uid="{00000000-0005-0000-0000-0000730C0000}"/>
    <cellStyle name="_Table_02 Pfd Valuation_Flash du mois de septembre 2009 (2) (version 1)_Capex- Mobile 5" xfId="19574" xr:uid="{00000000-0005-0000-0000-0000740C0000}"/>
    <cellStyle name="_Table_02 Pfd Valuation_Flash du mois de septembre 2009 (2) (version 1)_Capex- Mobile 6" xfId="20088" xr:uid="{00000000-0005-0000-0000-0000750C0000}"/>
    <cellStyle name="_Table_02 Pfd Valuation_P &amp; L Conso" xfId="985" xr:uid="{00000000-0005-0000-0000-0000760C0000}"/>
    <cellStyle name="_Table_02 Pfd Valuation_P &amp; L Conso 2" xfId="14623" xr:uid="{00000000-0005-0000-0000-0000770C0000}"/>
    <cellStyle name="_Table_02 Pfd Valuation_P &amp; L Conso 2 2" xfId="18416" xr:uid="{00000000-0005-0000-0000-0000780C0000}"/>
    <cellStyle name="_Table_02 Pfd Valuation_P &amp; L Conso 3" xfId="8902" xr:uid="{00000000-0005-0000-0000-0000790C0000}"/>
    <cellStyle name="_Table_02 Pfd Valuation_P &amp; L Conso 4" xfId="13642" xr:uid="{00000000-0005-0000-0000-00007A0C0000}"/>
    <cellStyle name="_Table_02 Pfd Valuation_P &amp; L Conso 5" xfId="17906" xr:uid="{00000000-0005-0000-0000-00007B0C0000}"/>
    <cellStyle name="_Table_02 Pfd Valuation_P &amp; L Conso 6" xfId="14133" xr:uid="{00000000-0005-0000-0000-00007C0C0000}"/>
    <cellStyle name="_Table_02 Pfd Valuation_P &amp; L Conso_Budget Telmob 2011" xfId="986" xr:uid="{00000000-0005-0000-0000-00007D0C0000}"/>
    <cellStyle name="_Table_02 Pfd Valuation_P &amp; L Conso_Budget Telmob 2011 2" xfId="14624" xr:uid="{00000000-0005-0000-0000-00007E0C0000}"/>
    <cellStyle name="_Table_02 Pfd Valuation_P &amp; L Conso_Budget Telmob 2011 2 2" xfId="18417" xr:uid="{00000000-0005-0000-0000-00007F0C0000}"/>
    <cellStyle name="_Table_02 Pfd Valuation_P &amp; L Conso_Budget Telmob 2011 3" xfId="8903" xr:uid="{00000000-0005-0000-0000-0000800C0000}"/>
    <cellStyle name="_Table_02 Pfd Valuation_P &amp; L Conso_Budget Telmob 2011 4" xfId="13640" xr:uid="{00000000-0005-0000-0000-0000810C0000}"/>
    <cellStyle name="_Table_02 Pfd Valuation_P &amp; L Conso_Budget Telmob 2011 5" xfId="17905" xr:uid="{00000000-0005-0000-0000-0000820C0000}"/>
    <cellStyle name="_Table_02 Pfd Valuation_P &amp; L Conso_Budget Telmob 2011 6" xfId="10966" xr:uid="{00000000-0005-0000-0000-0000830C0000}"/>
    <cellStyle name="_Table_02 Pfd Valuation_P &amp; L Conso_Capex- Mobile" xfId="987" xr:uid="{00000000-0005-0000-0000-0000840C0000}"/>
    <cellStyle name="_Table_02 Pfd Valuation_P &amp; L Conso_Capex- Mobile 2" xfId="14625" xr:uid="{00000000-0005-0000-0000-0000850C0000}"/>
    <cellStyle name="_Table_02 Pfd Valuation_P &amp; L Conso_Capex- Mobile 2 2" xfId="18418" xr:uid="{00000000-0005-0000-0000-0000860C0000}"/>
    <cellStyle name="_Table_02 Pfd Valuation_P &amp; L Conso_Capex- Mobile 3" xfId="8904" xr:uid="{00000000-0005-0000-0000-0000870C0000}"/>
    <cellStyle name="_Table_02 Pfd Valuation_P &amp; L Conso_Capex- Mobile 4" xfId="13638" xr:uid="{00000000-0005-0000-0000-0000880C0000}"/>
    <cellStyle name="_Table_02 Pfd Valuation_P &amp; L Conso_Capex- Mobile 5" xfId="19239" xr:uid="{00000000-0005-0000-0000-0000890C0000}"/>
    <cellStyle name="_Table_02 Pfd Valuation_P &amp; L Conso_Capex- Mobile 6" xfId="19892" xr:uid="{00000000-0005-0000-0000-00008A0C0000}"/>
    <cellStyle name="_Table_02 Pfd Valuation_P &amp; L Conso_COMMENTAIRES JUILLET 2009" xfId="988" xr:uid="{00000000-0005-0000-0000-00008B0C0000}"/>
    <cellStyle name="_Table_02 Pfd Valuation_P &amp; L Conso_COMMENTAIRES JUILLET 2009 2" xfId="14626" xr:uid="{00000000-0005-0000-0000-00008C0C0000}"/>
    <cellStyle name="_Table_02 Pfd Valuation_P &amp; L Conso_COMMENTAIRES JUILLET 2009 2 2" xfId="18419" xr:uid="{00000000-0005-0000-0000-00008D0C0000}"/>
    <cellStyle name="_Table_02 Pfd Valuation_P &amp; L Conso_COMMENTAIRES JUILLET 2009 3" xfId="8905" xr:uid="{00000000-0005-0000-0000-00008E0C0000}"/>
    <cellStyle name="_Table_02 Pfd Valuation_P &amp; L Conso_COMMENTAIRES JUILLET 2009 4" xfId="13636" xr:uid="{00000000-0005-0000-0000-00008F0C0000}"/>
    <cellStyle name="_Table_02 Pfd Valuation_P &amp; L Conso_COMMENTAIRES JUILLET 2009 5" xfId="19573" xr:uid="{00000000-0005-0000-0000-0000900C0000}"/>
    <cellStyle name="_Table_02 Pfd Valuation_P &amp; L Conso_COMMENTAIRES JUILLET 2009 6" xfId="20087" xr:uid="{00000000-0005-0000-0000-0000910C0000}"/>
    <cellStyle name="_Table_02 Pfd Valuation_P &amp; L Conso_COMMENTAIRES JUILLET 2009_Budget Telmob 2011" xfId="989" xr:uid="{00000000-0005-0000-0000-0000920C0000}"/>
    <cellStyle name="_Table_02 Pfd Valuation_P &amp; L Conso_COMMENTAIRES JUILLET 2009_Budget Telmob 2011 2" xfId="14627" xr:uid="{00000000-0005-0000-0000-0000930C0000}"/>
    <cellStyle name="_Table_02 Pfd Valuation_P &amp; L Conso_COMMENTAIRES JUILLET 2009_Budget Telmob 2011 2 2" xfId="18420" xr:uid="{00000000-0005-0000-0000-0000940C0000}"/>
    <cellStyle name="_Table_02 Pfd Valuation_P &amp; L Conso_COMMENTAIRES JUILLET 2009_Budget Telmob 2011 3" xfId="8906" xr:uid="{00000000-0005-0000-0000-0000950C0000}"/>
    <cellStyle name="_Table_02 Pfd Valuation_P &amp; L Conso_COMMENTAIRES JUILLET 2009_Budget Telmob 2011 4" xfId="13634" xr:uid="{00000000-0005-0000-0000-0000960C0000}"/>
    <cellStyle name="_Table_02 Pfd Valuation_P &amp; L Conso_COMMENTAIRES JUILLET 2009_Budget Telmob 2011 5" xfId="17904" xr:uid="{00000000-0005-0000-0000-0000970C0000}"/>
    <cellStyle name="_Table_02 Pfd Valuation_P &amp; L Conso_COMMENTAIRES JUILLET 2009_Budget Telmob 2011 6" xfId="10965" xr:uid="{00000000-0005-0000-0000-0000980C0000}"/>
    <cellStyle name="_Table_02 Pfd Valuation_P &amp; L Conso_COMMENTAIRES JUILLET 2009_Capex- Mobile" xfId="990" xr:uid="{00000000-0005-0000-0000-0000990C0000}"/>
    <cellStyle name="_Table_02 Pfd Valuation_P &amp; L Conso_COMMENTAIRES JUILLET 2009_Capex- Mobile 2" xfId="14628" xr:uid="{00000000-0005-0000-0000-00009A0C0000}"/>
    <cellStyle name="_Table_02 Pfd Valuation_P &amp; L Conso_COMMENTAIRES JUILLET 2009_Capex- Mobile 2 2" xfId="18421" xr:uid="{00000000-0005-0000-0000-00009B0C0000}"/>
    <cellStyle name="_Table_02 Pfd Valuation_P &amp; L Conso_COMMENTAIRES JUILLET 2009_Capex- Mobile 3" xfId="8907" xr:uid="{00000000-0005-0000-0000-00009C0C0000}"/>
    <cellStyle name="_Table_02 Pfd Valuation_P &amp; L Conso_COMMENTAIRES JUILLET 2009_Capex- Mobile 4" xfId="13632" xr:uid="{00000000-0005-0000-0000-00009D0C0000}"/>
    <cellStyle name="_Table_02 Pfd Valuation_P &amp; L Conso_COMMENTAIRES JUILLET 2009_Capex- Mobile 5" xfId="8455" xr:uid="{00000000-0005-0000-0000-00009E0C0000}"/>
    <cellStyle name="_Table_02 Pfd Valuation_P &amp; L Conso_COMMENTAIRES JUILLET 2009_Capex- Mobile 6" xfId="19302" xr:uid="{00000000-0005-0000-0000-00009F0C0000}"/>
    <cellStyle name="_Table_02 Pfd Valuation_P&amp;L S1 2008" xfId="991" xr:uid="{00000000-0005-0000-0000-0000A00C0000}"/>
    <cellStyle name="_Table_02 Pfd Valuation_P&amp;L S1 2008 2" xfId="14629" xr:uid="{00000000-0005-0000-0000-0000A10C0000}"/>
    <cellStyle name="_Table_02 Pfd Valuation_P&amp;L S1 2008 2 2" xfId="18422" xr:uid="{00000000-0005-0000-0000-0000A20C0000}"/>
    <cellStyle name="_Table_02 Pfd Valuation_P&amp;L S1 2008 3" xfId="8908" xr:uid="{00000000-0005-0000-0000-0000A30C0000}"/>
    <cellStyle name="_Table_02 Pfd Valuation_P&amp;L S1 2008 4" xfId="13630" xr:uid="{00000000-0005-0000-0000-0000A40C0000}"/>
    <cellStyle name="_Table_02 Pfd Valuation_P&amp;L S1 2008 5" xfId="17903" xr:uid="{00000000-0005-0000-0000-0000A50C0000}"/>
    <cellStyle name="_Table_02 Pfd Valuation_P&amp;L S1 2008 6" xfId="10964" xr:uid="{00000000-0005-0000-0000-0000A60C0000}"/>
    <cellStyle name="_Table_02 Pfd Valuation_P&amp;L S1 2008_Budget Telmob 2011" xfId="992" xr:uid="{00000000-0005-0000-0000-0000A70C0000}"/>
    <cellStyle name="_Table_02 Pfd Valuation_P&amp;L S1 2008_Budget Telmob 2011 2" xfId="14630" xr:uid="{00000000-0005-0000-0000-0000A80C0000}"/>
    <cellStyle name="_Table_02 Pfd Valuation_P&amp;L S1 2008_Budget Telmob 2011 2 2" xfId="18423" xr:uid="{00000000-0005-0000-0000-0000A90C0000}"/>
    <cellStyle name="_Table_02 Pfd Valuation_P&amp;L S1 2008_Budget Telmob 2011 3" xfId="8909" xr:uid="{00000000-0005-0000-0000-0000AA0C0000}"/>
    <cellStyle name="_Table_02 Pfd Valuation_P&amp;L S1 2008_Budget Telmob 2011 4" xfId="13628" xr:uid="{00000000-0005-0000-0000-0000AB0C0000}"/>
    <cellStyle name="_Table_02 Pfd Valuation_P&amp;L S1 2008_Budget Telmob 2011 5" xfId="19166" xr:uid="{00000000-0005-0000-0000-0000AC0C0000}"/>
    <cellStyle name="_Table_02 Pfd Valuation_P&amp;L S1 2008_Budget Telmob 2011 6" xfId="19831" xr:uid="{00000000-0005-0000-0000-0000AD0C0000}"/>
    <cellStyle name="_Table_02 Pfd Valuation_P&amp;L S1 2008_Capex- Mobile" xfId="993" xr:uid="{00000000-0005-0000-0000-0000AE0C0000}"/>
    <cellStyle name="_Table_02 Pfd Valuation_P&amp;L S1 2008_Capex- Mobile 2" xfId="14631" xr:uid="{00000000-0005-0000-0000-0000AF0C0000}"/>
    <cellStyle name="_Table_02 Pfd Valuation_P&amp;L S1 2008_Capex- Mobile 2 2" xfId="18424" xr:uid="{00000000-0005-0000-0000-0000B00C0000}"/>
    <cellStyle name="_Table_02 Pfd Valuation_P&amp;L S1 2008_Capex- Mobile 3" xfId="8910" xr:uid="{00000000-0005-0000-0000-0000B10C0000}"/>
    <cellStyle name="_Table_02 Pfd Valuation_P&amp;L S1 2008_Capex- Mobile 4" xfId="10914" xr:uid="{00000000-0005-0000-0000-0000B20C0000}"/>
    <cellStyle name="_Table_02 Pfd Valuation_P&amp;L S1 2008_Capex- Mobile 5" xfId="19572" xr:uid="{00000000-0005-0000-0000-0000B30C0000}"/>
    <cellStyle name="_Table_02 Pfd Valuation_P&amp;L S1 2008_Capex- Mobile 6" xfId="20086" xr:uid="{00000000-0005-0000-0000-0000B40C0000}"/>
    <cellStyle name="_Table_02 Pfd Valuation_Reporting Onatel Avril 2009 V0" xfId="994" xr:uid="{00000000-0005-0000-0000-0000B50C0000}"/>
    <cellStyle name="_Table_02 Pfd Valuation_Reporting Onatel Avril 2009 V0 2" xfId="14632" xr:uid="{00000000-0005-0000-0000-0000B60C0000}"/>
    <cellStyle name="_Table_02 Pfd Valuation_Reporting Onatel Avril 2009 V0 2 2" xfId="18425" xr:uid="{00000000-0005-0000-0000-0000B70C0000}"/>
    <cellStyle name="_Table_02 Pfd Valuation_Reporting Onatel Avril 2009 V0 3" xfId="8911" xr:uid="{00000000-0005-0000-0000-0000B80C0000}"/>
    <cellStyle name="_Table_02 Pfd Valuation_Reporting Onatel Avril 2009 V0 4" xfId="10913" xr:uid="{00000000-0005-0000-0000-0000B90C0000}"/>
    <cellStyle name="_Table_02 Pfd Valuation_Reporting Onatel Avril 2009 V0 5" xfId="17902" xr:uid="{00000000-0005-0000-0000-0000BA0C0000}"/>
    <cellStyle name="_Table_02 Pfd Valuation_Reporting Onatel Avril 2009 V0 6" xfId="10963" xr:uid="{00000000-0005-0000-0000-0000BB0C0000}"/>
    <cellStyle name="_Table_02 Pfd Valuation_Reporting Onatel Avril 2009 V0_Budget Telmob 2011" xfId="995" xr:uid="{00000000-0005-0000-0000-0000BC0C0000}"/>
    <cellStyle name="_Table_02 Pfd Valuation_Reporting Onatel Avril 2009 V0_Budget Telmob 2011 2" xfId="14633" xr:uid="{00000000-0005-0000-0000-0000BD0C0000}"/>
    <cellStyle name="_Table_02 Pfd Valuation_Reporting Onatel Avril 2009 V0_Budget Telmob 2011 2 2" xfId="18426" xr:uid="{00000000-0005-0000-0000-0000BE0C0000}"/>
    <cellStyle name="_Table_02 Pfd Valuation_Reporting Onatel Avril 2009 V0_Budget Telmob 2011 3" xfId="8912" xr:uid="{00000000-0005-0000-0000-0000BF0C0000}"/>
    <cellStyle name="_Table_02 Pfd Valuation_Reporting Onatel Avril 2009 V0_Budget Telmob 2011 4" xfId="10912" xr:uid="{00000000-0005-0000-0000-0000C00C0000}"/>
    <cellStyle name="_Table_02 Pfd Valuation_Reporting Onatel Avril 2009 V0_Budget Telmob 2011 5" xfId="8499" xr:uid="{00000000-0005-0000-0000-0000C10C0000}"/>
    <cellStyle name="_Table_02 Pfd Valuation_Reporting Onatel Avril 2009 V0_Budget Telmob 2011 6" xfId="17146" xr:uid="{00000000-0005-0000-0000-0000C20C0000}"/>
    <cellStyle name="_Table_02 Pfd Valuation_Reporting Onatel Avril 2009 V0_Capex- Mobile" xfId="996" xr:uid="{00000000-0005-0000-0000-0000C30C0000}"/>
    <cellStyle name="_Table_02 Pfd Valuation_Reporting Onatel Avril 2009 V0_Capex- Mobile 2" xfId="14634" xr:uid="{00000000-0005-0000-0000-0000C40C0000}"/>
    <cellStyle name="_Table_02 Pfd Valuation_Reporting Onatel Avril 2009 V0_Capex- Mobile 2 2" xfId="18427" xr:uid="{00000000-0005-0000-0000-0000C50C0000}"/>
    <cellStyle name="_Table_02 Pfd Valuation_Reporting Onatel Avril 2009 V0_Capex- Mobile 3" xfId="8913" xr:uid="{00000000-0005-0000-0000-0000C60C0000}"/>
    <cellStyle name="_Table_02 Pfd Valuation_Reporting Onatel Avril 2009 V0_Capex- Mobile 4" xfId="10911" xr:uid="{00000000-0005-0000-0000-0000C70C0000}"/>
    <cellStyle name="_Table_02 Pfd Valuation_Reporting Onatel Avril 2009 V0_Capex- Mobile 5" xfId="9051" xr:uid="{00000000-0005-0000-0000-0000C80C0000}"/>
    <cellStyle name="_Table_02 Pfd Valuation_Reporting Onatel Avril 2009 V0_Capex- Mobile 6" xfId="19359" xr:uid="{00000000-0005-0000-0000-0000C90C0000}"/>
    <cellStyle name="_Table_02 Pfd Valuation_Reporting Onatel Avril 2009 V0_Copie de Flash du mois d' avril 2009 corrigé par NAIMI" xfId="997" xr:uid="{00000000-0005-0000-0000-0000CA0C0000}"/>
    <cellStyle name="_Table_02 Pfd Valuation_Reporting Onatel Avril 2009 V0_Copie de Flash du mois d' avril 2009 corrigé par NAIMI 2" xfId="14635" xr:uid="{00000000-0005-0000-0000-0000CB0C0000}"/>
    <cellStyle name="_Table_02 Pfd Valuation_Reporting Onatel Avril 2009 V0_Copie de Flash du mois d' avril 2009 corrigé par NAIMI 2 2" xfId="18428" xr:uid="{00000000-0005-0000-0000-0000CC0C0000}"/>
    <cellStyle name="_Table_02 Pfd Valuation_Reporting Onatel Avril 2009 V0_Copie de Flash du mois d' avril 2009 corrigé par NAIMI 3" xfId="8914" xr:uid="{00000000-0005-0000-0000-0000CD0C0000}"/>
    <cellStyle name="_Table_02 Pfd Valuation_Reporting Onatel Avril 2009 V0_Copie de Flash du mois d' avril 2009 corrigé par NAIMI 4" xfId="10910" xr:uid="{00000000-0005-0000-0000-0000CE0C0000}"/>
    <cellStyle name="_Table_02 Pfd Valuation_Reporting Onatel Avril 2009 V0_Copie de Flash du mois d' avril 2009 corrigé par NAIMI 5" xfId="17901" xr:uid="{00000000-0005-0000-0000-0000CF0C0000}"/>
    <cellStyle name="_Table_02 Pfd Valuation_Reporting Onatel Avril 2009 V0_Copie de Flash du mois d' avril 2009 corrigé par NAIMI 6" xfId="10962" xr:uid="{00000000-0005-0000-0000-0000D00C0000}"/>
    <cellStyle name="_Table_02 Pfd Valuation_Reporting Onatel Avril 2009 V0_Copie de Flash du mois d' avril 2009 corrigé par NAIMI_Budget Telmob 2011" xfId="998" xr:uid="{00000000-0005-0000-0000-0000D10C0000}"/>
    <cellStyle name="_Table_02 Pfd Valuation_Reporting Onatel Avril 2009 V0_Copie de Flash du mois d' avril 2009 corrigé par NAIMI_Budget Telmob 2011 2" xfId="14636" xr:uid="{00000000-0005-0000-0000-0000D20C0000}"/>
    <cellStyle name="_Table_02 Pfd Valuation_Reporting Onatel Avril 2009 V0_Copie de Flash du mois d' avril 2009 corrigé par NAIMI_Budget Telmob 2011 2 2" xfId="18429" xr:uid="{00000000-0005-0000-0000-0000D30C0000}"/>
    <cellStyle name="_Table_02 Pfd Valuation_Reporting Onatel Avril 2009 V0_Copie de Flash du mois d' avril 2009 corrigé par NAIMI_Budget Telmob 2011 3" xfId="8915" xr:uid="{00000000-0005-0000-0000-0000D40C0000}"/>
    <cellStyle name="_Table_02 Pfd Valuation_Reporting Onatel Avril 2009 V0_Copie de Flash du mois d' avril 2009 corrigé par NAIMI_Budget Telmob 2011 4" xfId="10909" xr:uid="{00000000-0005-0000-0000-0000D50C0000}"/>
    <cellStyle name="_Table_02 Pfd Valuation_Reporting Onatel Avril 2009 V0_Copie de Flash du mois d' avril 2009 corrigé par NAIMI_Budget Telmob 2011 5" xfId="19071" xr:uid="{00000000-0005-0000-0000-0000D60C0000}"/>
    <cellStyle name="_Table_02 Pfd Valuation_Reporting Onatel Avril 2009 V0_Copie de Flash du mois d' avril 2009 corrigé par NAIMI_Budget Telmob 2011 6" xfId="19756" xr:uid="{00000000-0005-0000-0000-0000D70C0000}"/>
    <cellStyle name="_Table_02 Pfd Valuation_Reporting Onatel Avril 2009 V0_Copie de Flash du mois d' avril 2009 corrigé par NAIMI_Capex- Mobile" xfId="999" xr:uid="{00000000-0005-0000-0000-0000D80C0000}"/>
    <cellStyle name="_Table_02 Pfd Valuation_Reporting Onatel Avril 2009 V0_Copie de Flash du mois d' avril 2009 corrigé par NAIMI_Capex- Mobile 2" xfId="14637" xr:uid="{00000000-0005-0000-0000-0000D90C0000}"/>
    <cellStyle name="_Table_02 Pfd Valuation_Reporting Onatel Avril 2009 V0_Copie de Flash du mois d' avril 2009 corrigé par NAIMI_Capex- Mobile 2 2" xfId="18430" xr:uid="{00000000-0005-0000-0000-0000DA0C0000}"/>
    <cellStyle name="_Table_02 Pfd Valuation_Reporting Onatel Avril 2009 V0_Copie de Flash du mois d' avril 2009 corrigé par NAIMI_Capex- Mobile 3" xfId="8916" xr:uid="{00000000-0005-0000-0000-0000DB0C0000}"/>
    <cellStyle name="_Table_02 Pfd Valuation_Reporting Onatel Avril 2009 V0_Copie de Flash du mois d' avril 2009 corrigé par NAIMI_Capex- Mobile 4" xfId="9928" xr:uid="{00000000-0005-0000-0000-0000DC0C0000}"/>
    <cellStyle name="_Table_02 Pfd Valuation_Reporting Onatel Avril 2009 V0_Copie de Flash du mois d' avril 2009 corrigé par NAIMI_Capex- Mobile 5" xfId="19571" xr:uid="{00000000-0005-0000-0000-0000DD0C0000}"/>
    <cellStyle name="_Table_02 Pfd Valuation_Reporting Onatel Avril 2009 V0_Copie de Flash du mois d' avril 2009 corrigé par NAIMI_Capex- Mobile 6" xfId="20085" xr:uid="{00000000-0005-0000-0000-0000DE0C0000}"/>
    <cellStyle name="_Table_02 Pfd Valuation_Reporting Onatel Avril 2009 V0_Copie de Flash du mois d' avril 2009 corrigé par NAIMI_Flash du mois de mai 2009" xfId="1000" xr:uid="{00000000-0005-0000-0000-0000DF0C0000}"/>
    <cellStyle name="_Table_02 Pfd Valuation_Reporting Onatel Avril 2009 V0_Copie de Flash du mois d' avril 2009 corrigé par NAIMI_Flash du mois de mai 2009 2" xfId="14638" xr:uid="{00000000-0005-0000-0000-0000E00C0000}"/>
    <cellStyle name="_Table_02 Pfd Valuation_Reporting Onatel Avril 2009 V0_Copie de Flash du mois d' avril 2009 corrigé par NAIMI_Flash du mois de mai 2009 2 2" xfId="18431" xr:uid="{00000000-0005-0000-0000-0000E10C0000}"/>
    <cellStyle name="_Table_02 Pfd Valuation_Reporting Onatel Avril 2009 V0_Copie de Flash du mois d' avril 2009 corrigé par NAIMI_Flash du mois de mai 2009 3" xfId="8917" xr:uid="{00000000-0005-0000-0000-0000E20C0000}"/>
    <cellStyle name="_Table_02 Pfd Valuation_Reporting Onatel Avril 2009 V0_Copie de Flash du mois d' avril 2009 corrigé par NAIMI_Flash du mois de mai 2009 4" xfId="10908" xr:uid="{00000000-0005-0000-0000-0000E30C0000}"/>
    <cellStyle name="_Table_02 Pfd Valuation_Reporting Onatel Avril 2009 V0_Copie de Flash du mois d' avril 2009 corrigé par NAIMI_Flash du mois de mai 2009 5" xfId="17900" xr:uid="{00000000-0005-0000-0000-0000E40C0000}"/>
    <cellStyle name="_Table_02 Pfd Valuation_Reporting Onatel Avril 2009 V0_Copie de Flash du mois d' avril 2009 corrigé par NAIMI_Flash du mois de mai 2009 6" xfId="10961" xr:uid="{00000000-0005-0000-0000-0000E50C0000}"/>
    <cellStyle name="_Table_02 Pfd Valuation_Reporting Onatel Avril 2009 V0_Copie de Flash du mois d' avril 2009 corrigé par NAIMI_Flash du mois de mai 2009_Budget Telmob 2011" xfId="1001" xr:uid="{00000000-0005-0000-0000-0000E60C0000}"/>
    <cellStyle name="_Table_02 Pfd Valuation_Reporting Onatel Avril 2009 V0_Copie de Flash du mois d' avril 2009 corrigé par NAIMI_Flash du mois de mai 2009_Budget Telmob 2011 2" xfId="14639" xr:uid="{00000000-0005-0000-0000-0000E70C0000}"/>
    <cellStyle name="_Table_02 Pfd Valuation_Reporting Onatel Avril 2009 V0_Copie de Flash du mois d' avril 2009 corrigé par NAIMI_Flash du mois de mai 2009_Budget Telmob 2011 2 2" xfId="18432" xr:uid="{00000000-0005-0000-0000-0000E80C0000}"/>
    <cellStyle name="_Table_02 Pfd Valuation_Reporting Onatel Avril 2009 V0_Copie de Flash du mois d' avril 2009 corrigé par NAIMI_Flash du mois de mai 2009_Budget Telmob 2011 3" xfId="8918" xr:uid="{00000000-0005-0000-0000-0000E90C0000}"/>
    <cellStyle name="_Table_02 Pfd Valuation_Reporting Onatel Avril 2009 V0_Copie de Flash du mois d' avril 2009 corrigé par NAIMI_Flash du mois de mai 2009_Budget Telmob 2011 4" xfId="10907" xr:uid="{00000000-0005-0000-0000-0000EA0C0000}"/>
    <cellStyle name="_Table_02 Pfd Valuation_Reporting Onatel Avril 2009 V0_Copie de Flash du mois d' avril 2009 corrigé par NAIMI_Flash du mois de mai 2009_Budget Telmob 2011 5" xfId="17899" xr:uid="{00000000-0005-0000-0000-0000EB0C0000}"/>
    <cellStyle name="_Table_02 Pfd Valuation_Reporting Onatel Avril 2009 V0_Copie de Flash du mois d' avril 2009 corrigé par NAIMI_Flash du mois de mai 2009_Budget Telmob 2011 6" xfId="10960" xr:uid="{00000000-0005-0000-0000-0000EC0C0000}"/>
    <cellStyle name="_Table_02 Pfd Valuation_Reporting Onatel Avril 2009 V0_Copie de Flash du mois d' avril 2009 corrigé par NAIMI_Flash du mois de mai 2009_Capex- Mobile" xfId="1002" xr:uid="{00000000-0005-0000-0000-0000ED0C0000}"/>
    <cellStyle name="_Table_02 Pfd Valuation_Reporting Onatel Avril 2009 V0_Copie de Flash du mois d' avril 2009 corrigé par NAIMI_Flash du mois de mai 2009_Capex- Mobile 2" xfId="14640" xr:uid="{00000000-0005-0000-0000-0000EE0C0000}"/>
    <cellStyle name="_Table_02 Pfd Valuation_Reporting Onatel Avril 2009 V0_Copie de Flash du mois d' avril 2009 corrigé par NAIMI_Flash du mois de mai 2009_Capex- Mobile 2 2" xfId="18433" xr:uid="{00000000-0005-0000-0000-0000EF0C0000}"/>
    <cellStyle name="_Table_02 Pfd Valuation_Reporting Onatel Avril 2009 V0_Copie de Flash du mois d' avril 2009 corrigé par NAIMI_Flash du mois de mai 2009_Capex- Mobile 3" xfId="8919" xr:uid="{00000000-0005-0000-0000-0000F00C0000}"/>
    <cellStyle name="_Table_02 Pfd Valuation_Reporting Onatel Avril 2009 V0_Copie de Flash du mois d' avril 2009 corrigé par NAIMI_Flash du mois de mai 2009_Capex- Mobile 4" xfId="10906" xr:uid="{00000000-0005-0000-0000-0000F10C0000}"/>
    <cellStyle name="_Table_02 Pfd Valuation_Reporting Onatel Avril 2009 V0_Copie de Flash du mois d' avril 2009 corrigé par NAIMI_Flash du mois de mai 2009_Capex- Mobile 5" xfId="19238" xr:uid="{00000000-0005-0000-0000-0000F20C0000}"/>
    <cellStyle name="_Table_02 Pfd Valuation_Reporting Onatel Avril 2009 V0_Copie de Flash du mois d' avril 2009 corrigé par NAIMI_Flash du mois de mai 2009_Capex- Mobile 6" xfId="19891" xr:uid="{00000000-0005-0000-0000-0000F30C0000}"/>
    <cellStyle name="_Table_02 Pfd Valuation_Reporting Onatel Avril 2009 V0_Copie de Flash du mois d' avril 2009 corrigé par NAIMI_Flash du mois de septembre 2009 (2) (version 1)" xfId="1003" xr:uid="{00000000-0005-0000-0000-0000F40C0000}"/>
    <cellStyle name="_Table_02 Pfd Valuation_Reporting Onatel Avril 2009 V0_Copie de Flash du mois d' avril 2009 corrigé par NAIMI_Flash du mois de septembre 2009 (2) (version 1) 2" xfId="14641" xr:uid="{00000000-0005-0000-0000-0000F50C0000}"/>
    <cellStyle name="_Table_02 Pfd Valuation_Reporting Onatel Avril 2009 V0_Copie de Flash du mois d' avril 2009 corrigé par NAIMI_Flash du mois de septembre 2009 (2) (version 1) 2 2" xfId="18434" xr:uid="{00000000-0005-0000-0000-0000F60C0000}"/>
    <cellStyle name="_Table_02 Pfd Valuation_Reporting Onatel Avril 2009 V0_Copie de Flash du mois d' avril 2009 corrigé par NAIMI_Flash du mois de septembre 2009 (2) (version 1) 3" xfId="8920" xr:uid="{00000000-0005-0000-0000-0000F70C0000}"/>
    <cellStyle name="_Table_02 Pfd Valuation_Reporting Onatel Avril 2009 V0_Copie de Flash du mois d' avril 2009 corrigé par NAIMI_Flash du mois de septembre 2009 (2) (version 1) 4" xfId="10905" xr:uid="{00000000-0005-0000-0000-0000F80C0000}"/>
    <cellStyle name="_Table_02 Pfd Valuation_Reporting Onatel Avril 2009 V0_Copie de Flash du mois d' avril 2009 corrigé par NAIMI_Flash du mois de septembre 2009 (2) (version 1) 5" xfId="19570" xr:uid="{00000000-0005-0000-0000-0000F90C0000}"/>
    <cellStyle name="_Table_02 Pfd Valuation_Reporting Onatel Avril 2009 V0_Copie de Flash du mois d' avril 2009 corrigé par NAIMI_Flash du mois de septembre 2009 (2) (version 1) 6" xfId="20084" xr:uid="{00000000-0005-0000-0000-0000FA0C0000}"/>
    <cellStyle name="_Table_02 Pfd Valuation_Reporting Onatel Avril 2009 V0_Copie de Flash du mois d' avril 2009 corrigé par NAIMI_Flash du mois de septembre 2009 (2) (version 1)_Budget Telmob 2011" xfId="1004" xr:uid="{00000000-0005-0000-0000-0000FB0C0000}"/>
    <cellStyle name="_Table_02 Pfd Valuation_Reporting Onatel Avril 2009 V0_Copie de Flash du mois d' avril 2009 corrigé par NAIMI_Flash du mois de septembre 2009 (2) (version 1)_Budget Telmob 2011 2" xfId="14642" xr:uid="{00000000-0005-0000-0000-0000FC0C0000}"/>
    <cellStyle name="_Table_02 Pfd Valuation_Reporting Onatel Avril 2009 V0_Copie de Flash du mois d' avril 2009 corrigé par NAIMI_Flash du mois de septembre 2009 (2) (version 1)_Budget Telmob 2011 2 2" xfId="18435" xr:uid="{00000000-0005-0000-0000-0000FD0C0000}"/>
    <cellStyle name="_Table_02 Pfd Valuation_Reporting Onatel Avril 2009 V0_Copie de Flash du mois d' avril 2009 corrigé par NAIMI_Flash du mois de septembre 2009 (2) (version 1)_Budget Telmob 2011 3" xfId="8921" xr:uid="{00000000-0005-0000-0000-0000FE0C0000}"/>
    <cellStyle name="_Table_02 Pfd Valuation_Reporting Onatel Avril 2009 V0_Copie de Flash du mois d' avril 2009 corrigé par NAIMI_Flash du mois de septembre 2009 (2) (version 1)_Budget Telmob 2011 4" xfId="10904" xr:uid="{00000000-0005-0000-0000-0000FF0C0000}"/>
    <cellStyle name="_Table_02 Pfd Valuation_Reporting Onatel Avril 2009 V0_Copie de Flash du mois d' avril 2009 corrigé par NAIMI_Flash du mois de septembre 2009 (2) (version 1)_Budget Telmob 2011 5" xfId="17898" xr:uid="{00000000-0005-0000-0000-0000000D0000}"/>
    <cellStyle name="_Table_02 Pfd Valuation_Reporting Onatel Avril 2009 V0_Copie de Flash du mois d' avril 2009 corrigé par NAIMI_Flash du mois de septembre 2009 (2) (version 1)_Budget Telmob 2011 6" xfId="10959" xr:uid="{00000000-0005-0000-0000-0000010D0000}"/>
    <cellStyle name="_Table_02 Pfd Valuation_Reporting Onatel Avril 2009 V0_Copie de Flash du mois d' avril 2009 corrigé par NAIMI_Flash du mois de septembre 2009 (2) (version 1)_Capex- Mobile" xfId="1005" xr:uid="{00000000-0005-0000-0000-0000020D0000}"/>
    <cellStyle name="_Table_02 Pfd Valuation_Reporting Onatel Avril 2009 V0_Copie de Flash du mois d' avril 2009 corrigé par NAIMI_Flash du mois de septembre 2009 (2) (version 1)_Capex- Mobile 2" xfId="14643" xr:uid="{00000000-0005-0000-0000-0000030D0000}"/>
    <cellStyle name="_Table_02 Pfd Valuation_Reporting Onatel Avril 2009 V0_Copie de Flash du mois d' avril 2009 corrigé par NAIMI_Flash du mois de septembre 2009 (2) (version 1)_Capex- Mobile 2 2" xfId="18436" xr:uid="{00000000-0005-0000-0000-0000040D0000}"/>
    <cellStyle name="_Table_02 Pfd Valuation_Reporting Onatel Avril 2009 V0_Copie de Flash du mois d' avril 2009 corrigé par NAIMI_Flash du mois de septembre 2009 (2) (version 1)_Capex- Mobile 3" xfId="8922" xr:uid="{00000000-0005-0000-0000-0000050D0000}"/>
    <cellStyle name="_Table_02 Pfd Valuation_Reporting Onatel Avril 2009 V0_Copie de Flash du mois d' avril 2009 corrigé par NAIMI_Flash du mois de septembre 2009 (2) (version 1)_Capex- Mobile 4" xfId="10903" xr:uid="{00000000-0005-0000-0000-0000060D0000}"/>
    <cellStyle name="_Table_02 Pfd Valuation_Reporting Onatel Avril 2009 V0_Copie de Flash du mois d' avril 2009 corrigé par NAIMI_Flash du mois de septembre 2009 (2) (version 1)_Capex- Mobile 5" xfId="8456" xr:uid="{00000000-0005-0000-0000-0000070D0000}"/>
    <cellStyle name="_Table_02 Pfd Valuation_Reporting Onatel Avril 2009 V0_Copie de Flash du mois d' avril 2009 corrigé par NAIMI_Flash du mois de septembre 2009 (2) (version 1)_Capex- Mobile 6" xfId="17105" xr:uid="{00000000-0005-0000-0000-0000080D0000}"/>
    <cellStyle name="_Table_02 Pfd Valuation_Reporting Onatel Avril 2009 V0_Copie de Flash du mois d' avril 2009 corrigé par NAIMI_Reporting Onatel Mai 2009 V 0" xfId="1006" xr:uid="{00000000-0005-0000-0000-0000090D0000}"/>
    <cellStyle name="_Table_02 Pfd Valuation_Reporting Onatel Avril 2009 V0_Copie de Flash du mois d' avril 2009 corrigé par NAIMI_Reporting Onatel Mai 2009 V 0 2" xfId="14644" xr:uid="{00000000-0005-0000-0000-00000A0D0000}"/>
    <cellStyle name="_Table_02 Pfd Valuation_Reporting Onatel Avril 2009 V0_Copie de Flash du mois d' avril 2009 corrigé par NAIMI_Reporting Onatel Mai 2009 V 0 2 2" xfId="18437" xr:uid="{00000000-0005-0000-0000-00000B0D0000}"/>
    <cellStyle name="_Table_02 Pfd Valuation_Reporting Onatel Avril 2009 V0_Copie de Flash du mois d' avril 2009 corrigé par NAIMI_Reporting Onatel Mai 2009 V 0 3" xfId="8923" xr:uid="{00000000-0005-0000-0000-00000C0D0000}"/>
    <cellStyle name="_Table_02 Pfd Valuation_Reporting Onatel Avril 2009 V0_Copie de Flash du mois d' avril 2009 corrigé par NAIMI_Reporting Onatel Mai 2009 V 0 4" xfId="10902" xr:uid="{00000000-0005-0000-0000-00000D0D0000}"/>
    <cellStyle name="_Table_02 Pfd Valuation_Reporting Onatel Avril 2009 V0_Copie de Flash du mois d' avril 2009 corrigé par NAIMI_Reporting Onatel Mai 2009 V 0 5" xfId="17897" xr:uid="{00000000-0005-0000-0000-00000E0D0000}"/>
    <cellStyle name="_Table_02 Pfd Valuation_Reporting Onatel Avril 2009 V0_Copie de Flash du mois d' avril 2009 corrigé par NAIMI_Reporting Onatel Mai 2009 V 0 6" xfId="10958" xr:uid="{00000000-0005-0000-0000-00000F0D0000}"/>
    <cellStyle name="_Table_02 Pfd Valuation_Reporting Onatel Avril 2009 V0_Copie de Flash du mois d' avril 2009 corrigé par NAIMI_Reporting Onatel Mai 2009 V 0_Budget Telmob 2011" xfId="1007" xr:uid="{00000000-0005-0000-0000-0000100D0000}"/>
    <cellStyle name="_Table_02 Pfd Valuation_Reporting Onatel Avril 2009 V0_Copie de Flash du mois d' avril 2009 corrigé par NAIMI_Reporting Onatel Mai 2009 V 0_Budget Telmob 2011 2" xfId="14645" xr:uid="{00000000-0005-0000-0000-0000110D0000}"/>
    <cellStyle name="_Table_02 Pfd Valuation_Reporting Onatel Avril 2009 V0_Copie de Flash du mois d' avril 2009 corrigé par NAIMI_Reporting Onatel Mai 2009 V 0_Budget Telmob 2011 2 2" xfId="18438" xr:uid="{00000000-0005-0000-0000-0000120D0000}"/>
    <cellStyle name="_Table_02 Pfd Valuation_Reporting Onatel Avril 2009 V0_Copie de Flash du mois d' avril 2009 corrigé par NAIMI_Reporting Onatel Mai 2009 V 0_Budget Telmob 2011 3" xfId="8924" xr:uid="{00000000-0005-0000-0000-0000130D0000}"/>
    <cellStyle name="_Table_02 Pfd Valuation_Reporting Onatel Avril 2009 V0_Copie de Flash du mois d' avril 2009 corrigé par NAIMI_Reporting Onatel Mai 2009 V 0_Budget Telmob 2011 4" xfId="10901" xr:uid="{00000000-0005-0000-0000-0000140D0000}"/>
    <cellStyle name="_Table_02 Pfd Valuation_Reporting Onatel Avril 2009 V0_Copie de Flash du mois d' avril 2009 corrigé par NAIMI_Reporting Onatel Mai 2009 V 0_Budget Telmob 2011 5" xfId="19165" xr:uid="{00000000-0005-0000-0000-0000150D0000}"/>
    <cellStyle name="_Table_02 Pfd Valuation_Reporting Onatel Avril 2009 V0_Copie de Flash du mois d' avril 2009 corrigé par NAIMI_Reporting Onatel Mai 2009 V 0_Budget Telmob 2011 6" xfId="19830" xr:uid="{00000000-0005-0000-0000-0000160D0000}"/>
    <cellStyle name="_Table_02 Pfd Valuation_Reporting Onatel Avril 2009 V0_Copie de Flash du mois d' avril 2009 corrigé par NAIMI_Reporting Onatel Mai 2009 V 0_Capex- Mobile" xfId="1008" xr:uid="{00000000-0005-0000-0000-0000170D0000}"/>
    <cellStyle name="_Table_02 Pfd Valuation_Reporting Onatel Avril 2009 V0_Copie de Flash du mois d' avril 2009 corrigé par NAIMI_Reporting Onatel Mai 2009 V 0_Capex- Mobile 2" xfId="14646" xr:uid="{00000000-0005-0000-0000-0000180D0000}"/>
    <cellStyle name="_Table_02 Pfd Valuation_Reporting Onatel Avril 2009 V0_Copie de Flash du mois d' avril 2009 corrigé par NAIMI_Reporting Onatel Mai 2009 V 0_Capex- Mobile 2 2" xfId="18439" xr:uid="{00000000-0005-0000-0000-0000190D0000}"/>
    <cellStyle name="_Table_02 Pfd Valuation_Reporting Onatel Avril 2009 V0_Copie de Flash du mois d' avril 2009 corrigé par NAIMI_Reporting Onatel Mai 2009 V 0_Capex- Mobile 3" xfId="8925" xr:uid="{00000000-0005-0000-0000-00001A0D0000}"/>
    <cellStyle name="_Table_02 Pfd Valuation_Reporting Onatel Avril 2009 V0_Copie de Flash du mois d' avril 2009 corrigé par NAIMI_Reporting Onatel Mai 2009 V 0_Capex- Mobile 4" xfId="9927" xr:uid="{00000000-0005-0000-0000-00001B0D0000}"/>
    <cellStyle name="_Table_02 Pfd Valuation_Reporting Onatel Avril 2009 V0_Copie de Flash du mois d' avril 2009 corrigé par NAIMI_Reporting Onatel Mai 2009 V 0_Capex- Mobile 5" xfId="19569" xr:uid="{00000000-0005-0000-0000-00001C0D0000}"/>
    <cellStyle name="_Table_02 Pfd Valuation_Reporting Onatel Avril 2009 V0_Copie de Flash du mois d' avril 2009 corrigé par NAIMI_Reporting Onatel Mai 2009 V 0_Capex- Mobile 6" xfId="20083" xr:uid="{00000000-0005-0000-0000-00001D0D0000}"/>
    <cellStyle name="_Table_02 Pfd Valuation_Reporting Onatel Avril 2009 V0_Copie de Flash du mois d' avril 2009 corrigé par NAIMI_Reporting Onatel Mai 2009 V 0_Flash du mois de septembre 2009 (2) (version 1)" xfId="1009" xr:uid="{00000000-0005-0000-0000-00001E0D0000}"/>
    <cellStyle name="_Table_02 Pfd Valuation_Reporting Onatel Avril 2009 V0_Copie de Flash du mois d' avril 2009 corrigé par NAIMI_Reporting Onatel Mai 2009 V 0_Flash du mois de septembre 2009 (2) (version 1) 2" xfId="14647" xr:uid="{00000000-0005-0000-0000-00001F0D0000}"/>
    <cellStyle name="_Table_02 Pfd Valuation_Reporting Onatel Avril 2009 V0_Copie de Flash du mois d' avril 2009 corrigé par NAIMI_Reporting Onatel Mai 2009 V 0_Flash du mois de septembre 2009 (2) (version 1) 2 2" xfId="18440" xr:uid="{00000000-0005-0000-0000-0000200D0000}"/>
    <cellStyle name="_Table_02 Pfd Valuation_Reporting Onatel Avril 2009 V0_Copie de Flash du mois d' avril 2009 corrigé par NAIMI_Reporting Onatel Mai 2009 V 0_Flash du mois de septembre 2009 (2) (version 1) 3" xfId="8926" xr:uid="{00000000-0005-0000-0000-0000210D0000}"/>
    <cellStyle name="_Table_02 Pfd Valuation_Reporting Onatel Avril 2009 V0_Copie de Flash du mois d' avril 2009 corrigé par NAIMI_Reporting Onatel Mai 2009 V 0_Flash du mois de septembre 2009 (2) (version 1) 4" xfId="9926" xr:uid="{00000000-0005-0000-0000-0000220D0000}"/>
    <cellStyle name="_Table_02 Pfd Valuation_Reporting Onatel Avril 2009 V0_Copie de Flash du mois d' avril 2009 corrigé par NAIMI_Reporting Onatel Mai 2009 V 0_Flash du mois de septembre 2009 (2) (version 1) 5" xfId="17896" xr:uid="{00000000-0005-0000-0000-0000230D0000}"/>
    <cellStyle name="_Table_02 Pfd Valuation_Reporting Onatel Avril 2009 V0_Copie de Flash du mois d' avril 2009 corrigé par NAIMI_Reporting Onatel Mai 2009 V 0_Flash du mois de septembre 2009 (2) (version 1) 6" xfId="10957" xr:uid="{00000000-0005-0000-0000-0000240D0000}"/>
    <cellStyle name="_Table_02 Pfd Valuation_Reporting Onatel Avril 2009 V0_Copie de Flash du mois d' avril 2009 corrigé par NAIMI_Reporting Onatel Mai 2009 V 0_Flash du mois de septembre 2009 (2) (version 1)_Budget Telmob 2011" xfId="1010" xr:uid="{00000000-0005-0000-0000-0000250D0000}"/>
    <cellStyle name="_Table_02 Pfd Valuation_Reporting Onatel Avril 2009 V0_Copie de Flash du mois d' avril 2009 corrigé par NAIMI_Reporting Onatel Mai 2009 V 0_Flash du mois de septembre 2009 (2) (version 1)_Budget Telmob 2011 2" xfId="14648" xr:uid="{00000000-0005-0000-0000-0000260D0000}"/>
    <cellStyle name="_Table_02 Pfd Valuation_Reporting Onatel Avril 2009 V0_Copie de Flash du mois d' avril 2009 corrigé par NAIMI_Reporting Onatel Mai 2009 V 0_Flash du mois de septembre 2009 (2) (version 1)_Budget Telmob 2011 2 2" xfId="18441" xr:uid="{00000000-0005-0000-0000-0000270D0000}"/>
    <cellStyle name="_Table_02 Pfd Valuation_Reporting Onatel Avril 2009 V0_Copie de Flash du mois d' avril 2009 corrigé par NAIMI_Reporting Onatel Mai 2009 V 0_Flash du mois de septembre 2009 (2) (version 1)_Budget Telmob 2011 3" xfId="8927" xr:uid="{00000000-0005-0000-0000-0000280D0000}"/>
    <cellStyle name="_Table_02 Pfd Valuation_Reporting Onatel Avril 2009 V0_Copie de Flash du mois d' avril 2009 corrigé par NAIMI_Reporting Onatel Mai 2009 V 0_Flash du mois de septembre 2009 (2) (version 1)_Budget Telmob 2011 4" xfId="10900" xr:uid="{00000000-0005-0000-0000-0000290D0000}"/>
    <cellStyle name="_Table_02 Pfd Valuation_Reporting Onatel Avril 2009 V0_Copie de Flash du mois d' avril 2009 corrigé par NAIMI_Reporting Onatel Mai 2009 V 0_Flash du mois de septembre 2009 (2) (version 1)_Budget Telmob 2011 5" xfId="8500" xr:uid="{00000000-0005-0000-0000-00002A0D0000}"/>
    <cellStyle name="_Table_02 Pfd Valuation_Reporting Onatel Avril 2009 V0_Copie de Flash du mois d' avril 2009 corrigé par NAIMI_Reporting Onatel Mai 2009 V 0_Flash du mois de septembre 2009 (2) (version 1)_Budget Telmob 2011 6" xfId="19326" xr:uid="{00000000-0005-0000-0000-00002B0D0000}"/>
    <cellStyle name="_Table_02 Pfd Valuation_Reporting Onatel Avril 2009 V0_Copie de Flash du mois d' avril 2009 corrigé par NAIMI_Reporting Onatel Mai 2009 V 0_Flash du mois de septembre 2009 (2) (version 1)_Capex- Mobile" xfId="1011" xr:uid="{00000000-0005-0000-0000-00002C0D0000}"/>
    <cellStyle name="_Table_02 Pfd Valuation_Reporting Onatel Avril 2009 V0_Copie de Flash du mois d' avril 2009 corrigé par NAIMI_Reporting Onatel Mai 2009 V 0_Flash du mois de septembre 2009 (2) (version 1)_Capex- Mobile 2" xfId="14649" xr:uid="{00000000-0005-0000-0000-00002D0D0000}"/>
    <cellStyle name="_Table_02 Pfd Valuation_Reporting Onatel Avril 2009 V0_Copie de Flash du mois d' avril 2009 corrigé par NAIMI_Reporting Onatel Mai 2009 V 0_Flash du mois de septembre 2009 (2) (version 1)_Capex- Mobile 2 2" xfId="18442" xr:uid="{00000000-0005-0000-0000-00002E0D0000}"/>
    <cellStyle name="_Table_02 Pfd Valuation_Reporting Onatel Avril 2009 V0_Copie de Flash du mois d' avril 2009 corrigé par NAIMI_Reporting Onatel Mai 2009 V 0_Flash du mois de septembre 2009 (2) (version 1)_Capex- Mobile 3" xfId="8928" xr:uid="{00000000-0005-0000-0000-00002F0D0000}"/>
    <cellStyle name="_Table_02 Pfd Valuation_Reporting Onatel Avril 2009 V0_Copie de Flash du mois d' avril 2009 corrigé par NAIMI_Reporting Onatel Mai 2009 V 0_Flash du mois de septembre 2009 (2) (version 1)_Capex- Mobile 4" xfId="10899" xr:uid="{00000000-0005-0000-0000-0000300D0000}"/>
    <cellStyle name="_Table_02 Pfd Valuation_Reporting Onatel Avril 2009 V0_Copie de Flash du mois d' avril 2009 corrigé par NAIMI_Reporting Onatel Mai 2009 V 0_Flash du mois de septembre 2009 (2) (version 1)_Capex- Mobile 5" xfId="10090" xr:uid="{00000000-0005-0000-0000-0000310D0000}"/>
    <cellStyle name="_Table_02 Pfd Valuation_Reporting Onatel Avril 2009 V0_Copie de Flash du mois d' avril 2009 corrigé par NAIMI_Reporting Onatel Mai 2009 V 0_Flash du mois de septembre 2009 (2) (version 1)_Capex- Mobile 6" xfId="17193" xr:uid="{00000000-0005-0000-0000-0000320D0000}"/>
    <cellStyle name="_Table_02 Pfd Valuation_Reporting Onatel Avril 2009 V0_Copie de Flash du mois d' avril 2009 corrigé par NAIMI_Reporting Onatel Mai 2009 V 0_Reporting Onatel septembre  2009 préparé" xfId="1012" xr:uid="{00000000-0005-0000-0000-0000330D0000}"/>
    <cellStyle name="_Table_02 Pfd Valuation_Reporting Onatel Avril 2009 V0_Copie de Flash du mois d' avril 2009 corrigé par NAIMI_Reporting Onatel Mai 2009 V 0_Reporting Onatel septembre  2009 préparé 2" xfId="14650" xr:uid="{00000000-0005-0000-0000-0000340D0000}"/>
    <cellStyle name="_Table_02 Pfd Valuation_Reporting Onatel Avril 2009 V0_Copie de Flash du mois d' avril 2009 corrigé par NAIMI_Reporting Onatel Mai 2009 V 0_Reporting Onatel septembre  2009 préparé 2 2" xfId="18443" xr:uid="{00000000-0005-0000-0000-0000350D0000}"/>
    <cellStyle name="_Table_02 Pfd Valuation_Reporting Onatel Avril 2009 V0_Copie de Flash du mois d' avril 2009 corrigé par NAIMI_Reporting Onatel Mai 2009 V 0_Reporting Onatel septembre  2009 préparé 3" xfId="8929" xr:uid="{00000000-0005-0000-0000-0000360D0000}"/>
    <cellStyle name="_Table_02 Pfd Valuation_Reporting Onatel Avril 2009 V0_Copie de Flash du mois d' avril 2009 corrigé par NAIMI_Reporting Onatel Mai 2009 V 0_Reporting Onatel septembre  2009 préparé 4" xfId="10898" xr:uid="{00000000-0005-0000-0000-0000370D0000}"/>
    <cellStyle name="_Table_02 Pfd Valuation_Reporting Onatel Avril 2009 V0_Copie de Flash du mois d' avril 2009 corrigé par NAIMI_Reporting Onatel Mai 2009 V 0_Reporting Onatel septembre  2009 préparé 5" xfId="17895" xr:uid="{00000000-0005-0000-0000-0000380D0000}"/>
    <cellStyle name="_Table_02 Pfd Valuation_Reporting Onatel Avril 2009 V0_Copie de Flash du mois d' avril 2009 corrigé par NAIMI_Reporting Onatel Mai 2009 V 0_Reporting Onatel septembre  2009 préparé 6" xfId="10956" xr:uid="{00000000-0005-0000-0000-0000390D0000}"/>
    <cellStyle name="_Table_02 Pfd Valuation_Reporting Onatel Avril 2009 V0_Copie de Flash du mois d' avril 2009 corrigé par NAIMI_Reporting Onatel Mai 2009 V 0_Reporting Onatel septembre  2009 préparé_Budget Telmob 2011" xfId="1013" xr:uid="{00000000-0005-0000-0000-00003A0D0000}"/>
    <cellStyle name="_Table_02 Pfd Valuation_Reporting Onatel Avril 2009 V0_Copie de Flash du mois d' avril 2009 corrigé par NAIMI_Reporting Onatel Mai 2009 V 0_Reporting Onatel septembre  2009 préparé_Budget Telmob 2011 2" xfId="14651" xr:uid="{00000000-0005-0000-0000-00003B0D0000}"/>
    <cellStyle name="_Table_02 Pfd Valuation_Reporting Onatel Avril 2009 V0_Copie de Flash du mois d' avril 2009 corrigé par NAIMI_Reporting Onatel Mai 2009 V 0_Reporting Onatel septembre  2009 préparé_Budget Telmob 2011 2 2" xfId="18444" xr:uid="{00000000-0005-0000-0000-00003C0D0000}"/>
    <cellStyle name="_Table_02 Pfd Valuation_Reporting Onatel Avril 2009 V0_Copie de Flash du mois d' avril 2009 corrigé par NAIMI_Reporting Onatel Mai 2009 V 0_Reporting Onatel septembre  2009 préparé_Budget Telmob 2011 3" xfId="8930" xr:uid="{00000000-0005-0000-0000-00003D0D0000}"/>
    <cellStyle name="_Table_02 Pfd Valuation_Reporting Onatel Avril 2009 V0_Copie de Flash du mois d' avril 2009 corrigé par NAIMI_Reporting Onatel Mai 2009 V 0_Reporting Onatel septembre  2009 préparé_Budget Telmob 2011 4" xfId="10897" xr:uid="{00000000-0005-0000-0000-00003E0D0000}"/>
    <cellStyle name="_Table_02 Pfd Valuation_Reporting Onatel Avril 2009 V0_Copie de Flash du mois d' avril 2009 corrigé par NAIMI_Reporting Onatel Mai 2009 V 0_Reporting Onatel septembre  2009 préparé_Budget Telmob 2011 5" xfId="19070" xr:uid="{00000000-0005-0000-0000-00003F0D0000}"/>
    <cellStyle name="_Table_02 Pfd Valuation_Reporting Onatel Avril 2009 V0_Copie de Flash du mois d' avril 2009 corrigé par NAIMI_Reporting Onatel Mai 2009 V 0_Reporting Onatel septembre  2009 préparé_Budget Telmob 2011 6" xfId="19755" xr:uid="{00000000-0005-0000-0000-0000400D0000}"/>
    <cellStyle name="_Table_02 Pfd Valuation_Reporting Onatel Avril 2009 V0_Copie de Flash du mois d' avril 2009 corrigé par NAIMI_Reporting Onatel Mai 2009 V 0_Reporting Onatel septembre  2009 préparé_Capex- Mobile" xfId="1014" xr:uid="{00000000-0005-0000-0000-0000410D0000}"/>
    <cellStyle name="_Table_02 Pfd Valuation_Reporting Onatel Avril 2009 V0_Copie de Flash du mois d' avril 2009 corrigé par NAIMI_Reporting Onatel Mai 2009 V 0_Reporting Onatel septembre  2009 préparé_Capex- Mobile 2" xfId="14652" xr:uid="{00000000-0005-0000-0000-0000420D0000}"/>
    <cellStyle name="_Table_02 Pfd Valuation_Reporting Onatel Avril 2009 V0_Copie de Flash du mois d' avril 2009 corrigé par NAIMI_Reporting Onatel Mai 2009 V 0_Reporting Onatel septembre  2009 préparé_Capex- Mobile 2 2" xfId="18445" xr:uid="{00000000-0005-0000-0000-0000430D0000}"/>
    <cellStyle name="_Table_02 Pfd Valuation_Reporting Onatel Avril 2009 V0_Copie de Flash du mois d' avril 2009 corrigé par NAIMI_Reporting Onatel Mai 2009 V 0_Reporting Onatel septembre  2009 préparé_Capex- Mobile 3" xfId="8931" xr:uid="{00000000-0005-0000-0000-0000440D0000}"/>
    <cellStyle name="_Table_02 Pfd Valuation_Reporting Onatel Avril 2009 V0_Copie de Flash du mois d' avril 2009 corrigé par NAIMI_Reporting Onatel Mai 2009 V 0_Reporting Onatel septembre  2009 préparé_Capex- Mobile 4" xfId="10896" xr:uid="{00000000-0005-0000-0000-0000450D0000}"/>
    <cellStyle name="_Table_02 Pfd Valuation_Reporting Onatel Avril 2009 V0_Copie de Flash du mois d' avril 2009 corrigé par NAIMI_Reporting Onatel Mai 2009 V 0_Reporting Onatel septembre  2009 préparé_Capex- Mobile 5" xfId="19568" xr:uid="{00000000-0005-0000-0000-0000460D0000}"/>
    <cellStyle name="_Table_02 Pfd Valuation_Reporting Onatel Avril 2009 V0_Copie de Flash du mois d' avril 2009 corrigé par NAIMI_Reporting Onatel Mai 2009 V 0_Reporting Onatel septembre  2009 préparé_Capex- Mobile 6" xfId="20082" xr:uid="{00000000-0005-0000-0000-0000470D0000}"/>
    <cellStyle name="_Table_02 Pfd Valuation_Reporting Onatel Avril 2009 V0_Copie de Flash du mois d' avril 2009 corrigé par NAIMI_Reporting Onatel septembre  2009 préparé" xfId="1015" xr:uid="{00000000-0005-0000-0000-0000480D0000}"/>
    <cellStyle name="_Table_02 Pfd Valuation_Reporting Onatel Avril 2009 V0_Copie de Flash du mois d' avril 2009 corrigé par NAIMI_Reporting Onatel septembre  2009 préparé 2" xfId="14653" xr:uid="{00000000-0005-0000-0000-0000490D0000}"/>
    <cellStyle name="_Table_02 Pfd Valuation_Reporting Onatel Avril 2009 V0_Copie de Flash du mois d' avril 2009 corrigé par NAIMI_Reporting Onatel septembre  2009 préparé 2 2" xfId="18446" xr:uid="{00000000-0005-0000-0000-00004A0D0000}"/>
    <cellStyle name="_Table_02 Pfd Valuation_Reporting Onatel Avril 2009 V0_Copie de Flash du mois d' avril 2009 corrigé par NAIMI_Reporting Onatel septembre  2009 préparé 3" xfId="8932" xr:uid="{00000000-0005-0000-0000-00004B0D0000}"/>
    <cellStyle name="_Table_02 Pfd Valuation_Reporting Onatel Avril 2009 V0_Copie de Flash du mois d' avril 2009 corrigé par NAIMI_Reporting Onatel septembre  2009 préparé 4" xfId="10895" xr:uid="{00000000-0005-0000-0000-00004C0D0000}"/>
    <cellStyle name="_Table_02 Pfd Valuation_Reporting Onatel Avril 2009 V0_Copie de Flash du mois d' avril 2009 corrigé par NAIMI_Reporting Onatel septembre  2009 préparé 5" xfId="17894" xr:uid="{00000000-0005-0000-0000-00004D0D0000}"/>
    <cellStyle name="_Table_02 Pfd Valuation_Reporting Onatel Avril 2009 V0_Copie de Flash du mois d' avril 2009 corrigé par NAIMI_Reporting Onatel septembre  2009 préparé 6" xfId="10955" xr:uid="{00000000-0005-0000-0000-00004E0D0000}"/>
    <cellStyle name="_Table_02 Pfd Valuation_Reporting Onatel Avril 2009 V0_Copie de Flash du mois d' avril 2009 corrigé par NAIMI_Reporting Onatel septembre  2009 préparé_Budget Telmob 2011" xfId="1016" xr:uid="{00000000-0005-0000-0000-00004F0D0000}"/>
    <cellStyle name="_Table_02 Pfd Valuation_Reporting Onatel Avril 2009 V0_Copie de Flash du mois d' avril 2009 corrigé par NAIMI_Reporting Onatel septembre  2009 préparé_Budget Telmob 2011 2" xfId="14654" xr:uid="{00000000-0005-0000-0000-0000500D0000}"/>
    <cellStyle name="_Table_02 Pfd Valuation_Reporting Onatel Avril 2009 V0_Copie de Flash du mois d' avril 2009 corrigé par NAIMI_Reporting Onatel septembre  2009 préparé_Budget Telmob 2011 2 2" xfId="18447" xr:uid="{00000000-0005-0000-0000-0000510D0000}"/>
    <cellStyle name="_Table_02 Pfd Valuation_Reporting Onatel Avril 2009 V0_Copie de Flash du mois d' avril 2009 corrigé par NAIMI_Reporting Onatel septembre  2009 préparé_Budget Telmob 2011 3" xfId="8933" xr:uid="{00000000-0005-0000-0000-0000520D0000}"/>
    <cellStyle name="_Table_02 Pfd Valuation_Reporting Onatel Avril 2009 V0_Copie de Flash du mois d' avril 2009 corrigé par NAIMI_Reporting Onatel septembre  2009 préparé_Budget Telmob 2011 4" xfId="13626" xr:uid="{00000000-0005-0000-0000-0000530D0000}"/>
    <cellStyle name="_Table_02 Pfd Valuation_Reporting Onatel Avril 2009 V0_Copie de Flash du mois d' avril 2009 corrigé par NAIMI_Reporting Onatel septembre  2009 préparé_Budget Telmob 2011 5" xfId="17893" xr:uid="{00000000-0005-0000-0000-0000540D0000}"/>
    <cellStyle name="_Table_02 Pfd Valuation_Reporting Onatel Avril 2009 V0_Copie de Flash du mois d' avril 2009 corrigé par NAIMI_Reporting Onatel septembre  2009 préparé_Budget Telmob 2011 6" xfId="10954" xr:uid="{00000000-0005-0000-0000-0000550D0000}"/>
    <cellStyle name="_Table_02 Pfd Valuation_Reporting Onatel Avril 2009 V0_Copie de Flash du mois d' avril 2009 corrigé par NAIMI_Reporting Onatel septembre  2009 préparé_Capex- Mobile" xfId="1017" xr:uid="{00000000-0005-0000-0000-0000560D0000}"/>
    <cellStyle name="_Table_02 Pfd Valuation_Reporting Onatel Avril 2009 V0_Copie de Flash du mois d' avril 2009 corrigé par NAIMI_Reporting Onatel septembre  2009 préparé_Capex- Mobile 2" xfId="14655" xr:uid="{00000000-0005-0000-0000-0000570D0000}"/>
    <cellStyle name="_Table_02 Pfd Valuation_Reporting Onatel Avril 2009 V0_Copie de Flash du mois d' avril 2009 corrigé par NAIMI_Reporting Onatel septembre  2009 préparé_Capex- Mobile 2 2" xfId="18448" xr:uid="{00000000-0005-0000-0000-0000580D0000}"/>
    <cellStyle name="_Table_02 Pfd Valuation_Reporting Onatel Avril 2009 V0_Copie de Flash du mois d' avril 2009 corrigé par NAIMI_Reporting Onatel septembre  2009 préparé_Capex- Mobile 3" xfId="8934" xr:uid="{00000000-0005-0000-0000-0000590D0000}"/>
    <cellStyle name="_Table_02 Pfd Valuation_Reporting Onatel Avril 2009 V0_Copie de Flash du mois d' avril 2009 corrigé par NAIMI_Reporting Onatel septembre  2009 préparé_Capex- Mobile 4" xfId="10894" xr:uid="{00000000-0005-0000-0000-00005A0D0000}"/>
    <cellStyle name="_Table_02 Pfd Valuation_Reporting Onatel Avril 2009 V0_Copie de Flash du mois d' avril 2009 corrigé par NAIMI_Reporting Onatel septembre  2009 préparé_Capex- Mobile 5" xfId="19237" xr:uid="{00000000-0005-0000-0000-00005B0D0000}"/>
    <cellStyle name="_Table_02 Pfd Valuation_Reporting Onatel Avril 2009 V0_Copie de Flash du mois d' avril 2009 corrigé par NAIMI_Reporting Onatel septembre  2009 préparé_Capex- Mobile 6" xfId="19890" xr:uid="{00000000-0005-0000-0000-00005C0D0000}"/>
    <cellStyle name="_Table_02 Pfd Valuation_Reporting Onatel Avril 2009 V0_Flash du mois de mai 2009" xfId="1018" xr:uid="{00000000-0005-0000-0000-00005D0D0000}"/>
    <cellStyle name="_Table_02 Pfd Valuation_Reporting Onatel Avril 2009 V0_Flash du mois de mai 2009 2" xfId="14656" xr:uid="{00000000-0005-0000-0000-00005E0D0000}"/>
    <cellStyle name="_Table_02 Pfd Valuation_Reporting Onatel Avril 2009 V0_Flash du mois de mai 2009 2 2" xfId="18449" xr:uid="{00000000-0005-0000-0000-00005F0D0000}"/>
    <cellStyle name="_Table_02 Pfd Valuation_Reporting Onatel Avril 2009 V0_Flash du mois de mai 2009 3" xfId="8935" xr:uid="{00000000-0005-0000-0000-0000600D0000}"/>
    <cellStyle name="_Table_02 Pfd Valuation_Reporting Onatel Avril 2009 V0_Flash du mois de mai 2009 4" xfId="10531" xr:uid="{00000000-0005-0000-0000-0000610D0000}"/>
    <cellStyle name="_Table_02 Pfd Valuation_Reporting Onatel Avril 2009 V0_Flash du mois de mai 2009 5" xfId="19567" xr:uid="{00000000-0005-0000-0000-0000620D0000}"/>
    <cellStyle name="_Table_02 Pfd Valuation_Reporting Onatel Avril 2009 V0_Flash du mois de mai 2009 6" xfId="20081" xr:uid="{00000000-0005-0000-0000-0000630D0000}"/>
    <cellStyle name="_Table_02 Pfd Valuation_Reporting Onatel Avril 2009 V0_Flash du mois de mai 2009_Budget Telmob 2011" xfId="1019" xr:uid="{00000000-0005-0000-0000-0000640D0000}"/>
    <cellStyle name="_Table_02 Pfd Valuation_Reporting Onatel Avril 2009 V0_Flash du mois de mai 2009_Budget Telmob 2011 2" xfId="14657" xr:uid="{00000000-0005-0000-0000-0000650D0000}"/>
    <cellStyle name="_Table_02 Pfd Valuation_Reporting Onatel Avril 2009 V0_Flash du mois de mai 2009_Budget Telmob 2011 2 2" xfId="18450" xr:uid="{00000000-0005-0000-0000-0000660D0000}"/>
    <cellStyle name="_Table_02 Pfd Valuation_Reporting Onatel Avril 2009 V0_Flash du mois de mai 2009_Budget Telmob 2011 3" xfId="8936" xr:uid="{00000000-0005-0000-0000-0000670D0000}"/>
    <cellStyle name="_Table_02 Pfd Valuation_Reporting Onatel Avril 2009 V0_Flash du mois de mai 2009_Budget Telmob 2011 4" xfId="9925" xr:uid="{00000000-0005-0000-0000-0000680D0000}"/>
    <cellStyle name="_Table_02 Pfd Valuation_Reporting Onatel Avril 2009 V0_Flash du mois de mai 2009_Budget Telmob 2011 5" xfId="17892" xr:uid="{00000000-0005-0000-0000-0000690D0000}"/>
    <cellStyle name="_Table_02 Pfd Valuation_Reporting Onatel Avril 2009 V0_Flash du mois de mai 2009_Budget Telmob 2011 6" xfId="9952" xr:uid="{00000000-0005-0000-0000-00006A0D0000}"/>
    <cellStyle name="_Table_02 Pfd Valuation_Reporting Onatel Avril 2009 V0_Flash du mois de mai 2009_Capex- Mobile" xfId="1020" xr:uid="{00000000-0005-0000-0000-00006B0D0000}"/>
    <cellStyle name="_Table_02 Pfd Valuation_Reporting Onatel Avril 2009 V0_Flash du mois de mai 2009_Capex- Mobile 2" xfId="14658" xr:uid="{00000000-0005-0000-0000-00006C0D0000}"/>
    <cellStyle name="_Table_02 Pfd Valuation_Reporting Onatel Avril 2009 V0_Flash du mois de mai 2009_Capex- Mobile 2 2" xfId="18451" xr:uid="{00000000-0005-0000-0000-00006D0D0000}"/>
    <cellStyle name="_Table_02 Pfd Valuation_Reporting Onatel Avril 2009 V0_Flash du mois de mai 2009_Capex- Mobile 3" xfId="8937" xr:uid="{00000000-0005-0000-0000-00006E0D0000}"/>
    <cellStyle name="_Table_02 Pfd Valuation_Reporting Onatel Avril 2009 V0_Flash du mois de mai 2009_Capex- Mobile 4" xfId="11177" xr:uid="{00000000-0005-0000-0000-00006F0D0000}"/>
    <cellStyle name="_Table_02 Pfd Valuation_Reporting Onatel Avril 2009 V0_Flash du mois de mai 2009_Capex- Mobile 5" xfId="8457" xr:uid="{00000000-0005-0000-0000-0000700D0000}"/>
    <cellStyle name="_Table_02 Pfd Valuation_Reporting Onatel Avril 2009 V0_Flash du mois de mai 2009_Capex- Mobile 6" xfId="17106" xr:uid="{00000000-0005-0000-0000-0000710D0000}"/>
    <cellStyle name="_Table_02 Pfd Valuation_Reporting Onatel Avril 2009 V0_Flash du mois de septembre 2009 (2) (version 1)" xfId="1021" xr:uid="{00000000-0005-0000-0000-0000720D0000}"/>
    <cellStyle name="_Table_02 Pfd Valuation_Reporting Onatel Avril 2009 V0_Flash du mois de septembre 2009 (2) (version 1) 2" xfId="14659" xr:uid="{00000000-0005-0000-0000-0000730D0000}"/>
    <cellStyle name="_Table_02 Pfd Valuation_Reporting Onatel Avril 2009 V0_Flash du mois de septembre 2009 (2) (version 1) 2 2" xfId="18452" xr:uid="{00000000-0005-0000-0000-0000740D0000}"/>
    <cellStyle name="_Table_02 Pfd Valuation_Reporting Onatel Avril 2009 V0_Flash du mois de septembre 2009 (2) (version 1) 3" xfId="8938" xr:uid="{00000000-0005-0000-0000-0000750D0000}"/>
    <cellStyle name="_Table_02 Pfd Valuation_Reporting Onatel Avril 2009 V0_Flash du mois de septembre 2009 (2) (version 1) 4" xfId="9924" xr:uid="{00000000-0005-0000-0000-0000760D0000}"/>
    <cellStyle name="_Table_02 Pfd Valuation_Reporting Onatel Avril 2009 V0_Flash du mois de septembre 2009 (2) (version 1) 5" xfId="17891" xr:uid="{00000000-0005-0000-0000-0000770D0000}"/>
    <cellStyle name="_Table_02 Pfd Valuation_Reporting Onatel Avril 2009 V0_Flash du mois de septembre 2009 (2) (version 1) 6" xfId="9951" xr:uid="{00000000-0005-0000-0000-0000780D0000}"/>
    <cellStyle name="_Table_02 Pfd Valuation_Reporting Onatel Avril 2009 V0_Flash du mois de septembre 2009 (2) (version 1)_Budget Telmob 2011" xfId="1022" xr:uid="{00000000-0005-0000-0000-0000790D0000}"/>
    <cellStyle name="_Table_02 Pfd Valuation_Reporting Onatel Avril 2009 V0_Flash du mois de septembre 2009 (2) (version 1)_Budget Telmob 2011 2" xfId="14660" xr:uid="{00000000-0005-0000-0000-00007A0D0000}"/>
    <cellStyle name="_Table_02 Pfd Valuation_Reporting Onatel Avril 2009 V0_Flash du mois de septembre 2009 (2) (version 1)_Budget Telmob 2011 2 2" xfId="18453" xr:uid="{00000000-0005-0000-0000-00007B0D0000}"/>
    <cellStyle name="_Table_02 Pfd Valuation_Reporting Onatel Avril 2009 V0_Flash du mois de septembre 2009 (2) (version 1)_Budget Telmob 2011 3" xfId="8939" xr:uid="{00000000-0005-0000-0000-00007C0D0000}"/>
    <cellStyle name="_Table_02 Pfd Valuation_Reporting Onatel Avril 2009 V0_Flash du mois de septembre 2009 (2) (version 1)_Budget Telmob 2011 4" xfId="10893" xr:uid="{00000000-0005-0000-0000-00007D0D0000}"/>
    <cellStyle name="_Table_02 Pfd Valuation_Reporting Onatel Avril 2009 V0_Flash du mois de septembre 2009 (2) (version 1)_Budget Telmob 2011 5" xfId="19164" xr:uid="{00000000-0005-0000-0000-00007E0D0000}"/>
    <cellStyle name="_Table_02 Pfd Valuation_Reporting Onatel Avril 2009 V0_Flash du mois de septembre 2009 (2) (version 1)_Budget Telmob 2011 6" xfId="19829" xr:uid="{00000000-0005-0000-0000-00007F0D0000}"/>
    <cellStyle name="_Table_02 Pfd Valuation_Reporting Onatel Avril 2009 V0_Flash du mois de septembre 2009 (2) (version 1)_Capex- Mobile" xfId="1023" xr:uid="{00000000-0005-0000-0000-0000800D0000}"/>
    <cellStyle name="_Table_02 Pfd Valuation_Reporting Onatel Avril 2009 V0_Flash du mois de septembre 2009 (2) (version 1)_Capex- Mobile 2" xfId="14661" xr:uid="{00000000-0005-0000-0000-0000810D0000}"/>
    <cellStyle name="_Table_02 Pfd Valuation_Reporting Onatel Avril 2009 V0_Flash du mois de septembre 2009 (2) (version 1)_Capex- Mobile 2 2" xfId="18454" xr:uid="{00000000-0005-0000-0000-0000820D0000}"/>
    <cellStyle name="_Table_02 Pfd Valuation_Reporting Onatel Avril 2009 V0_Flash du mois de septembre 2009 (2) (version 1)_Capex- Mobile 3" xfId="8940" xr:uid="{00000000-0005-0000-0000-0000830D0000}"/>
    <cellStyle name="_Table_02 Pfd Valuation_Reporting Onatel Avril 2009 V0_Flash du mois de septembre 2009 (2) (version 1)_Capex- Mobile 4" xfId="10892" xr:uid="{00000000-0005-0000-0000-0000840D0000}"/>
    <cellStyle name="_Table_02 Pfd Valuation_Reporting Onatel Avril 2009 V0_Flash du mois de septembre 2009 (2) (version 1)_Capex- Mobile 5" xfId="19566" xr:uid="{00000000-0005-0000-0000-0000850D0000}"/>
    <cellStyle name="_Table_02 Pfd Valuation_Reporting Onatel Avril 2009 V0_Flash du mois de septembre 2009 (2) (version 1)_Capex- Mobile 6" xfId="20080" xr:uid="{00000000-0005-0000-0000-0000860D0000}"/>
    <cellStyle name="_Table_02 Pfd Valuation_Reporting Onatel Avril 2009 V0_Reporting Onatel Mai 2009 V 0" xfId="1024" xr:uid="{00000000-0005-0000-0000-0000870D0000}"/>
    <cellStyle name="_Table_02 Pfd Valuation_Reporting Onatel Avril 2009 V0_Reporting Onatel Mai 2009 V 0 2" xfId="14662" xr:uid="{00000000-0005-0000-0000-0000880D0000}"/>
    <cellStyle name="_Table_02 Pfd Valuation_Reporting Onatel Avril 2009 V0_Reporting Onatel Mai 2009 V 0 2 2" xfId="18455" xr:uid="{00000000-0005-0000-0000-0000890D0000}"/>
    <cellStyle name="_Table_02 Pfd Valuation_Reporting Onatel Avril 2009 V0_Reporting Onatel Mai 2009 V 0 3" xfId="8941" xr:uid="{00000000-0005-0000-0000-00008A0D0000}"/>
    <cellStyle name="_Table_02 Pfd Valuation_Reporting Onatel Avril 2009 V0_Reporting Onatel Mai 2009 V 0 4" xfId="9923" xr:uid="{00000000-0005-0000-0000-00008B0D0000}"/>
    <cellStyle name="_Table_02 Pfd Valuation_Reporting Onatel Avril 2009 V0_Reporting Onatel Mai 2009 V 0 5" xfId="17890" xr:uid="{00000000-0005-0000-0000-00008C0D0000}"/>
    <cellStyle name="_Table_02 Pfd Valuation_Reporting Onatel Avril 2009 V0_Reporting Onatel Mai 2009 V 0 6" xfId="9950" xr:uid="{00000000-0005-0000-0000-00008D0D0000}"/>
    <cellStyle name="_Table_02 Pfd Valuation_Reporting Onatel Avril 2009 V0_Reporting Onatel Mai 2009 V 0_Budget Telmob 2011" xfId="1025" xr:uid="{00000000-0005-0000-0000-00008E0D0000}"/>
    <cellStyle name="_Table_02 Pfd Valuation_Reporting Onatel Avril 2009 V0_Reporting Onatel Mai 2009 V 0_Budget Telmob 2011 2" xfId="14663" xr:uid="{00000000-0005-0000-0000-00008F0D0000}"/>
    <cellStyle name="_Table_02 Pfd Valuation_Reporting Onatel Avril 2009 V0_Reporting Onatel Mai 2009 V 0_Budget Telmob 2011 2 2" xfId="18456" xr:uid="{00000000-0005-0000-0000-0000900D0000}"/>
    <cellStyle name="_Table_02 Pfd Valuation_Reporting Onatel Avril 2009 V0_Reporting Onatel Mai 2009 V 0_Budget Telmob 2011 3" xfId="8942" xr:uid="{00000000-0005-0000-0000-0000910D0000}"/>
    <cellStyle name="_Table_02 Pfd Valuation_Reporting Onatel Avril 2009 V0_Reporting Onatel Mai 2009 V 0_Budget Telmob 2011 4" xfId="13625" xr:uid="{00000000-0005-0000-0000-0000920D0000}"/>
    <cellStyle name="_Table_02 Pfd Valuation_Reporting Onatel Avril 2009 V0_Reporting Onatel Mai 2009 V 0_Budget Telmob 2011 5" xfId="8501" xr:uid="{00000000-0005-0000-0000-0000930D0000}"/>
    <cellStyle name="_Table_02 Pfd Valuation_Reporting Onatel Avril 2009 V0_Reporting Onatel Mai 2009 V 0_Budget Telmob 2011 6" xfId="19325" xr:uid="{00000000-0005-0000-0000-0000940D0000}"/>
    <cellStyle name="_Table_02 Pfd Valuation_Reporting Onatel Avril 2009 V0_Reporting Onatel Mai 2009 V 0_Capex- Mobile" xfId="1026" xr:uid="{00000000-0005-0000-0000-0000950D0000}"/>
    <cellStyle name="_Table_02 Pfd Valuation_Reporting Onatel Avril 2009 V0_Reporting Onatel Mai 2009 V 0_Capex- Mobile 2" xfId="14664" xr:uid="{00000000-0005-0000-0000-0000960D0000}"/>
    <cellStyle name="_Table_02 Pfd Valuation_Reporting Onatel Avril 2009 V0_Reporting Onatel Mai 2009 V 0_Capex- Mobile 2 2" xfId="18457" xr:uid="{00000000-0005-0000-0000-0000970D0000}"/>
    <cellStyle name="_Table_02 Pfd Valuation_Reporting Onatel Avril 2009 V0_Reporting Onatel Mai 2009 V 0_Capex- Mobile 3" xfId="8943" xr:uid="{00000000-0005-0000-0000-0000980D0000}"/>
    <cellStyle name="_Table_02 Pfd Valuation_Reporting Onatel Avril 2009 V0_Reporting Onatel Mai 2009 V 0_Capex- Mobile 4" xfId="13624" xr:uid="{00000000-0005-0000-0000-0000990D0000}"/>
    <cellStyle name="_Table_02 Pfd Valuation_Reporting Onatel Avril 2009 V0_Reporting Onatel Mai 2009 V 0_Capex- Mobile 5" xfId="9052" xr:uid="{00000000-0005-0000-0000-00009A0D0000}"/>
    <cellStyle name="_Table_02 Pfd Valuation_Reporting Onatel Avril 2009 V0_Reporting Onatel Mai 2009 V 0_Capex- Mobile 6" xfId="17194" xr:uid="{00000000-0005-0000-0000-00009B0D0000}"/>
    <cellStyle name="_Table_02 Pfd Valuation_Reporting Onatel Avril 2009 V0_Reporting Onatel septembre  2009 préparé" xfId="1027" xr:uid="{00000000-0005-0000-0000-00009C0D0000}"/>
    <cellStyle name="_Table_02 Pfd Valuation_Reporting Onatel Avril 2009 V0_Reporting Onatel septembre  2009 préparé 2" xfId="14665" xr:uid="{00000000-0005-0000-0000-00009D0D0000}"/>
    <cellStyle name="_Table_02 Pfd Valuation_Reporting Onatel Avril 2009 V0_Reporting Onatel septembre  2009 préparé 2 2" xfId="18458" xr:uid="{00000000-0005-0000-0000-00009E0D0000}"/>
    <cellStyle name="_Table_02 Pfd Valuation_Reporting Onatel Avril 2009 V0_Reporting Onatel septembre  2009 préparé 3" xfId="8944" xr:uid="{00000000-0005-0000-0000-00009F0D0000}"/>
    <cellStyle name="_Table_02 Pfd Valuation_Reporting Onatel Avril 2009 V0_Reporting Onatel septembre  2009 préparé 4" xfId="10998" xr:uid="{00000000-0005-0000-0000-0000A00D0000}"/>
    <cellStyle name="_Table_02 Pfd Valuation_Reporting Onatel Avril 2009 V0_Reporting Onatel septembre  2009 préparé 5" xfId="17889" xr:uid="{00000000-0005-0000-0000-0000A10D0000}"/>
    <cellStyle name="_Table_02 Pfd Valuation_Reporting Onatel Avril 2009 V0_Reporting Onatel septembre  2009 préparé 6" xfId="14132" xr:uid="{00000000-0005-0000-0000-0000A20D0000}"/>
    <cellStyle name="_Table_02 Pfd Valuation_Reporting Onatel Avril 2009 V0_Reporting Onatel septembre  2009 préparé_Budget Telmob 2011" xfId="1028" xr:uid="{00000000-0005-0000-0000-0000A30D0000}"/>
    <cellStyle name="_Table_02 Pfd Valuation_Reporting Onatel Avril 2009 V0_Reporting Onatel septembre  2009 préparé_Budget Telmob 2011 2" xfId="14666" xr:uid="{00000000-0005-0000-0000-0000A40D0000}"/>
    <cellStyle name="_Table_02 Pfd Valuation_Reporting Onatel Avril 2009 V0_Reporting Onatel septembre  2009 préparé_Budget Telmob 2011 2 2" xfId="18459" xr:uid="{00000000-0005-0000-0000-0000A50D0000}"/>
    <cellStyle name="_Table_02 Pfd Valuation_Reporting Onatel Avril 2009 V0_Reporting Onatel septembre  2009 préparé_Budget Telmob 2011 3" xfId="8945" xr:uid="{00000000-0005-0000-0000-0000A60D0000}"/>
    <cellStyle name="_Table_02 Pfd Valuation_Reporting Onatel Avril 2009 V0_Reporting Onatel septembre  2009 préparé_Budget Telmob 2011 4" xfId="10498" xr:uid="{00000000-0005-0000-0000-0000A70D0000}"/>
    <cellStyle name="_Table_02 Pfd Valuation_Reporting Onatel Avril 2009 V0_Reporting Onatel septembre  2009 préparé_Budget Telmob 2011 5" xfId="19069" xr:uid="{00000000-0005-0000-0000-0000A80D0000}"/>
    <cellStyle name="_Table_02 Pfd Valuation_Reporting Onatel Avril 2009 V0_Reporting Onatel septembre  2009 préparé_Budget Telmob 2011 6" xfId="19782" xr:uid="{00000000-0005-0000-0000-0000A90D0000}"/>
    <cellStyle name="_Table_02 Pfd Valuation_Reporting Onatel Avril 2009 V0_Reporting Onatel septembre  2009 préparé_Capex- Mobile" xfId="1029" xr:uid="{00000000-0005-0000-0000-0000AA0D0000}"/>
    <cellStyle name="_Table_02 Pfd Valuation_Reporting Onatel Avril 2009 V0_Reporting Onatel septembre  2009 préparé_Capex- Mobile 2" xfId="14667" xr:uid="{00000000-0005-0000-0000-0000AB0D0000}"/>
    <cellStyle name="_Table_02 Pfd Valuation_Reporting Onatel Avril 2009 V0_Reporting Onatel septembre  2009 préparé_Capex- Mobile 2 2" xfId="18460" xr:uid="{00000000-0005-0000-0000-0000AC0D0000}"/>
    <cellStyle name="_Table_02 Pfd Valuation_Reporting Onatel Avril 2009 V0_Reporting Onatel septembre  2009 préparé_Capex- Mobile 3" xfId="8946" xr:uid="{00000000-0005-0000-0000-0000AD0D0000}"/>
    <cellStyle name="_Table_02 Pfd Valuation_Reporting Onatel Avril 2009 V0_Reporting Onatel septembre  2009 préparé_Capex- Mobile 4" xfId="13622" xr:uid="{00000000-0005-0000-0000-0000AE0D0000}"/>
    <cellStyle name="_Table_02 Pfd Valuation_Reporting Onatel Avril 2009 V0_Reporting Onatel septembre  2009 préparé_Capex- Mobile 5" xfId="19565" xr:uid="{00000000-0005-0000-0000-0000AF0D0000}"/>
    <cellStyle name="_Table_02 Pfd Valuation_Reporting Onatel Avril 2009 V0_Reporting Onatel septembre  2009 préparé_Capex- Mobile 6" xfId="20079" xr:uid="{00000000-0005-0000-0000-0000B00D0000}"/>
    <cellStyle name="_Table_02 Pfd Valuation_Reporting Onatel Mai 2009 V 0" xfId="1030" xr:uid="{00000000-0005-0000-0000-0000B10D0000}"/>
    <cellStyle name="_Table_02 Pfd Valuation_Reporting Onatel Mai 2009 V 0 2" xfId="14668" xr:uid="{00000000-0005-0000-0000-0000B20D0000}"/>
    <cellStyle name="_Table_02 Pfd Valuation_Reporting Onatel Mai 2009 V 0 2 2" xfId="18461" xr:uid="{00000000-0005-0000-0000-0000B30D0000}"/>
    <cellStyle name="_Table_02 Pfd Valuation_Reporting Onatel Mai 2009 V 0 3" xfId="8947" xr:uid="{00000000-0005-0000-0000-0000B40D0000}"/>
    <cellStyle name="_Table_02 Pfd Valuation_Reporting Onatel Mai 2009 V 0 4" xfId="13621" xr:uid="{00000000-0005-0000-0000-0000B50D0000}"/>
    <cellStyle name="_Table_02 Pfd Valuation_Reporting Onatel Mai 2009 V 0 5" xfId="17888" xr:uid="{00000000-0005-0000-0000-0000B60D0000}"/>
    <cellStyle name="_Table_02 Pfd Valuation_Reporting Onatel Mai 2009 V 0 6" xfId="10953" xr:uid="{00000000-0005-0000-0000-0000B70D0000}"/>
    <cellStyle name="_Table_02 Pfd Valuation_Reporting Onatel Mai 2009 V 0 A ENVOYE" xfId="1031" xr:uid="{00000000-0005-0000-0000-0000B80D0000}"/>
    <cellStyle name="_Table_02 Pfd Valuation_Reporting Onatel Mai 2009 V 0 A ENVOYE 2" xfId="14669" xr:uid="{00000000-0005-0000-0000-0000B90D0000}"/>
    <cellStyle name="_Table_02 Pfd Valuation_Reporting Onatel Mai 2009 V 0 A ENVOYE 2 2" xfId="18462" xr:uid="{00000000-0005-0000-0000-0000BA0D0000}"/>
    <cellStyle name="_Table_02 Pfd Valuation_Reporting Onatel Mai 2009 V 0 A ENVOYE 3" xfId="8948" xr:uid="{00000000-0005-0000-0000-0000BB0D0000}"/>
    <cellStyle name="_Table_02 Pfd Valuation_Reporting Onatel Mai 2009 V 0 A ENVOYE 4" xfId="10997" xr:uid="{00000000-0005-0000-0000-0000BC0D0000}"/>
    <cellStyle name="_Table_02 Pfd Valuation_Reporting Onatel Mai 2009 V 0 A ENVOYE 5" xfId="17887" xr:uid="{00000000-0005-0000-0000-0000BD0D0000}"/>
    <cellStyle name="_Table_02 Pfd Valuation_Reporting Onatel Mai 2009 V 0 A ENVOYE 6" xfId="19345" xr:uid="{00000000-0005-0000-0000-0000BE0D0000}"/>
    <cellStyle name="_Table_02 Pfd Valuation_Reporting Onatel Mai 2009 V 0 A ENVOYE_Budget Telmob 2011" xfId="1032" xr:uid="{00000000-0005-0000-0000-0000BF0D0000}"/>
    <cellStyle name="_Table_02 Pfd Valuation_Reporting Onatel Mai 2009 V 0 A ENVOYE_Budget Telmob 2011 2" xfId="14670" xr:uid="{00000000-0005-0000-0000-0000C00D0000}"/>
    <cellStyle name="_Table_02 Pfd Valuation_Reporting Onatel Mai 2009 V 0 A ENVOYE_Budget Telmob 2011 2 2" xfId="18463" xr:uid="{00000000-0005-0000-0000-0000C10D0000}"/>
    <cellStyle name="_Table_02 Pfd Valuation_Reporting Onatel Mai 2009 V 0 A ENVOYE_Budget Telmob 2011 3" xfId="8949" xr:uid="{00000000-0005-0000-0000-0000C20D0000}"/>
    <cellStyle name="_Table_02 Pfd Valuation_Reporting Onatel Mai 2009 V 0 A ENVOYE_Budget Telmob 2011 4" xfId="10497" xr:uid="{00000000-0005-0000-0000-0000C30D0000}"/>
    <cellStyle name="_Table_02 Pfd Valuation_Reporting Onatel Mai 2009 V 0 A ENVOYE_Budget Telmob 2011 5" xfId="19236" xr:uid="{00000000-0005-0000-0000-0000C40D0000}"/>
    <cellStyle name="_Table_02 Pfd Valuation_Reporting Onatel Mai 2009 V 0 A ENVOYE_Budget Telmob 2011 6" xfId="10138" xr:uid="{00000000-0005-0000-0000-0000C50D0000}"/>
    <cellStyle name="_Table_02 Pfd Valuation_Reporting Onatel Mai 2009 V 0 A ENVOYE_Capex- Mobile" xfId="1033" xr:uid="{00000000-0005-0000-0000-0000C60D0000}"/>
    <cellStyle name="_Table_02 Pfd Valuation_Reporting Onatel Mai 2009 V 0 A ENVOYE_Capex- Mobile 2" xfId="14671" xr:uid="{00000000-0005-0000-0000-0000C70D0000}"/>
    <cellStyle name="_Table_02 Pfd Valuation_Reporting Onatel Mai 2009 V 0 A ENVOYE_Capex- Mobile 2 2" xfId="18464" xr:uid="{00000000-0005-0000-0000-0000C80D0000}"/>
    <cellStyle name="_Table_02 Pfd Valuation_Reporting Onatel Mai 2009 V 0 A ENVOYE_Capex- Mobile 3" xfId="8950" xr:uid="{00000000-0005-0000-0000-0000C90D0000}"/>
    <cellStyle name="_Table_02 Pfd Valuation_Reporting Onatel Mai 2009 V 0 A ENVOYE_Capex- Mobile 4" xfId="13619" xr:uid="{00000000-0005-0000-0000-0000CA0D0000}"/>
    <cellStyle name="_Table_02 Pfd Valuation_Reporting Onatel Mai 2009 V 0 A ENVOYE_Capex- Mobile 5" xfId="19564" xr:uid="{00000000-0005-0000-0000-0000CB0D0000}"/>
    <cellStyle name="_Table_02 Pfd Valuation_Reporting Onatel Mai 2009 V 0 A ENVOYE_Capex- Mobile 6" xfId="10952" xr:uid="{00000000-0005-0000-0000-0000CC0D0000}"/>
    <cellStyle name="_Table_02 Pfd Valuation_Reporting Onatel Mai 2009 V 0 A ENVOYE_Flash du mois de septembre 2009 (2) (version 1)" xfId="1034" xr:uid="{00000000-0005-0000-0000-0000CD0D0000}"/>
    <cellStyle name="_Table_02 Pfd Valuation_Reporting Onatel Mai 2009 V 0 A ENVOYE_Flash du mois de septembre 2009 (2) (version 1) 2" xfId="14672" xr:uid="{00000000-0005-0000-0000-0000CE0D0000}"/>
    <cellStyle name="_Table_02 Pfd Valuation_Reporting Onatel Mai 2009 V 0 A ENVOYE_Flash du mois de septembre 2009 (2) (version 1) 2 2" xfId="18465" xr:uid="{00000000-0005-0000-0000-0000CF0D0000}"/>
    <cellStyle name="_Table_02 Pfd Valuation_Reporting Onatel Mai 2009 V 0 A ENVOYE_Flash du mois de septembre 2009 (2) (version 1) 3" xfId="8951" xr:uid="{00000000-0005-0000-0000-0000D00D0000}"/>
    <cellStyle name="_Table_02 Pfd Valuation_Reporting Onatel Mai 2009 V 0 A ENVOYE_Flash du mois de septembre 2009 (2) (version 1) 4" xfId="13618" xr:uid="{00000000-0005-0000-0000-0000D10D0000}"/>
    <cellStyle name="_Table_02 Pfd Valuation_Reporting Onatel Mai 2009 V 0 A ENVOYE_Flash du mois de septembre 2009 (2) (version 1) 5" xfId="17886" xr:uid="{00000000-0005-0000-0000-0000D20D0000}"/>
    <cellStyle name="_Table_02 Pfd Valuation_Reporting Onatel Mai 2009 V 0 A ENVOYE_Flash du mois de septembre 2009 (2) (version 1) 6" xfId="19754" xr:uid="{00000000-0005-0000-0000-0000D30D0000}"/>
    <cellStyle name="_Table_02 Pfd Valuation_Reporting Onatel Mai 2009 V 0 A ENVOYE_Flash du mois de septembre 2009 (2) (version 1)_Budget Telmob 2011" xfId="1035" xr:uid="{00000000-0005-0000-0000-0000D40D0000}"/>
    <cellStyle name="_Table_02 Pfd Valuation_Reporting Onatel Mai 2009 V 0 A ENVOYE_Flash du mois de septembre 2009 (2) (version 1)_Budget Telmob 2011 2" xfId="14673" xr:uid="{00000000-0005-0000-0000-0000D50D0000}"/>
    <cellStyle name="_Table_02 Pfd Valuation_Reporting Onatel Mai 2009 V 0 A ENVOYE_Flash du mois de septembre 2009 (2) (version 1)_Budget Telmob 2011 2 2" xfId="18466" xr:uid="{00000000-0005-0000-0000-0000D60D0000}"/>
    <cellStyle name="_Table_02 Pfd Valuation_Reporting Onatel Mai 2009 V 0 A ENVOYE_Flash du mois de septembre 2009 (2) (version 1)_Budget Telmob 2011 3" xfId="8952" xr:uid="{00000000-0005-0000-0000-0000D70D0000}"/>
    <cellStyle name="_Table_02 Pfd Valuation_Reporting Onatel Mai 2009 V 0 A ENVOYE_Flash du mois de septembre 2009 (2) (version 1)_Budget Telmob 2011 4" xfId="10996" xr:uid="{00000000-0005-0000-0000-0000D80D0000}"/>
    <cellStyle name="_Table_02 Pfd Valuation_Reporting Onatel Mai 2009 V 0 A ENVOYE_Flash du mois de septembre 2009 (2) (version 1)_Budget Telmob 2011 5" xfId="8458" xr:uid="{00000000-0005-0000-0000-0000D90D0000}"/>
    <cellStyle name="_Table_02 Pfd Valuation_Reporting Onatel Mai 2009 V 0 A ENVOYE_Flash du mois de septembre 2009 (2) (version 1)_Budget Telmob 2011 6" xfId="20078" xr:uid="{00000000-0005-0000-0000-0000DA0D0000}"/>
    <cellStyle name="_Table_02 Pfd Valuation_Reporting Onatel Mai 2009 V 0 A ENVOYE_Flash du mois de septembre 2009 (2) (version 1)_Capex- Mobile" xfId="1036" xr:uid="{00000000-0005-0000-0000-0000DB0D0000}"/>
    <cellStyle name="_Table_02 Pfd Valuation_Reporting Onatel Mai 2009 V 0 A ENVOYE_Flash du mois de septembre 2009 (2) (version 1)_Capex- Mobile 2" xfId="14674" xr:uid="{00000000-0005-0000-0000-0000DC0D0000}"/>
    <cellStyle name="_Table_02 Pfd Valuation_Reporting Onatel Mai 2009 V 0 A ENVOYE_Flash du mois de septembre 2009 (2) (version 1)_Capex- Mobile 2 2" xfId="18467" xr:uid="{00000000-0005-0000-0000-0000DD0D0000}"/>
    <cellStyle name="_Table_02 Pfd Valuation_Reporting Onatel Mai 2009 V 0 A ENVOYE_Flash du mois de septembre 2009 (2) (version 1)_Capex- Mobile 3" xfId="8953" xr:uid="{00000000-0005-0000-0000-0000DE0D0000}"/>
    <cellStyle name="_Table_02 Pfd Valuation_Reporting Onatel Mai 2009 V 0 A ENVOYE_Flash du mois de septembre 2009 (2) (version 1)_Capex- Mobile 4" xfId="10496" xr:uid="{00000000-0005-0000-0000-0000DF0D0000}"/>
    <cellStyle name="_Table_02 Pfd Valuation_Reporting Onatel Mai 2009 V 0 A ENVOYE_Flash du mois de septembre 2009 (2) (version 1)_Capex- Mobile 5" xfId="17885" xr:uid="{00000000-0005-0000-0000-0000E00D0000}"/>
    <cellStyle name="_Table_02 Pfd Valuation_Reporting Onatel Mai 2009 V 0 A ENVOYE_Flash du mois de septembre 2009 (2) (version 1)_Capex- Mobile 6" xfId="10951" xr:uid="{00000000-0005-0000-0000-0000E10D0000}"/>
    <cellStyle name="_Table_02 Pfd Valuation_Reporting Onatel Mai 2009 V 0 A ENVOYE_Reporting Onatel septembre  2009 préparé" xfId="1037" xr:uid="{00000000-0005-0000-0000-0000E20D0000}"/>
    <cellStyle name="_Table_02 Pfd Valuation_Reporting Onatel Mai 2009 V 0 A ENVOYE_Reporting Onatel septembre  2009 préparé 2" xfId="14675" xr:uid="{00000000-0005-0000-0000-0000E30D0000}"/>
    <cellStyle name="_Table_02 Pfd Valuation_Reporting Onatel Mai 2009 V 0 A ENVOYE_Reporting Onatel septembre  2009 préparé 2 2" xfId="18468" xr:uid="{00000000-0005-0000-0000-0000E40D0000}"/>
    <cellStyle name="_Table_02 Pfd Valuation_Reporting Onatel Mai 2009 V 0 A ENVOYE_Reporting Onatel septembre  2009 préparé 3" xfId="8954" xr:uid="{00000000-0005-0000-0000-0000E50D0000}"/>
    <cellStyle name="_Table_02 Pfd Valuation_Reporting Onatel Mai 2009 V 0 A ENVOYE_Reporting Onatel septembre  2009 préparé 4" xfId="13616" xr:uid="{00000000-0005-0000-0000-0000E60D0000}"/>
    <cellStyle name="_Table_02 Pfd Valuation_Reporting Onatel Mai 2009 V 0 A ENVOYE_Reporting Onatel septembre  2009 préparé 5" xfId="19163" xr:uid="{00000000-0005-0000-0000-0000E70D0000}"/>
    <cellStyle name="_Table_02 Pfd Valuation_Reporting Onatel Mai 2009 V 0 A ENVOYE_Reporting Onatel septembre  2009 préparé 6" xfId="10950" xr:uid="{00000000-0005-0000-0000-0000E80D0000}"/>
    <cellStyle name="_Table_02 Pfd Valuation_Reporting Onatel Mai 2009 V 0 A ENVOYE_Reporting Onatel septembre  2009 préparé_Budget Telmob 2011" xfId="1038" xr:uid="{00000000-0005-0000-0000-0000E90D0000}"/>
    <cellStyle name="_Table_02 Pfd Valuation_Reporting Onatel Mai 2009 V 0 A ENVOYE_Reporting Onatel septembre  2009 préparé_Budget Telmob 2011 2" xfId="14676" xr:uid="{00000000-0005-0000-0000-0000EA0D0000}"/>
    <cellStyle name="_Table_02 Pfd Valuation_Reporting Onatel Mai 2009 V 0 A ENVOYE_Reporting Onatel septembre  2009 préparé_Budget Telmob 2011 2 2" xfId="18469" xr:uid="{00000000-0005-0000-0000-0000EB0D0000}"/>
    <cellStyle name="_Table_02 Pfd Valuation_Reporting Onatel Mai 2009 V 0 A ENVOYE_Reporting Onatel septembre  2009 préparé_Budget Telmob 2011 3" xfId="8955" xr:uid="{00000000-0005-0000-0000-0000EC0D0000}"/>
    <cellStyle name="_Table_02 Pfd Valuation_Reporting Onatel Mai 2009 V 0 A ENVOYE_Reporting Onatel septembre  2009 préparé_Budget Telmob 2011 4" xfId="10995" xr:uid="{00000000-0005-0000-0000-0000ED0D0000}"/>
    <cellStyle name="_Table_02 Pfd Valuation_Reporting Onatel Mai 2009 V 0 A ENVOYE_Reporting Onatel septembre  2009 préparé_Budget Telmob 2011 5" xfId="19563" xr:uid="{00000000-0005-0000-0000-0000EE0D0000}"/>
    <cellStyle name="_Table_02 Pfd Valuation_Reporting Onatel Mai 2009 V 0 A ENVOYE_Reporting Onatel septembre  2009 préparé_Budget Telmob 2011 6" xfId="19889" xr:uid="{00000000-0005-0000-0000-0000EF0D0000}"/>
    <cellStyle name="_Table_02 Pfd Valuation_Reporting Onatel Mai 2009 V 0 A ENVOYE_Reporting Onatel septembre  2009 préparé_Capex- Mobile" xfId="1039" xr:uid="{00000000-0005-0000-0000-0000F00D0000}"/>
    <cellStyle name="_Table_02 Pfd Valuation_Reporting Onatel Mai 2009 V 0 A ENVOYE_Reporting Onatel septembre  2009 préparé_Capex- Mobile 2" xfId="14677" xr:uid="{00000000-0005-0000-0000-0000F10D0000}"/>
    <cellStyle name="_Table_02 Pfd Valuation_Reporting Onatel Mai 2009 V 0 A ENVOYE_Reporting Onatel septembre  2009 préparé_Capex- Mobile 2 2" xfId="18470" xr:uid="{00000000-0005-0000-0000-0000F20D0000}"/>
    <cellStyle name="_Table_02 Pfd Valuation_Reporting Onatel Mai 2009 V 0 A ENVOYE_Reporting Onatel septembre  2009 préparé_Capex- Mobile 3" xfId="8956" xr:uid="{00000000-0005-0000-0000-0000F30D0000}"/>
    <cellStyle name="_Table_02 Pfd Valuation_Reporting Onatel Mai 2009 V 0 A ENVOYE_Reporting Onatel septembre  2009 préparé_Capex- Mobile 4" xfId="10495" xr:uid="{00000000-0005-0000-0000-0000F40D0000}"/>
    <cellStyle name="_Table_02 Pfd Valuation_Reporting Onatel Mai 2009 V 0 A ENVOYE_Reporting Onatel septembre  2009 préparé_Capex- Mobile 5" xfId="17884" xr:uid="{00000000-0005-0000-0000-0000F50D0000}"/>
    <cellStyle name="_Table_02 Pfd Valuation_Reporting Onatel Mai 2009 V 0 A ENVOYE_Reporting Onatel septembre  2009 préparé_Capex- Mobile 6" xfId="20077" xr:uid="{00000000-0005-0000-0000-0000F60D0000}"/>
    <cellStyle name="_Table_02 Pfd Valuation_Reporting Onatel Mai 2009 V 0_Budget Telmob 2011" xfId="1040" xr:uid="{00000000-0005-0000-0000-0000F70D0000}"/>
    <cellStyle name="_Table_02 Pfd Valuation_Reporting Onatel Mai 2009 V 0_Budget Telmob 2011 2" xfId="14678" xr:uid="{00000000-0005-0000-0000-0000F80D0000}"/>
    <cellStyle name="_Table_02 Pfd Valuation_Reporting Onatel Mai 2009 V 0_Budget Telmob 2011 2 2" xfId="18471" xr:uid="{00000000-0005-0000-0000-0000F90D0000}"/>
    <cellStyle name="_Table_02 Pfd Valuation_Reporting Onatel Mai 2009 V 0_Budget Telmob 2011 3" xfId="8957" xr:uid="{00000000-0005-0000-0000-0000FA0D0000}"/>
    <cellStyle name="_Table_02 Pfd Valuation_Reporting Onatel Mai 2009 V 0_Budget Telmob 2011 4" xfId="13615" xr:uid="{00000000-0005-0000-0000-0000FB0D0000}"/>
    <cellStyle name="_Table_02 Pfd Valuation_Reporting Onatel Mai 2009 V 0_Budget Telmob 2011 5" xfId="8502" xr:uid="{00000000-0005-0000-0000-0000FC0D0000}"/>
    <cellStyle name="_Table_02 Pfd Valuation_Reporting Onatel Mai 2009 V 0_Budget Telmob 2011 6" xfId="10949" xr:uid="{00000000-0005-0000-0000-0000FD0D0000}"/>
    <cellStyle name="_Table_02 Pfd Valuation_Reporting Onatel Mai 2009 V 0_Capex- Mobile" xfId="1041" xr:uid="{00000000-0005-0000-0000-0000FE0D0000}"/>
    <cellStyle name="_Table_02 Pfd Valuation_Reporting Onatel Mai 2009 V 0_Capex- Mobile 2" xfId="14679" xr:uid="{00000000-0005-0000-0000-0000FF0D0000}"/>
    <cellStyle name="_Table_02 Pfd Valuation_Reporting Onatel Mai 2009 V 0_Capex- Mobile 2 2" xfId="18472" xr:uid="{00000000-0005-0000-0000-0000000E0000}"/>
    <cellStyle name="_Table_02 Pfd Valuation_Reporting Onatel Mai 2009 V 0_Capex- Mobile 3" xfId="8958" xr:uid="{00000000-0005-0000-0000-0000010E0000}"/>
    <cellStyle name="_Table_02 Pfd Valuation_Reporting Onatel Mai 2009 V 0_Capex- Mobile 4" xfId="13614" xr:uid="{00000000-0005-0000-0000-0000020E0000}"/>
    <cellStyle name="_Table_02 Pfd Valuation_Reporting Onatel Mai 2009 V 0_Capex- Mobile 5" xfId="10091" xr:uid="{00000000-0005-0000-0000-0000030E0000}"/>
    <cellStyle name="_Table_02 Pfd Valuation_Reporting Onatel Mai 2009 V 0_Capex- Mobile 6" xfId="17107" xr:uid="{00000000-0005-0000-0000-0000040E0000}"/>
    <cellStyle name="_Table_02 Pfd Valuation_Reporting Onatel septembre  2009 préparé" xfId="1042" xr:uid="{00000000-0005-0000-0000-0000050E0000}"/>
    <cellStyle name="_Table_02 Pfd Valuation_Reporting Onatel septembre  2009 préparé 2" xfId="14680" xr:uid="{00000000-0005-0000-0000-0000060E0000}"/>
    <cellStyle name="_Table_02 Pfd Valuation_Reporting Onatel septembre  2009 préparé 2 2" xfId="18473" xr:uid="{00000000-0005-0000-0000-0000070E0000}"/>
    <cellStyle name="_Table_02 Pfd Valuation_Reporting Onatel septembre  2009 préparé 3" xfId="8959" xr:uid="{00000000-0005-0000-0000-0000080E0000}"/>
    <cellStyle name="_Table_02 Pfd Valuation_Reporting Onatel septembre  2009 préparé 4" xfId="10494" xr:uid="{00000000-0005-0000-0000-0000090E0000}"/>
    <cellStyle name="_Table_02 Pfd Valuation_Reporting Onatel septembre  2009 préparé 5" xfId="17883" xr:uid="{00000000-0005-0000-0000-00000A0E0000}"/>
    <cellStyle name="_Table_02 Pfd Valuation_Reporting Onatel septembre  2009 préparé 6" xfId="10948" xr:uid="{00000000-0005-0000-0000-00000B0E0000}"/>
    <cellStyle name="_Table_02 Pfd Valuation_Reporting Onatel septembre  2009 préparé_Budget Telmob 2011" xfId="1043" xr:uid="{00000000-0005-0000-0000-00000C0E0000}"/>
    <cellStyle name="_Table_02 Pfd Valuation_Reporting Onatel septembre  2009 préparé_Budget Telmob 2011 2" xfId="14681" xr:uid="{00000000-0005-0000-0000-00000D0E0000}"/>
    <cellStyle name="_Table_02 Pfd Valuation_Reporting Onatel septembre  2009 préparé_Budget Telmob 2011 2 2" xfId="18474" xr:uid="{00000000-0005-0000-0000-00000E0E0000}"/>
    <cellStyle name="_Table_02 Pfd Valuation_Reporting Onatel septembre  2009 préparé_Budget Telmob 2011 3" xfId="8960" xr:uid="{00000000-0005-0000-0000-00000F0E0000}"/>
    <cellStyle name="_Table_02 Pfd Valuation_Reporting Onatel septembre  2009 préparé_Budget Telmob 2011 4" xfId="10493" xr:uid="{00000000-0005-0000-0000-0000100E0000}"/>
    <cellStyle name="_Table_02 Pfd Valuation_Reporting Onatel septembre  2009 préparé_Budget Telmob 2011 5" xfId="19104" xr:uid="{00000000-0005-0000-0000-0000110E0000}"/>
    <cellStyle name="_Table_02 Pfd Valuation_Reporting Onatel septembre  2009 préparé_Budget Telmob 2011 6" xfId="19828" xr:uid="{00000000-0005-0000-0000-0000120E0000}"/>
    <cellStyle name="_Table_02 Pfd Valuation_Reporting Onatel septembre  2009 préparé_Capex- Mobile" xfId="1044" xr:uid="{00000000-0005-0000-0000-0000130E0000}"/>
    <cellStyle name="_Table_02 Pfd Valuation_Reporting Onatel septembre  2009 préparé_Capex- Mobile 2" xfId="14682" xr:uid="{00000000-0005-0000-0000-0000140E0000}"/>
    <cellStyle name="_Table_02 Pfd Valuation_Reporting Onatel septembre  2009 préparé_Capex- Mobile 2 2" xfId="18475" xr:uid="{00000000-0005-0000-0000-0000150E0000}"/>
    <cellStyle name="_Table_02 Pfd Valuation_Reporting Onatel septembre  2009 préparé_Capex- Mobile 3" xfId="8961" xr:uid="{00000000-0005-0000-0000-0000160E0000}"/>
    <cellStyle name="_Table_02 Pfd Valuation_Reporting Onatel septembre  2009 préparé_Capex- Mobile 4" xfId="13612" xr:uid="{00000000-0005-0000-0000-0000170E0000}"/>
    <cellStyle name="_Table_02 Pfd Valuation_Reporting Onatel septembre  2009 préparé_Capex- Mobile 5" xfId="19562" xr:uid="{00000000-0005-0000-0000-0000180E0000}"/>
    <cellStyle name="_Table_02 Pfd Valuation_Reporting Onatel septembre  2009 préparé_Capex- Mobile 6" xfId="20076" xr:uid="{00000000-0005-0000-0000-0000190E0000}"/>
    <cellStyle name="_Table_02 Pfd Valuation_Rev Fixe-Internet" xfId="1045" xr:uid="{00000000-0005-0000-0000-00001A0E0000}"/>
    <cellStyle name="_Table_02 Pfd Valuation_Rev Fixe-Internet 2" xfId="14683" xr:uid="{00000000-0005-0000-0000-00001B0E0000}"/>
    <cellStyle name="_Table_02 Pfd Valuation_Rev Fixe-Internet 2 2" xfId="18476" xr:uid="{00000000-0005-0000-0000-00001C0E0000}"/>
    <cellStyle name="_Table_02 Pfd Valuation_Rev Fixe-Internet 3" xfId="8962" xr:uid="{00000000-0005-0000-0000-00001D0E0000}"/>
    <cellStyle name="_Table_02 Pfd Valuation_Rev Fixe-Internet 4" xfId="13611" xr:uid="{00000000-0005-0000-0000-00001E0E0000}"/>
    <cellStyle name="_Table_02 Pfd Valuation_Rev Fixe-Internet 5" xfId="17882" xr:uid="{00000000-0005-0000-0000-00001F0E0000}"/>
    <cellStyle name="_Table_02 Pfd Valuation_Rev Fixe-Internet 6" xfId="10947" xr:uid="{00000000-0005-0000-0000-0000200E0000}"/>
    <cellStyle name="_Table_02 Pfd Valuation_Rev Fixe-Internet_Budget Telmob 2011" xfId="1046" xr:uid="{00000000-0005-0000-0000-0000210E0000}"/>
    <cellStyle name="_Table_02 Pfd Valuation_Rev Fixe-Internet_Budget Telmob 2011 2" xfId="14684" xr:uid="{00000000-0005-0000-0000-0000220E0000}"/>
    <cellStyle name="_Table_02 Pfd Valuation_Rev Fixe-Internet_Budget Telmob 2011 2 2" xfId="18477" xr:uid="{00000000-0005-0000-0000-0000230E0000}"/>
    <cellStyle name="_Table_02 Pfd Valuation_Rev Fixe-Internet_Budget Telmob 2011 3" xfId="8963" xr:uid="{00000000-0005-0000-0000-0000240E0000}"/>
    <cellStyle name="_Table_02 Pfd Valuation_Rev Fixe-Internet_Budget Telmob 2011 4" xfId="10994" xr:uid="{00000000-0005-0000-0000-0000250E0000}"/>
    <cellStyle name="_Table_02 Pfd Valuation_Rev Fixe-Internet_Budget Telmob 2011 5" xfId="9028" xr:uid="{00000000-0005-0000-0000-0000260E0000}"/>
    <cellStyle name="_Table_02 Pfd Valuation_Rev Fixe-Internet_Budget Telmob 2011 6" xfId="17147" xr:uid="{00000000-0005-0000-0000-0000270E0000}"/>
    <cellStyle name="_Table_02 Pfd Valuation_Rev Fixe-Internet_Capex- Mobile" xfId="1047" xr:uid="{00000000-0005-0000-0000-0000280E0000}"/>
    <cellStyle name="_Table_02 Pfd Valuation_Rev Fixe-Internet_Capex- Mobile 2" xfId="14685" xr:uid="{00000000-0005-0000-0000-0000290E0000}"/>
    <cellStyle name="_Table_02 Pfd Valuation_Rev Fixe-Internet_Capex- Mobile 2 2" xfId="18478" xr:uid="{00000000-0005-0000-0000-00002A0E0000}"/>
    <cellStyle name="_Table_02 Pfd Valuation_Rev Fixe-Internet_Capex- Mobile 3" xfId="8964" xr:uid="{00000000-0005-0000-0000-00002B0E0000}"/>
    <cellStyle name="_Table_02 Pfd Valuation_Rev Fixe-Internet_Capex- Mobile 4" xfId="10492" xr:uid="{00000000-0005-0000-0000-00002C0E0000}"/>
    <cellStyle name="_Table_02 Pfd Valuation_Rev Fixe-Internet_Capex- Mobile 5" xfId="12897" xr:uid="{00000000-0005-0000-0000-00002D0E0000}"/>
    <cellStyle name="_Table_02 Pfd Valuation_Rev Fixe-Internet_Capex- Mobile 6" xfId="17195" xr:uid="{00000000-0005-0000-0000-00002E0E0000}"/>
    <cellStyle name="_Table_02 Pfd Valuation_Rev Fixe-Internet_COMMENTAIRES JUILLET 2009" xfId="1048" xr:uid="{00000000-0005-0000-0000-00002F0E0000}"/>
    <cellStyle name="_Table_02 Pfd Valuation_Rev Fixe-Internet_COMMENTAIRES JUILLET 2009 2" xfId="14686" xr:uid="{00000000-0005-0000-0000-0000300E0000}"/>
    <cellStyle name="_Table_02 Pfd Valuation_Rev Fixe-Internet_COMMENTAIRES JUILLET 2009 2 2" xfId="18479" xr:uid="{00000000-0005-0000-0000-0000310E0000}"/>
    <cellStyle name="_Table_02 Pfd Valuation_Rev Fixe-Internet_COMMENTAIRES JUILLET 2009 3" xfId="8965" xr:uid="{00000000-0005-0000-0000-0000320E0000}"/>
    <cellStyle name="_Table_02 Pfd Valuation_Rev Fixe-Internet_COMMENTAIRES JUILLET 2009 4" xfId="13609" xr:uid="{00000000-0005-0000-0000-0000330E0000}"/>
    <cellStyle name="_Table_02 Pfd Valuation_Rev Fixe-Internet_COMMENTAIRES JUILLET 2009 5" xfId="17881" xr:uid="{00000000-0005-0000-0000-0000340E0000}"/>
    <cellStyle name="_Table_02 Pfd Valuation_Rev Fixe-Internet_COMMENTAIRES JUILLET 2009 6" xfId="10946" xr:uid="{00000000-0005-0000-0000-0000350E0000}"/>
    <cellStyle name="_Table_02 Pfd Valuation_Rev Fixe-Internet_COMMENTAIRES JUILLET 2009_Budget Telmob 2011" xfId="1049" xr:uid="{00000000-0005-0000-0000-0000360E0000}"/>
    <cellStyle name="_Table_02 Pfd Valuation_Rev Fixe-Internet_COMMENTAIRES JUILLET 2009_Budget Telmob 2011 2" xfId="14687" xr:uid="{00000000-0005-0000-0000-0000370E0000}"/>
    <cellStyle name="_Table_02 Pfd Valuation_Rev Fixe-Internet_COMMENTAIRES JUILLET 2009_Budget Telmob 2011 2 2" xfId="18480" xr:uid="{00000000-0005-0000-0000-0000380E0000}"/>
    <cellStyle name="_Table_02 Pfd Valuation_Rev Fixe-Internet_COMMENTAIRES JUILLET 2009_Budget Telmob 2011 3" xfId="8966" xr:uid="{00000000-0005-0000-0000-0000390E0000}"/>
    <cellStyle name="_Table_02 Pfd Valuation_Rev Fixe-Internet_COMMENTAIRES JUILLET 2009_Budget Telmob 2011 4" xfId="13608" xr:uid="{00000000-0005-0000-0000-00003A0E0000}"/>
    <cellStyle name="_Table_02 Pfd Valuation_Rev Fixe-Internet_COMMENTAIRES JUILLET 2009_Budget Telmob 2011 5" xfId="19068" xr:uid="{00000000-0005-0000-0000-00003B0E0000}"/>
    <cellStyle name="_Table_02 Pfd Valuation_Rev Fixe-Internet_COMMENTAIRES JUILLET 2009_Budget Telmob 2011 6" xfId="19753" xr:uid="{00000000-0005-0000-0000-00003C0E0000}"/>
    <cellStyle name="_Table_02 Pfd Valuation_Rev Fixe-Internet_COMMENTAIRES JUILLET 2009_Capex- Mobile" xfId="1050" xr:uid="{00000000-0005-0000-0000-00003D0E0000}"/>
    <cellStyle name="_Table_02 Pfd Valuation_Rev Fixe-Internet_COMMENTAIRES JUILLET 2009_Capex- Mobile 2" xfId="14688" xr:uid="{00000000-0005-0000-0000-00003E0E0000}"/>
    <cellStyle name="_Table_02 Pfd Valuation_Rev Fixe-Internet_COMMENTAIRES JUILLET 2009_Capex- Mobile 2 2" xfId="18481" xr:uid="{00000000-0005-0000-0000-00003F0E0000}"/>
    <cellStyle name="_Table_02 Pfd Valuation_Rev Fixe-Internet_COMMENTAIRES JUILLET 2009_Capex- Mobile 3" xfId="8967" xr:uid="{00000000-0005-0000-0000-0000400E0000}"/>
    <cellStyle name="_Table_02 Pfd Valuation_Rev Fixe-Internet_COMMENTAIRES JUILLET 2009_Capex- Mobile 4" xfId="13605" xr:uid="{00000000-0005-0000-0000-0000410E0000}"/>
    <cellStyle name="_Table_02 Pfd Valuation_Rev Fixe-Internet_COMMENTAIRES JUILLET 2009_Capex- Mobile 5" xfId="19561" xr:uid="{00000000-0005-0000-0000-0000420E0000}"/>
    <cellStyle name="_Table_02 Pfd Valuation_Rev Fixe-Internet_COMMENTAIRES JUILLET 2009_Capex- Mobile 6" xfId="20075" xr:uid="{00000000-0005-0000-0000-0000430E0000}"/>
    <cellStyle name="_Table_02 Pfd Valuation_TBG Onatel Février  2009  Vtbg V3" xfId="1051" xr:uid="{00000000-0005-0000-0000-0000440E0000}"/>
    <cellStyle name="_Table_02 Pfd Valuation_TBG Onatel Février  2009  Vtbg V3 2" xfId="14689" xr:uid="{00000000-0005-0000-0000-0000450E0000}"/>
    <cellStyle name="_Table_02 Pfd Valuation_TBG Onatel Février  2009  Vtbg V3 2 2" xfId="18482" xr:uid="{00000000-0005-0000-0000-0000460E0000}"/>
    <cellStyle name="_Table_02 Pfd Valuation_TBG Onatel Février  2009  Vtbg V3 3" xfId="8968" xr:uid="{00000000-0005-0000-0000-0000470E0000}"/>
    <cellStyle name="_Table_02 Pfd Valuation_TBG Onatel Février  2009  Vtbg V3 4" xfId="10993" xr:uid="{00000000-0005-0000-0000-0000480E0000}"/>
    <cellStyle name="_Table_02 Pfd Valuation_TBG Onatel Février  2009  Vtbg V3 5" xfId="17880" xr:uid="{00000000-0005-0000-0000-0000490E0000}"/>
    <cellStyle name="_Table_02 Pfd Valuation_TBG Onatel Février  2009  Vtbg V3 6" xfId="10945" xr:uid="{00000000-0005-0000-0000-00004A0E0000}"/>
    <cellStyle name="_Table_02 Pfd Valuation_TBG Onatel Février  2009  Vtbg V3_Budget Telmob 2011" xfId="1052" xr:uid="{00000000-0005-0000-0000-00004B0E0000}"/>
    <cellStyle name="_Table_02 Pfd Valuation_TBG Onatel Février  2009  Vtbg V3_Budget Telmob 2011 2" xfId="14690" xr:uid="{00000000-0005-0000-0000-00004C0E0000}"/>
    <cellStyle name="_Table_02 Pfd Valuation_TBG Onatel Février  2009  Vtbg V3_Budget Telmob 2011 2 2" xfId="18483" xr:uid="{00000000-0005-0000-0000-00004D0E0000}"/>
    <cellStyle name="_Table_02 Pfd Valuation_TBG Onatel Février  2009  Vtbg V3_Budget Telmob 2011 3" xfId="8969" xr:uid="{00000000-0005-0000-0000-00004E0E0000}"/>
    <cellStyle name="_Table_02 Pfd Valuation_TBG Onatel Février  2009  Vtbg V3_Budget Telmob 2011 4" xfId="10491" xr:uid="{00000000-0005-0000-0000-00004F0E0000}"/>
    <cellStyle name="_Table_02 Pfd Valuation_TBG Onatel Février  2009  Vtbg V3_Budget Telmob 2011 5" xfId="17879" xr:uid="{00000000-0005-0000-0000-0000500E0000}"/>
    <cellStyle name="_Table_02 Pfd Valuation_TBG Onatel Février  2009  Vtbg V3_Budget Telmob 2011 6" xfId="10944" xr:uid="{00000000-0005-0000-0000-0000510E0000}"/>
    <cellStyle name="_Table_02 Pfd Valuation_TBG Onatel Février  2009  Vtbg V3_Capex- Mobile" xfId="1053" xr:uid="{00000000-0005-0000-0000-0000520E0000}"/>
    <cellStyle name="_Table_02 Pfd Valuation_TBG Onatel Février  2009  Vtbg V3_Capex- Mobile 2" xfId="14691" xr:uid="{00000000-0005-0000-0000-0000530E0000}"/>
    <cellStyle name="_Table_02 Pfd Valuation_TBG Onatel Février  2009  Vtbg V3_Capex- Mobile 2 2" xfId="18484" xr:uid="{00000000-0005-0000-0000-0000540E0000}"/>
    <cellStyle name="_Table_02 Pfd Valuation_TBG Onatel Février  2009  Vtbg V3_Capex- Mobile 3" xfId="8970" xr:uid="{00000000-0005-0000-0000-0000550E0000}"/>
    <cellStyle name="_Table_02 Pfd Valuation_TBG Onatel Février  2009  Vtbg V3_Capex- Mobile 4" xfId="13603" xr:uid="{00000000-0005-0000-0000-0000560E0000}"/>
    <cellStyle name="_Table_02 Pfd Valuation_TBG Onatel Février  2009  Vtbg V3_Capex- Mobile 5" xfId="19235" xr:uid="{00000000-0005-0000-0000-0000570E0000}"/>
    <cellStyle name="_Table_02 Pfd Valuation_TBG Onatel Février  2009  Vtbg V3_Capex- Mobile 6" xfId="19888" xr:uid="{00000000-0005-0000-0000-0000580E0000}"/>
    <cellStyle name="_Table_02 Pfd Valuation_TBG Onatel Février  2009  Vtbg V3_Commentaires TBG mars" xfId="1054" xr:uid="{00000000-0005-0000-0000-0000590E0000}"/>
    <cellStyle name="_Table_02 Pfd Valuation_TBG Onatel Février  2009  Vtbg V3_Commentaires TBG mars 2" xfId="14692" xr:uid="{00000000-0005-0000-0000-00005A0E0000}"/>
    <cellStyle name="_Table_02 Pfd Valuation_TBG Onatel Février  2009  Vtbg V3_Commentaires TBG mars 2 2" xfId="18485" xr:uid="{00000000-0005-0000-0000-00005B0E0000}"/>
    <cellStyle name="_Table_02 Pfd Valuation_TBG Onatel Février  2009  Vtbg V3_Commentaires TBG mars 3" xfId="8971" xr:uid="{00000000-0005-0000-0000-00005C0E0000}"/>
    <cellStyle name="_Table_02 Pfd Valuation_TBG Onatel Février  2009  Vtbg V3_Commentaires TBG mars 4" xfId="13602" xr:uid="{00000000-0005-0000-0000-00005D0E0000}"/>
    <cellStyle name="_Table_02 Pfd Valuation_TBG Onatel Février  2009  Vtbg V3_Commentaires TBG mars 5" xfId="19560" xr:uid="{00000000-0005-0000-0000-00005E0E0000}"/>
    <cellStyle name="_Table_02 Pfd Valuation_TBG Onatel Février  2009  Vtbg V3_Commentaires TBG mars 6" xfId="20074" xr:uid="{00000000-0005-0000-0000-00005F0E0000}"/>
    <cellStyle name="_Table_02 Pfd Valuation_TBG Onatel Février  2009  Vtbg V3_Commentaires TBG mars_Budget Telmob 2011" xfId="1055" xr:uid="{00000000-0005-0000-0000-0000600E0000}"/>
    <cellStyle name="_Table_02 Pfd Valuation_TBG Onatel Février  2009  Vtbg V3_Commentaires TBG mars_Budget Telmob 2011 2" xfId="14693" xr:uid="{00000000-0005-0000-0000-0000610E0000}"/>
    <cellStyle name="_Table_02 Pfd Valuation_TBG Onatel Février  2009  Vtbg V3_Commentaires TBG mars_Budget Telmob 2011 2 2" xfId="18486" xr:uid="{00000000-0005-0000-0000-0000620E0000}"/>
    <cellStyle name="_Table_02 Pfd Valuation_TBG Onatel Février  2009  Vtbg V3_Commentaires TBG mars_Budget Telmob 2011 3" xfId="8972" xr:uid="{00000000-0005-0000-0000-0000630E0000}"/>
    <cellStyle name="_Table_02 Pfd Valuation_TBG Onatel Février  2009  Vtbg V3_Commentaires TBG mars_Budget Telmob 2011 4" xfId="13599" xr:uid="{00000000-0005-0000-0000-0000640E0000}"/>
    <cellStyle name="_Table_02 Pfd Valuation_TBG Onatel Février  2009  Vtbg V3_Commentaires TBG mars_Budget Telmob 2011 5" xfId="17878" xr:uid="{00000000-0005-0000-0000-0000650E0000}"/>
    <cellStyle name="_Table_02 Pfd Valuation_TBG Onatel Février  2009  Vtbg V3_Commentaires TBG mars_Budget Telmob 2011 6" xfId="10943" xr:uid="{00000000-0005-0000-0000-0000660E0000}"/>
    <cellStyle name="_Table_02 Pfd Valuation_TBG Onatel Février  2009  Vtbg V3_Commentaires TBG mars_Capex- Mobile" xfId="1056" xr:uid="{00000000-0005-0000-0000-0000670E0000}"/>
    <cellStyle name="_Table_02 Pfd Valuation_TBG Onatel Février  2009  Vtbg V3_Commentaires TBG mars_Capex- Mobile 2" xfId="14694" xr:uid="{00000000-0005-0000-0000-0000680E0000}"/>
    <cellStyle name="_Table_02 Pfd Valuation_TBG Onatel Février  2009  Vtbg V3_Commentaires TBG mars_Capex- Mobile 2 2" xfId="18487" xr:uid="{00000000-0005-0000-0000-0000690E0000}"/>
    <cellStyle name="_Table_02 Pfd Valuation_TBG Onatel Février  2009  Vtbg V3_Commentaires TBG mars_Capex- Mobile 3" xfId="8973" xr:uid="{00000000-0005-0000-0000-00006A0E0000}"/>
    <cellStyle name="_Table_02 Pfd Valuation_TBG Onatel Février  2009  Vtbg V3_Commentaires TBG mars_Capex- Mobile 4" xfId="10988" xr:uid="{00000000-0005-0000-0000-00006B0E0000}"/>
    <cellStyle name="_Table_02 Pfd Valuation_TBG Onatel Février  2009  Vtbg V3_Commentaires TBG mars_Capex- Mobile 5" xfId="8459" xr:uid="{00000000-0005-0000-0000-00006C0E0000}"/>
    <cellStyle name="_Table_02 Pfd Valuation_TBG Onatel Février  2009  Vtbg V3_Commentaires TBG mars_Capex- Mobile 6" xfId="19305" xr:uid="{00000000-0005-0000-0000-00006D0E0000}"/>
    <cellStyle name="_Table_02 Pfd Valuation_TBG Onatel Février  2009  Vtbg V3_Commentaires TBG mars_Copie de Flash du mois d' avril 2009 corrigé par NAIMI" xfId="1057" xr:uid="{00000000-0005-0000-0000-00006E0E0000}"/>
    <cellStyle name="_Table_02 Pfd Valuation_TBG Onatel Février  2009  Vtbg V3_Commentaires TBG mars_Copie de Flash du mois d' avril 2009 corrigé par NAIMI 2" xfId="14695" xr:uid="{00000000-0005-0000-0000-00006F0E0000}"/>
    <cellStyle name="_Table_02 Pfd Valuation_TBG Onatel Février  2009  Vtbg V3_Commentaires TBG mars_Copie de Flash du mois d' avril 2009 corrigé par NAIMI 2 2" xfId="18488" xr:uid="{00000000-0005-0000-0000-0000700E0000}"/>
    <cellStyle name="_Table_02 Pfd Valuation_TBG Onatel Février  2009  Vtbg V3_Commentaires TBG mars_Copie de Flash du mois d' avril 2009 corrigé par NAIMI 3" xfId="8974" xr:uid="{00000000-0005-0000-0000-0000710E0000}"/>
    <cellStyle name="_Table_02 Pfd Valuation_TBG Onatel Février  2009  Vtbg V3_Commentaires TBG mars_Copie de Flash du mois d' avril 2009 corrigé par NAIMI 4" xfId="10490" xr:uid="{00000000-0005-0000-0000-0000720E0000}"/>
    <cellStyle name="_Table_02 Pfd Valuation_TBG Onatel Février  2009  Vtbg V3_Commentaires TBG mars_Copie de Flash du mois d' avril 2009 corrigé par NAIMI 5" xfId="17877" xr:uid="{00000000-0005-0000-0000-0000730E0000}"/>
    <cellStyle name="_Table_02 Pfd Valuation_TBG Onatel Février  2009  Vtbg V3_Commentaires TBG mars_Copie de Flash du mois d' avril 2009 corrigé par NAIMI 6" xfId="10942" xr:uid="{00000000-0005-0000-0000-0000740E0000}"/>
    <cellStyle name="_Table_02 Pfd Valuation_TBG Onatel Février  2009  Vtbg V3_Commentaires TBG mars_Copie de Flash du mois d' avril 2009 corrigé par NAIMI_Budget Telmob 2011" xfId="1058" xr:uid="{00000000-0005-0000-0000-0000750E0000}"/>
    <cellStyle name="_Table_02 Pfd Valuation_TBG Onatel Février  2009  Vtbg V3_Commentaires TBG mars_Copie de Flash du mois d' avril 2009 corrigé par NAIMI_Budget Telmob 2011 2" xfId="14696" xr:uid="{00000000-0005-0000-0000-0000760E0000}"/>
    <cellStyle name="_Table_02 Pfd Valuation_TBG Onatel Février  2009  Vtbg V3_Commentaires TBG mars_Copie de Flash du mois d' avril 2009 corrigé par NAIMI_Budget Telmob 2011 2 2" xfId="18489" xr:uid="{00000000-0005-0000-0000-0000770E0000}"/>
    <cellStyle name="_Table_02 Pfd Valuation_TBG Onatel Février  2009  Vtbg V3_Commentaires TBG mars_Copie de Flash du mois d' avril 2009 corrigé par NAIMI_Budget Telmob 2011 3" xfId="8975" xr:uid="{00000000-0005-0000-0000-0000780E0000}"/>
    <cellStyle name="_Table_02 Pfd Valuation_TBG Onatel Février  2009  Vtbg V3_Commentaires TBG mars_Copie de Flash du mois d' avril 2009 corrigé par NAIMI_Budget Telmob 2011 4" xfId="13595" xr:uid="{00000000-0005-0000-0000-0000790E0000}"/>
    <cellStyle name="_Table_02 Pfd Valuation_TBG Onatel Février  2009  Vtbg V3_Commentaires TBG mars_Copie de Flash du mois d' avril 2009 corrigé par NAIMI_Budget Telmob 2011 5" xfId="19162" xr:uid="{00000000-0005-0000-0000-00007A0E0000}"/>
    <cellStyle name="_Table_02 Pfd Valuation_TBG Onatel Février  2009  Vtbg V3_Commentaires TBG mars_Copie de Flash du mois d' avril 2009 corrigé par NAIMI_Budget Telmob 2011 6" xfId="19827" xr:uid="{00000000-0005-0000-0000-00007B0E0000}"/>
    <cellStyle name="_Table_02 Pfd Valuation_TBG Onatel Février  2009  Vtbg V3_Commentaires TBG mars_Copie de Flash du mois d' avril 2009 corrigé par NAIMI_Capex- Mobile" xfId="1059" xr:uid="{00000000-0005-0000-0000-00007C0E0000}"/>
    <cellStyle name="_Table_02 Pfd Valuation_TBG Onatel Février  2009  Vtbg V3_Commentaires TBG mars_Copie de Flash du mois d' avril 2009 corrigé par NAIMI_Capex- Mobile 2" xfId="14697" xr:uid="{00000000-0005-0000-0000-00007D0E0000}"/>
    <cellStyle name="_Table_02 Pfd Valuation_TBG Onatel Février  2009  Vtbg V3_Commentaires TBG mars_Copie de Flash du mois d' avril 2009 corrigé par NAIMI_Capex- Mobile 2 2" xfId="18490" xr:uid="{00000000-0005-0000-0000-00007E0E0000}"/>
    <cellStyle name="_Table_02 Pfd Valuation_TBG Onatel Février  2009  Vtbg V3_Commentaires TBG mars_Copie de Flash du mois d' avril 2009 corrigé par NAIMI_Capex- Mobile 3" xfId="8976" xr:uid="{00000000-0005-0000-0000-00007F0E0000}"/>
    <cellStyle name="_Table_02 Pfd Valuation_TBG Onatel Février  2009  Vtbg V3_Commentaires TBG mars_Copie de Flash du mois d' avril 2009 corrigé par NAIMI_Capex- Mobile 4" xfId="13593" xr:uid="{00000000-0005-0000-0000-0000800E0000}"/>
    <cellStyle name="_Table_02 Pfd Valuation_TBG Onatel Février  2009  Vtbg V3_Commentaires TBG mars_Copie de Flash du mois d' avril 2009 corrigé par NAIMI_Capex- Mobile 5" xfId="19559" xr:uid="{00000000-0005-0000-0000-0000810E0000}"/>
    <cellStyle name="_Table_02 Pfd Valuation_TBG Onatel Février  2009  Vtbg V3_Commentaires TBG mars_Copie de Flash du mois d' avril 2009 corrigé par NAIMI_Capex- Mobile 6" xfId="20073" xr:uid="{00000000-0005-0000-0000-0000820E0000}"/>
    <cellStyle name="_Table_02 Pfd Valuation_TBG Onatel Février  2009  Vtbg V3_Commentaires TBG mars_Copie de Flash du mois d' avril 2009 corrigé par NAIMI_Flash du mois de mai 2009" xfId="1060" xr:uid="{00000000-0005-0000-0000-0000830E0000}"/>
    <cellStyle name="_Table_02 Pfd Valuation_TBG Onatel Février  2009  Vtbg V3_Commentaires TBG mars_Copie de Flash du mois d' avril 2009 corrigé par NAIMI_Flash du mois de mai 2009 2" xfId="14698" xr:uid="{00000000-0005-0000-0000-0000840E0000}"/>
    <cellStyle name="_Table_02 Pfd Valuation_TBG Onatel Février  2009  Vtbg V3_Commentaires TBG mars_Copie de Flash du mois d' avril 2009 corrigé par NAIMI_Flash du mois de mai 2009 2 2" xfId="18491" xr:uid="{00000000-0005-0000-0000-0000850E0000}"/>
    <cellStyle name="_Table_02 Pfd Valuation_TBG Onatel Février  2009  Vtbg V3_Commentaires TBG mars_Copie de Flash du mois d' avril 2009 corrigé par NAIMI_Flash du mois de mai 2009 3" xfId="8977" xr:uid="{00000000-0005-0000-0000-0000860E0000}"/>
    <cellStyle name="_Table_02 Pfd Valuation_TBG Onatel Février  2009  Vtbg V3_Commentaires TBG mars_Copie de Flash du mois d' avril 2009 corrigé par NAIMI_Flash du mois de mai 2009 4" xfId="13591" xr:uid="{00000000-0005-0000-0000-0000870E0000}"/>
    <cellStyle name="_Table_02 Pfd Valuation_TBG Onatel Février  2009  Vtbg V3_Commentaires TBG mars_Copie de Flash du mois d' avril 2009 corrigé par NAIMI_Flash du mois de mai 2009 5" xfId="17876" xr:uid="{00000000-0005-0000-0000-0000880E0000}"/>
    <cellStyle name="_Table_02 Pfd Valuation_TBG Onatel Février  2009  Vtbg V3_Commentaires TBG mars_Copie de Flash du mois d' avril 2009 corrigé par NAIMI_Flash du mois de mai 2009 6" xfId="10941" xr:uid="{00000000-0005-0000-0000-0000890E0000}"/>
    <cellStyle name="_Table_02 Pfd Valuation_TBG Onatel Février  2009  Vtbg V3_Commentaires TBG mars_Copie de Flash du mois d' avril 2009 corrigé par NAIMI_Flash du mois de mai 2009_Budget Telmob 2011" xfId="1061" xr:uid="{00000000-0005-0000-0000-00008A0E0000}"/>
    <cellStyle name="_Table_02 Pfd Valuation_TBG Onatel Février  2009  Vtbg V3_Commentaires TBG mars_Copie de Flash du mois d' avril 2009 corrigé par NAIMI_Flash du mois de mai 2009_Budget Telmob 2011 2" xfId="14699" xr:uid="{00000000-0005-0000-0000-00008B0E0000}"/>
    <cellStyle name="_Table_02 Pfd Valuation_TBG Onatel Février  2009  Vtbg V3_Commentaires TBG mars_Copie de Flash du mois d' avril 2009 corrigé par NAIMI_Flash du mois de mai 2009_Budget Telmob 2011 2 2" xfId="18492" xr:uid="{00000000-0005-0000-0000-00008C0E0000}"/>
    <cellStyle name="_Table_02 Pfd Valuation_TBG Onatel Février  2009  Vtbg V3_Commentaires TBG mars_Copie de Flash du mois d' avril 2009 corrigé par NAIMI_Flash du mois de mai 2009_Budget Telmob 2011 3" xfId="8978" xr:uid="{00000000-0005-0000-0000-00008D0E0000}"/>
    <cellStyle name="_Table_02 Pfd Valuation_TBG Onatel Février  2009  Vtbg V3_Commentaires TBG mars_Copie de Flash du mois d' avril 2009 corrigé par NAIMI_Flash du mois de mai 2009_Budget Telmob 2011 4" xfId="13589" xr:uid="{00000000-0005-0000-0000-00008E0E0000}"/>
    <cellStyle name="_Table_02 Pfd Valuation_TBG Onatel Février  2009  Vtbg V3_Commentaires TBG mars_Copie de Flash du mois d' avril 2009 corrigé par NAIMI_Flash du mois de mai 2009_Budget Telmob 2011 5" xfId="8503" xr:uid="{00000000-0005-0000-0000-00008F0E0000}"/>
    <cellStyle name="_Table_02 Pfd Valuation_TBG Onatel Février  2009  Vtbg V3_Commentaires TBG mars_Copie de Flash du mois d' avril 2009 corrigé par NAIMI_Flash du mois de mai 2009_Budget Telmob 2011 6" xfId="17148" xr:uid="{00000000-0005-0000-0000-0000900E0000}"/>
    <cellStyle name="_Table_02 Pfd Valuation_TBG Onatel Février  2009  Vtbg V3_Commentaires TBG mars_Copie de Flash du mois d' avril 2009 corrigé par NAIMI_Flash du mois de mai 2009_Capex- Mobile" xfId="1062" xr:uid="{00000000-0005-0000-0000-0000910E0000}"/>
    <cellStyle name="_Table_02 Pfd Valuation_TBG Onatel Février  2009  Vtbg V3_Commentaires TBG mars_Copie de Flash du mois d' avril 2009 corrigé par NAIMI_Flash du mois de mai 2009_Capex- Mobile 2" xfId="14700" xr:uid="{00000000-0005-0000-0000-0000920E0000}"/>
    <cellStyle name="_Table_02 Pfd Valuation_TBG Onatel Février  2009  Vtbg V3_Commentaires TBG mars_Copie de Flash du mois d' avril 2009 corrigé par NAIMI_Flash du mois de mai 2009_Capex- Mobile 2 2" xfId="18493" xr:uid="{00000000-0005-0000-0000-0000930E0000}"/>
    <cellStyle name="_Table_02 Pfd Valuation_TBG Onatel Février  2009  Vtbg V3_Commentaires TBG mars_Copie de Flash du mois d' avril 2009 corrigé par NAIMI_Flash du mois de mai 2009_Capex- Mobile 3" xfId="8979" xr:uid="{00000000-0005-0000-0000-0000940E0000}"/>
    <cellStyle name="_Table_02 Pfd Valuation_TBG Onatel Février  2009  Vtbg V3_Commentaires TBG mars_Copie de Flash du mois d' avril 2009 corrigé par NAIMI_Flash du mois de mai 2009_Capex- Mobile 4" xfId="13587" xr:uid="{00000000-0005-0000-0000-0000950E0000}"/>
    <cellStyle name="_Table_02 Pfd Valuation_TBG Onatel Février  2009  Vtbg V3_Commentaires TBG mars_Copie de Flash du mois d' avril 2009 corrigé par NAIMI_Flash du mois de mai 2009_Capex- Mobile 5" xfId="9053" xr:uid="{00000000-0005-0000-0000-0000960E0000}"/>
    <cellStyle name="_Table_02 Pfd Valuation_TBG Onatel Février  2009  Vtbg V3_Commentaires TBG mars_Copie de Flash du mois d' avril 2009 corrigé par NAIMI_Flash du mois de mai 2009_Capex- Mobile 6" xfId="19362" xr:uid="{00000000-0005-0000-0000-0000970E0000}"/>
    <cellStyle name="_Table_02 Pfd Valuation_TBG Onatel Février  2009  Vtbg V3_Commentaires TBG mars_Copie de Flash du mois d' avril 2009 corrigé par NAIMI_Flash du mois de septembre 2009 (2) (version 1)" xfId="1063" xr:uid="{00000000-0005-0000-0000-0000980E0000}"/>
    <cellStyle name="_Table_02 Pfd Valuation_TBG Onatel Février  2009  Vtbg V3_Commentaires TBG mars_Copie de Flash du mois d' avril 2009 corrigé par NAIMI_Flash du mois de septembre 2009 (2) (version 1) 2" xfId="14701" xr:uid="{00000000-0005-0000-0000-0000990E0000}"/>
    <cellStyle name="_Table_02 Pfd Valuation_TBG Onatel Février  2009  Vtbg V3_Commentaires TBG mars_Copie de Flash du mois d' avril 2009 corrigé par NAIMI_Flash du mois de septembre 2009 (2) (version 1) 2 2" xfId="18494" xr:uid="{00000000-0005-0000-0000-00009A0E0000}"/>
    <cellStyle name="_Table_02 Pfd Valuation_TBG Onatel Février  2009  Vtbg V3_Commentaires TBG mars_Copie de Flash du mois d' avril 2009 corrigé par NAIMI_Flash du mois de septembre 2009 (2) (version 1) 3" xfId="8980" xr:uid="{00000000-0005-0000-0000-00009B0E0000}"/>
    <cellStyle name="_Table_02 Pfd Valuation_TBG Onatel Février  2009  Vtbg V3_Commentaires TBG mars_Copie de Flash du mois d' avril 2009 corrigé par NAIMI_Flash du mois de septembre 2009 (2) (version 1) 4" xfId="13585" xr:uid="{00000000-0005-0000-0000-00009C0E0000}"/>
    <cellStyle name="_Table_02 Pfd Valuation_TBG Onatel Février  2009  Vtbg V3_Commentaires TBG mars_Copie de Flash du mois d' avril 2009 corrigé par NAIMI_Flash du mois de septembre 2009 (2) (version 1) 5" xfId="17875" xr:uid="{00000000-0005-0000-0000-00009D0E0000}"/>
    <cellStyle name="_Table_02 Pfd Valuation_TBG Onatel Février  2009  Vtbg V3_Commentaires TBG mars_Copie de Flash du mois d' avril 2009 corrigé par NAIMI_Flash du mois de septembre 2009 (2) (version 1) 6" xfId="9949" xr:uid="{00000000-0005-0000-0000-00009E0E0000}"/>
    <cellStyle name="_Table_02 Pfd Valuation_TBG Onatel Février  2009  Vtbg V3_Commentaires TBG mars_Copie de Flash du mois d' avril 2009 corrigé par NAIMI_Flash du mois de septembre 2009 (2) (version 1)_Budget Telmob 2011" xfId="1064" xr:uid="{00000000-0005-0000-0000-00009F0E0000}"/>
    <cellStyle name="_Table_02 Pfd Valuation_TBG Onatel Février  2009  Vtbg V3_Commentaires TBG mars_Copie de Flash du mois d' avril 2009 corrigé par NAIMI_Flash du mois de septembre 2009 (2) (version 1)_Budget Telmob 2011 2" xfId="14702" xr:uid="{00000000-0005-0000-0000-0000A00E0000}"/>
    <cellStyle name="_Table_02 Pfd Valuation_TBG Onatel Février  2009  Vtbg V3_Commentaires TBG mars_Copie de Flash du mois d' avril 2009 corrigé par NAIMI_Flash du mois de septembre 2009 (2) (version 1)_Budget Telmob 2011 2 2" xfId="18495" xr:uid="{00000000-0005-0000-0000-0000A10E0000}"/>
    <cellStyle name="_Table_02 Pfd Valuation_TBG Onatel Février  2009  Vtbg V3_Commentaires TBG mars_Copie de Flash du mois d' avril 2009 corrigé par NAIMI_Flash du mois de septembre 2009 (2) (version 1)_Budget Telmob 2011 3" xfId="8981" xr:uid="{00000000-0005-0000-0000-0000A20E0000}"/>
    <cellStyle name="_Table_02 Pfd Valuation_TBG Onatel Février  2009  Vtbg V3_Commentaires TBG mars_Copie de Flash du mois d' avril 2009 corrigé par NAIMI_Flash du mois de septembre 2009 (2) (version 1)_Budget Telmob 2011 4" xfId="13583" xr:uid="{00000000-0005-0000-0000-0000A30E0000}"/>
    <cellStyle name="_Table_02 Pfd Valuation_TBG Onatel Février  2009  Vtbg V3_Commentaires TBG mars_Copie de Flash du mois d' avril 2009 corrigé par NAIMI_Flash du mois de septembre 2009 (2) (version 1)_Budget Telmob 2011 5" xfId="19067" xr:uid="{00000000-0005-0000-0000-0000A40E0000}"/>
    <cellStyle name="_Table_02 Pfd Valuation_TBG Onatel Février  2009  Vtbg V3_Commentaires TBG mars_Copie de Flash du mois d' avril 2009 corrigé par NAIMI_Flash du mois de septembre 2009 (2) (version 1)_Budget Telmob 2011 6" xfId="19752" xr:uid="{00000000-0005-0000-0000-0000A50E0000}"/>
    <cellStyle name="_Table_02 Pfd Valuation_TBG Onatel Février  2009  Vtbg V3_Commentaires TBG mars_Copie de Flash du mois d' avril 2009 corrigé par NAIMI_Flash du mois de septembre 2009 (2) (version 1)_Capex- Mobile" xfId="1065" xr:uid="{00000000-0005-0000-0000-0000A60E0000}"/>
    <cellStyle name="_Table_02 Pfd Valuation_TBG Onatel Février  2009  Vtbg V3_Commentaires TBG mars_Copie de Flash du mois d' avril 2009 corrigé par NAIMI_Flash du mois de septembre 2009 (2) (version 1)_Capex- Mobile 2" xfId="14703" xr:uid="{00000000-0005-0000-0000-0000A70E0000}"/>
    <cellStyle name="_Table_02 Pfd Valuation_TBG Onatel Février  2009  Vtbg V3_Commentaires TBG mars_Copie de Flash du mois d' avril 2009 corrigé par NAIMI_Flash du mois de septembre 2009 (2) (version 1)_Capex- Mobile 2 2" xfId="18496" xr:uid="{00000000-0005-0000-0000-0000A80E0000}"/>
    <cellStyle name="_Table_02 Pfd Valuation_TBG Onatel Février  2009  Vtbg V3_Commentaires TBG mars_Copie de Flash du mois d' avril 2009 corrigé par NAIMI_Flash du mois de septembre 2009 (2) (version 1)_Capex- Mobile 3" xfId="8982" xr:uid="{00000000-0005-0000-0000-0000A90E0000}"/>
    <cellStyle name="_Table_02 Pfd Valuation_TBG Onatel Février  2009  Vtbg V3_Commentaires TBG mars_Copie de Flash du mois d' avril 2009 corrigé par NAIMI_Flash du mois de septembre 2009 (2) (version 1)_Capex- Mobile 4" xfId="13581" xr:uid="{00000000-0005-0000-0000-0000AA0E0000}"/>
    <cellStyle name="_Table_02 Pfd Valuation_TBG Onatel Février  2009  Vtbg V3_Commentaires TBG mars_Copie de Flash du mois d' avril 2009 corrigé par NAIMI_Flash du mois de septembre 2009 (2) (version 1)_Capex- Mobile 5" xfId="19558" xr:uid="{00000000-0005-0000-0000-0000AB0E0000}"/>
    <cellStyle name="_Table_02 Pfd Valuation_TBG Onatel Février  2009  Vtbg V3_Commentaires TBG mars_Copie de Flash du mois d' avril 2009 corrigé par NAIMI_Flash du mois de septembre 2009 (2) (version 1)_Capex- Mobile 6" xfId="20072" xr:uid="{00000000-0005-0000-0000-0000AC0E0000}"/>
    <cellStyle name="_Table_02 Pfd Valuation_TBG Onatel Février  2009  Vtbg V3_Commentaires TBG mars_Copie de Flash du mois d' avril 2009 corrigé par NAIMI_Reporting Onatel Mai 2009 V 0" xfId="1066" xr:uid="{00000000-0005-0000-0000-0000AD0E0000}"/>
    <cellStyle name="_Table_02 Pfd Valuation_TBG Onatel Février  2009  Vtbg V3_Commentaires TBG mars_Copie de Flash du mois d' avril 2009 corrigé par NAIMI_Reporting Onatel Mai 2009 V 0 2" xfId="14704" xr:uid="{00000000-0005-0000-0000-0000AE0E0000}"/>
    <cellStyle name="_Table_02 Pfd Valuation_TBG Onatel Février  2009  Vtbg V3_Commentaires TBG mars_Copie de Flash du mois d' avril 2009 corrigé par NAIMI_Reporting Onatel Mai 2009 V 0 2 2" xfId="18497" xr:uid="{00000000-0005-0000-0000-0000AF0E0000}"/>
    <cellStyle name="_Table_02 Pfd Valuation_TBG Onatel Février  2009  Vtbg V3_Commentaires TBG mars_Copie de Flash du mois d' avril 2009 corrigé par NAIMI_Reporting Onatel Mai 2009 V 0 3" xfId="8983" xr:uid="{00000000-0005-0000-0000-0000B00E0000}"/>
    <cellStyle name="_Table_02 Pfd Valuation_TBG Onatel Février  2009  Vtbg V3_Commentaires TBG mars_Copie de Flash du mois d' avril 2009 corrigé par NAIMI_Reporting Onatel Mai 2009 V 0 4" xfId="10890" xr:uid="{00000000-0005-0000-0000-0000B10E0000}"/>
    <cellStyle name="_Table_02 Pfd Valuation_TBG Onatel Février  2009  Vtbg V3_Commentaires TBG mars_Copie de Flash du mois d' avril 2009 corrigé par NAIMI_Reporting Onatel Mai 2009 V 0 5" xfId="17874" xr:uid="{00000000-0005-0000-0000-0000B20E0000}"/>
    <cellStyle name="_Table_02 Pfd Valuation_TBG Onatel Février  2009  Vtbg V3_Commentaires TBG mars_Copie de Flash du mois d' avril 2009 corrigé par NAIMI_Reporting Onatel Mai 2009 V 0 6" xfId="14131" xr:uid="{00000000-0005-0000-0000-0000B30E0000}"/>
    <cellStyle name="_Table_02 Pfd Valuation_TBG Onatel Février  2009  Vtbg V3_Commentaires TBG mars_Copie de Flash du mois d' avril 2009 corrigé par NAIMI_Reporting Onatel Mai 2009 V 0_Budget Telmob 2011" xfId="1067" xr:uid="{00000000-0005-0000-0000-0000B40E0000}"/>
    <cellStyle name="_Table_02 Pfd Valuation_TBG Onatel Février  2009  Vtbg V3_Commentaires TBG mars_Copie de Flash du mois d' avril 2009 corrigé par NAIMI_Reporting Onatel Mai 2009 V 0_Budget Telmob 2011 2" xfId="14705" xr:uid="{00000000-0005-0000-0000-0000B50E0000}"/>
    <cellStyle name="_Table_02 Pfd Valuation_TBG Onatel Février  2009  Vtbg V3_Commentaires TBG mars_Copie de Flash du mois d' avril 2009 corrigé par NAIMI_Reporting Onatel Mai 2009 V 0_Budget Telmob 2011 2 2" xfId="18498" xr:uid="{00000000-0005-0000-0000-0000B60E0000}"/>
    <cellStyle name="_Table_02 Pfd Valuation_TBG Onatel Février  2009  Vtbg V3_Commentaires TBG mars_Copie de Flash du mois d' avril 2009 corrigé par NAIMI_Reporting Onatel Mai 2009 V 0_Budget Telmob 2011 3" xfId="8984" xr:uid="{00000000-0005-0000-0000-0000B70E0000}"/>
    <cellStyle name="_Table_02 Pfd Valuation_TBG Onatel Février  2009  Vtbg V3_Commentaires TBG mars_Copie de Flash du mois d' avril 2009 corrigé par NAIMI_Reporting Onatel Mai 2009 V 0_Budget Telmob 2011 4" xfId="13579" xr:uid="{00000000-0005-0000-0000-0000B80E0000}"/>
    <cellStyle name="_Table_02 Pfd Valuation_TBG Onatel Février  2009  Vtbg V3_Commentaires TBG mars_Copie de Flash du mois d' avril 2009 corrigé par NAIMI_Reporting Onatel Mai 2009 V 0_Budget Telmob 2011 5" xfId="17873" xr:uid="{00000000-0005-0000-0000-0000B90E0000}"/>
    <cellStyle name="_Table_02 Pfd Valuation_TBG Onatel Février  2009  Vtbg V3_Commentaires TBG mars_Copie de Flash du mois d' avril 2009 corrigé par NAIMI_Reporting Onatel Mai 2009 V 0_Budget Telmob 2011 6" xfId="14130" xr:uid="{00000000-0005-0000-0000-0000BA0E0000}"/>
    <cellStyle name="_Table_02 Pfd Valuation_TBG Onatel Février  2009  Vtbg V3_Commentaires TBG mars_Copie de Flash du mois d' avril 2009 corrigé par NAIMI_Reporting Onatel Mai 2009 V 0_Capex- Mobile" xfId="1068" xr:uid="{00000000-0005-0000-0000-0000BB0E0000}"/>
    <cellStyle name="_Table_02 Pfd Valuation_TBG Onatel Février  2009  Vtbg V3_Commentaires TBG mars_Copie de Flash du mois d' avril 2009 corrigé par NAIMI_Reporting Onatel Mai 2009 V 0_Capex- Mobile 2" xfId="14706" xr:uid="{00000000-0005-0000-0000-0000BC0E0000}"/>
    <cellStyle name="_Table_02 Pfd Valuation_TBG Onatel Février  2009  Vtbg V3_Commentaires TBG mars_Copie de Flash du mois d' avril 2009 corrigé par NAIMI_Reporting Onatel Mai 2009 V 0_Capex- Mobile 2 2" xfId="18499" xr:uid="{00000000-0005-0000-0000-0000BD0E0000}"/>
    <cellStyle name="_Table_02 Pfd Valuation_TBG Onatel Février  2009  Vtbg V3_Commentaires TBG mars_Copie de Flash du mois d' avril 2009 corrigé par NAIMI_Reporting Onatel Mai 2009 V 0_Capex- Mobile 3" xfId="8985" xr:uid="{00000000-0005-0000-0000-0000BE0E0000}"/>
    <cellStyle name="_Table_02 Pfd Valuation_TBG Onatel Février  2009  Vtbg V3_Commentaires TBG mars_Copie de Flash du mois d' avril 2009 corrigé par NAIMI_Reporting Onatel Mai 2009 V 0_Capex- Mobile 4" xfId="13576" xr:uid="{00000000-0005-0000-0000-0000BF0E0000}"/>
    <cellStyle name="_Table_02 Pfd Valuation_TBG Onatel Février  2009  Vtbg V3_Commentaires TBG mars_Copie de Flash du mois d' avril 2009 corrigé par NAIMI_Reporting Onatel Mai 2009 V 0_Capex- Mobile 5" xfId="19234" xr:uid="{00000000-0005-0000-0000-0000C00E0000}"/>
    <cellStyle name="_Table_02 Pfd Valuation_TBG Onatel Février  2009  Vtbg V3_Commentaires TBG mars_Copie de Flash du mois d' avril 2009 corrigé par NAIMI_Reporting Onatel Mai 2009 V 0_Capex- Mobile 6" xfId="19887" xr:uid="{00000000-0005-0000-0000-0000C10E0000}"/>
    <cellStyle name="_Table_02 Pfd Valuation_TBG Onatel Février  2009  Vtbg V3_Commentaires TBG mars_Copie de Flash du mois d' avril 2009 corrigé par NAIMI_Reporting Onatel Mai 2009 V 0_Flash du mois de septembre 2009 (2) (version 1)" xfId="1069" xr:uid="{00000000-0005-0000-0000-0000C20E0000}"/>
    <cellStyle name="_Table_02 Pfd Valuation_TBG Onatel Février  2009  Vtbg V3_Commentaires TBG mars_Copie de Flash du mois d' avril 2009 corrigé par NAIMI_Reporting Onatel Mai 2009 V 0_Flash du mois de septembre 2009 (2) (version 1) 2" xfId="14707" xr:uid="{00000000-0005-0000-0000-0000C30E0000}"/>
    <cellStyle name="_Table_02 Pfd Valuation_TBG Onatel Février  2009  Vtbg V3_Commentaires TBG mars_Copie de Flash du mois d' avril 2009 corrigé par NAIMI_Reporting Onatel Mai 2009 V 0_Flash du mois de septembre 2009 (2) (version 1) 2 2" xfId="18500" xr:uid="{00000000-0005-0000-0000-0000C40E0000}"/>
    <cellStyle name="_Table_02 Pfd Valuation_TBG Onatel Février  2009  Vtbg V3_Commentaires TBG mars_Copie de Flash du mois d' avril 2009 corrigé par NAIMI_Reporting Onatel Mai 2009 V 0_Flash du mois de septembre 2009 (2) (version 1) 3" xfId="8986" xr:uid="{00000000-0005-0000-0000-0000C50E0000}"/>
    <cellStyle name="_Table_02 Pfd Valuation_TBG Onatel Février  2009  Vtbg V3_Commentaires TBG mars_Copie de Flash du mois d' avril 2009 corrigé par NAIMI_Reporting Onatel Mai 2009 V 0_Flash du mois de septembre 2009 (2) (version 1) 4" xfId="13574" xr:uid="{00000000-0005-0000-0000-0000C60E0000}"/>
    <cellStyle name="_Table_02 Pfd Valuation_TBG Onatel Février  2009  Vtbg V3_Commentaires TBG mars_Copie de Flash du mois d' avril 2009 corrigé par NAIMI_Reporting Onatel Mai 2009 V 0_Flash du mois de septembre 2009 (2) (version 1) 5" xfId="19557" xr:uid="{00000000-0005-0000-0000-0000C70E0000}"/>
    <cellStyle name="_Table_02 Pfd Valuation_TBG Onatel Février  2009  Vtbg V3_Commentaires TBG mars_Copie de Flash du mois d' avril 2009 corrigé par NAIMI_Reporting Onatel Mai 2009 V 0_Flash du mois de septembre 2009 (2) (version 1) 6" xfId="20071" xr:uid="{00000000-0005-0000-0000-0000C80E0000}"/>
    <cellStyle name="_Table_02 Pfd Valuation_TBG Onatel Février  2009  Vtbg V3_Commentaires TBG mars_Copie de Flash du mois d' avril 2009 corrigé par NAIMI_Reporting Onatel Mai 2009 V 0_Flash du mois de septembre 2009 (2) (version 1)_Budget Telmob 2011" xfId="1070" xr:uid="{00000000-0005-0000-0000-0000C90E0000}"/>
    <cellStyle name="_Table_02 Pfd Valuation_TBG Onatel Février  2009  Vtbg V3_Commentaires TBG mars_Copie de Flash du mois d' avril 2009 corrigé par NAIMI_Reporting Onatel Mai 2009 V 0_Flash du mois de septembre 2009 (2) (version 1)_Budget Telmob 2011 2" xfId="14708" xr:uid="{00000000-0005-0000-0000-0000CA0E0000}"/>
    <cellStyle name="_Table_02 Pfd Valuation_TBG Onatel Février  2009  Vtbg V3_Commentaires TBG mars_Copie de Flash du mois d' avril 2009 corrigé par NAIMI_Reporting Onatel Mai 2009 V 0_Flash du mois de septembre 2009 (2) (version 1)_Budget Telmob 2011 2 2" xfId="18501" xr:uid="{00000000-0005-0000-0000-0000CB0E0000}"/>
    <cellStyle name="_Table_02 Pfd Valuation_TBG Onatel Février  2009  Vtbg V3_Commentaires TBG mars_Copie de Flash du mois d' avril 2009 corrigé par NAIMI_Reporting Onatel Mai 2009 V 0_Flash du mois de septembre 2009 (2) (version 1)_Budget Telmob 2011 3" xfId="8987" xr:uid="{00000000-0005-0000-0000-0000CC0E0000}"/>
    <cellStyle name="_Table_02 Pfd Valuation_TBG Onatel Février  2009  Vtbg V3_Commentaires TBG mars_Copie de Flash du mois d' avril 2009 corrigé par NAIMI_Reporting Onatel Mai 2009 V 0_Flash du mois de septembre 2009 (2) (version 1)_Budget Telmob 2011 4" xfId="13572" xr:uid="{00000000-0005-0000-0000-0000CD0E0000}"/>
    <cellStyle name="_Table_02 Pfd Valuation_TBG Onatel Février  2009  Vtbg V3_Commentaires TBG mars_Copie de Flash du mois d' avril 2009 corrigé par NAIMI_Reporting Onatel Mai 2009 V 0_Flash du mois de septembre 2009 (2) (version 1)_Budget Telmob 2011 5" xfId="17872" xr:uid="{00000000-0005-0000-0000-0000CE0E0000}"/>
    <cellStyle name="_Table_02 Pfd Valuation_TBG Onatel Février  2009  Vtbg V3_Commentaires TBG mars_Copie de Flash du mois d' avril 2009 corrigé par NAIMI_Reporting Onatel Mai 2009 V 0_Flash du mois de septembre 2009 (2) (version 1)_Budget Telmob 2011 6" xfId="14129" xr:uid="{00000000-0005-0000-0000-0000CF0E0000}"/>
    <cellStyle name="_Table_02 Pfd Valuation_TBG Onatel Février  2009  Vtbg V3_Commentaires TBG mars_Copie de Flash du mois d' avril 2009 corrigé par NAIMI_Reporting Onatel Mai 2009 V 0_Flash du mois de septembre 2009 (2) (version 1)_Capex- Mobile" xfId="1071" xr:uid="{00000000-0005-0000-0000-0000D00E0000}"/>
    <cellStyle name="_Table_02 Pfd Valuation_TBG Onatel Février  2009  Vtbg V3_Commentaires TBG mars_Copie de Flash du mois d' avril 2009 corrigé par NAIMI_Reporting Onatel Mai 2009 V 0_Flash du mois de septembre 2009 (2) (version 1)_Capex- Mobile 2" xfId="14709" xr:uid="{00000000-0005-0000-0000-0000D10E0000}"/>
    <cellStyle name="_Table_02 Pfd Valuation_TBG Onatel Février  2009  Vtbg V3_Commentaires TBG mars_Copie de Flash du mois d' avril 2009 corrigé par NAIMI_Reporting Onatel Mai 2009 V 0_Flash du mois de septembre 2009 (2) (version 1)_Capex- Mobile 2 2" xfId="18502" xr:uid="{00000000-0005-0000-0000-0000D20E0000}"/>
    <cellStyle name="_Table_02 Pfd Valuation_TBG Onatel Février  2009  Vtbg V3_Commentaires TBG mars_Copie de Flash du mois d' avril 2009 corrigé par NAIMI_Reporting Onatel Mai 2009 V 0_Flash du mois de septembre 2009 (2) (version 1)_Capex- Mobile 3" xfId="8988" xr:uid="{00000000-0005-0000-0000-0000D30E0000}"/>
    <cellStyle name="_Table_02 Pfd Valuation_TBG Onatel Février  2009  Vtbg V3_Commentaires TBG mars_Copie de Flash du mois d' avril 2009 corrigé par NAIMI_Reporting Onatel Mai 2009 V 0_Flash du mois de septembre 2009 (2) (version 1)_Capex- Mobile 4" xfId="13570" xr:uid="{00000000-0005-0000-0000-0000D40E0000}"/>
    <cellStyle name="_Table_02 Pfd Valuation_TBG Onatel Février  2009  Vtbg V3_Commentaires TBG mars_Copie de Flash du mois d' avril 2009 corrigé par NAIMI_Reporting Onatel Mai 2009 V 0_Flash du mois de septembre 2009 (2) (version 1)_Capex- Mobile 5" xfId="8460" xr:uid="{00000000-0005-0000-0000-0000D50E0000}"/>
    <cellStyle name="_Table_02 Pfd Valuation_TBG Onatel Février  2009  Vtbg V3_Commentaires TBG mars_Copie de Flash du mois d' avril 2009 corrigé par NAIMI_Reporting Onatel Mai 2009 V 0_Flash du mois de septembre 2009 (2) (version 1)_Capex- Mobile 6" xfId="19304" xr:uid="{00000000-0005-0000-0000-0000D60E0000}"/>
    <cellStyle name="_Table_02 Pfd Valuation_TBG Onatel Février  2009  Vtbg V3_Commentaires TBG mars_Copie de Flash du mois d' avril 2009 corrigé par NAIMI_Reporting Onatel Mai 2009 V 0_Reporting Onatel septembre  2009 préparé" xfId="1072" xr:uid="{00000000-0005-0000-0000-0000D70E0000}"/>
    <cellStyle name="_Table_02 Pfd Valuation_TBG Onatel Février  2009  Vtbg V3_Commentaires TBG mars_Copie de Flash du mois d' avril 2009 corrigé par NAIMI_Reporting Onatel Mai 2009 V 0_Reporting Onatel septembre  2009 préparé 2" xfId="14710" xr:uid="{00000000-0005-0000-0000-0000D80E0000}"/>
    <cellStyle name="_Table_02 Pfd Valuation_TBG Onatel Février  2009  Vtbg V3_Commentaires TBG mars_Copie de Flash du mois d' avril 2009 corrigé par NAIMI_Reporting Onatel Mai 2009 V 0_Reporting Onatel septembre  2009 préparé 2 2" xfId="18503" xr:uid="{00000000-0005-0000-0000-0000D90E0000}"/>
    <cellStyle name="_Table_02 Pfd Valuation_TBG Onatel Février  2009  Vtbg V3_Commentaires TBG mars_Copie de Flash du mois d' avril 2009 corrigé par NAIMI_Reporting Onatel Mai 2009 V 0_Reporting Onatel septembre  2009 préparé 3" xfId="8989" xr:uid="{00000000-0005-0000-0000-0000DA0E0000}"/>
    <cellStyle name="_Table_02 Pfd Valuation_TBG Onatel Février  2009  Vtbg V3_Commentaires TBG mars_Copie de Flash du mois d' avril 2009 corrigé par NAIMI_Reporting Onatel Mai 2009 V 0_Reporting Onatel septembre  2009 préparé 4" xfId="13568" xr:uid="{00000000-0005-0000-0000-0000DB0E0000}"/>
    <cellStyle name="_Table_02 Pfd Valuation_TBG Onatel Février  2009  Vtbg V3_Commentaires TBG mars_Copie de Flash du mois d' avril 2009 corrigé par NAIMI_Reporting Onatel Mai 2009 V 0_Reporting Onatel septembre  2009 préparé 5" xfId="17871" xr:uid="{00000000-0005-0000-0000-0000DC0E0000}"/>
    <cellStyle name="_Table_02 Pfd Valuation_TBG Onatel Février  2009  Vtbg V3_Commentaires TBG mars_Copie de Flash du mois d' avril 2009 corrigé par NAIMI_Reporting Onatel Mai 2009 V 0_Reporting Onatel septembre  2009 préparé 6" xfId="14128" xr:uid="{00000000-0005-0000-0000-0000DD0E0000}"/>
    <cellStyle name="_Table_02 Pfd Valuation_TBG Onatel Février  2009  Vtbg V3_Commentaires TBG mars_Copie de Flash du mois d' avril 2009 corrigé par NAIMI_Reporting Onatel Mai 2009 V 0_Reporting Onatel septembre  2009 préparé_Budget Telmob 2011" xfId="1073" xr:uid="{00000000-0005-0000-0000-0000DE0E0000}"/>
    <cellStyle name="_Table_02 Pfd Valuation_TBG Onatel Février  2009  Vtbg V3_Commentaires TBG mars_Copie de Flash du mois d' avril 2009 corrigé par NAIMI_Reporting Onatel Mai 2009 V 0_Reporting Onatel septembre  2009 préparé_Budget Telmob 2011 2" xfId="14711" xr:uid="{00000000-0005-0000-0000-0000DF0E0000}"/>
    <cellStyle name="_Table_02 Pfd Valuation_TBG Onatel Février  2009  Vtbg V3_Commentaires TBG mars_Copie de Flash du mois d' avril 2009 corrigé par NAIMI_Reporting Onatel Mai 2009 V 0_Reporting Onatel septembre  2009 préparé_Budget Telmob 2011 2 2" xfId="18504" xr:uid="{00000000-0005-0000-0000-0000E00E0000}"/>
    <cellStyle name="_Table_02 Pfd Valuation_TBG Onatel Février  2009  Vtbg V3_Commentaires TBG mars_Copie de Flash du mois d' avril 2009 corrigé par NAIMI_Reporting Onatel Mai 2009 V 0_Reporting Onatel septembre  2009 préparé_Budget Telmob 2011 3" xfId="8990" xr:uid="{00000000-0005-0000-0000-0000E10E0000}"/>
    <cellStyle name="_Table_02 Pfd Valuation_TBG Onatel Février  2009  Vtbg V3_Commentaires TBG mars_Copie de Flash du mois d' avril 2009 corrigé par NAIMI_Reporting Onatel Mai 2009 V 0_Reporting Onatel septembre  2009 préparé_Budget Telmob 2011 4" xfId="13566" xr:uid="{00000000-0005-0000-0000-0000E20E0000}"/>
    <cellStyle name="_Table_02 Pfd Valuation_TBG Onatel Février  2009  Vtbg V3_Commentaires TBG mars_Copie de Flash du mois d' avril 2009 corrigé par NAIMI_Reporting Onatel Mai 2009 V 0_Reporting Onatel septembre  2009 préparé_Budget Telmob 2011 5" xfId="19161" xr:uid="{00000000-0005-0000-0000-0000E30E0000}"/>
    <cellStyle name="_Table_02 Pfd Valuation_TBG Onatel Février  2009  Vtbg V3_Commentaires TBG mars_Copie de Flash du mois d' avril 2009 corrigé par NAIMI_Reporting Onatel Mai 2009 V 0_Reporting Onatel septembre  2009 préparé_Budget Telmob 2011 6" xfId="19826" xr:uid="{00000000-0005-0000-0000-0000E40E0000}"/>
    <cellStyle name="_Table_02 Pfd Valuation_TBG Onatel Février  2009  Vtbg V3_Commentaires TBG mars_Copie de Flash du mois d' avril 2009 corrigé par NAIMI_Reporting Onatel Mai 2009 V 0_Reporting Onatel septembre  2009 préparé_Capex- Mobile" xfId="1074" xr:uid="{00000000-0005-0000-0000-0000E50E0000}"/>
    <cellStyle name="_Table_02 Pfd Valuation_TBG Onatel Février  2009  Vtbg V3_Commentaires TBG mars_Copie de Flash du mois d' avril 2009 corrigé par NAIMI_Reporting Onatel Mai 2009 V 0_Reporting Onatel septembre  2009 préparé_Capex- Mobile 2" xfId="14712" xr:uid="{00000000-0005-0000-0000-0000E60E0000}"/>
    <cellStyle name="_Table_02 Pfd Valuation_TBG Onatel Février  2009  Vtbg V3_Commentaires TBG mars_Copie de Flash du mois d' avril 2009 corrigé par NAIMI_Reporting Onatel Mai 2009 V 0_Reporting Onatel septembre  2009 préparé_Capex- Mobile 2 2" xfId="18505" xr:uid="{00000000-0005-0000-0000-0000E70E0000}"/>
    <cellStyle name="_Table_02 Pfd Valuation_TBG Onatel Février  2009  Vtbg V3_Commentaires TBG mars_Copie de Flash du mois d' avril 2009 corrigé par NAIMI_Reporting Onatel Mai 2009 V 0_Reporting Onatel septembre  2009 préparé_Capex- Mobile 3" xfId="8991" xr:uid="{00000000-0005-0000-0000-0000E80E0000}"/>
    <cellStyle name="_Table_02 Pfd Valuation_TBG Onatel Février  2009  Vtbg V3_Commentaires TBG mars_Copie de Flash du mois d' avril 2009 corrigé par NAIMI_Reporting Onatel Mai 2009 V 0_Reporting Onatel septembre  2009 préparé_Capex- Mobile 4" xfId="13564" xr:uid="{00000000-0005-0000-0000-0000E90E0000}"/>
    <cellStyle name="_Table_02 Pfd Valuation_TBG Onatel Février  2009  Vtbg V3_Commentaires TBG mars_Copie de Flash du mois d' avril 2009 corrigé par NAIMI_Reporting Onatel Mai 2009 V 0_Reporting Onatel septembre  2009 préparé_Capex- Mobile 5" xfId="19556" xr:uid="{00000000-0005-0000-0000-0000EA0E0000}"/>
    <cellStyle name="_Table_02 Pfd Valuation_TBG Onatel Février  2009  Vtbg V3_Commentaires TBG mars_Copie de Flash du mois d' avril 2009 corrigé par NAIMI_Reporting Onatel Mai 2009 V 0_Reporting Onatel septembre  2009 préparé_Capex- Mobile 6" xfId="20070" xr:uid="{00000000-0005-0000-0000-0000EB0E0000}"/>
    <cellStyle name="_Table_02 Pfd Valuation_TBG Onatel Février  2009  Vtbg V3_Commentaires TBG mars_Copie de Flash du mois d' avril 2009 corrigé par NAIMI_Reporting Onatel septembre  2009 préparé" xfId="1075" xr:uid="{00000000-0005-0000-0000-0000EC0E0000}"/>
    <cellStyle name="_Table_02 Pfd Valuation_TBG Onatel Février  2009  Vtbg V3_Commentaires TBG mars_Copie de Flash du mois d' avril 2009 corrigé par NAIMI_Reporting Onatel septembre  2009 préparé 2" xfId="14713" xr:uid="{00000000-0005-0000-0000-0000ED0E0000}"/>
    <cellStyle name="_Table_02 Pfd Valuation_TBG Onatel Février  2009  Vtbg V3_Commentaires TBG mars_Copie de Flash du mois d' avril 2009 corrigé par NAIMI_Reporting Onatel septembre  2009 préparé 2 2" xfId="18506" xr:uid="{00000000-0005-0000-0000-0000EE0E0000}"/>
    <cellStyle name="_Table_02 Pfd Valuation_TBG Onatel Février  2009  Vtbg V3_Commentaires TBG mars_Copie de Flash du mois d' avril 2009 corrigé par NAIMI_Reporting Onatel septembre  2009 préparé 3" xfId="8992" xr:uid="{00000000-0005-0000-0000-0000EF0E0000}"/>
    <cellStyle name="_Table_02 Pfd Valuation_TBG Onatel Février  2009  Vtbg V3_Commentaires TBG mars_Copie de Flash du mois d' avril 2009 corrigé par NAIMI_Reporting Onatel septembre  2009 préparé 4" xfId="13562" xr:uid="{00000000-0005-0000-0000-0000F00E0000}"/>
    <cellStyle name="_Table_02 Pfd Valuation_TBG Onatel Février  2009  Vtbg V3_Commentaires TBG mars_Copie de Flash du mois d' avril 2009 corrigé par NAIMI_Reporting Onatel septembre  2009 préparé 5" xfId="17870" xr:uid="{00000000-0005-0000-0000-0000F10E0000}"/>
    <cellStyle name="_Table_02 Pfd Valuation_TBG Onatel Février  2009  Vtbg V3_Commentaires TBG mars_Copie de Flash du mois d' avril 2009 corrigé par NAIMI_Reporting Onatel septembre  2009 préparé 6" xfId="14127" xr:uid="{00000000-0005-0000-0000-0000F20E0000}"/>
    <cellStyle name="_Table_02 Pfd Valuation_TBG Onatel Février  2009  Vtbg V3_Commentaires TBG mars_Copie de Flash du mois d' avril 2009 corrigé par NAIMI_Reporting Onatel septembre  2009 préparé_Budget Telmob 2011" xfId="1076" xr:uid="{00000000-0005-0000-0000-0000F30E0000}"/>
    <cellStyle name="_Table_02 Pfd Valuation_TBG Onatel Février  2009  Vtbg V3_Commentaires TBG mars_Copie de Flash du mois d' avril 2009 corrigé par NAIMI_Reporting Onatel septembre  2009 préparé_Budget Telmob 2011 2" xfId="14714" xr:uid="{00000000-0005-0000-0000-0000F40E0000}"/>
    <cellStyle name="_Table_02 Pfd Valuation_TBG Onatel Février  2009  Vtbg V3_Commentaires TBG mars_Copie de Flash du mois d' avril 2009 corrigé par NAIMI_Reporting Onatel septembre  2009 préparé_Budget Telmob 2011 2 2" xfId="18507" xr:uid="{00000000-0005-0000-0000-0000F50E0000}"/>
    <cellStyle name="_Table_02 Pfd Valuation_TBG Onatel Février  2009  Vtbg V3_Commentaires TBG mars_Copie de Flash du mois d' avril 2009 corrigé par NAIMI_Reporting Onatel septembre  2009 préparé_Budget Telmob 2011 3" xfId="8993" xr:uid="{00000000-0005-0000-0000-0000F60E0000}"/>
    <cellStyle name="_Table_02 Pfd Valuation_TBG Onatel Février  2009  Vtbg V3_Commentaires TBG mars_Copie de Flash du mois d' avril 2009 corrigé par NAIMI_Reporting Onatel septembre  2009 préparé_Budget Telmob 2011 4" xfId="13560" xr:uid="{00000000-0005-0000-0000-0000F70E0000}"/>
    <cellStyle name="_Table_02 Pfd Valuation_TBG Onatel Février  2009  Vtbg V3_Commentaires TBG mars_Copie de Flash du mois d' avril 2009 corrigé par NAIMI_Reporting Onatel septembre  2009 préparé_Budget Telmob 2011 5" xfId="8504" xr:uid="{00000000-0005-0000-0000-0000F80E0000}"/>
    <cellStyle name="_Table_02 Pfd Valuation_TBG Onatel Février  2009  Vtbg V3_Commentaires TBG mars_Copie de Flash du mois d' avril 2009 corrigé par NAIMI_Reporting Onatel septembre  2009 préparé_Budget Telmob 2011 6" xfId="17149" xr:uid="{00000000-0005-0000-0000-0000F90E0000}"/>
    <cellStyle name="_Table_02 Pfd Valuation_TBG Onatel Février  2009  Vtbg V3_Commentaires TBG mars_Copie de Flash du mois d' avril 2009 corrigé par NAIMI_Reporting Onatel septembre  2009 préparé_Capex- Mobile" xfId="1077" xr:uid="{00000000-0005-0000-0000-0000FA0E0000}"/>
    <cellStyle name="_Table_02 Pfd Valuation_TBG Onatel Février  2009  Vtbg V3_Commentaires TBG mars_Copie de Flash du mois d' avril 2009 corrigé par NAIMI_Reporting Onatel septembre  2009 préparé_Capex- Mobile 2" xfId="14715" xr:uid="{00000000-0005-0000-0000-0000FB0E0000}"/>
    <cellStyle name="_Table_02 Pfd Valuation_TBG Onatel Février  2009  Vtbg V3_Commentaires TBG mars_Copie de Flash du mois d' avril 2009 corrigé par NAIMI_Reporting Onatel septembre  2009 préparé_Capex- Mobile 2 2" xfId="18508" xr:uid="{00000000-0005-0000-0000-0000FC0E0000}"/>
    <cellStyle name="_Table_02 Pfd Valuation_TBG Onatel Février  2009  Vtbg V3_Commentaires TBG mars_Copie de Flash du mois d' avril 2009 corrigé par NAIMI_Reporting Onatel septembre  2009 préparé_Capex- Mobile 3" xfId="8994" xr:uid="{00000000-0005-0000-0000-0000FD0E0000}"/>
    <cellStyle name="_Table_02 Pfd Valuation_TBG Onatel Février  2009  Vtbg V3_Commentaires TBG mars_Copie de Flash du mois d' avril 2009 corrigé par NAIMI_Reporting Onatel septembre  2009 préparé_Capex- Mobile 4" xfId="10891" xr:uid="{00000000-0005-0000-0000-0000FE0E0000}"/>
    <cellStyle name="_Table_02 Pfd Valuation_TBG Onatel Février  2009  Vtbg V3_Commentaires TBG mars_Copie de Flash du mois d' avril 2009 corrigé par NAIMI_Reporting Onatel septembre  2009 préparé_Capex- Mobile 5" xfId="10092" xr:uid="{00000000-0005-0000-0000-0000FF0E0000}"/>
    <cellStyle name="_Table_02 Pfd Valuation_TBG Onatel Février  2009  Vtbg V3_Commentaires TBG mars_Copie de Flash du mois d' avril 2009 corrigé par NAIMI_Reporting Onatel septembre  2009 préparé_Capex- Mobile 6" xfId="19361" xr:uid="{00000000-0005-0000-0000-0000000F0000}"/>
    <cellStyle name="_Table_02 Pfd Valuation_TBG Onatel Février  2009  Vtbg V3_Commentaires TBG mars_Flash du mois d' avril 2009" xfId="1078" xr:uid="{00000000-0005-0000-0000-0000010F0000}"/>
    <cellStyle name="_Table_02 Pfd Valuation_TBG Onatel Février  2009  Vtbg V3_Commentaires TBG mars_Flash du mois d' avril 2009 2" xfId="14716" xr:uid="{00000000-0005-0000-0000-0000020F0000}"/>
    <cellStyle name="_Table_02 Pfd Valuation_TBG Onatel Février  2009  Vtbg V3_Commentaires TBG mars_Flash du mois d' avril 2009 2 2" xfId="18509" xr:uid="{00000000-0005-0000-0000-0000030F0000}"/>
    <cellStyle name="_Table_02 Pfd Valuation_TBG Onatel Février  2009  Vtbg V3_Commentaires TBG mars_Flash du mois d' avril 2009 3" xfId="8995" xr:uid="{00000000-0005-0000-0000-0000040F0000}"/>
    <cellStyle name="_Table_02 Pfd Valuation_TBG Onatel Février  2009  Vtbg V3_Commentaires TBG mars_Flash du mois d' avril 2009 4" xfId="13558" xr:uid="{00000000-0005-0000-0000-0000050F0000}"/>
    <cellStyle name="_Table_02 Pfd Valuation_TBG Onatel Février  2009  Vtbg V3_Commentaires TBG mars_Flash du mois d' avril 2009 5" xfId="17869" xr:uid="{00000000-0005-0000-0000-0000060F0000}"/>
    <cellStyle name="_Table_02 Pfd Valuation_TBG Onatel Février  2009  Vtbg V3_Commentaires TBG mars_Flash du mois d' avril 2009 6" xfId="14126" xr:uid="{00000000-0005-0000-0000-0000070F0000}"/>
    <cellStyle name="_Table_02 Pfd Valuation_TBG Onatel Février  2009  Vtbg V3_Commentaires TBG mars_Flash du mois d' avril 2009_Budget Telmob 2011" xfId="1079" xr:uid="{00000000-0005-0000-0000-0000080F0000}"/>
    <cellStyle name="_Table_02 Pfd Valuation_TBG Onatel Février  2009  Vtbg V3_Commentaires TBG mars_Flash du mois d' avril 2009_Budget Telmob 2011 2" xfId="14717" xr:uid="{00000000-0005-0000-0000-0000090F0000}"/>
    <cellStyle name="_Table_02 Pfd Valuation_TBG Onatel Février  2009  Vtbg V3_Commentaires TBG mars_Flash du mois d' avril 2009_Budget Telmob 2011 2 2" xfId="18510" xr:uid="{00000000-0005-0000-0000-00000A0F0000}"/>
    <cellStyle name="_Table_02 Pfd Valuation_TBG Onatel Février  2009  Vtbg V3_Commentaires TBG mars_Flash du mois d' avril 2009_Budget Telmob 2011 3" xfId="8996" xr:uid="{00000000-0005-0000-0000-00000B0F0000}"/>
    <cellStyle name="_Table_02 Pfd Valuation_TBG Onatel Février  2009  Vtbg V3_Commentaires TBG mars_Flash du mois d' avril 2009_Budget Telmob 2011 4" xfId="9921" xr:uid="{00000000-0005-0000-0000-00000C0F0000}"/>
    <cellStyle name="_Table_02 Pfd Valuation_TBG Onatel Février  2009  Vtbg V3_Commentaires TBG mars_Flash du mois d' avril 2009_Budget Telmob 2011 5" xfId="19066" xr:uid="{00000000-0005-0000-0000-00000D0F0000}"/>
    <cellStyle name="_Table_02 Pfd Valuation_TBG Onatel Février  2009  Vtbg V3_Commentaires TBG mars_Flash du mois d' avril 2009_Budget Telmob 2011 6" xfId="19751" xr:uid="{00000000-0005-0000-0000-00000E0F0000}"/>
    <cellStyle name="_Table_02 Pfd Valuation_TBG Onatel Février  2009  Vtbg V3_Commentaires TBG mars_Flash du mois d' avril 2009_Capex- Mobile" xfId="1080" xr:uid="{00000000-0005-0000-0000-00000F0F0000}"/>
    <cellStyle name="_Table_02 Pfd Valuation_TBG Onatel Février  2009  Vtbg V3_Commentaires TBG mars_Flash du mois d' avril 2009_Capex- Mobile 2" xfId="14718" xr:uid="{00000000-0005-0000-0000-0000100F0000}"/>
    <cellStyle name="_Table_02 Pfd Valuation_TBG Onatel Février  2009  Vtbg V3_Commentaires TBG mars_Flash du mois d' avril 2009_Capex- Mobile 2 2" xfId="18511" xr:uid="{00000000-0005-0000-0000-0000110F0000}"/>
    <cellStyle name="_Table_02 Pfd Valuation_TBG Onatel Février  2009  Vtbg V3_Commentaires TBG mars_Flash du mois d' avril 2009_Capex- Mobile 3" xfId="8997" xr:uid="{00000000-0005-0000-0000-0000120F0000}"/>
    <cellStyle name="_Table_02 Pfd Valuation_TBG Onatel Février  2009  Vtbg V3_Commentaires TBG mars_Flash du mois d' avril 2009_Capex- Mobile 4" xfId="13556" xr:uid="{00000000-0005-0000-0000-0000130F0000}"/>
    <cellStyle name="_Table_02 Pfd Valuation_TBG Onatel Février  2009  Vtbg V3_Commentaires TBG mars_Flash du mois d' avril 2009_Capex- Mobile 5" xfId="19555" xr:uid="{00000000-0005-0000-0000-0000140F0000}"/>
    <cellStyle name="_Table_02 Pfd Valuation_TBG Onatel Février  2009  Vtbg V3_Commentaires TBG mars_Flash du mois d' avril 2009_Capex- Mobile 6" xfId="20069" xr:uid="{00000000-0005-0000-0000-0000150F0000}"/>
    <cellStyle name="_Table_02 Pfd Valuation_TBG Onatel Février  2009  Vtbg V3_Commentaires TBG mars_Flash du mois d' avril 2009_Flash du mois de mai 2009" xfId="1081" xr:uid="{00000000-0005-0000-0000-0000160F0000}"/>
    <cellStyle name="_Table_02 Pfd Valuation_TBG Onatel Février  2009  Vtbg V3_Commentaires TBG mars_Flash du mois d' avril 2009_Flash du mois de mai 2009 2" xfId="14719" xr:uid="{00000000-0005-0000-0000-0000170F0000}"/>
    <cellStyle name="_Table_02 Pfd Valuation_TBG Onatel Février  2009  Vtbg V3_Commentaires TBG mars_Flash du mois d' avril 2009_Flash du mois de mai 2009 2 2" xfId="18512" xr:uid="{00000000-0005-0000-0000-0000180F0000}"/>
    <cellStyle name="_Table_02 Pfd Valuation_TBG Onatel Février  2009  Vtbg V3_Commentaires TBG mars_Flash du mois d' avril 2009_Flash du mois de mai 2009 3" xfId="8998" xr:uid="{00000000-0005-0000-0000-0000190F0000}"/>
    <cellStyle name="_Table_02 Pfd Valuation_TBG Onatel Février  2009  Vtbg V3_Commentaires TBG mars_Flash du mois d' avril 2009_Flash du mois de mai 2009 4" xfId="13553" xr:uid="{00000000-0005-0000-0000-00001A0F0000}"/>
    <cellStyle name="_Table_02 Pfd Valuation_TBG Onatel Février  2009  Vtbg V3_Commentaires TBG mars_Flash du mois d' avril 2009_Flash du mois de mai 2009 5" xfId="17868" xr:uid="{00000000-0005-0000-0000-00001B0F0000}"/>
    <cellStyle name="_Table_02 Pfd Valuation_TBG Onatel Février  2009  Vtbg V3_Commentaires TBG mars_Flash du mois d' avril 2009_Flash du mois de mai 2009 6" xfId="14125" xr:uid="{00000000-0005-0000-0000-00001C0F0000}"/>
    <cellStyle name="_Table_02 Pfd Valuation_TBG Onatel Février  2009  Vtbg V3_Commentaires TBG mars_Flash du mois d' avril 2009_Flash du mois de mai 2009_Budget Telmob 2011" xfId="1082" xr:uid="{00000000-0005-0000-0000-00001D0F0000}"/>
    <cellStyle name="_Table_02 Pfd Valuation_TBG Onatel Février  2009  Vtbg V3_Commentaires TBG mars_Flash du mois d' avril 2009_Flash du mois de mai 2009_Budget Telmob 2011 2" xfId="14720" xr:uid="{00000000-0005-0000-0000-00001E0F0000}"/>
    <cellStyle name="_Table_02 Pfd Valuation_TBG Onatel Février  2009  Vtbg V3_Commentaires TBG mars_Flash du mois d' avril 2009_Flash du mois de mai 2009_Budget Telmob 2011 2 2" xfId="18513" xr:uid="{00000000-0005-0000-0000-00001F0F0000}"/>
    <cellStyle name="_Table_02 Pfd Valuation_TBG Onatel Février  2009  Vtbg V3_Commentaires TBG mars_Flash du mois d' avril 2009_Flash du mois de mai 2009_Budget Telmob 2011 3" xfId="8999" xr:uid="{00000000-0005-0000-0000-0000200F0000}"/>
    <cellStyle name="_Table_02 Pfd Valuation_TBG Onatel Février  2009  Vtbg V3_Commentaires TBG mars_Flash du mois d' avril 2009_Flash du mois de mai 2009_Budget Telmob 2011 4" xfId="13550" xr:uid="{00000000-0005-0000-0000-0000210F0000}"/>
    <cellStyle name="_Table_02 Pfd Valuation_TBG Onatel Février  2009  Vtbg V3_Commentaires TBG mars_Flash du mois d' avril 2009_Flash du mois de mai 2009_Budget Telmob 2011 5" xfId="17867" xr:uid="{00000000-0005-0000-0000-0000220F0000}"/>
    <cellStyle name="_Table_02 Pfd Valuation_TBG Onatel Février  2009  Vtbg V3_Commentaires TBG mars_Flash du mois d' avril 2009_Flash du mois de mai 2009_Budget Telmob 2011 6" xfId="14124" xr:uid="{00000000-0005-0000-0000-0000230F0000}"/>
    <cellStyle name="_Table_02 Pfd Valuation_TBG Onatel Février  2009  Vtbg V3_Commentaires TBG mars_Flash du mois d' avril 2009_Flash du mois de mai 2009_Capex- Mobile" xfId="1083" xr:uid="{00000000-0005-0000-0000-0000240F0000}"/>
    <cellStyle name="_Table_02 Pfd Valuation_TBG Onatel Février  2009  Vtbg V3_Commentaires TBG mars_Flash du mois d' avril 2009_Flash du mois de mai 2009_Capex- Mobile 2" xfId="14721" xr:uid="{00000000-0005-0000-0000-0000250F0000}"/>
    <cellStyle name="_Table_02 Pfd Valuation_TBG Onatel Février  2009  Vtbg V3_Commentaires TBG mars_Flash du mois d' avril 2009_Flash du mois de mai 2009_Capex- Mobile 2 2" xfId="18514" xr:uid="{00000000-0005-0000-0000-0000260F0000}"/>
    <cellStyle name="_Table_02 Pfd Valuation_TBG Onatel Février  2009  Vtbg V3_Commentaires TBG mars_Flash du mois d' avril 2009_Flash du mois de mai 2009_Capex- Mobile 3" xfId="9000" xr:uid="{00000000-0005-0000-0000-0000270F0000}"/>
    <cellStyle name="_Table_02 Pfd Valuation_TBG Onatel Février  2009  Vtbg V3_Commentaires TBG mars_Flash du mois d' avril 2009_Flash du mois de mai 2009_Capex- Mobile 4" xfId="13547" xr:uid="{00000000-0005-0000-0000-0000280F0000}"/>
    <cellStyle name="_Table_02 Pfd Valuation_TBG Onatel Février  2009  Vtbg V3_Commentaires TBG mars_Flash du mois d' avril 2009_Flash du mois de mai 2009_Capex- Mobile 5" xfId="19233" xr:uid="{00000000-0005-0000-0000-0000290F0000}"/>
    <cellStyle name="_Table_02 Pfd Valuation_TBG Onatel Février  2009  Vtbg V3_Commentaires TBG mars_Flash du mois d' avril 2009_Flash du mois de mai 2009_Capex- Mobile 6" xfId="19886" xr:uid="{00000000-0005-0000-0000-00002A0F0000}"/>
    <cellStyle name="_Table_02 Pfd Valuation_TBG Onatel Février  2009  Vtbg V3_Commentaires TBG mars_Flash du mois d' avril 2009_Flash du mois de septembre 2009 (2) (version 1)" xfId="1084" xr:uid="{00000000-0005-0000-0000-00002B0F0000}"/>
    <cellStyle name="_Table_02 Pfd Valuation_TBG Onatel Février  2009  Vtbg V3_Commentaires TBG mars_Flash du mois d' avril 2009_Flash du mois de septembre 2009 (2) (version 1) 2" xfId="14722" xr:uid="{00000000-0005-0000-0000-00002C0F0000}"/>
    <cellStyle name="_Table_02 Pfd Valuation_TBG Onatel Février  2009  Vtbg V3_Commentaires TBG mars_Flash du mois d' avril 2009_Flash du mois de septembre 2009 (2) (version 1) 2 2" xfId="18515" xr:uid="{00000000-0005-0000-0000-00002D0F0000}"/>
    <cellStyle name="_Table_02 Pfd Valuation_TBG Onatel Février  2009  Vtbg V3_Commentaires TBG mars_Flash du mois d' avril 2009_Flash du mois de septembre 2009 (2) (version 1) 3" xfId="9001" xr:uid="{00000000-0005-0000-0000-00002E0F0000}"/>
    <cellStyle name="_Table_02 Pfd Valuation_TBG Onatel Février  2009  Vtbg V3_Commentaires TBG mars_Flash du mois d' avril 2009_Flash du mois de septembre 2009 (2) (version 1) 4" xfId="13544" xr:uid="{00000000-0005-0000-0000-00002F0F0000}"/>
    <cellStyle name="_Table_02 Pfd Valuation_TBG Onatel Février  2009  Vtbg V3_Commentaires TBG mars_Flash du mois d' avril 2009_Flash du mois de septembre 2009 (2) (version 1) 5" xfId="19554" xr:uid="{00000000-0005-0000-0000-0000300F0000}"/>
    <cellStyle name="_Table_02 Pfd Valuation_TBG Onatel Février  2009  Vtbg V3_Commentaires TBG mars_Flash du mois d' avril 2009_Flash du mois de septembre 2009 (2) (version 1) 6" xfId="20068" xr:uid="{00000000-0005-0000-0000-0000310F0000}"/>
    <cellStyle name="_Table_02 Pfd Valuation_TBG Onatel Février  2009  Vtbg V3_Commentaires TBG mars_Flash du mois d' avril 2009_Flash du mois de septembre 2009 (2) (version 1)_Budget Telmob 2011" xfId="2839" xr:uid="{00000000-0005-0000-0000-0000320F0000}"/>
    <cellStyle name="_Table_02 Pfd Valuation_TBG Onatel Février  2009  Vtbg V3_Commentaires TBG mars_Flash du mois d' avril 2009_Flash du mois de septembre 2009 (2) (version 1)_Budget Telmob 2011 2" xfId="15030" xr:uid="{00000000-0005-0000-0000-0000330F0000}"/>
    <cellStyle name="_Table_02 Pfd Valuation_TBG Onatel Février  2009  Vtbg V3_Commentaires TBG mars_Flash du mois d' avril 2009_Flash du mois de septembre 2009 (2) (version 1)_Budget Telmob 2011 2 2" xfId="18771" xr:uid="{00000000-0005-0000-0000-0000340F0000}"/>
    <cellStyle name="_Table_02 Pfd Valuation_TBG Onatel Février  2009  Vtbg V3_Commentaires TBG mars_Flash du mois d' avril 2009_Flash du mois de septembre 2009 (2) (version 1)_Budget Telmob 2011 3" xfId="10042" xr:uid="{00000000-0005-0000-0000-0000350F0000}"/>
    <cellStyle name="_Table_02 Pfd Valuation_TBG Onatel Février  2009  Vtbg V3_Commentaires TBG mars_Flash du mois d' avril 2009_Flash du mois de septembre 2009 (2) (version 1)_Budget Telmob 2011 4" xfId="12480" xr:uid="{00000000-0005-0000-0000-0000360F0000}"/>
    <cellStyle name="_Table_02 Pfd Valuation_TBG Onatel Février  2009  Vtbg V3_Commentaires TBG mars_Flash du mois d' avril 2009_Flash du mois de septembre 2009 (2) (version 1)_Budget Telmob 2011 5" xfId="10114" xr:uid="{00000000-0005-0000-0000-0000370F0000}"/>
    <cellStyle name="_Table_02 Pfd Valuation_TBG Onatel Février  2009  Vtbg V3_Commentaires TBG mars_Flash du mois d' avril 2009_Flash du mois de septembre 2009 (2) (version 1)_Budget Telmob 2011 6" xfId="19704" xr:uid="{00000000-0005-0000-0000-0000380F0000}"/>
    <cellStyle name="_Table_02 Pfd Valuation_TBG Onatel Février  2009  Vtbg V3_Commentaires TBG mars_Flash du mois d' avril 2009_Reporting Onatel Mai 2009 V 0" xfId="1085" xr:uid="{00000000-0005-0000-0000-0000390F0000}"/>
    <cellStyle name="_Table_02 Pfd Valuation_TBG Onatel Février  2009  Vtbg V3_Commentaires TBG mars_Flash du mois d' avril 2009_Reporting Onatel Mai 2009 V 0 2" xfId="14723" xr:uid="{00000000-0005-0000-0000-00003A0F0000}"/>
    <cellStyle name="_Table_02 Pfd Valuation_TBG Onatel Février  2009  Vtbg V3_Commentaires TBG mars_Flash du mois d' avril 2009_Reporting Onatel Mai 2009 V 0 2 2" xfId="18516" xr:uid="{00000000-0005-0000-0000-00003B0F0000}"/>
    <cellStyle name="_Table_02 Pfd Valuation_TBG Onatel Février  2009  Vtbg V3_Commentaires TBG mars_Flash du mois d' avril 2009_Reporting Onatel Mai 2009 V 0 3" xfId="9002" xr:uid="{00000000-0005-0000-0000-00003C0F0000}"/>
    <cellStyle name="_Table_02 Pfd Valuation_TBG Onatel Février  2009  Vtbg V3_Commentaires TBG mars_Flash du mois d' avril 2009_Reporting Onatel Mai 2009 V 0 4" xfId="9920" xr:uid="{00000000-0005-0000-0000-00003D0F0000}"/>
    <cellStyle name="_Table_02 Pfd Valuation_TBG Onatel Février  2009  Vtbg V3_Commentaires TBG mars_Flash du mois d' avril 2009_Reporting Onatel Mai 2009 V 0 5" xfId="17866" xr:uid="{00000000-0005-0000-0000-00003E0F0000}"/>
    <cellStyle name="_Table_02 Pfd Valuation_TBG Onatel Février  2009  Vtbg V3_Commentaires TBG mars_Flash du mois d' avril 2009_Reporting Onatel Mai 2009 V 0 6" xfId="14123" xr:uid="{00000000-0005-0000-0000-00003F0F0000}"/>
    <cellStyle name="_Table_02 Pfd Valuation_TBG Onatel Février  2009  Vtbg V3_Commentaires TBG mars_Flash du mois d' avril 2009_Reporting Onatel Mai 2009 V 0_Budget Telmob 2011" xfId="2840" xr:uid="{00000000-0005-0000-0000-0000400F0000}"/>
    <cellStyle name="_Table_02 Pfd Valuation_TBG Onatel Février  2009  Vtbg V3_Commentaires TBG mars_Flash du mois d' avril 2009_Reporting Onatel Mai 2009 V 0_Budget Telmob 2011 2" xfId="15031" xr:uid="{00000000-0005-0000-0000-0000410F0000}"/>
    <cellStyle name="_Table_02 Pfd Valuation_TBG Onatel Février  2009  Vtbg V3_Commentaires TBG mars_Flash du mois d' avril 2009_Reporting Onatel Mai 2009 V 0_Budget Telmob 2011 2 2" xfId="18772" xr:uid="{00000000-0005-0000-0000-0000420F0000}"/>
    <cellStyle name="_Table_02 Pfd Valuation_TBG Onatel Février  2009  Vtbg V3_Commentaires TBG mars_Flash du mois d' avril 2009_Reporting Onatel Mai 2009 V 0_Budget Telmob 2011 3" xfId="10043" xr:uid="{00000000-0005-0000-0000-0000430F0000}"/>
    <cellStyle name="_Table_02 Pfd Valuation_TBG Onatel Février  2009  Vtbg V3_Commentaires TBG mars_Flash du mois d' avril 2009_Reporting Onatel Mai 2009 V 0_Budget Telmob 2011 4" xfId="12478" xr:uid="{00000000-0005-0000-0000-0000440F0000}"/>
    <cellStyle name="_Table_02 Pfd Valuation_TBG Onatel Février  2009  Vtbg V3_Commentaires TBG mars_Flash du mois d' avril 2009_Reporting Onatel Mai 2009 V 0_Budget Telmob 2011 5" xfId="9389" xr:uid="{00000000-0005-0000-0000-0000450F0000}"/>
    <cellStyle name="_Table_02 Pfd Valuation_TBG Onatel Février  2009  Vtbg V3_Commentaires TBG mars_Flash du mois d' avril 2009_Reporting Onatel Mai 2009 V 0_Budget Telmob 2011 6" xfId="17313" xr:uid="{00000000-0005-0000-0000-0000460F0000}"/>
    <cellStyle name="_Table_02 Pfd Valuation_TBG Onatel Février  2009  Vtbg V3_Commentaires TBG mars_Flash du mois d' avril 2009_Reporting Onatel septembre  2009 préparé" xfId="1086" xr:uid="{00000000-0005-0000-0000-0000470F0000}"/>
    <cellStyle name="_Table_02 Pfd Valuation_TBG Onatel Février  2009  Vtbg V3_Commentaires TBG mars_Flash du mois d' avril 2009_Reporting Onatel septembre  2009 préparé 2" xfId="14724" xr:uid="{00000000-0005-0000-0000-0000480F0000}"/>
    <cellStyle name="_Table_02 Pfd Valuation_TBG Onatel Février  2009  Vtbg V3_Commentaires TBG mars_Flash du mois d' avril 2009_Reporting Onatel septembre  2009 préparé 2 2" xfId="18517" xr:uid="{00000000-0005-0000-0000-0000490F0000}"/>
    <cellStyle name="_Table_02 Pfd Valuation_TBG Onatel Février  2009  Vtbg V3_Commentaires TBG mars_Flash du mois d' avril 2009_Reporting Onatel septembre  2009 préparé 3" xfId="9003" xr:uid="{00000000-0005-0000-0000-00004A0F0000}"/>
    <cellStyle name="_Table_02 Pfd Valuation_TBG Onatel Février  2009  Vtbg V3_Commentaires TBG mars_Flash du mois d' avril 2009_Reporting Onatel septembre  2009 préparé 4" xfId="9919" xr:uid="{00000000-0005-0000-0000-00004B0F0000}"/>
    <cellStyle name="_Table_02 Pfd Valuation_TBG Onatel Février  2009  Vtbg V3_Commentaires TBG mars_Flash du mois d' avril 2009_Reporting Onatel septembre  2009 préparé 5" xfId="8461" xr:uid="{00000000-0005-0000-0000-00004C0F0000}"/>
    <cellStyle name="_Table_02 Pfd Valuation_TBG Onatel Février  2009  Vtbg V3_Commentaires TBG mars_Flash du mois d' avril 2009_Reporting Onatel septembre  2009 préparé 6" xfId="17108" xr:uid="{00000000-0005-0000-0000-00004D0F0000}"/>
    <cellStyle name="_Table_02 Pfd Valuation_TBG Onatel Février  2009  Vtbg V3_Commentaires TBG mars_Flash du mois d' avril 2009_Reporting Onatel septembre  2009 préparé_Budget Telmob 2011" xfId="2841" xr:uid="{00000000-0005-0000-0000-00004E0F0000}"/>
    <cellStyle name="_Table_02 Pfd Valuation_TBG Onatel Février  2009  Vtbg V3_Commentaires TBG mars_Flash du mois d' avril 2009_Reporting Onatel septembre  2009 préparé_Budget Telmob 2011 2" xfId="15032" xr:uid="{00000000-0005-0000-0000-00004F0F0000}"/>
    <cellStyle name="_Table_02 Pfd Valuation_TBG Onatel Février  2009  Vtbg V3_Commentaires TBG mars_Flash du mois d' avril 2009_Reporting Onatel septembre  2009 préparé_Budget Telmob 2011 2 2" xfId="18773" xr:uid="{00000000-0005-0000-0000-0000500F0000}"/>
    <cellStyle name="_Table_02 Pfd Valuation_TBG Onatel Février  2009  Vtbg V3_Commentaires TBG mars_Flash du mois d' avril 2009_Reporting Onatel septembre  2009 préparé_Budget Telmob 2011 3" xfId="10044" xr:uid="{00000000-0005-0000-0000-0000510F0000}"/>
    <cellStyle name="_Table_02 Pfd Valuation_TBG Onatel Février  2009  Vtbg V3_Commentaires TBG mars_Flash du mois d' avril 2009_Reporting Onatel septembre  2009 préparé_Budget Telmob 2011 4" xfId="12476" xr:uid="{00000000-0005-0000-0000-0000520F0000}"/>
    <cellStyle name="_Table_02 Pfd Valuation_TBG Onatel Février  2009  Vtbg V3_Commentaires TBG mars_Flash du mois d' avril 2009_Reporting Onatel septembre  2009 préparé_Budget Telmob 2011 5" xfId="17545" xr:uid="{00000000-0005-0000-0000-0000530F0000}"/>
    <cellStyle name="_Table_02 Pfd Valuation_TBG Onatel Février  2009  Vtbg V3_Commentaires TBG mars_Flash du mois d' avril 2009_Reporting Onatel septembre  2009 préparé_Budget Telmob 2011 6" xfId="18976" xr:uid="{00000000-0005-0000-0000-0000540F0000}"/>
    <cellStyle name="_Table_02 Pfd Valuation_TBG Onatel Février  2009  Vtbg V3_Commentaires TBG mars_Flash du mois de mai 2009" xfId="1087" xr:uid="{00000000-0005-0000-0000-0000550F0000}"/>
    <cellStyle name="_Table_02 Pfd Valuation_TBG Onatel Février  2009  Vtbg V3_Commentaires TBG mars_Flash du mois de mai 2009 2" xfId="14725" xr:uid="{00000000-0005-0000-0000-0000560F0000}"/>
    <cellStyle name="_Table_02 Pfd Valuation_TBG Onatel Février  2009  Vtbg V3_Commentaires TBG mars_Flash du mois de mai 2009 2 2" xfId="18518" xr:uid="{00000000-0005-0000-0000-0000570F0000}"/>
    <cellStyle name="_Table_02 Pfd Valuation_TBG Onatel Février  2009  Vtbg V3_Commentaires TBG mars_Flash du mois de mai 2009 3" xfId="9004" xr:uid="{00000000-0005-0000-0000-0000580F0000}"/>
    <cellStyle name="_Table_02 Pfd Valuation_TBG Onatel Février  2009  Vtbg V3_Commentaires TBG mars_Flash du mois de mai 2009 4" xfId="9918" xr:uid="{00000000-0005-0000-0000-0000590F0000}"/>
    <cellStyle name="_Table_02 Pfd Valuation_TBG Onatel Février  2009  Vtbg V3_Commentaires TBG mars_Flash du mois de mai 2009 5" xfId="17865" xr:uid="{00000000-0005-0000-0000-00005A0F0000}"/>
    <cellStyle name="_Table_02 Pfd Valuation_TBG Onatel Février  2009  Vtbg V3_Commentaires TBG mars_Flash du mois de mai 2009 6" xfId="14121" xr:uid="{00000000-0005-0000-0000-00005B0F0000}"/>
    <cellStyle name="_Table_02 Pfd Valuation_TBG Onatel Février  2009  Vtbg V3_Commentaires TBG mars_Flash du mois de mai 2009_Budget Telmob 2011" xfId="2842" xr:uid="{00000000-0005-0000-0000-00005C0F0000}"/>
    <cellStyle name="_Table_02 Pfd Valuation_TBG Onatel Février  2009  Vtbg V3_Commentaires TBG mars_Flash du mois de mai 2009_Budget Telmob 2011 2" xfId="15033" xr:uid="{00000000-0005-0000-0000-00005D0F0000}"/>
    <cellStyle name="_Table_02 Pfd Valuation_TBG Onatel Février  2009  Vtbg V3_Commentaires TBG mars_Flash du mois de mai 2009_Budget Telmob 2011 2 2" xfId="18774" xr:uid="{00000000-0005-0000-0000-00005E0F0000}"/>
    <cellStyle name="_Table_02 Pfd Valuation_TBG Onatel Février  2009  Vtbg V3_Commentaires TBG mars_Flash du mois de mai 2009_Budget Telmob 2011 3" xfId="10045" xr:uid="{00000000-0005-0000-0000-00005F0F0000}"/>
    <cellStyle name="_Table_02 Pfd Valuation_TBG Onatel Février  2009  Vtbg V3_Commentaires TBG mars_Flash du mois de mai 2009_Budget Telmob 2011 4" xfId="12474" xr:uid="{00000000-0005-0000-0000-0000600F0000}"/>
    <cellStyle name="_Table_02 Pfd Valuation_TBG Onatel Février  2009  Vtbg V3_Commentaires TBG mars_Flash du mois de mai 2009_Budget Telmob 2011 5" xfId="18956" xr:uid="{00000000-0005-0000-0000-0000610F0000}"/>
    <cellStyle name="_Table_02 Pfd Valuation_TBG Onatel Février  2009  Vtbg V3_Commentaires TBG mars_Flash du mois de mai 2009_Budget Telmob 2011 6" xfId="13064" xr:uid="{00000000-0005-0000-0000-0000620F0000}"/>
    <cellStyle name="_Table_02 Pfd Valuation_TBG Onatel Février  2009  Vtbg V3_Commentaires TBG mars_Flash du mois de septembre 2009 (2) (version 1)" xfId="1088" xr:uid="{00000000-0005-0000-0000-0000630F0000}"/>
    <cellStyle name="_Table_02 Pfd Valuation_TBG Onatel Février  2009  Vtbg V3_Commentaires TBG mars_Flash du mois de septembre 2009 (2) (version 1) 2" xfId="14726" xr:uid="{00000000-0005-0000-0000-0000640F0000}"/>
    <cellStyle name="_Table_02 Pfd Valuation_TBG Onatel Février  2009  Vtbg V3_Commentaires TBG mars_Flash du mois de septembre 2009 (2) (version 1) 2 2" xfId="18519" xr:uid="{00000000-0005-0000-0000-0000650F0000}"/>
    <cellStyle name="_Table_02 Pfd Valuation_TBG Onatel Février  2009  Vtbg V3_Commentaires TBG mars_Flash du mois de septembre 2009 (2) (version 1) 3" xfId="9005" xr:uid="{00000000-0005-0000-0000-0000660F0000}"/>
    <cellStyle name="_Table_02 Pfd Valuation_TBG Onatel Février  2009  Vtbg V3_Commentaires TBG mars_Flash du mois de septembre 2009 (2) (version 1) 4" xfId="9917" xr:uid="{00000000-0005-0000-0000-0000670F0000}"/>
    <cellStyle name="_Table_02 Pfd Valuation_TBG Onatel Février  2009  Vtbg V3_Commentaires TBG mars_Flash du mois de septembre 2009 (2) (version 1) 5" xfId="19160" xr:uid="{00000000-0005-0000-0000-0000680F0000}"/>
    <cellStyle name="_Table_02 Pfd Valuation_TBG Onatel Février  2009  Vtbg V3_Commentaires TBG mars_Flash du mois de septembre 2009 (2) (version 1) 6" xfId="19825" xr:uid="{00000000-0005-0000-0000-0000690F0000}"/>
    <cellStyle name="_Table_02 Pfd Valuation_TBG Onatel Février  2009  Vtbg V3_Commentaires TBG mars_Flash du mois de septembre 2009 (2) (version 1)_Budget Telmob 2011" xfId="2843" xr:uid="{00000000-0005-0000-0000-00006A0F0000}"/>
    <cellStyle name="_Table_02 Pfd Valuation_TBG Onatel Février  2009  Vtbg V3_Commentaires TBG mars_Flash du mois de septembre 2009 (2) (version 1)_Budget Telmob 2011 2" xfId="15034" xr:uid="{00000000-0005-0000-0000-00006B0F0000}"/>
    <cellStyle name="_Table_02 Pfd Valuation_TBG Onatel Février  2009  Vtbg V3_Commentaires TBG mars_Flash du mois de septembre 2009 (2) (version 1)_Budget Telmob 2011 2 2" xfId="18775" xr:uid="{00000000-0005-0000-0000-00006C0F0000}"/>
    <cellStyle name="_Table_02 Pfd Valuation_TBG Onatel Février  2009  Vtbg V3_Commentaires TBG mars_Flash du mois de septembre 2009 (2) (version 1)_Budget Telmob 2011 3" xfId="10046" xr:uid="{00000000-0005-0000-0000-00006D0F0000}"/>
    <cellStyle name="_Table_02 Pfd Valuation_TBG Onatel Février  2009  Vtbg V3_Commentaires TBG mars_Flash du mois de septembre 2009 (2) (version 1)_Budget Telmob 2011 4" xfId="12472" xr:uid="{00000000-0005-0000-0000-00006E0F0000}"/>
    <cellStyle name="_Table_02 Pfd Valuation_TBG Onatel Février  2009  Vtbg V3_Commentaires TBG mars_Flash du mois de septembre 2009 (2) (version 1)_Budget Telmob 2011 5" xfId="19028" xr:uid="{00000000-0005-0000-0000-00006F0F0000}"/>
    <cellStyle name="_Table_02 Pfd Valuation_TBG Onatel Février  2009  Vtbg V3_Commentaires TBG mars_Flash du mois de septembre 2009 (2) (version 1)_Budget Telmob 2011 6" xfId="19703" xr:uid="{00000000-0005-0000-0000-0000700F0000}"/>
    <cellStyle name="_Table_02 Pfd Valuation_TBG Onatel Février  2009  Vtbg V3_Commentaires TBG mars_Reporting Onatel Mai 2009 V 0" xfId="1089" xr:uid="{00000000-0005-0000-0000-0000710F0000}"/>
    <cellStyle name="_Table_02 Pfd Valuation_TBG Onatel Février  2009  Vtbg V3_Commentaires TBG mars_Reporting Onatel Mai 2009 V 0 2" xfId="14727" xr:uid="{00000000-0005-0000-0000-0000720F0000}"/>
    <cellStyle name="_Table_02 Pfd Valuation_TBG Onatel Février  2009  Vtbg V3_Commentaires TBG mars_Reporting Onatel Mai 2009 V 0 2 2" xfId="18520" xr:uid="{00000000-0005-0000-0000-0000730F0000}"/>
    <cellStyle name="_Table_02 Pfd Valuation_TBG Onatel Février  2009  Vtbg V3_Commentaires TBG mars_Reporting Onatel Mai 2009 V 0 3" xfId="9006" xr:uid="{00000000-0005-0000-0000-0000740F0000}"/>
    <cellStyle name="_Table_02 Pfd Valuation_TBG Onatel Février  2009  Vtbg V3_Commentaires TBG mars_Reporting Onatel Mai 2009 V 0 4" xfId="13542" xr:uid="{00000000-0005-0000-0000-0000750F0000}"/>
    <cellStyle name="_Table_02 Pfd Valuation_TBG Onatel Février  2009  Vtbg V3_Commentaires TBG mars_Reporting Onatel Mai 2009 V 0 5" xfId="19553" xr:uid="{00000000-0005-0000-0000-0000760F0000}"/>
    <cellStyle name="_Table_02 Pfd Valuation_TBG Onatel Février  2009  Vtbg V3_Commentaires TBG mars_Reporting Onatel Mai 2009 V 0 6" xfId="20067" xr:uid="{00000000-0005-0000-0000-0000770F0000}"/>
    <cellStyle name="_Table_02 Pfd Valuation_TBG Onatel Février  2009  Vtbg V3_Commentaires TBG mars_Reporting Onatel Mai 2009 V 0_Budget Telmob 2011" xfId="2844" xr:uid="{00000000-0005-0000-0000-0000780F0000}"/>
    <cellStyle name="_Table_02 Pfd Valuation_TBG Onatel Février  2009  Vtbg V3_Commentaires TBG mars_Reporting Onatel Mai 2009 V 0_Budget Telmob 2011 2" xfId="15035" xr:uid="{00000000-0005-0000-0000-0000790F0000}"/>
    <cellStyle name="_Table_02 Pfd Valuation_TBG Onatel Février  2009  Vtbg V3_Commentaires TBG mars_Reporting Onatel Mai 2009 V 0_Budget Telmob 2011 2 2" xfId="18776" xr:uid="{00000000-0005-0000-0000-00007A0F0000}"/>
    <cellStyle name="_Table_02 Pfd Valuation_TBG Onatel Février  2009  Vtbg V3_Commentaires TBG mars_Reporting Onatel Mai 2009 V 0_Budget Telmob 2011 3" xfId="10047" xr:uid="{00000000-0005-0000-0000-00007B0F0000}"/>
    <cellStyle name="_Table_02 Pfd Valuation_TBG Onatel Février  2009  Vtbg V3_Commentaires TBG mars_Reporting Onatel Mai 2009 V 0_Budget Telmob 2011 4" xfId="12470" xr:uid="{00000000-0005-0000-0000-00007C0F0000}"/>
    <cellStyle name="_Table_02 Pfd Valuation_TBG Onatel Février  2009  Vtbg V3_Commentaires TBG mars_Reporting Onatel Mai 2009 V 0_Budget Telmob 2011 5" xfId="9273" xr:uid="{00000000-0005-0000-0000-00007D0F0000}"/>
    <cellStyle name="_Table_02 Pfd Valuation_TBG Onatel Février  2009  Vtbg V3_Commentaires TBG mars_Reporting Onatel Mai 2009 V 0_Budget Telmob 2011 6" xfId="17314" xr:uid="{00000000-0005-0000-0000-00007E0F0000}"/>
    <cellStyle name="_Table_02 Pfd Valuation_TBG Onatel Février  2009  Vtbg V3_Commentaires TBG mars_Reporting Onatel septembre  2009 préparé" xfId="1090" xr:uid="{00000000-0005-0000-0000-00007F0F0000}"/>
    <cellStyle name="_Table_02 Pfd Valuation_TBG Onatel Février  2009  Vtbg V3_Commentaires TBG mars_Reporting Onatel septembre  2009 préparé 2" xfId="14728" xr:uid="{00000000-0005-0000-0000-0000800F0000}"/>
    <cellStyle name="_Table_02 Pfd Valuation_TBG Onatel Février  2009  Vtbg V3_Commentaires TBG mars_Reporting Onatel septembre  2009 préparé 2 2" xfId="18521" xr:uid="{00000000-0005-0000-0000-0000810F0000}"/>
    <cellStyle name="_Table_02 Pfd Valuation_TBG Onatel Février  2009  Vtbg V3_Commentaires TBG mars_Reporting Onatel septembre  2009 préparé 3" xfId="9007" xr:uid="{00000000-0005-0000-0000-0000820F0000}"/>
    <cellStyle name="_Table_02 Pfd Valuation_TBG Onatel Février  2009  Vtbg V3_Commentaires TBG mars_Reporting Onatel septembre  2009 préparé 4" xfId="13541" xr:uid="{00000000-0005-0000-0000-0000830F0000}"/>
    <cellStyle name="_Table_02 Pfd Valuation_TBG Onatel Février  2009  Vtbg V3_Commentaires TBG mars_Reporting Onatel septembre  2009 préparé 5" xfId="17864" xr:uid="{00000000-0005-0000-0000-0000840F0000}"/>
    <cellStyle name="_Table_02 Pfd Valuation_TBG Onatel Février  2009  Vtbg V3_Commentaires TBG mars_Reporting Onatel septembre  2009 préparé 6" xfId="14120" xr:uid="{00000000-0005-0000-0000-0000850F0000}"/>
    <cellStyle name="_Table_02 Pfd Valuation_TBG Onatel Février  2009  Vtbg V3_Commentaires TBG mars_Reporting Onatel septembre  2009 préparé_Budget Telmob 2011" xfId="2845" xr:uid="{00000000-0005-0000-0000-0000860F0000}"/>
    <cellStyle name="_Table_02 Pfd Valuation_TBG Onatel Février  2009  Vtbg V3_Commentaires TBG mars_Reporting Onatel septembre  2009 préparé_Budget Telmob 2011 2" xfId="15036" xr:uid="{00000000-0005-0000-0000-0000870F0000}"/>
    <cellStyle name="_Table_02 Pfd Valuation_TBG Onatel Février  2009  Vtbg V3_Commentaires TBG mars_Reporting Onatel septembre  2009 préparé_Budget Telmob 2011 2 2" xfId="18777" xr:uid="{00000000-0005-0000-0000-0000880F0000}"/>
    <cellStyle name="_Table_02 Pfd Valuation_TBG Onatel Février  2009  Vtbg V3_Commentaires TBG mars_Reporting Onatel septembre  2009 préparé_Budget Telmob 2011 3" xfId="10048" xr:uid="{00000000-0005-0000-0000-0000890F0000}"/>
    <cellStyle name="_Table_02 Pfd Valuation_TBG Onatel Février  2009  Vtbg V3_Commentaires TBG mars_Reporting Onatel septembre  2009 préparé_Budget Telmob 2011 4" xfId="12468" xr:uid="{00000000-0005-0000-0000-00008A0F0000}"/>
    <cellStyle name="_Table_02 Pfd Valuation_TBG Onatel Février  2009  Vtbg V3_Commentaires TBG mars_Reporting Onatel septembre  2009 préparé_Budget Telmob 2011 5" xfId="9423" xr:uid="{00000000-0005-0000-0000-00008B0F0000}"/>
    <cellStyle name="_Table_02 Pfd Valuation_TBG Onatel Février  2009  Vtbg V3_Commentaires TBG mars_Reporting Onatel septembre  2009 préparé_Budget Telmob 2011 6" xfId="10336" xr:uid="{00000000-0005-0000-0000-00008C0F0000}"/>
    <cellStyle name="_Table_02 Pfd Valuation_TBG Onatel Février  2009  Vtbg V3_Copie de Flash du mois d' avril 2009 corrigé par NAIMI" xfId="1091" xr:uid="{00000000-0005-0000-0000-00008D0F0000}"/>
    <cellStyle name="_Table_02 Pfd Valuation_TBG Onatel Février  2009  Vtbg V3_Copie de Flash du mois d' avril 2009 corrigé par NAIMI 2" xfId="14729" xr:uid="{00000000-0005-0000-0000-00008E0F0000}"/>
    <cellStyle name="_Table_02 Pfd Valuation_TBG Onatel Février  2009  Vtbg V3_Copie de Flash du mois d' avril 2009 corrigé par NAIMI 2 2" xfId="18522" xr:uid="{00000000-0005-0000-0000-00008F0F0000}"/>
    <cellStyle name="_Table_02 Pfd Valuation_TBG Onatel Février  2009  Vtbg V3_Copie de Flash du mois d' avril 2009 corrigé par NAIMI 3" xfId="9008" xr:uid="{00000000-0005-0000-0000-0000900F0000}"/>
    <cellStyle name="_Table_02 Pfd Valuation_TBG Onatel Février  2009  Vtbg V3_Copie de Flash du mois d' avril 2009 corrigé par NAIMI 4" xfId="11097" xr:uid="{00000000-0005-0000-0000-0000910F0000}"/>
    <cellStyle name="_Table_02 Pfd Valuation_TBG Onatel Février  2009  Vtbg V3_Copie de Flash du mois d' avril 2009 corrigé par NAIMI 5" xfId="8505" xr:uid="{00000000-0005-0000-0000-0000920F0000}"/>
    <cellStyle name="_Table_02 Pfd Valuation_TBG Onatel Février  2009  Vtbg V3_Copie de Flash du mois d' avril 2009 corrigé par NAIMI 6" xfId="19328" xr:uid="{00000000-0005-0000-0000-0000930F0000}"/>
    <cellStyle name="_Table_02 Pfd Valuation_TBG Onatel Février  2009  Vtbg V3_Copie de Flash du mois d' avril 2009 corrigé par NAIMI_Budget Telmob 2011" xfId="2846" xr:uid="{00000000-0005-0000-0000-0000940F0000}"/>
    <cellStyle name="_Table_02 Pfd Valuation_TBG Onatel Février  2009  Vtbg V3_Copie de Flash du mois d' avril 2009 corrigé par NAIMI_Budget Telmob 2011 2" xfId="15037" xr:uid="{00000000-0005-0000-0000-0000950F0000}"/>
    <cellStyle name="_Table_02 Pfd Valuation_TBG Onatel Février  2009  Vtbg V3_Copie de Flash du mois d' avril 2009 corrigé par NAIMI_Budget Telmob 2011 2 2" xfId="18778" xr:uid="{00000000-0005-0000-0000-0000960F0000}"/>
    <cellStyle name="_Table_02 Pfd Valuation_TBG Onatel Février  2009  Vtbg V3_Copie de Flash du mois d' avril 2009 corrigé par NAIMI_Budget Telmob 2011 3" xfId="10049" xr:uid="{00000000-0005-0000-0000-0000970F0000}"/>
    <cellStyle name="_Table_02 Pfd Valuation_TBG Onatel Février  2009  Vtbg V3_Copie de Flash du mois d' avril 2009 corrigé par NAIMI_Budget Telmob 2011 4" xfId="12466" xr:uid="{00000000-0005-0000-0000-0000980F0000}"/>
    <cellStyle name="_Table_02 Pfd Valuation_TBG Onatel Février  2009  Vtbg V3_Copie de Flash du mois d' avril 2009 corrigé par NAIMI_Budget Telmob 2011 5" xfId="17544" xr:uid="{00000000-0005-0000-0000-0000990F0000}"/>
    <cellStyle name="_Table_02 Pfd Valuation_TBG Onatel Février  2009  Vtbg V3_Copie de Flash du mois d' avril 2009 corrigé par NAIMI_Budget Telmob 2011 6" xfId="20131" xr:uid="{00000000-0005-0000-0000-00009A0F0000}"/>
    <cellStyle name="_Table_02 Pfd Valuation_TBG Onatel Février  2009  Vtbg V3_Copie de Flash du mois d' avril 2009 corrigé par NAIMI_Flash du mois de mai 2009" xfId="1092" xr:uid="{00000000-0005-0000-0000-00009B0F0000}"/>
    <cellStyle name="_Table_02 Pfd Valuation_TBG Onatel Février  2009  Vtbg V3_Copie de Flash du mois d' avril 2009 corrigé par NAIMI_Flash du mois de mai 2009 2" xfId="14730" xr:uid="{00000000-0005-0000-0000-00009C0F0000}"/>
    <cellStyle name="_Table_02 Pfd Valuation_TBG Onatel Février  2009  Vtbg V3_Copie de Flash du mois d' avril 2009 corrigé par NAIMI_Flash du mois de mai 2009 2 2" xfId="18523" xr:uid="{00000000-0005-0000-0000-00009D0F0000}"/>
    <cellStyle name="_Table_02 Pfd Valuation_TBG Onatel Février  2009  Vtbg V3_Copie de Flash du mois d' avril 2009 corrigé par NAIMI_Flash du mois de mai 2009 3" xfId="9009" xr:uid="{00000000-0005-0000-0000-00009E0F0000}"/>
    <cellStyle name="_Table_02 Pfd Valuation_TBG Onatel Février  2009  Vtbg V3_Copie de Flash du mois d' avril 2009 corrigé par NAIMI_Flash du mois de mai 2009 4" xfId="9915" xr:uid="{00000000-0005-0000-0000-00009F0F0000}"/>
    <cellStyle name="_Table_02 Pfd Valuation_TBG Onatel Février  2009  Vtbg V3_Copie de Flash du mois d' avril 2009 corrigé par NAIMI_Flash du mois de mai 2009 5" xfId="9054" xr:uid="{00000000-0005-0000-0000-0000A00F0000}"/>
    <cellStyle name="_Table_02 Pfd Valuation_TBG Onatel Février  2009  Vtbg V3_Copie de Flash du mois d' avril 2009 corrigé par NAIMI_Flash du mois de mai 2009 6" xfId="17196" xr:uid="{00000000-0005-0000-0000-0000A10F0000}"/>
    <cellStyle name="_Table_02 Pfd Valuation_TBG Onatel Février  2009  Vtbg V3_Copie de Flash du mois d' avril 2009 corrigé par NAIMI_Flash du mois de mai 2009_Budget Telmob 2011" xfId="2847" xr:uid="{00000000-0005-0000-0000-0000A20F0000}"/>
    <cellStyle name="_Table_02 Pfd Valuation_TBG Onatel Février  2009  Vtbg V3_Copie de Flash du mois d' avril 2009 corrigé par NAIMI_Flash du mois de mai 2009_Budget Telmob 2011 2" xfId="15038" xr:uid="{00000000-0005-0000-0000-0000A30F0000}"/>
    <cellStyle name="_Table_02 Pfd Valuation_TBG Onatel Février  2009  Vtbg V3_Copie de Flash du mois d' avril 2009 corrigé par NAIMI_Flash du mois de mai 2009_Budget Telmob 2011 2 2" xfId="18779" xr:uid="{00000000-0005-0000-0000-0000A40F0000}"/>
    <cellStyle name="_Table_02 Pfd Valuation_TBG Onatel Février  2009  Vtbg V3_Copie de Flash du mois d' avril 2009 corrigé par NAIMI_Flash du mois de mai 2009_Budget Telmob 2011 3" xfId="10050" xr:uid="{00000000-0005-0000-0000-0000A50F0000}"/>
    <cellStyle name="_Table_02 Pfd Valuation_TBG Onatel Février  2009  Vtbg V3_Copie de Flash du mois d' avril 2009 corrigé par NAIMI_Flash du mois de mai 2009_Budget Telmob 2011 4" xfId="12464" xr:uid="{00000000-0005-0000-0000-0000A60F0000}"/>
    <cellStyle name="_Table_02 Pfd Valuation_TBG Onatel Février  2009  Vtbg V3_Copie de Flash du mois d' avril 2009 corrigé par NAIMI_Flash du mois de mai 2009_Budget Telmob 2011 5" xfId="18954" xr:uid="{00000000-0005-0000-0000-0000A70F0000}"/>
    <cellStyle name="_Table_02 Pfd Valuation_TBG Onatel Février  2009  Vtbg V3_Copie de Flash du mois d' avril 2009 corrigé par NAIMI_Flash du mois de mai 2009_Budget Telmob 2011 6" xfId="17569" xr:uid="{00000000-0005-0000-0000-0000A80F0000}"/>
    <cellStyle name="_Table_02 Pfd Valuation_TBG Onatel Février  2009  Vtbg V3_Copie de Flash du mois d' avril 2009 corrigé par NAIMI_Flash du mois de septembre 2009 (2) (version 1)" xfId="1093" xr:uid="{00000000-0005-0000-0000-0000A90F0000}"/>
    <cellStyle name="_Table_02 Pfd Valuation_TBG Onatel Février  2009  Vtbg V3_Copie de Flash du mois d' avril 2009 corrigé par NAIMI_Flash du mois de septembre 2009 (2) (version 1) 2" xfId="14731" xr:uid="{00000000-0005-0000-0000-0000AA0F0000}"/>
    <cellStyle name="_Table_02 Pfd Valuation_TBG Onatel Février  2009  Vtbg V3_Copie de Flash du mois d' avril 2009 corrigé par NAIMI_Flash du mois de septembre 2009 (2) (version 1) 2 2" xfId="18524" xr:uid="{00000000-0005-0000-0000-0000AB0F0000}"/>
    <cellStyle name="_Table_02 Pfd Valuation_TBG Onatel Février  2009  Vtbg V3_Copie de Flash du mois d' avril 2009 corrigé par NAIMI_Flash du mois de septembre 2009 (2) (version 1) 3" xfId="9010" xr:uid="{00000000-0005-0000-0000-0000AC0F0000}"/>
    <cellStyle name="_Table_02 Pfd Valuation_TBG Onatel Février  2009  Vtbg V3_Copie de Flash du mois d' avril 2009 corrigé par NAIMI_Flash du mois de septembre 2009 (2) (version 1) 4" xfId="9914" xr:uid="{00000000-0005-0000-0000-0000AD0F0000}"/>
    <cellStyle name="_Table_02 Pfd Valuation_TBG Onatel Février  2009  Vtbg V3_Copie de Flash du mois d' avril 2009 corrigé par NAIMI_Flash du mois de septembre 2009 (2) (version 1) 5" xfId="17863" xr:uid="{00000000-0005-0000-0000-0000AE0F0000}"/>
    <cellStyle name="_Table_02 Pfd Valuation_TBG Onatel Février  2009  Vtbg V3_Copie de Flash du mois d' avril 2009 corrigé par NAIMI_Flash du mois de septembre 2009 (2) (version 1) 6" xfId="14118" xr:uid="{00000000-0005-0000-0000-0000AF0F0000}"/>
    <cellStyle name="_Table_02 Pfd Valuation_TBG Onatel Février  2009  Vtbg V3_Copie de Flash du mois d' avril 2009 corrigé par NAIMI_Flash du mois de septembre 2009 (2) (version 1)_Budget Telmob 2011" xfId="2848" xr:uid="{00000000-0005-0000-0000-0000B00F0000}"/>
    <cellStyle name="_Table_02 Pfd Valuation_TBG Onatel Février  2009  Vtbg V3_Copie de Flash du mois d' avril 2009 corrigé par NAIMI_Flash du mois de septembre 2009 (2) (version 1)_Budget Telmob 2011 2" xfId="15039" xr:uid="{00000000-0005-0000-0000-0000B10F0000}"/>
    <cellStyle name="_Table_02 Pfd Valuation_TBG Onatel Février  2009  Vtbg V3_Copie de Flash du mois d' avril 2009 corrigé par NAIMI_Flash du mois de septembre 2009 (2) (version 1)_Budget Telmob 2011 2 2" xfId="18780" xr:uid="{00000000-0005-0000-0000-0000B20F0000}"/>
    <cellStyle name="_Table_02 Pfd Valuation_TBG Onatel Février  2009  Vtbg V3_Copie de Flash du mois d' avril 2009 corrigé par NAIMI_Flash du mois de septembre 2009 (2) (version 1)_Budget Telmob 2011 3" xfId="10051" xr:uid="{00000000-0005-0000-0000-0000B30F0000}"/>
    <cellStyle name="_Table_02 Pfd Valuation_TBG Onatel Février  2009  Vtbg V3_Copie de Flash du mois d' avril 2009 corrigé par NAIMI_Flash du mois de septembre 2009 (2) (version 1)_Budget Telmob 2011 4" xfId="12462" xr:uid="{00000000-0005-0000-0000-0000B40F0000}"/>
    <cellStyle name="_Table_02 Pfd Valuation_TBG Onatel Février  2009  Vtbg V3_Copie de Flash du mois d' avril 2009 corrigé par NAIMI_Flash du mois de septembre 2009 (2) (version 1)_Budget Telmob 2011 5" xfId="18992" xr:uid="{00000000-0005-0000-0000-0000B50F0000}"/>
    <cellStyle name="_Table_02 Pfd Valuation_TBG Onatel Février  2009  Vtbg V3_Copie de Flash du mois d' avril 2009 corrigé par NAIMI_Flash du mois de septembre 2009 (2) (version 1)_Budget Telmob 2011 6" xfId="17570" xr:uid="{00000000-0005-0000-0000-0000B60F0000}"/>
    <cellStyle name="_Table_02 Pfd Valuation_TBG Onatel Février  2009  Vtbg V3_Copie de Flash du mois d' avril 2009 corrigé par NAIMI_Reporting Onatel Mai 2009 V 0" xfId="1094" xr:uid="{00000000-0005-0000-0000-0000B70F0000}"/>
    <cellStyle name="_Table_02 Pfd Valuation_TBG Onatel Février  2009  Vtbg V3_Copie de Flash du mois d' avril 2009 corrigé par NAIMI_Reporting Onatel Mai 2009 V 0 2" xfId="14732" xr:uid="{00000000-0005-0000-0000-0000B80F0000}"/>
    <cellStyle name="_Table_02 Pfd Valuation_TBG Onatel Février  2009  Vtbg V3_Copie de Flash du mois d' avril 2009 corrigé par NAIMI_Reporting Onatel Mai 2009 V 0 2 2" xfId="18525" xr:uid="{00000000-0005-0000-0000-0000B90F0000}"/>
    <cellStyle name="_Table_02 Pfd Valuation_TBG Onatel Février  2009  Vtbg V3_Copie de Flash du mois d' avril 2009 corrigé par NAIMI_Reporting Onatel Mai 2009 V 0 3" xfId="9011" xr:uid="{00000000-0005-0000-0000-0000BA0F0000}"/>
    <cellStyle name="_Table_02 Pfd Valuation_TBG Onatel Février  2009  Vtbg V3_Copie de Flash du mois d' avril 2009 corrigé par NAIMI_Reporting Onatel Mai 2009 V 0 4" xfId="8356" xr:uid="{00000000-0005-0000-0000-0000BB0F0000}"/>
    <cellStyle name="_Table_02 Pfd Valuation_TBG Onatel Février  2009  Vtbg V3_Copie de Flash du mois d' avril 2009 corrigé par NAIMI_Reporting Onatel Mai 2009 V 0 5" xfId="19065" xr:uid="{00000000-0005-0000-0000-0000BC0F0000}"/>
    <cellStyle name="_Table_02 Pfd Valuation_TBG Onatel Février  2009  Vtbg V3_Copie de Flash du mois d' avril 2009 corrigé par NAIMI_Reporting Onatel Mai 2009 V 0 6" xfId="19750" xr:uid="{00000000-0005-0000-0000-0000BD0F0000}"/>
    <cellStyle name="_Table_02 Pfd Valuation_TBG Onatel Février  2009  Vtbg V3_Copie de Flash du mois d' avril 2009 corrigé par NAIMI_Reporting Onatel Mai 2009 V 0_Budget Telmob 2011" xfId="2849" xr:uid="{00000000-0005-0000-0000-0000BE0F0000}"/>
    <cellStyle name="_Table_02 Pfd Valuation_TBG Onatel Février  2009  Vtbg V3_Copie de Flash du mois d' avril 2009 corrigé par NAIMI_Reporting Onatel Mai 2009 V 0_Budget Telmob 2011 2" xfId="15040" xr:uid="{00000000-0005-0000-0000-0000BF0F0000}"/>
    <cellStyle name="_Table_02 Pfd Valuation_TBG Onatel Février  2009  Vtbg V3_Copie de Flash du mois d' avril 2009 corrigé par NAIMI_Reporting Onatel Mai 2009 V 0_Budget Telmob 2011 2 2" xfId="18781" xr:uid="{00000000-0005-0000-0000-0000C00F0000}"/>
    <cellStyle name="_Table_02 Pfd Valuation_TBG Onatel Février  2009  Vtbg V3_Copie de Flash du mois d' avril 2009 corrigé par NAIMI_Reporting Onatel Mai 2009 V 0_Budget Telmob 2011 3" xfId="10052" xr:uid="{00000000-0005-0000-0000-0000C10F0000}"/>
    <cellStyle name="_Table_02 Pfd Valuation_TBG Onatel Février  2009  Vtbg V3_Copie de Flash du mois d' avril 2009 corrigé par NAIMI_Reporting Onatel Mai 2009 V 0_Budget Telmob 2011 4" xfId="12460" xr:uid="{00000000-0005-0000-0000-0000C20F0000}"/>
    <cellStyle name="_Table_02 Pfd Valuation_TBG Onatel Février  2009  Vtbg V3_Copie de Flash du mois d' avril 2009 corrigé par NAIMI_Reporting Onatel Mai 2009 V 0_Budget Telmob 2011 5" xfId="9349" xr:uid="{00000000-0005-0000-0000-0000C30F0000}"/>
    <cellStyle name="_Table_02 Pfd Valuation_TBG Onatel Février  2009  Vtbg V3_Copie de Flash du mois d' avril 2009 corrigé par NAIMI_Reporting Onatel Mai 2009 V 0_Budget Telmob 2011 6" xfId="17571" xr:uid="{00000000-0005-0000-0000-0000C40F0000}"/>
    <cellStyle name="_Table_02 Pfd Valuation_TBG Onatel Février  2009  Vtbg V3_Copie de Flash du mois d' avril 2009 corrigé par NAIMI_Reporting Onatel Mai 2009 V 0_Flash du mois de septembre 2009 (2) (version 1)" xfId="1095" xr:uid="{00000000-0005-0000-0000-0000C50F0000}"/>
    <cellStyle name="_Table_02 Pfd Valuation_TBG Onatel Février  2009  Vtbg V3_Copie de Flash du mois d' avril 2009 corrigé par NAIMI_Reporting Onatel Mai 2009 V 0_Flash du mois de septembre 2009 (2) (version 1) 2" xfId="14733" xr:uid="{00000000-0005-0000-0000-0000C60F0000}"/>
    <cellStyle name="_Table_02 Pfd Valuation_TBG Onatel Février  2009  Vtbg V3_Copie de Flash du mois d' avril 2009 corrigé par NAIMI_Reporting Onatel Mai 2009 V 0_Flash du mois de septembre 2009 (2) (version 1) 2 2" xfId="18526" xr:uid="{00000000-0005-0000-0000-0000C70F0000}"/>
    <cellStyle name="_Table_02 Pfd Valuation_TBG Onatel Février  2009  Vtbg V3_Copie de Flash du mois d' avril 2009 corrigé par NAIMI_Reporting Onatel Mai 2009 V 0_Flash du mois de septembre 2009 (2) (version 1) 3" xfId="9012" xr:uid="{00000000-0005-0000-0000-0000C80F0000}"/>
    <cellStyle name="_Table_02 Pfd Valuation_TBG Onatel Février  2009  Vtbg V3_Copie de Flash du mois d' avril 2009 corrigé par NAIMI_Reporting Onatel Mai 2009 V 0_Flash du mois de septembre 2009 (2) (version 1) 4" xfId="9913" xr:uid="{00000000-0005-0000-0000-0000C90F0000}"/>
    <cellStyle name="_Table_02 Pfd Valuation_TBG Onatel Février  2009  Vtbg V3_Copie de Flash du mois d' avril 2009 corrigé par NAIMI_Reporting Onatel Mai 2009 V 0_Flash du mois de septembre 2009 (2) (version 1) 5" xfId="19552" xr:uid="{00000000-0005-0000-0000-0000CA0F0000}"/>
    <cellStyle name="_Table_02 Pfd Valuation_TBG Onatel Février  2009  Vtbg V3_Copie de Flash du mois d' avril 2009 corrigé par NAIMI_Reporting Onatel Mai 2009 V 0_Flash du mois de septembre 2009 (2) (version 1) 6" xfId="20066" xr:uid="{00000000-0005-0000-0000-0000CB0F0000}"/>
    <cellStyle name="_Table_02 Pfd Valuation_TBG Onatel Février  2009  Vtbg V3_Copie de Flash du mois d' avril 2009 corrigé par NAIMI_Reporting Onatel Mai 2009 V 0_Flash du mois de septembre 2009 (2) (version 1)_Budget Telmob 2011" xfId="2850" xr:uid="{00000000-0005-0000-0000-0000CC0F0000}"/>
    <cellStyle name="_Table_02 Pfd Valuation_TBG Onatel Février  2009  Vtbg V3_Copie de Flash du mois d' avril 2009 corrigé par NAIMI_Reporting Onatel Mai 2009 V 0_Flash du mois de septembre 2009 (2) (version 1)_Budget Telmob 2011 2" xfId="15041" xr:uid="{00000000-0005-0000-0000-0000CD0F0000}"/>
    <cellStyle name="_Table_02 Pfd Valuation_TBG Onatel Février  2009  Vtbg V3_Copie de Flash du mois d' avril 2009 corrigé par NAIMI_Reporting Onatel Mai 2009 V 0_Flash du mois de septembre 2009 (2) (version 1)_Budget Telmob 2011 2 2" xfId="18782" xr:uid="{00000000-0005-0000-0000-0000CE0F0000}"/>
    <cellStyle name="_Table_02 Pfd Valuation_TBG Onatel Février  2009  Vtbg V3_Copie de Flash du mois d' avril 2009 corrigé par NAIMI_Reporting Onatel Mai 2009 V 0_Flash du mois de septembre 2009 (2) (version 1)_Budget Telmob 2011 3" xfId="10053" xr:uid="{00000000-0005-0000-0000-0000CF0F0000}"/>
    <cellStyle name="_Table_02 Pfd Valuation_TBG Onatel Février  2009  Vtbg V3_Copie de Flash du mois d' avril 2009 corrigé par NAIMI_Reporting Onatel Mai 2009 V 0_Flash du mois de septembre 2009 (2) (version 1)_Budget Telmob 2011 4" xfId="10669" xr:uid="{00000000-0005-0000-0000-0000D00F0000}"/>
    <cellStyle name="_Table_02 Pfd Valuation_TBG Onatel Février  2009  Vtbg V3_Copie de Flash du mois d' avril 2009 corrigé par NAIMI_Reporting Onatel Mai 2009 V 0_Flash du mois de septembre 2009 (2) (version 1)_Budget Telmob 2011 5" xfId="9607" xr:uid="{00000000-0005-0000-0000-0000D10F0000}"/>
    <cellStyle name="_Table_02 Pfd Valuation_TBG Onatel Février  2009  Vtbg V3_Copie de Flash du mois d' avril 2009 corrigé par NAIMI_Reporting Onatel Mai 2009 V 0_Flash du mois de septembre 2009 (2) (version 1)_Budget Telmob 2011 6" xfId="9613" xr:uid="{00000000-0005-0000-0000-0000D20F0000}"/>
    <cellStyle name="_Table_02 Pfd Valuation_TBG Onatel Février  2009  Vtbg V3_Copie de Flash du mois d' avril 2009 corrigé par NAIMI_Reporting Onatel Mai 2009 V 0_Reporting Onatel septembre  2009 préparé" xfId="1096" xr:uid="{00000000-0005-0000-0000-0000D30F0000}"/>
    <cellStyle name="_Table_02 Pfd Valuation_TBG Onatel Février  2009  Vtbg V3_Copie de Flash du mois d' avril 2009 corrigé par NAIMI_Reporting Onatel Mai 2009 V 0_Reporting Onatel septembre  2009 préparé 2" xfId="14734" xr:uid="{00000000-0005-0000-0000-0000D40F0000}"/>
    <cellStyle name="_Table_02 Pfd Valuation_TBG Onatel Février  2009  Vtbg V3_Copie de Flash du mois d' avril 2009 corrigé par NAIMI_Reporting Onatel Mai 2009 V 0_Reporting Onatel septembre  2009 préparé 2 2" xfId="18527" xr:uid="{00000000-0005-0000-0000-0000D50F0000}"/>
    <cellStyle name="_Table_02 Pfd Valuation_TBG Onatel Février  2009  Vtbg V3_Copie de Flash du mois d' avril 2009 corrigé par NAIMI_Reporting Onatel Mai 2009 V 0_Reporting Onatel septembre  2009 préparé 3" xfId="9013" xr:uid="{00000000-0005-0000-0000-0000D60F0000}"/>
    <cellStyle name="_Table_02 Pfd Valuation_TBG Onatel Février  2009  Vtbg V3_Copie de Flash du mois d' avril 2009 corrigé par NAIMI_Reporting Onatel Mai 2009 V 0_Reporting Onatel septembre  2009 préparé 4" xfId="9912" xr:uid="{00000000-0005-0000-0000-0000D70F0000}"/>
    <cellStyle name="_Table_02 Pfd Valuation_TBG Onatel Février  2009  Vtbg V3_Copie de Flash du mois d' avril 2009 corrigé par NAIMI_Reporting Onatel Mai 2009 V 0_Reporting Onatel septembre  2009 préparé 5" xfId="17862" xr:uid="{00000000-0005-0000-0000-0000D80F0000}"/>
    <cellStyle name="_Table_02 Pfd Valuation_TBG Onatel Février  2009  Vtbg V3_Copie de Flash du mois d' avril 2009 corrigé par NAIMI_Reporting Onatel Mai 2009 V 0_Reporting Onatel septembre  2009 préparé 6" xfId="11078" xr:uid="{00000000-0005-0000-0000-0000D90F0000}"/>
    <cellStyle name="_Table_02 Pfd Valuation_TBG Onatel Février  2009  Vtbg V3_Copie de Flash du mois d' avril 2009 corrigé par NAIMI_Reporting Onatel Mai 2009 V 0_Reporting Onatel septembre  2009 préparé_Budget Telmob 2011" xfId="2851" xr:uid="{00000000-0005-0000-0000-0000DA0F0000}"/>
    <cellStyle name="_Table_02 Pfd Valuation_TBG Onatel Février  2009  Vtbg V3_Copie de Flash du mois d' avril 2009 corrigé par NAIMI_Reporting Onatel Mai 2009 V 0_Reporting Onatel septembre  2009 préparé_Budget Telmob 2011 2" xfId="15042" xr:uid="{00000000-0005-0000-0000-0000DB0F0000}"/>
    <cellStyle name="_Table_02 Pfd Valuation_TBG Onatel Février  2009  Vtbg V3_Copie de Flash du mois d' avril 2009 corrigé par NAIMI_Reporting Onatel Mai 2009 V 0_Reporting Onatel septembre  2009 préparé_Budget Telmob 2011 2 2" xfId="18783" xr:uid="{00000000-0005-0000-0000-0000DC0F0000}"/>
    <cellStyle name="_Table_02 Pfd Valuation_TBG Onatel Février  2009  Vtbg V3_Copie de Flash du mois d' avril 2009 corrigé par NAIMI_Reporting Onatel Mai 2009 V 0_Reporting Onatel septembre  2009 préparé_Budget Telmob 2011 3" xfId="10054" xr:uid="{00000000-0005-0000-0000-0000DD0F0000}"/>
    <cellStyle name="_Table_02 Pfd Valuation_TBG Onatel Février  2009  Vtbg V3_Copie de Flash du mois d' avril 2009 corrigé par NAIMI_Reporting Onatel Mai 2009 V 0_Reporting Onatel septembre  2009 préparé_Budget Telmob 2011 4" xfId="10582" xr:uid="{00000000-0005-0000-0000-0000DE0F0000}"/>
    <cellStyle name="_Table_02 Pfd Valuation_TBG Onatel Février  2009  Vtbg V3_Copie de Flash du mois d' avril 2009 corrigé par NAIMI_Reporting Onatel Mai 2009 V 0_Reporting Onatel septembre  2009 préparé_Budget Telmob 2011 5" xfId="17543" xr:uid="{00000000-0005-0000-0000-0000DF0F0000}"/>
    <cellStyle name="_Table_02 Pfd Valuation_TBG Onatel Février  2009  Vtbg V3_Copie de Flash du mois d' avril 2009 corrigé par NAIMI_Reporting Onatel Mai 2009 V 0_Reporting Onatel septembre  2009 préparé_Budget Telmob 2011 6" xfId="17572" xr:uid="{00000000-0005-0000-0000-0000E00F0000}"/>
    <cellStyle name="_Table_02 Pfd Valuation_TBG Onatel Février  2009  Vtbg V3_Copie de Flash du mois d' avril 2009 corrigé par NAIMI_Reporting Onatel septembre  2009 préparé" xfId="1097" xr:uid="{00000000-0005-0000-0000-0000E10F0000}"/>
    <cellStyle name="_Table_02 Pfd Valuation_TBG Onatel Février  2009  Vtbg V3_Copie de Flash du mois d' avril 2009 corrigé par NAIMI_Reporting Onatel septembre  2009 préparé 2" xfId="14735" xr:uid="{00000000-0005-0000-0000-0000E20F0000}"/>
    <cellStyle name="_Table_02 Pfd Valuation_TBG Onatel Février  2009  Vtbg V3_Copie de Flash du mois d' avril 2009 corrigé par NAIMI_Reporting Onatel septembre  2009 préparé 2 2" xfId="18528" xr:uid="{00000000-0005-0000-0000-0000E30F0000}"/>
    <cellStyle name="_Table_02 Pfd Valuation_TBG Onatel Février  2009  Vtbg V3_Copie de Flash du mois d' avril 2009 corrigé par NAIMI_Reporting Onatel septembre  2009 préparé 3" xfId="9014" xr:uid="{00000000-0005-0000-0000-0000E40F0000}"/>
    <cellStyle name="_Table_02 Pfd Valuation_TBG Onatel Février  2009  Vtbg V3_Copie de Flash du mois d' avril 2009 corrigé par NAIMI_Reporting Onatel septembre  2009 préparé 4" xfId="9911" xr:uid="{00000000-0005-0000-0000-0000E50F0000}"/>
    <cellStyle name="_Table_02 Pfd Valuation_TBG Onatel Février  2009  Vtbg V3_Copie de Flash du mois d' avril 2009 corrigé par NAIMI_Reporting Onatel septembre  2009 préparé 5" xfId="17861" xr:uid="{00000000-0005-0000-0000-0000E60F0000}"/>
    <cellStyle name="_Table_02 Pfd Valuation_TBG Onatel Février  2009  Vtbg V3_Copie de Flash du mois d' avril 2009 corrigé par NAIMI_Reporting Onatel septembre  2009 préparé 6" xfId="13534" xr:uid="{00000000-0005-0000-0000-0000E70F0000}"/>
    <cellStyle name="_Table_02 Pfd Valuation_TBG Onatel Février  2009  Vtbg V3_Copie de Flash du mois d' avril 2009 corrigé par NAIMI_Reporting Onatel septembre  2009 préparé_Budget Telmob 2011" xfId="2852" xr:uid="{00000000-0005-0000-0000-0000E80F0000}"/>
    <cellStyle name="_Table_02 Pfd Valuation_TBG Onatel Février  2009  Vtbg V3_Copie de Flash du mois d' avril 2009 corrigé par NAIMI_Reporting Onatel septembre  2009 préparé_Budget Telmob 2011 2" xfId="15043" xr:uid="{00000000-0005-0000-0000-0000E90F0000}"/>
    <cellStyle name="_Table_02 Pfd Valuation_TBG Onatel Février  2009  Vtbg V3_Copie de Flash du mois d' avril 2009 corrigé par NAIMI_Reporting Onatel septembre  2009 préparé_Budget Telmob 2011 2 2" xfId="18784" xr:uid="{00000000-0005-0000-0000-0000EA0F0000}"/>
    <cellStyle name="_Table_02 Pfd Valuation_TBG Onatel Février  2009  Vtbg V3_Copie de Flash du mois d' avril 2009 corrigé par NAIMI_Reporting Onatel septembre  2009 préparé_Budget Telmob 2011 3" xfId="10055" xr:uid="{00000000-0005-0000-0000-0000EB0F0000}"/>
    <cellStyle name="_Table_02 Pfd Valuation_TBG Onatel Février  2009  Vtbg V3_Copie de Flash du mois d' avril 2009 corrigé par NAIMI_Reporting Onatel septembre  2009 préparé_Budget Telmob 2011 4" xfId="9666" xr:uid="{00000000-0005-0000-0000-0000EC0F0000}"/>
    <cellStyle name="_Table_02 Pfd Valuation_TBG Onatel Février  2009  Vtbg V3_Copie de Flash du mois d' avril 2009 corrigé par NAIMI_Reporting Onatel septembre  2009 préparé_Budget Telmob 2011 5" xfId="18953" xr:uid="{00000000-0005-0000-0000-0000ED0F0000}"/>
    <cellStyle name="_Table_02 Pfd Valuation_TBG Onatel Février  2009  Vtbg V3_Copie de Flash du mois d' avril 2009 corrigé par NAIMI_Reporting Onatel septembre  2009 préparé_Budget Telmob 2011 6" xfId="17573" xr:uid="{00000000-0005-0000-0000-0000EE0F0000}"/>
    <cellStyle name="_Table_02 Pfd Valuation_TBG Onatel Février  2009  Vtbg V3_Flash du mois d' avril 2009" xfId="1098" xr:uid="{00000000-0005-0000-0000-0000EF0F0000}"/>
    <cellStyle name="_Table_02 Pfd Valuation_TBG Onatel Février  2009  Vtbg V3_Flash du mois d' avril 2009 2" xfId="14736" xr:uid="{00000000-0005-0000-0000-0000F00F0000}"/>
    <cellStyle name="_Table_02 Pfd Valuation_TBG Onatel Février  2009  Vtbg V3_Flash du mois d' avril 2009 2 2" xfId="18529" xr:uid="{00000000-0005-0000-0000-0000F10F0000}"/>
    <cellStyle name="_Table_02 Pfd Valuation_TBG Onatel Février  2009  Vtbg V3_Flash du mois d' avril 2009 3" xfId="9015" xr:uid="{00000000-0005-0000-0000-0000F20F0000}"/>
    <cellStyle name="_Table_02 Pfd Valuation_TBG Onatel Février  2009  Vtbg V3_Flash du mois d' avril 2009 4" xfId="9910" xr:uid="{00000000-0005-0000-0000-0000F30F0000}"/>
    <cellStyle name="_Table_02 Pfd Valuation_TBG Onatel Février  2009  Vtbg V3_Flash du mois d' avril 2009 5" xfId="19232" xr:uid="{00000000-0005-0000-0000-0000F40F0000}"/>
    <cellStyle name="_Table_02 Pfd Valuation_TBG Onatel Février  2009  Vtbg V3_Flash du mois d' avril 2009 6" xfId="19885" xr:uid="{00000000-0005-0000-0000-0000F50F0000}"/>
    <cellStyle name="_Table_02 Pfd Valuation_TBG Onatel Février  2009  Vtbg V3_Flash du mois d' avril 2009_Budget Telmob 2011" xfId="2853" xr:uid="{00000000-0005-0000-0000-0000F60F0000}"/>
    <cellStyle name="_Table_02 Pfd Valuation_TBG Onatel Février  2009  Vtbg V3_Flash du mois d' avril 2009_Budget Telmob 2011 2" xfId="15044" xr:uid="{00000000-0005-0000-0000-0000F70F0000}"/>
    <cellStyle name="_Table_02 Pfd Valuation_TBG Onatel Février  2009  Vtbg V3_Flash du mois d' avril 2009_Budget Telmob 2011 2 2" xfId="18785" xr:uid="{00000000-0005-0000-0000-0000F80F0000}"/>
    <cellStyle name="_Table_02 Pfd Valuation_TBG Onatel Février  2009  Vtbg V3_Flash du mois d' avril 2009_Budget Telmob 2011 3" xfId="10056" xr:uid="{00000000-0005-0000-0000-0000F90F0000}"/>
    <cellStyle name="_Table_02 Pfd Valuation_TBG Onatel Février  2009  Vtbg V3_Flash du mois d' avril 2009_Budget Telmob 2011 4" xfId="10480" xr:uid="{00000000-0005-0000-0000-0000FA0F0000}"/>
    <cellStyle name="_Table_02 Pfd Valuation_TBG Onatel Février  2009  Vtbg V3_Flash du mois d' avril 2009_Budget Telmob 2011 5" xfId="18991" xr:uid="{00000000-0005-0000-0000-0000FB0F0000}"/>
    <cellStyle name="_Table_02 Pfd Valuation_TBG Onatel Février  2009  Vtbg V3_Flash du mois d' avril 2009_Budget Telmob 2011 6" xfId="13063" xr:uid="{00000000-0005-0000-0000-0000FC0F0000}"/>
    <cellStyle name="_Table_02 Pfd Valuation_TBG Onatel Février  2009  Vtbg V3_Flash du mois d' avril 2009_Flash du mois de mai 2009" xfId="1099" xr:uid="{00000000-0005-0000-0000-0000FD0F0000}"/>
    <cellStyle name="_Table_02 Pfd Valuation_TBG Onatel Février  2009  Vtbg V3_Flash du mois d' avril 2009_Flash du mois de mai 2009 2" xfId="14737" xr:uid="{00000000-0005-0000-0000-0000FE0F0000}"/>
    <cellStyle name="_Table_02 Pfd Valuation_TBG Onatel Février  2009  Vtbg V3_Flash du mois d' avril 2009_Flash du mois de mai 2009 2 2" xfId="18530" xr:uid="{00000000-0005-0000-0000-0000FF0F0000}"/>
    <cellStyle name="_Table_02 Pfd Valuation_TBG Onatel Février  2009  Vtbg V3_Flash du mois d' avril 2009_Flash du mois de mai 2009 3" xfId="9016" xr:uid="{00000000-0005-0000-0000-000000100000}"/>
    <cellStyle name="_Table_02 Pfd Valuation_TBG Onatel Février  2009  Vtbg V3_Flash du mois d' avril 2009_Flash du mois de mai 2009 4" xfId="13540" xr:uid="{00000000-0005-0000-0000-000001100000}"/>
    <cellStyle name="_Table_02 Pfd Valuation_TBG Onatel Février  2009  Vtbg V3_Flash du mois d' avril 2009_Flash du mois de mai 2009 5" xfId="19551" xr:uid="{00000000-0005-0000-0000-000002100000}"/>
    <cellStyle name="_Table_02 Pfd Valuation_TBG Onatel Février  2009  Vtbg V3_Flash du mois d' avril 2009_Flash du mois de mai 2009 6" xfId="20065" xr:uid="{00000000-0005-0000-0000-000003100000}"/>
    <cellStyle name="_Table_02 Pfd Valuation_TBG Onatel Février  2009  Vtbg V3_Flash du mois d' avril 2009_Flash du mois de mai 2009_Budget Telmob 2011" xfId="2854" xr:uid="{00000000-0005-0000-0000-000004100000}"/>
    <cellStyle name="_Table_02 Pfd Valuation_TBG Onatel Février  2009  Vtbg V3_Flash du mois d' avril 2009_Flash du mois de mai 2009_Budget Telmob 2011 2" xfId="15045" xr:uid="{00000000-0005-0000-0000-000005100000}"/>
    <cellStyle name="_Table_02 Pfd Valuation_TBG Onatel Février  2009  Vtbg V3_Flash du mois d' avril 2009_Flash du mois de mai 2009_Budget Telmob 2011 2 2" xfId="18786" xr:uid="{00000000-0005-0000-0000-000006100000}"/>
    <cellStyle name="_Table_02 Pfd Valuation_TBG Onatel Février  2009  Vtbg V3_Flash du mois d' avril 2009_Flash du mois de mai 2009_Budget Telmob 2011 3" xfId="10057" xr:uid="{00000000-0005-0000-0000-000007100000}"/>
    <cellStyle name="_Table_02 Pfd Valuation_TBG Onatel Février  2009  Vtbg V3_Flash du mois d' avril 2009_Flash du mois de mai 2009_Budget Telmob 2011 4" xfId="11079" xr:uid="{00000000-0005-0000-0000-000008100000}"/>
    <cellStyle name="_Table_02 Pfd Valuation_TBG Onatel Février  2009  Vtbg V3_Flash du mois d' avril 2009_Flash du mois de mai 2009_Budget Telmob 2011 5" xfId="9350" xr:uid="{00000000-0005-0000-0000-000009100000}"/>
    <cellStyle name="_Table_02 Pfd Valuation_TBG Onatel Février  2009  Vtbg V3_Flash du mois d' avril 2009_Flash du mois de mai 2009_Budget Telmob 2011 6" xfId="9612" xr:uid="{00000000-0005-0000-0000-00000A100000}"/>
    <cellStyle name="_Table_02 Pfd Valuation_TBG Onatel Février  2009  Vtbg V3_Flash du mois d' avril 2009_Flash du mois de septembre 2009 (2) (version 1)" xfId="1100" xr:uid="{00000000-0005-0000-0000-00000B100000}"/>
    <cellStyle name="_Table_02 Pfd Valuation_TBG Onatel Février  2009  Vtbg V3_Flash du mois d' avril 2009_Flash du mois de septembre 2009 (2) (version 1) 2" xfId="14738" xr:uid="{00000000-0005-0000-0000-00000C100000}"/>
    <cellStyle name="_Table_02 Pfd Valuation_TBG Onatel Février  2009  Vtbg V3_Flash du mois d' avril 2009_Flash du mois de septembre 2009 (2) (version 1) 2 2" xfId="18531" xr:uid="{00000000-0005-0000-0000-00000D100000}"/>
    <cellStyle name="_Table_02 Pfd Valuation_TBG Onatel Février  2009  Vtbg V3_Flash du mois d' avril 2009_Flash du mois de septembre 2009 (2) (version 1) 3" xfId="9017" xr:uid="{00000000-0005-0000-0000-00000E100000}"/>
    <cellStyle name="_Table_02 Pfd Valuation_TBG Onatel Février  2009  Vtbg V3_Flash du mois d' avril 2009_Flash du mois de septembre 2009 (2) (version 1) 4" xfId="13539" xr:uid="{00000000-0005-0000-0000-00000F100000}"/>
    <cellStyle name="_Table_02 Pfd Valuation_TBG Onatel Février  2009  Vtbg V3_Flash du mois d' avril 2009_Flash du mois de septembre 2009 (2) (version 1) 5" xfId="17860" xr:uid="{00000000-0005-0000-0000-000010100000}"/>
    <cellStyle name="_Table_02 Pfd Valuation_TBG Onatel Février  2009  Vtbg V3_Flash du mois d' avril 2009_Flash du mois de septembre 2009 (2) (version 1) 6" xfId="10875" xr:uid="{00000000-0005-0000-0000-000011100000}"/>
    <cellStyle name="_Table_02 Pfd Valuation_TBG Onatel Février  2009  Vtbg V3_Flash du mois d' avril 2009_Flash du mois de septembre 2009 (2) (version 1)_Budget Telmob 2011" xfId="2855" xr:uid="{00000000-0005-0000-0000-000012100000}"/>
    <cellStyle name="_Table_02 Pfd Valuation_TBG Onatel Février  2009  Vtbg V3_Flash du mois d' avril 2009_Flash du mois de septembre 2009 (2) (version 1)_Budget Telmob 2011 2" xfId="15046" xr:uid="{00000000-0005-0000-0000-000013100000}"/>
    <cellStyle name="_Table_02 Pfd Valuation_TBG Onatel Février  2009  Vtbg V3_Flash du mois d' avril 2009_Flash du mois de septembre 2009 (2) (version 1)_Budget Telmob 2011 2 2" xfId="18787" xr:uid="{00000000-0005-0000-0000-000014100000}"/>
    <cellStyle name="_Table_02 Pfd Valuation_TBG Onatel Février  2009  Vtbg V3_Flash du mois d' avril 2009_Flash du mois de septembre 2009 (2) (version 1)_Budget Telmob 2011 3" xfId="10058" xr:uid="{00000000-0005-0000-0000-000015100000}"/>
    <cellStyle name="_Table_02 Pfd Valuation_TBG Onatel Février  2009  Vtbg V3_Flash du mois d' avril 2009_Flash du mois de septembre 2009 (2) (version 1)_Budget Telmob 2011 4" xfId="10668" xr:uid="{00000000-0005-0000-0000-000016100000}"/>
    <cellStyle name="_Table_02 Pfd Valuation_TBG Onatel Février  2009  Vtbg V3_Flash du mois d' avril 2009_Flash du mois de septembre 2009 (2) (version 1)_Budget Telmob 2011 5" xfId="9608" xr:uid="{00000000-0005-0000-0000-000017100000}"/>
    <cellStyle name="_Table_02 Pfd Valuation_TBG Onatel Février  2009  Vtbg V3_Flash du mois d' avril 2009_Flash du mois de septembre 2009 (2) (version 1)_Budget Telmob 2011 6" xfId="13062" xr:uid="{00000000-0005-0000-0000-000018100000}"/>
    <cellStyle name="_Table_02 Pfd Valuation_TBG Onatel Février  2009  Vtbg V3_Flash du mois d' avril 2009_Reporting Onatel Mai 2009 V 0" xfId="1101" xr:uid="{00000000-0005-0000-0000-000019100000}"/>
    <cellStyle name="_Table_02 Pfd Valuation_TBG Onatel Février  2009  Vtbg V3_Flash du mois d' avril 2009_Reporting Onatel Mai 2009 V 0 2" xfId="14739" xr:uid="{00000000-0005-0000-0000-00001A100000}"/>
    <cellStyle name="_Table_02 Pfd Valuation_TBG Onatel Février  2009  Vtbg V3_Flash du mois d' avril 2009_Reporting Onatel Mai 2009 V 0 2 2" xfId="18532" xr:uid="{00000000-0005-0000-0000-00001B100000}"/>
    <cellStyle name="_Table_02 Pfd Valuation_TBG Onatel Février  2009  Vtbg V3_Flash du mois d' avril 2009_Reporting Onatel Mai 2009 V 0 3" xfId="9018" xr:uid="{00000000-0005-0000-0000-00001C100000}"/>
    <cellStyle name="_Table_02 Pfd Valuation_TBG Onatel Février  2009  Vtbg V3_Flash du mois d' avril 2009_Reporting Onatel Mai 2009 V 0 4" xfId="13538" xr:uid="{00000000-0005-0000-0000-00001D100000}"/>
    <cellStyle name="_Table_02 Pfd Valuation_TBG Onatel Février  2009  Vtbg V3_Flash du mois d' avril 2009_Reporting Onatel Mai 2009 V 0 5" xfId="8462" xr:uid="{00000000-0005-0000-0000-00001E100000}"/>
    <cellStyle name="_Table_02 Pfd Valuation_TBG Onatel Février  2009  Vtbg V3_Flash du mois d' avril 2009_Reporting Onatel Mai 2009 V 0 6" xfId="17109" xr:uid="{00000000-0005-0000-0000-00001F100000}"/>
    <cellStyle name="_Table_02 Pfd Valuation_TBG Onatel Février  2009  Vtbg V3_Flash du mois d' avril 2009_Reporting Onatel Mai 2009 V 0_Budget Telmob 2011" xfId="2856" xr:uid="{00000000-0005-0000-0000-000020100000}"/>
    <cellStyle name="_Table_02 Pfd Valuation_TBG Onatel Février  2009  Vtbg V3_Flash du mois d' avril 2009_Reporting Onatel Mai 2009 V 0_Budget Telmob 2011 2" xfId="15047" xr:uid="{00000000-0005-0000-0000-000021100000}"/>
    <cellStyle name="_Table_02 Pfd Valuation_TBG Onatel Février  2009  Vtbg V3_Flash du mois d' avril 2009_Reporting Onatel Mai 2009 V 0_Budget Telmob 2011 2 2" xfId="18788" xr:uid="{00000000-0005-0000-0000-000022100000}"/>
    <cellStyle name="_Table_02 Pfd Valuation_TBG Onatel Février  2009  Vtbg V3_Flash du mois d' avril 2009_Reporting Onatel Mai 2009 V 0_Budget Telmob 2011 3" xfId="10059" xr:uid="{00000000-0005-0000-0000-000023100000}"/>
    <cellStyle name="_Table_02 Pfd Valuation_TBG Onatel Février  2009  Vtbg V3_Flash du mois d' avril 2009_Reporting Onatel Mai 2009 V 0_Budget Telmob 2011 4" xfId="10580" xr:uid="{00000000-0005-0000-0000-000024100000}"/>
    <cellStyle name="_Table_02 Pfd Valuation_TBG Onatel Février  2009  Vtbg V3_Flash du mois d' avril 2009_Reporting Onatel Mai 2009 V 0_Budget Telmob 2011 5" xfId="17542" xr:uid="{00000000-0005-0000-0000-000025100000}"/>
    <cellStyle name="_Table_02 Pfd Valuation_TBG Onatel Février  2009  Vtbg V3_Flash du mois d' avril 2009_Reporting Onatel Mai 2009 V 0_Budget Telmob 2011 6" xfId="10454" xr:uid="{00000000-0005-0000-0000-000026100000}"/>
    <cellStyle name="_Table_02 Pfd Valuation_TBG Onatel Février  2009  Vtbg V3_Flash du mois d' avril 2009_Reporting Onatel septembre  2009 préparé" xfId="1102" xr:uid="{00000000-0005-0000-0000-000027100000}"/>
    <cellStyle name="_Table_02 Pfd Valuation_TBG Onatel Février  2009  Vtbg V3_Flash du mois d' avril 2009_Reporting Onatel septembre  2009 préparé 2" xfId="14740" xr:uid="{00000000-0005-0000-0000-000028100000}"/>
    <cellStyle name="_Table_02 Pfd Valuation_TBG Onatel Février  2009  Vtbg V3_Flash du mois d' avril 2009_Reporting Onatel septembre  2009 préparé 2 2" xfId="18533" xr:uid="{00000000-0005-0000-0000-000029100000}"/>
    <cellStyle name="_Table_02 Pfd Valuation_TBG Onatel Février  2009  Vtbg V3_Flash du mois d' avril 2009_Reporting Onatel septembre  2009 préparé 3" xfId="9019" xr:uid="{00000000-0005-0000-0000-00002A100000}"/>
    <cellStyle name="_Table_02 Pfd Valuation_TBG Onatel Février  2009  Vtbg V3_Flash du mois d' avril 2009_Reporting Onatel septembre  2009 préparé 4" xfId="13537" xr:uid="{00000000-0005-0000-0000-00002B100000}"/>
    <cellStyle name="_Table_02 Pfd Valuation_TBG Onatel Février  2009  Vtbg V3_Flash du mois d' avril 2009_Reporting Onatel septembre  2009 préparé 5" xfId="17859" xr:uid="{00000000-0005-0000-0000-00002C100000}"/>
    <cellStyle name="_Table_02 Pfd Valuation_TBG Onatel Février  2009  Vtbg V3_Flash du mois d' avril 2009_Reporting Onatel septembre  2009 préparé 6" xfId="10667" xr:uid="{00000000-0005-0000-0000-00002D100000}"/>
    <cellStyle name="_Table_02 Pfd Valuation_TBG Onatel Février  2009  Vtbg V3_Flash du mois d' avril 2009_Reporting Onatel septembre  2009 préparé_Budget Telmob 2011" xfId="2857" xr:uid="{00000000-0005-0000-0000-00002E100000}"/>
    <cellStyle name="_Table_02 Pfd Valuation_TBG Onatel Février  2009  Vtbg V3_Flash du mois d' avril 2009_Reporting Onatel septembre  2009 préparé_Budget Telmob 2011 2" xfId="15048" xr:uid="{00000000-0005-0000-0000-00002F100000}"/>
    <cellStyle name="_Table_02 Pfd Valuation_TBG Onatel Février  2009  Vtbg V3_Flash du mois d' avril 2009_Reporting Onatel septembre  2009 préparé_Budget Telmob 2011 2 2" xfId="18789" xr:uid="{00000000-0005-0000-0000-000030100000}"/>
    <cellStyle name="_Table_02 Pfd Valuation_TBG Onatel Février  2009  Vtbg V3_Flash du mois d' avril 2009_Reporting Onatel septembre  2009 préparé_Budget Telmob 2011 3" xfId="10060" xr:uid="{00000000-0005-0000-0000-000031100000}"/>
    <cellStyle name="_Table_02 Pfd Valuation_TBG Onatel Février  2009  Vtbg V3_Flash du mois d' avril 2009_Reporting Onatel septembre  2009 préparé_Budget Telmob 2011 4" xfId="12459" xr:uid="{00000000-0005-0000-0000-000032100000}"/>
    <cellStyle name="_Table_02 Pfd Valuation_TBG Onatel Février  2009  Vtbg V3_Flash du mois d' avril 2009_Reporting Onatel septembre  2009 préparé_Budget Telmob 2011 5" xfId="18990" xr:uid="{00000000-0005-0000-0000-000033100000}"/>
    <cellStyle name="_Table_02 Pfd Valuation_TBG Onatel Février  2009  Vtbg V3_Flash du mois d' avril 2009_Reporting Onatel septembre  2009 préparé_Budget Telmob 2011 6" xfId="13061" xr:uid="{00000000-0005-0000-0000-000034100000}"/>
    <cellStyle name="_Table_02 Pfd Valuation_TBG Onatel Février  2009  Vtbg V3_Flash du mois de mai 2009" xfId="1103" xr:uid="{00000000-0005-0000-0000-000035100000}"/>
    <cellStyle name="_Table_02 Pfd Valuation_TBG Onatel Février  2009  Vtbg V3_Flash du mois de mai 2009 2" xfId="14741" xr:uid="{00000000-0005-0000-0000-000036100000}"/>
    <cellStyle name="_Table_02 Pfd Valuation_TBG Onatel Février  2009  Vtbg V3_Flash du mois de mai 2009 2 2" xfId="18534" xr:uid="{00000000-0005-0000-0000-000037100000}"/>
    <cellStyle name="_Table_02 Pfd Valuation_TBG Onatel Février  2009  Vtbg V3_Flash du mois de mai 2009 3" xfId="9020" xr:uid="{00000000-0005-0000-0000-000038100000}"/>
    <cellStyle name="_Table_02 Pfd Valuation_TBG Onatel Février  2009  Vtbg V3_Flash du mois de mai 2009 4" xfId="10876" xr:uid="{00000000-0005-0000-0000-000039100000}"/>
    <cellStyle name="_Table_02 Pfd Valuation_TBG Onatel Février  2009  Vtbg V3_Flash du mois de mai 2009 5" xfId="19159" xr:uid="{00000000-0005-0000-0000-00003A100000}"/>
    <cellStyle name="_Table_02 Pfd Valuation_TBG Onatel Février  2009  Vtbg V3_Flash du mois de mai 2009 6" xfId="19824" xr:uid="{00000000-0005-0000-0000-00003B100000}"/>
    <cellStyle name="_Table_02 Pfd Valuation_TBG Onatel Février  2009  Vtbg V3_Flash du mois de mai 2009_Budget Telmob 2011" xfId="2858" xr:uid="{00000000-0005-0000-0000-00003C100000}"/>
    <cellStyle name="_Table_02 Pfd Valuation_TBG Onatel Février  2009  Vtbg V3_Flash du mois de mai 2009_Budget Telmob 2011 2" xfId="15049" xr:uid="{00000000-0005-0000-0000-00003D100000}"/>
    <cellStyle name="_Table_02 Pfd Valuation_TBG Onatel Février  2009  Vtbg V3_Flash du mois de mai 2009_Budget Telmob 2011 2 2" xfId="18790" xr:uid="{00000000-0005-0000-0000-00003E100000}"/>
    <cellStyle name="_Table_02 Pfd Valuation_TBG Onatel Février  2009  Vtbg V3_Flash du mois de mai 2009_Budget Telmob 2011 3" xfId="10061" xr:uid="{00000000-0005-0000-0000-00003F100000}"/>
    <cellStyle name="_Table_02 Pfd Valuation_TBG Onatel Février  2009  Vtbg V3_Flash du mois de mai 2009_Budget Telmob 2011 4" xfId="10581" xr:uid="{00000000-0005-0000-0000-000040100000}"/>
    <cellStyle name="_Table_02 Pfd Valuation_TBG Onatel Février  2009  Vtbg V3_Flash du mois de mai 2009_Budget Telmob 2011 5" xfId="10331" xr:uid="{00000000-0005-0000-0000-000041100000}"/>
    <cellStyle name="_Table_02 Pfd Valuation_TBG Onatel Février  2009  Vtbg V3_Flash du mois de mai 2009_Budget Telmob 2011 6" xfId="13060" xr:uid="{00000000-0005-0000-0000-000042100000}"/>
    <cellStyle name="_Table_02 Pfd Valuation_TBG Onatel Février  2009  Vtbg V3_Flash du mois de septembre 2009 (2) (version 1)" xfId="1104" xr:uid="{00000000-0005-0000-0000-000043100000}"/>
    <cellStyle name="_Table_02 Pfd Valuation_TBG Onatel Février  2009  Vtbg V3_Flash du mois de septembre 2009 (2) (version 1) 2" xfId="14742" xr:uid="{00000000-0005-0000-0000-000044100000}"/>
    <cellStyle name="_Table_02 Pfd Valuation_TBG Onatel Février  2009  Vtbg V3_Flash du mois de septembre 2009 (2) (version 1) 2 2" xfId="18535" xr:uid="{00000000-0005-0000-0000-000045100000}"/>
    <cellStyle name="_Table_02 Pfd Valuation_TBG Onatel Février  2009  Vtbg V3_Flash du mois de septembre 2009 (2) (version 1) 3" xfId="9021" xr:uid="{00000000-0005-0000-0000-000046100000}"/>
    <cellStyle name="_Table_02 Pfd Valuation_TBG Onatel Février  2009  Vtbg V3_Flash du mois de septembre 2009 (2) (version 1) 4" xfId="13536" xr:uid="{00000000-0005-0000-0000-000047100000}"/>
    <cellStyle name="_Table_02 Pfd Valuation_TBG Onatel Février  2009  Vtbg V3_Flash du mois de septembre 2009 (2) (version 1) 5" xfId="19550" xr:uid="{00000000-0005-0000-0000-000048100000}"/>
    <cellStyle name="_Table_02 Pfd Valuation_TBG Onatel Février  2009  Vtbg V3_Flash du mois de septembre 2009 (2) (version 1) 6" xfId="20064" xr:uid="{00000000-0005-0000-0000-000049100000}"/>
    <cellStyle name="_Table_02 Pfd Valuation_TBG Onatel Février  2009  Vtbg V3_Flash du mois de septembre 2009 (2) (version 1)_Budget Telmob 2011" xfId="2859" xr:uid="{00000000-0005-0000-0000-00004A100000}"/>
    <cellStyle name="_Table_02 Pfd Valuation_TBG Onatel Février  2009  Vtbg V3_Flash du mois de septembre 2009 (2) (version 1)_Budget Telmob 2011 2" xfId="15050" xr:uid="{00000000-0005-0000-0000-00004B100000}"/>
    <cellStyle name="_Table_02 Pfd Valuation_TBG Onatel Février  2009  Vtbg V3_Flash du mois de septembre 2009 (2) (version 1)_Budget Telmob 2011 2 2" xfId="18791" xr:uid="{00000000-0005-0000-0000-00004C100000}"/>
    <cellStyle name="_Table_02 Pfd Valuation_TBG Onatel Février  2009  Vtbg V3_Flash du mois de septembre 2009 (2) (version 1)_Budget Telmob 2011 3" xfId="10062" xr:uid="{00000000-0005-0000-0000-00004D100000}"/>
    <cellStyle name="_Table_02 Pfd Valuation_TBG Onatel Février  2009  Vtbg V3_Flash du mois de septembre 2009 (2) (version 1)_Budget Telmob 2011 4" xfId="9665" xr:uid="{00000000-0005-0000-0000-00004E100000}"/>
    <cellStyle name="_Table_02 Pfd Valuation_TBG Onatel Février  2009  Vtbg V3_Flash du mois de septembre 2009 (2) (version 1)_Budget Telmob 2011 5" xfId="9609" xr:uid="{00000000-0005-0000-0000-00004F100000}"/>
    <cellStyle name="_Table_02 Pfd Valuation_TBG Onatel Février  2009  Vtbg V3_Flash du mois de septembre 2009 (2) (version 1)_Budget Telmob 2011 6" xfId="13059" xr:uid="{00000000-0005-0000-0000-000050100000}"/>
    <cellStyle name="_Table_02 Pfd Valuation_TBG Onatel Février  2009  Vtbg V3_Reporting Onatel Mai 2009 V 0" xfId="1105" xr:uid="{00000000-0005-0000-0000-000051100000}"/>
    <cellStyle name="_Table_02 Pfd Valuation_TBG Onatel Février  2009  Vtbg V3_Reporting Onatel Mai 2009 V 0 2" xfId="14743" xr:uid="{00000000-0005-0000-0000-000052100000}"/>
    <cellStyle name="_Table_02 Pfd Valuation_TBG Onatel Février  2009  Vtbg V3_Reporting Onatel Mai 2009 V 0 2 2" xfId="18536" xr:uid="{00000000-0005-0000-0000-000053100000}"/>
    <cellStyle name="_Table_02 Pfd Valuation_TBG Onatel Février  2009  Vtbg V3_Reporting Onatel Mai 2009 V 0 3" xfId="9022" xr:uid="{00000000-0005-0000-0000-000054100000}"/>
    <cellStyle name="_Table_02 Pfd Valuation_TBG Onatel Février  2009  Vtbg V3_Reporting Onatel Mai 2009 V 0 4" xfId="13535" xr:uid="{00000000-0005-0000-0000-000055100000}"/>
    <cellStyle name="_Table_02 Pfd Valuation_TBG Onatel Février  2009  Vtbg V3_Reporting Onatel Mai 2009 V 0 5" xfId="17858" xr:uid="{00000000-0005-0000-0000-000056100000}"/>
    <cellStyle name="_Table_02 Pfd Valuation_TBG Onatel Février  2009  Vtbg V3_Reporting Onatel Mai 2009 V 0 6" xfId="9908" xr:uid="{00000000-0005-0000-0000-000057100000}"/>
    <cellStyle name="_Table_02 Pfd Valuation_TBG Onatel Février  2009  Vtbg V3_Reporting Onatel Mai 2009 V 0_Budget Telmob 2011" xfId="2860" xr:uid="{00000000-0005-0000-0000-000058100000}"/>
    <cellStyle name="_Table_02 Pfd Valuation_TBG Onatel Février  2009  Vtbg V3_Reporting Onatel Mai 2009 V 0_Budget Telmob 2011 2" xfId="15051" xr:uid="{00000000-0005-0000-0000-000059100000}"/>
    <cellStyle name="_Table_02 Pfd Valuation_TBG Onatel Février  2009  Vtbg V3_Reporting Onatel Mai 2009 V 0_Budget Telmob 2011 2 2" xfId="18792" xr:uid="{00000000-0005-0000-0000-00005A100000}"/>
    <cellStyle name="_Table_02 Pfd Valuation_TBG Onatel Février  2009  Vtbg V3_Reporting Onatel Mai 2009 V 0_Budget Telmob 2011 3" xfId="10063" xr:uid="{00000000-0005-0000-0000-00005B100000}"/>
    <cellStyle name="_Table_02 Pfd Valuation_TBG Onatel Février  2009  Vtbg V3_Reporting Onatel Mai 2009 V 0_Budget Telmob 2011 4" xfId="9664" xr:uid="{00000000-0005-0000-0000-00005C100000}"/>
    <cellStyle name="_Table_02 Pfd Valuation_TBG Onatel Février  2009  Vtbg V3_Reporting Onatel Mai 2009 V 0_Budget Telmob 2011 5" xfId="19617" xr:uid="{00000000-0005-0000-0000-00005D100000}"/>
    <cellStyle name="_Table_02 Pfd Valuation_TBG Onatel Février  2009  Vtbg V3_Reporting Onatel Mai 2009 V 0_Budget Telmob 2011 6" xfId="11054" xr:uid="{00000000-0005-0000-0000-00005E100000}"/>
    <cellStyle name="_Table_02 Pfd Valuation_TBG Onatel Février  2009  Vtbg V3_Reporting Onatel septembre  2009 préparé" xfId="1106" xr:uid="{00000000-0005-0000-0000-00005F100000}"/>
    <cellStyle name="_Table_02 Pfd Valuation_TBG Onatel Février  2009  Vtbg V3_Reporting Onatel septembre  2009 préparé 2" xfId="14744" xr:uid="{00000000-0005-0000-0000-000060100000}"/>
    <cellStyle name="_Table_02 Pfd Valuation_TBG Onatel Février  2009  Vtbg V3_Reporting Onatel septembre  2009 préparé 2 2" xfId="18537" xr:uid="{00000000-0005-0000-0000-000061100000}"/>
    <cellStyle name="_Table_02 Pfd Valuation_TBG Onatel Février  2009  Vtbg V3_Reporting Onatel septembre  2009 préparé 3" xfId="9023" xr:uid="{00000000-0005-0000-0000-000062100000}"/>
    <cellStyle name="_Table_02 Pfd Valuation_TBG Onatel Février  2009  Vtbg V3_Reporting Onatel septembre  2009 préparé 4" xfId="9909" xr:uid="{00000000-0005-0000-0000-000063100000}"/>
    <cellStyle name="_Table_02 Pfd Valuation_TBG Onatel Février  2009  Vtbg V3_Reporting Onatel septembre  2009 préparé 5" xfId="8506" xr:uid="{00000000-0005-0000-0000-000064100000}"/>
    <cellStyle name="_Table_02 Pfd Valuation_TBG Onatel Février  2009  Vtbg V3_Reporting Onatel septembre  2009 préparé 6" xfId="19327" xr:uid="{00000000-0005-0000-0000-000065100000}"/>
    <cellStyle name="_Table_02 Pfd Valuation_TBG Onatel Février  2009  Vtbg V3_Reporting Onatel septembre  2009 préparé_Budget Telmob 2011" xfId="2861" xr:uid="{00000000-0005-0000-0000-000066100000}"/>
    <cellStyle name="_Table_02 Pfd Valuation_TBG Onatel Février  2009  Vtbg V3_Reporting Onatel septembre  2009 préparé_Budget Telmob 2011 2" xfId="15052" xr:uid="{00000000-0005-0000-0000-000067100000}"/>
    <cellStyle name="_Table_02 Pfd Valuation_TBG Onatel Février  2009  Vtbg V3_Reporting Onatel septembre  2009 préparé_Budget Telmob 2011 2 2" xfId="18793" xr:uid="{00000000-0005-0000-0000-000068100000}"/>
    <cellStyle name="_Table_02 Pfd Valuation_TBG Onatel Février  2009  Vtbg V3_Reporting Onatel septembre  2009 préparé_Budget Telmob 2011 3" xfId="10064" xr:uid="{00000000-0005-0000-0000-000069100000}"/>
    <cellStyle name="_Table_02 Pfd Valuation_TBG Onatel Février  2009  Vtbg V3_Reporting Onatel septembre  2009 préparé_Budget Telmob 2011 4" xfId="10479" xr:uid="{00000000-0005-0000-0000-00006A100000}"/>
    <cellStyle name="_Table_02 Pfd Valuation_TBG Onatel Février  2009  Vtbg V3_Reporting Onatel septembre  2009 préparé_Budget Telmob 2011 5" xfId="12914" xr:uid="{00000000-0005-0000-0000-00006B100000}"/>
    <cellStyle name="_Table_02 Pfd Valuation_TBG Onatel Février  2009  Vtbg V3_Reporting Onatel septembre  2009 préparé_Budget Telmob 2011 6" xfId="13058" xr:uid="{00000000-0005-0000-0000-00006C100000}"/>
    <cellStyle name="_Table_Budget Telmob 2011" xfId="2862" xr:uid="{00000000-0005-0000-0000-00006D100000}"/>
    <cellStyle name="_Table_Capex- Mobile" xfId="1107" xr:uid="{00000000-0005-0000-0000-00006E100000}"/>
    <cellStyle name="_Table_commentaires fixe  internet Déc 08" xfId="1108" xr:uid="{00000000-0005-0000-0000-00006F100000}"/>
    <cellStyle name="_Table_commentaires fixe  internet Déc 08_Budget Telmob 2011" xfId="2863" xr:uid="{00000000-0005-0000-0000-000070100000}"/>
    <cellStyle name="_Table_commentaires fixe  internet Déc 08_Commentaires TBG mars" xfId="1109" xr:uid="{00000000-0005-0000-0000-000071100000}"/>
    <cellStyle name="_Table_commentaires fixe  internet Déc 08_Commentaires TBG mars_Budget Telmob 2011" xfId="2864" xr:uid="{00000000-0005-0000-0000-000072100000}"/>
    <cellStyle name="_Table_commentaires fixe  internet Déc 08_Commentaires TBG mars_Copie de Flash du mois d' avril 2009 corrigé par NAIMI" xfId="1110" xr:uid="{00000000-0005-0000-0000-000073100000}"/>
    <cellStyle name="_Table_commentaires fixe  internet Déc 08_Commentaires TBG mars_Copie de Flash du mois d' avril 2009 corrigé par NAIMI_Budget Telmob 2011" xfId="2865" xr:uid="{00000000-0005-0000-0000-000074100000}"/>
    <cellStyle name="_Table_commentaires fixe  internet Déc 08_Commentaires TBG mars_Copie de Flash du mois d' avril 2009 corrigé par NAIMI_Flash du mois de mai 2009" xfId="1111" xr:uid="{00000000-0005-0000-0000-000075100000}"/>
    <cellStyle name="_Table_commentaires fixe  internet Déc 08_Commentaires TBG mars_Copie de Flash du mois d' avril 2009 corrigé par NAIMI_Flash du mois de mai 2009_Budget Telmob 2011" xfId="2866" xr:uid="{00000000-0005-0000-0000-000076100000}"/>
    <cellStyle name="_Table_commentaires fixe  internet Déc 08_Commentaires TBG mars_Copie de Flash du mois d' avril 2009 corrigé par NAIMI_Flash du mois de septembre 2009 (2) (version 1)" xfId="1112" xr:uid="{00000000-0005-0000-0000-000077100000}"/>
    <cellStyle name="_Table_commentaires fixe  internet Déc 08_Commentaires TBG mars_Copie de Flash du mois d' avril 2009 corrigé par NAIMI_Flash du mois de septembre 2009 (2) (version 1)_Budget Telmob 2011" xfId="2867" xr:uid="{00000000-0005-0000-0000-000078100000}"/>
    <cellStyle name="_Table_commentaires fixe  internet Déc 08_Commentaires TBG mars_Copie de Flash du mois d' avril 2009 corrigé par NAIMI_Reporting Onatel Mai 2009 V 0" xfId="1113" xr:uid="{00000000-0005-0000-0000-000079100000}"/>
    <cellStyle name="_Table_commentaires fixe  internet Déc 08_Commentaires TBG mars_Copie de Flash du mois d' avril 2009 corrigé par NAIMI_Reporting Onatel Mai 2009 V 0_Budget Telmob 2011" xfId="2868" xr:uid="{00000000-0005-0000-0000-00007A100000}"/>
    <cellStyle name="_Table_commentaires fixe  internet Déc 08_Commentaires TBG mars_Copie de Flash du mois d' avril 2009 corrigé par NAIMI_Reporting Onatel Mai 2009 V 0_Flash du mois de septembre 2009 (2) (version 1)" xfId="1114" xr:uid="{00000000-0005-0000-0000-00007B100000}"/>
    <cellStyle name="_Table_commentaires fixe  internet Déc 08_Commentaires TBG mars_Copie de Flash du mois d' avril 2009 corrigé par NAIMI_Reporting Onatel Mai 2009 V 0_Flash du mois de septembre 2009 (2) (version 1)_Budget Telmob 2011" xfId="2869" xr:uid="{00000000-0005-0000-0000-00007C100000}"/>
    <cellStyle name="_Table_commentaires fixe  internet Déc 08_Commentaires TBG mars_Copie de Flash du mois d' avril 2009 corrigé par NAIMI_Reporting Onatel Mai 2009 V 0_Reporting Onatel septembre  2009 préparé" xfId="1115" xr:uid="{00000000-0005-0000-0000-00007D100000}"/>
    <cellStyle name="_Table_commentaires fixe  internet Déc 08_Commentaires TBG mars_Copie de Flash du mois d' avril 2009 corrigé par NAIMI_Reporting Onatel Mai 2009 V 0_Reporting Onatel septembre  2009 préparé_Budget Telmob 2011" xfId="2870" xr:uid="{00000000-0005-0000-0000-00007E100000}"/>
    <cellStyle name="_Table_commentaires fixe  internet Déc 08_Commentaires TBG mars_Copie de Flash du mois d' avril 2009 corrigé par NAIMI_Reporting Onatel septembre  2009 préparé" xfId="1116" xr:uid="{00000000-0005-0000-0000-00007F100000}"/>
    <cellStyle name="_Table_commentaires fixe  internet Déc 08_Commentaires TBG mars_Copie de Flash du mois d' avril 2009 corrigé par NAIMI_Reporting Onatel septembre  2009 préparé_Budget Telmob 2011" xfId="2871" xr:uid="{00000000-0005-0000-0000-000080100000}"/>
    <cellStyle name="_Table_commentaires fixe  internet Déc 08_Commentaires TBG mars_Flash du mois d' avril 2009" xfId="1117" xr:uid="{00000000-0005-0000-0000-000081100000}"/>
    <cellStyle name="_Table_commentaires fixe  internet Déc 08_Commentaires TBG mars_Flash du mois d' avril 2009_Budget Telmob 2011" xfId="2872" xr:uid="{00000000-0005-0000-0000-000082100000}"/>
    <cellStyle name="_Table_commentaires fixe  internet Déc 08_Commentaires TBG mars_Flash du mois d' avril 2009_Flash du mois de mai 2009" xfId="1118" xr:uid="{00000000-0005-0000-0000-000083100000}"/>
    <cellStyle name="_Table_commentaires fixe  internet Déc 08_Commentaires TBG mars_Flash du mois d' avril 2009_Flash du mois de mai 2009_Budget Telmob 2011" xfId="2873" xr:uid="{00000000-0005-0000-0000-000084100000}"/>
    <cellStyle name="_Table_commentaires fixe  internet Déc 08_Commentaires TBG mars_Flash du mois d' avril 2009_Flash du mois de septembre 2009 (2) (version 1)" xfId="1119" xr:uid="{00000000-0005-0000-0000-000085100000}"/>
    <cellStyle name="_Table_commentaires fixe  internet Déc 08_Commentaires TBG mars_Flash du mois d' avril 2009_Flash du mois de septembre 2009 (2) (version 1)_Budget Telmob 2011" xfId="2874" xr:uid="{00000000-0005-0000-0000-000086100000}"/>
    <cellStyle name="_Table_commentaires fixe  internet Déc 08_Commentaires TBG mars_Flash du mois d' avril 2009_Reporting Onatel Mai 2009 V 0" xfId="1120" xr:uid="{00000000-0005-0000-0000-000087100000}"/>
    <cellStyle name="_Table_commentaires fixe  internet Déc 08_Commentaires TBG mars_Flash du mois d' avril 2009_Reporting Onatel Mai 2009 V 0_Budget Telmob 2011" xfId="2875" xr:uid="{00000000-0005-0000-0000-000088100000}"/>
    <cellStyle name="_Table_commentaires fixe  internet Déc 08_Commentaires TBG mars_Flash du mois d' avril 2009_Reporting Onatel septembre  2009 préparé" xfId="1121" xr:uid="{00000000-0005-0000-0000-000089100000}"/>
    <cellStyle name="_Table_commentaires fixe  internet Déc 08_Commentaires TBG mars_Flash du mois d' avril 2009_Reporting Onatel septembre  2009 préparé_Budget Telmob 2011" xfId="2876" xr:uid="{00000000-0005-0000-0000-00008A100000}"/>
    <cellStyle name="_Table_commentaires fixe  internet Déc 08_Commentaires TBG mars_Flash du mois de mai 2009" xfId="1122" xr:uid="{00000000-0005-0000-0000-00008B100000}"/>
    <cellStyle name="_Table_commentaires fixe  internet Déc 08_Commentaires TBG mars_Flash du mois de mai 2009_Budget Telmob 2011" xfId="2877" xr:uid="{00000000-0005-0000-0000-00008C100000}"/>
    <cellStyle name="_Table_commentaires fixe  internet Déc 08_Commentaires TBG mars_Flash du mois de septembre 2009 (2) (version 1)" xfId="1123" xr:uid="{00000000-0005-0000-0000-00008D100000}"/>
    <cellStyle name="_Table_commentaires fixe  internet Déc 08_Commentaires TBG mars_Flash du mois de septembre 2009 (2) (version 1)_Budget Telmob 2011" xfId="2878" xr:uid="{00000000-0005-0000-0000-00008E100000}"/>
    <cellStyle name="_Table_commentaires fixe  internet Déc 08_Commentaires TBG mars_Reporting Onatel Mai 2009 V 0" xfId="1124" xr:uid="{00000000-0005-0000-0000-00008F100000}"/>
    <cellStyle name="_Table_commentaires fixe  internet Déc 08_Commentaires TBG mars_Reporting Onatel Mai 2009 V 0_Budget Telmob 2011" xfId="2879" xr:uid="{00000000-0005-0000-0000-000090100000}"/>
    <cellStyle name="_Table_commentaires fixe  internet Déc 08_Commentaires TBG mars_Reporting Onatel septembre  2009 préparé" xfId="1125" xr:uid="{00000000-0005-0000-0000-000091100000}"/>
    <cellStyle name="_Table_commentaires fixe  internet Déc 08_Commentaires TBG mars_Reporting Onatel septembre  2009 préparé_Budget Telmob 2011" xfId="2880" xr:uid="{00000000-0005-0000-0000-000092100000}"/>
    <cellStyle name="_Table_commentaires fixe  internet Déc 08_Copie de Flash du mois d' avril 2009 corrigé par NAIMI" xfId="1126" xr:uid="{00000000-0005-0000-0000-000093100000}"/>
    <cellStyle name="_Table_commentaires fixe  internet Déc 08_Copie de Flash du mois d' avril 2009 corrigé par NAIMI_Budget Telmob 2011" xfId="2881" xr:uid="{00000000-0005-0000-0000-000094100000}"/>
    <cellStyle name="_Table_commentaires fixe  internet Déc 08_Copie de Flash du mois d' avril 2009 corrigé par NAIMI_Flash du mois de mai 2009" xfId="1127" xr:uid="{00000000-0005-0000-0000-000095100000}"/>
    <cellStyle name="_Table_commentaires fixe  internet Déc 08_Copie de Flash du mois d' avril 2009 corrigé par NAIMI_Flash du mois de mai 2009_Budget Telmob 2011" xfId="2882" xr:uid="{00000000-0005-0000-0000-000096100000}"/>
    <cellStyle name="_Table_commentaires fixe  internet Déc 08_Copie de Flash du mois d' avril 2009 corrigé par NAIMI_Flash du mois de septembre 2009 (2) (version 1)" xfId="1128" xr:uid="{00000000-0005-0000-0000-000097100000}"/>
    <cellStyle name="_Table_commentaires fixe  internet Déc 08_Copie de Flash du mois d' avril 2009 corrigé par NAIMI_Flash du mois de septembre 2009 (2) (version 1)_Budget Telmob 2011" xfId="2883" xr:uid="{00000000-0005-0000-0000-000098100000}"/>
    <cellStyle name="_Table_commentaires fixe  internet Déc 08_Copie de Flash du mois d' avril 2009 corrigé par NAIMI_Reporting Onatel Mai 2009 V 0" xfId="1129" xr:uid="{00000000-0005-0000-0000-000099100000}"/>
    <cellStyle name="_Table_commentaires fixe  internet Déc 08_Copie de Flash du mois d' avril 2009 corrigé par NAIMI_Reporting Onatel Mai 2009 V 0_Budget Telmob 2011" xfId="2884" xr:uid="{00000000-0005-0000-0000-00009A100000}"/>
    <cellStyle name="_Table_commentaires fixe  internet Déc 08_Copie de Flash du mois d' avril 2009 corrigé par NAIMI_Reporting Onatel Mai 2009 V 0_Flash du mois de septembre 2009 (2) (version 1)" xfId="1130" xr:uid="{00000000-0005-0000-0000-00009B100000}"/>
    <cellStyle name="_Table_commentaires fixe  internet Déc 08_Copie de Flash du mois d' avril 2009 corrigé par NAIMI_Reporting Onatel Mai 2009 V 0_Flash du mois de septembre 2009 (2) (version 1)_Budget Telmob 2011" xfId="2885" xr:uid="{00000000-0005-0000-0000-00009C100000}"/>
    <cellStyle name="_Table_commentaires fixe  internet Déc 08_Copie de Flash du mois d' avril 2009 corrigé par NAIMI_Reporting Onatel Mai 2009 V 0_Reporting Onatel septembre  2009 préparé" xfId="1131" xr:uid="{00000000-0005-0000-0000-00009D100000}"/>
    <cellStyle name="_Table_commentaires fixe  internet Déc 08_Copie de Flash du mois d' avril 2009 corrigé par NAIMI_Reporting Onatel Mai 2009 V 0_Reporting Onatel septembre  2009 préparé_Budget Telmob 2011" xfId="2886" xr:uid="{00000000-0005-0000-0000-00009E100000}"/>
    <cellStyle name="_Table_commentaires fixe  internet Déc 08_Copie de Flash du mois d' avril 2009 corrigé par NAIMI_Reporting Onatel septembre  2009 préparé" xfId="1132" xr:uid="{00000000-0005-0000-0000-00009F100000}"/>
    <cellStyle name="_Table_commentaires fixe  internet Déc 08_Copie de Flash du mois d' avril 2009 corrigé par NAIMI_Reporting Onatel septembre  2009 préparé_Budget Telmob 2011" xfId="2887" xr:uid="{00000000-0005-0000-0000-0000A0100000}"/>
    <cellStyle name="_Table_commentaires fixe  internet Déc 08_Flash du mois d' avril 2009" xfId="1133" xr:uid="{00000000-0005-0000-0000-0000A1100000}"/>
    <cellStyle name="_Table_commentaires fixe  internet Déc 08_Flash du mois d' avril 2009_Budget Telmob 2011" xfId="2888" xr:uid="{00000000-0005-0000-0000-0000A2100000}"/>
    <cellStyle name="_Table_commentaires fixe  internet Déc 08_Flash du mois d' avril 2009_Flash du mois de mai 2009" xfId="1134" xr:uid="{00000000-0005-0000-0000-0000A3100000}"/>
    <cellStyle name="_Table_commentaires fixe  internet Déc 08_Flash du mois d' avril 2009_Flash du mois de mai 2009_Budget Telmob 2011" xfId="2889" xr:uid="{00000000-0005-0000-0000-0000A4100000}"/>
    <cellStyle name="_Table_commentaires fixe  internet Déc 08_Flash du mois d' avril 2009_Flash du mois de septembre 2009 (2) (version 1)" xfId="1135" xr:uid="{00000000-0005-0000-0000-0000A5100000}"/>
    <cellStyle name="_Table_commentaires fixe  internet Déc 08_Flash du mois d' avril 2009_Flash du mois de septembre 2009 (2) (version 1)_Budget Telmob 2011" xfId="2890" xr:uid="{00000000-0005-0000-0000-0000A6100000}"/>
    <cellStyle name="_Table_commentaires fixe  internet Déc 08_Flash du mois d' avril 2009_Reporting Onatel Mai 2009 V 0" xfId="1136" xr:uid="{00000000-0005-0000-0000-0000A7100000}"/>
    <cellStyle name="_Table_commentaires fixe  internet Déc 08_Flash du mois d' avril 2009_Reporting Onatel Mai 2009 V 0_Budget Telmob 2011" xfId="2891" xr:uid="{00000000-0005-0000-0000-0000A8100000}"/>
    <cellStyle name="_Table_commentaires fixe  internet Déc 08_Flash du mois d' avril 2009_Reporting Onatel septembre  2009 préparé" xfId="1137" xr:uid="{00000000-0005-0000-0000-0000A9100000}"/>
    <cellStyle name="_Table_commentaires fixe  internet Déc 08_Flash du mois d' avril 2009_Reporting Onatel septembre  2009 préparé_Budget Telmob 2011" xfId="2892" xr:uid="{00000000-0005-0000-0000-0000AA100000}"/>
    <cellStyle name="_Table_commentaires fixe  internet Déc 08_Flash du mois de mai 2009" xfId="1138" xr:uid="{00000000-0005-0000-0000-0000AB100000}"/>
    <cellStyle name="_Table_commentaires fixe  internet Déc 08_Flash du mois de mai 2009_Budget Telmob 2011" xfId="2893" xr:uid="{00000000-0005-0000-0000-0000AC100000}"/>
    <cellStyle name="_Table_commentaires fixe  internet Déc 08_Flash du mois de septembre 2009 (2) (version 1)" xfId="1139" xr:uid="{00000000-0005-0000-0000-0000AD100000}"/>
    <cellStyle name="_Table_commentaires fixe  internet Déc 08_Flash du mois de septembre 2009 (2) (version 1)_Budget Telmob 2011" xfId="2894" xr:uid="{00000000-0005-0000-0000-0000AE100000}"/>
    <cellStyle name="_Table_commentaires fixe  internet Déc 08_Reporting Onatel Avril 2009 V0" xfId="1140" xr:uid="{00000000-0005-0000-0000-0000AF100000}"/>
    <cellStyle name="_Table_commentaires fixe  internet Déc 08_Reporting Onatel Avril 2009 V0_Budget Telmob 2011" xfId="2895" xr:uid="{00000000-0005-0000-0000-0000B0100000}"/>
    <cellStyle name="_Table_commentaires fixe  internet Déc 08_Reporting Onatel Avril 2009 V0_Copie de Flash du mois d' avril 2009 corrigé par NAIMI" xfId="1141" xr:uid="{00000000-0005-0000-0000-0000B1100000}"/>
    <cellStyle name="_Table_commentaires fixe  internet Déc 08_Reporting Onatel Avril 2009 V0_Copie de Flash du mois d' avril 2009 corrigé par NAIMI_Budget Telmob 2011" xfId="2896" xr:uid="{00000000-0005-0000-0000-0000B2100000}"/>
    <cellStyle name="_Table_commentaires fixe  internet Déc 08_Reporting Onatel Avril 2009 V0_Copie de Flash du mois d' avril 2009 corrigé par NAIMI_Flash du mois de mai 2009" xfId="1142" xr:uid="{00000000-0005-0000-0000-0000B3100000}"/>
    <cellStyle name="_Table_commentaires fixe  internet Déc 08_Reporting Onatel Avril 2009 V0_Copie de Flash du mois d' avril 2009 corrigé par NAIMI_Flash du mois de mai 2009_Budget Telmob 2011" xfId="2897" xr:uid="{00000000-0005-0000-0000-0000B4100000}"/>
    <cellStyle name="_Table_commentaires fixe  internet Déc 08_Reporting Onatel Avril 2009 V0_Copie de Flash du mois d' avril 2009 corrigé par NAIMI_Flash du mois de septembre 2009 (2) (version 1)" xfId="1143" xr:uid="{00000000-0005-0000-0000-0000B5100000}"/>
    <cellStyle name="_Table_commentaires fixe  internet Déc 08_Reporting Onatel Avril 2009 V0_Copie de Flash du mois d' avril 2009 corrigé par NAIMI_Flash du mois de septembre 2009 (2) (version 1)_Budget Telmob 2011" xfId="2898" xr:uid="{00000000-0005-0000-0000-0000B6100000}"/>
    <cellStyle name="_Table_commentaires fixe  internet Déc 08_Reporting Onatel Avril 2009 V0_Copie de Flash du mois d' avril 2009 corrigé par NAIMI_Reporting Onatel Mai 2009 V 0" xfId="1144" xr:uid="{00000000-0005-0000-0000-0000B7100000}"/>
    <cellStyle name="_Table_commentaires fixe  internet Déc 08_Reporting Onatel Avril 2009 V0_Copie de Flash du mois d' avril 2009 corrigé par NAIMI_Reporting Onatel Mai 2009 V 0_Budget Telmob 2011" xfId="2899" xr:uid="{00000000-0005-0000-0000-0000B8100000}"/>
    <cellStyle name="_Table_commentaires fixe  internet Déc 08_Reporting Onatel Avril 2009 V0_Copie de Flash du mois d' avril 2009 corrigé par NAIMI_Reporting Onatel Mai 2009 V 0_Flash du mois de septembre 2009 (2) (version 1)" xfId="1145" xr:uid="{00000000-0005-0000-0000-0000B9100000}"/>
    <cellStyle name="_Table_commentaires fixe  internet Déc 08_Reporting Onatel Avril 2009 V0_Copie de Flash du mois d' avril 2009 corrigé par NAIMI_Reporting Onatel Mai 2009 V 0_Flash du mois de septembre 2009 (2) (version 1)_Budget Telmob 2011" xfId="2900" xr:uid="{00000000-0005-0000-0000-0000BA100000}"/>
    <cellStyle name="_Table_commentaires fixe  internet Déc 08_Reporting Onatel Avril 2009 V0_Copie de Flash du mois d' avril 2009 corrigé par NAIMI_Reporting Onatel Mai 2009 V 0_Reporting Onatel septembre  2009 préparé" xfId="1146" xr:uid="{00000000-0005-0000-0000-0000BB100000}"/>
    <cellStyle name="_Table_commentaires fixe  internet Déc 08_Reporting Onatel Avril 2009 V0_Copie de Flash du mois d' avril 2009 corrigé par NAIMI_Reporting Onatel Mai 2009 V 0_Reporting Onatel septembre  2009 préparé_Budget Telmob 2011" xfId="2901" xr:uid="{00000000-0005-0000-0000-0000BC100000}"/>
    <cellStyle name="_Table_commentaires fixe  internet Déc 08_Reporting Onatel Avril 2009 V0_Copie de Flash du mois d' avril 2009 corrigé par NAIMI_Reporting Onatel septembre  2009 préparé" xfId="1147" xr:uid="{00000000-0005-0000-0000-0000BD100000}"/>
    <cellStyle name="_Table_commentaires fixe  internet Déc 08_Reporting Onatel Avril 2009 V0_Copie de Flash du mois d' avril 2009 corrigé par NAIMI_Reporting Onatel septembre  2009 préparé_Budget Telmob 2011" xfId="2902" xr:uid="{00000000-0005-0000-0000-0000BE100000}"/>
    <cellStyle name="_Table_commentaires fixe  internet Déc 08_Reporting Onatel Avril 2009 V0_Flash du mois de mai 2009" xfId="1148" xr:uid="{00000000-0005-0000-0000-0000BF100000}"/>
    <cellStyle name="_Table_commentaires fixe  internet Déc 08_Reporting Onatel Avril 2009 V0_Flash du mois de mai 2009_Budget Telmob 2011" xfId="2903" xr:uid="{00000000-0005-0000-0000-0000C0100000}"/>
    <cellStyle name="_Table_commentaires fixe  internet Déc 08_Reporting Onatel Avril 2009 V0_Flash du mois de septembre 2009 (2) (version 1)" xfId="1149" xr:uid="{00000000-0005-0000-0000-0000C1100000}"/>
    <cellStyle name="_Table_commentaires fixe  internet Déc 08_Reporting Onatel Avril 2009 V0_Flash du mois de septembre 2009 (2) (version 1)_Budget Telmob 2011" xfId="2904" xr:uid="{00000000-0005-0000-0000-0000C2100000}"/>
    <cellStyle name="_Table_commentaires fixe  internet Déc 08_Reporting Onatel Avril 2009 V0_Reporting Onatel Mai 2009 V 0" xfId="1150" xr:uid="{00000000-0005-0000-0000-0000C3100000}"/>
    <cellStyle name="_Table_commentaires fixe  internet Déc 08_Reporting Onatel Avril 2009 V0_Reporting Onatel Mai 2009 V 0_Budget Telmob 2011" xfId="2905" xr:uid="{00000000-0005-0000-0000-0000C4100000}"/>
    <cellStyle name="_Table_commentaires fixe  internet Déc 08_Reporting Onatel Avril 2009 V0_Reporting Onatel septembre  2009 préparé" xfId="1151" xr:uid="{00000000-0005-0000-0000-0000C5100000}"/>
    <cellStyle name="_Table_commentaires fixe  internet Déc 08_Reporting Onatel Avril 2009 V0_Reporting Onatel septembre  2009 préparé_Budget Telmob 2011" xfId="2906" xr:uid="{00000000-0005-0000-0000-0000C6100000}"/>
    <cellStyle name="_Table_commentaires fixe  internet Déc 08_Reporting Onatel Mai 2009 V 0" xfId="1152" xr:uid="{00000000-0005-0000-0000-0000C7100000}"/>
    <cellStyle name="_Table_commentaires fixe  internet Déc 08_Reporting Onatel Mai 2009 V 0 A ENVOYE" xfId="1153" xr:uid="{00000000-0005-0000-0000-0000C8100000}"/>
    <cellStyle name="_Table_commentaires fixe  internet Déc 08_Reporting Onatel Mai 2009 V 0 A ENVOYE_Budget Telmob 2011" xfId="2907" xr:uid="{00000000-0005-0000-0000-0000C9100000}"/>
    <cellStyle name="_Table_commentaires fixe  internet Déc 08_Reporting Onatel Mai 2009 V 0 A ENVOYE_Flash du mois de septembre 2009 (2) (version 1)" xfId="1154" xr:uid="{00000000-0005-0000-0000-0000CA100000}"/>
    <cellStyle name="_Table_commentaires fixe  internet Déc 08_Reporting Onatel Mai 2009 V 0 A ENVOYE_Flash du mois de septembre 2009 (2) (version 1)_Budget Telmob 2011" xfId="2908" xr:uid="{00000000-0005-0000-0000-0000CB100000}"/>
    <cellStyle name="_Table_commentaires fixe  internet Déc 08_Reporting Onatel Mai 2009 V 0 A ENVOYE_Reporting Onatel septembre  2009 préparé" xfId="1155" xr:uid="{00000000-0005-0000-0000-0000CC100000}"/>
    <cellStyle name="_Table_commentaires fixe  internet Déc 08_Reporting Onatel Mai 2009 V 0 A ENVOYE_Reporting Onatel septembre  2009 préparé_Budget Telmob 2011" xfId="2909" xr:uid="{00000000-0005-0000-0000-0000CD100000}"/>
    <cellStyle name="_Table_commentaires fixe  internet Déc 08_Reporting Onatel Mai 2009 V 0_Budget Telmob 2011" xfId="2910" xr:uid="{00000000-0005-0000-0000-0000CE100000}"/>
    <cellStyle name="_Table_commentaires fixe  internet Déc 08_Reporting Onatel septembre  2009 préparé" xfId="1156" xr:uid="{00000000-0005-0000-0000-0000CF100000}"/>
    <cellStyle name="_Table_commentaires fixe  internet Déc 08_Reporting Onatel septembre  2009 préparé_Budget Telmob 2011" xfId="2911" xr:uid="{00000000-0005-0000-0000-0000D0100000}"/>
    <cellStyle name="_Table_commentaires fixe  internet Déc 08_TBG Onatel Février  2009  Vtbg V3" xfId="1157" xr:uid="{00000000-0005-0000-0000-0000D1100000}"/>
    <cellStyle name="_Table_commentaires fixe  internet Déc 08_TBG Onatel Février  2009  Vtbg V3_Budget Telmob 2011" xfId="2912" xr:uid="{00000000-0005-0000-0000-0000D2100000}"/>
    <cellStyle name="_Table_commentaires fixe  internet Déc 08_TBG Onatel Février  2009  Vtbg V3_Commentaires TBG mars" xfId="1158" xr:uid="{00000000-0005-0000-0000-0000D3100000}"/>
    <cellStyle name="_Table_commentaires fixe  internet Déc 08_TBG Onatel Février  2009  Vtbg V3_Commentaires TBG mars_Budget Telmob 2011" xfId="2913" xr:uid="{00000000-0005-0000-0000-0000D4100000}"/>
    <cellStyle name="_Table_commentaires fixe  internet Déc 08_TBG Onatel Février  2009  Vtbg V3_Commentaires TBG mars_Copie de Flash du mois d' avril 2009 corrigé par NAIMI" xfId="1159" xr:uid="{00000000-0005-0000-0000-0000D5100000}"/>
    <cellStyle name="_Table_commentaires fixe  internet Déc 08_TBG Onatel Février  2009  Vtbg V3_Commentaires TBG mars_Copie de Flash du mois d' avril 2009 corrigé par NAIMI_Budget Telmob 2011" xfId="2914" xr:uid="{00000000-0005-0000-0000-0000D6100000}"/>
    <cellStyle name="_Table_commentaires fixe  internet Déc 08_TBG Onatel Février  2009  Vtbg V3_Commentaires TBG mars_Copie de Flash du mois d' avril 2009 corrigé par NAIMI_Flash du mois de mai 2009" xfId="1160" xr:uid="{00000000-0005-0000-0000-0000D7100000}"/>
    <cellStyle name="_Table_commentaires fixe  internet Déc 08_TBG Onatel Février  2009  Vtbg V3_Commentaires TBG mars_Copie de Flash du mois d' avril 2009 corrigé par NAIMI_Flash du mois de mai 2009_Budget Telmob 2011" xfId="2915" xr:uid="{00000000-0005-0000-0000-0000D8100000}"/>
    <cellStyle name="_Table_commentaires fixe  internet Déc 08_TBG Onatel Février  2009  Vtbg V3_Commentaires TBG mars_Copie de Flash du mois d' avril 2009 corrigé par NAIMI_Flash du mois de septembre 2009 (2) (version 1)" xfId="1161" xr:uid="{00000000-0005-0000-0000-0000D9100000}"/>
    <cellStyle name="_Table_commentaires fixe  internet Déc 08_TBG Onatel Février  2009  Vtbg V3_Commentaires TBG mars_Copie de Flash du mois d' avril 2009 corrigé par NAIMI_Flash du mois de septembre 2009 (2) (version 1)_Budget Telmob 2011" xfId="2916" xr:uid="{00000000-0005-0000-0000-0000DA100000}"/>
    <cellStyle name="_Table_commentaires fixe  internet Déc 08_TBG Onatel Février  2009  Vtbg V3_Commentaires TBG mars_Copie de Flash du mois d' avril 2009 corrigé par NAIMI_Reporting Onatel Mai 2009 V 0" xfId="1162" xr:uid="{00000000-0005-0000-0000-0000DB100000}"/>
    <cellStyle name="_Table_commentaires fixe  internet Déc 08_TBG Onatel Février  2009  Vtbg V3_Commentaires TBG mars_Copie de Flash du mois d' avril 2009 corrigé par NAIMI_Reporting Onatel Mai 2009 V 0_Budget Telmob 2011" xfId="2917" xr:uid="{00000000-0005-0000-0000-0000DC100000}"/>
    <cellStyle name="_Table_commentaires fixe  internet Déc 08_TBG Onatel Février  2009  Vtbg V3_Commentaires TBG mars_Copie de Flash du mois d' avril 2009 corrigé par NAIMI_Reporting Onatel Mai 2009 V 0_Flash du mois de septembre 2009 (2) (version 1)" xfId="1163" xr:uid="{00000000-0005-0000-0000-0000DD100000}"/>
    <cellStyle name="_Table_commentaires fixe  internet Déc 08_TBG Onatel Février  2009  Vtbg V3_Commentaires TBG mars_Copie de Flash du mois d' avril 2009 corrigé par NAIMI_Reporting Onatel Mai 2009 V 0_Flash du mois de septembre 2009 (2) (version 1)_Budget Telmob 2011" xfId="2918" xr:uid="{00000000-0005-0000-0000-0000DE100000}"/>
    <cellStyle name="_Table_commentaires fixe  internet Déc 08_TBG Onatel Février  2009  Vtbg V3_Commentaires TBG mars_Copie de Flash du mois d' avril 2009 corrigé par NAIMI_Reporting Onatel Mai 2009 V 0_Reporting Onatel septembre  2009 préparé" xfId="1164" xr:uid="{00000000-0005-0000-0000-0000DF100000}"/>
    <cellStyle name="_Table_commentaires fixe  internet Déc 08_TBG Onatel Février  2009  Vtbg V3_Commentaires TBG mars_Copie de Flash du mois d' avril 2009 corrigé par NAIMI_Reporting Onatel Mai 2009 V 0_Reporting Onatel septembre  2009 préparé_Budget Telmob 2011" xfId="2919" xr:uid="{00000000-0005-0000-0000-0000E0100000}"/>
    <cellStyle name="_Table_commentaires fixe  internet Déc 08_TBG Onatel Février  2009  Vtbg V3_Commentaires TBG mars_Copie de Flash du mois d' avril 2009 corrigé par NAIMI_Reporting Onatel septembre  2009 préparé" xfId="1165" xr:uid="{00000000-0005-0000-0000-0000E1100000}"/>
    <cellStyle name="_Table_commentaires fixe  internet Déc 08_TBG Onatel Février  2009  Vtbg V3_Commentaires TBG mars_Copie de Flash du mois d' avril 2009 corrigé par NAIMI_Reporting Onatel septembre  2009 préparé_Budget Telmob 2011" xfId="2920" xr:uid="{00000000-0005-0000-0000-0000E2100000}"/>
    <cellStyle name="_Table_commentaires fixe  internet Déc 08_TBG Onatel Février  2009  Vtbg V3_Commentaires TBG mars_Flash du mois d' avril 2009" xfId="1166" xr:uid="{00000000-0005-0000-0000-0000E3100000}"/>
    <cellStyle name="_Table_commentaires fixe  internet Déc 08_TBG Onatel Février  2009  Vtbg V3_Commentaires TBG mars_Flash du mois d' avril 2009_Budget Telmob 2011" xfId="2921" xr:uid="{00000000-0005-0000-0000-0000E4100000}"/>
    <cellStyle name="_Table_commentaires fixe  internet Déc 08_TBG Onatel Février  2009  Vtbg V3_Commentaires TBG mars_Flash du mois d' avril 2009_Flash du mois de mai 2009" xfId="1167" xr:uid="{00000000-0005-0000-0000-0000E5100000}"/>
    <cellStyle name="_Table_commentaires fixe  internet Déc 08_TBG Onatel Février  2009  Vtbg V3_Commentaires TBG mars_Flash du mois d' avril 2009_Flash du mois de mai 2009_Budget Telmob 2011" xfId="2922" xr:uid="{00000000-0005-0000-0000-0000E6100000}"/>
    <cellStyle name="_Table_commentaires fixe  internet Déc 08_TBG Onatel Février  2009  Vtbg V3_Commentaires TBG mars_Flash du mois d' avril 2009_Flash du mois de septembre 2009 (2) (version 1)" xfId="1168" xr:uid="{00000000-0005-0000-0000-0000E7100000}"/>
    <cellStyle name="_Table_commentaires fixe  internet Déc 08_TBG Onatel Février  2009  Vtbg V3_Commentaires TBG mars_Flash du mois d' avril 2009_Flash du mois de septembre 2009 (2) (version 1)_Budget Telmob 2011" xfId="2923" xr:uid="{00000000-0005-0000-0000-0000E8100000}"/>
    <cellStyle name="_Table_commentaires fixe  internet Déc 08_TBG Onatel Février  2009  Vtbg V3_Commentaires TBG mars_Flash du mois d' avril 2009_Reporting Onatel Mai 2009 V 0" xfId="1169" xr:uid="{00000000-0005-0000-0000-0000E9100000}"/>
    <cellStyle name="_Table_commentaires fixe  internet Déc 08_TBG Onatel Février  2009  Vtbg V3_Commentaires TBG mars_Flash du mois d' avril 2009_Reporting Onatel Mai 2009 V 0_Budget Telmob 2011" xfId="2924" xr:uid="{00000000-0005-0000-0000-0000EA100000}"/>
    <cellStyle name="_Table_commentaires fixe  internet Déc 08_TBG Onatel Février  2009  Vtbg V3_Commentaires TBG mars_Flash du mois d' avril 2009_Reporting Onatel septembre  2009 préparé" xfId="1170" xr:uid="{00000000-0005-0000-0000-0000EB100000}"/>
    <cellStyle name="_Table_commentaires fixe  internet Déc 08_TBG Onatel Février  2009  Vtbg V3_Commentaires TBG mars_Flash du mois d' avril 2009_Reporting Onatel septembre  2009 préparé_Budget Telmob 2011" xfId="2925" xr:uid="{00000000-0005-0000-0000-0000EC100000}"/>
    <cellStyle name="_Table_commentaires fixe  internet Déc 08_TBG Onatel Février  2009  Vtbg V3_Commentaires TBG mars_Flash du mois de mai 2009" xfId="1171" xr:uid="{00000000-0005-0000-0000-0000ED100000}"/>
    <cellStyle name="_Table_commentaires fixe  internet Déc 08_TBG Onatel Février  2009  Vtbg V3_Commentaires TBG mars_Flash du mois de mai 2009_Budget Telmob 2011" xfId="2926" xr:uid="{00000000-0005-0000-0000-0000EE100000}"/>
    <cellStyle name="_Table_commentaires fixe  internet Déc 08_TBG Onatel Février  2009  Vtbg V3_Commentaires TBG mars_Flash du mois de septembre 2009 (2) (version 1)" xfId="1172" xr:uid="{00000000-0005-0000-0000-0000EF100000}"/>
    <cellStyle name="_Table_commentaires fixe  internet Déc 08_TBG Onatel Février  2009  Vtbg V3_Commentaires TBG mars_Flash du mois de septembre 2009 (2) (version 1)_Budget Telmob 2011" xfId="2927" xr:uid="{00000000-0005-0000-0000-0000F0100000}"/>
    <cellStyle name="_Table_commentaires fixe  internet Déc 08_TBG Onatel Février  2009  Vtbg V3_Commentaires TBG mars_Reporting Onatel Mai 2009 V 0" xfId="1173" xr:uid="{00000000-0005-0000-0000-0000F1100000}"/>
    <cellStyle name="_Table_commentaires fixe  internet Déc 08_TBG Onatel Février  2009  Vtbg V3_Commentaires TBG mars_Reporting Onatel Mai 2009 V 0_Budget Telmob 2011" xfId="2928" xr:uid="{00000000-0005-0000-0000-0000F2100000}"/>
    <cellStyle name="_Table_commentaires fixe  internet Déc 08_TBG Onatel Février  2009  Vtbg V3_Commentaires TBG mars_Reporting Onatel septembre  2009 préparé" xfId="1174" xr:uid="{00000000-0005-0000-0000-0000F3100000}"/>
    <cellStyle name="_Table_commentaires fixe  internet Déc 08_TBG Onatel Février  2009  Vtbg V3_Commentaires TBG mars_Reporting Onatel septembre  2009 préparé_Budget Telmob 2011" xfId="2929" xr:uid="{00000000-0005-0000-0000-0000F4100000}"/>
    <cellStyle name="_Table_commentaires fixe  internet Déc 08_TBG Onatel Février  2009  Vtbg V3_Copie de Flash du mois d' avril 2009 corrigé par NAIMI" xfId="1175" xr:uid="{00000000-0005-0000-0000-0000F5100000}"/>
    <cellStyle name="_Table_commentaires fixe  internet Déc 08_TBG Onatel Février  2009  Vtbg V3_Copie de Flash du mois d' avril 2009 corrigé par NAIMI_Budget Telmob 2011" xfId="2930" xr:uid="{00000000-0005-0000-0000-0000F6100000}"/>
    <cellStyle name="_Table_commentaires fixe  internet Déc 08_TBG Onatel Février  2009  Vtbg V3_Copie de Flash du mois d' avril 2009 corrigé par NAIMI_Flash du mois de mai 2009" xfId="1176" xr:uid="{00000000-0005-0000-0000-0000F7100000}"/>
    <cellStyle name="_Table_commentaires fixe  internet Déc 08_TBG Onatel Février  2009  Vtbg V3_Copie de Flash du mois d' avril 2009 corrigé par NAIMI_Flash du mois de mai 2009_Budget Telmob 2011" xfId="2931" xr:uid="{00000000-0005-0000-0000-0000F8100000}"/>
    <cellStyle name="_Table_commentaires fixe  internet Déc 08_TBG Onatel Février  2009  Vtbg V3_Copie de Flash du mois d' avril 2009 corrigé par NAIMI_Flash du mois de septembre 2009 (2) (version 1)" xfId="1177" xr:uid="{00000000-0005-0000-0000-0000F9100000}"/>
    <cellStyle name="_Table_commentaires fixe  internet Déc 08_TBG Onatel Février  2009  Vtbg V3_Copie de Flash du mois d' avril 2009 corrigé par NAIMI_Flash du mois de septembre 2009 (2) (version 1)_Budget Telmob 2011" xfId="2932" xr:uid="{00000000-0005-0000-0000-0000FA100000}"/>
    <cellStyle name="_Table_commentaires fixe  internet Déc 08_TBG Onatel Février  2009  Vtbg V3_Copie de Flash du mois d' avril 2009 corrigé par NAIMI_Reporting Onatel Mai 2009 V 0" xfId="1178" xr:uid="{00000000-0005-0000-0000-0000FB100000}"/>
    <cellStyle name="_Table_commentaires fixe  internet Déc 08_TBG Onatel Février  2009  Vtbg V3_Copie de Flash du mois d' avril 2009 corrigé par NAIMI_Reporting Onatel Mai 2009 V 0_Budget Telmob 2011" xfId="2933" xr:uid="{00000000-0005-0000-0000-0000FC100000}"/>
    <cellStyle name="_Table_commentaires fixe  internet Déc 08_TBG Onatel Février  2009  Vtbg V3_Copie de Flash du mois d' avril 2009 corrigé par NAIMI_Reporting Onatel Mai 2009 V 0_Flash du mois de septembre 2009 (2) (version 1)" xfId="1179" xr:uid="{00000000-0005-0000-0000-0000FD100000}"/>
    <cellStyle name="_Table_commentaires fixe  internet Déc 08_TBG Onatel Février  2009  Vtbg V3_Copie de Flash du mois d' avril 2009 corrigé par NAIMI_Reporting Onatel Mai 2009 V 0_Flash du mois de septembre 2009 (2) (version 1)_Budget Telmob 2011" xfId="2934" xr:uid="{00000000-0005-0000-0000-0000FE100000}"/>
    <cellStyle name="_Table_commentaires fixe  internet Déc 08_TBG Onatel Février  2009  Vtbg V3_Copie de Flash du mois d' avril 2009 corrigé par NAIMI_Reporting Onatel Mai 2009 V 0_Reporting Onatel septembre  2009 préparé" xfId="1180" xr:uid="{00000000-0005-0000-0000-0000FF100000}"/>
    <cellStyle name="_Table_commentaires fixe  internet Déc 08_TBG Onatel Février  2009  Vtbg V3_Copie de Flash du mois d' avril 2009 corrigé par NAIMI_Reporting Onatel Mai 2009 V 0_Reporting Onatel septembre  2009 préparé_Budget Telmob 2011" xfId="2935" xr:uid="{00000000-0005-0000-0000-000000110000}"/>
    <cellStyle name="_Table_commentaires fixe  internet Déc 08_TBG Onatel Février  2009  Vtbg V3_Copie de Flash du mois d' avril 2009 corrigé par NAIMI_Reporting Onatel septembre  2009 préparé" xfId="1181" xr:uid="{00000000-0005-0000-0000-000001110000}"/>
    <cellStyle name="_Table_commentaires fixe  internet Déc 08_TBG Onatel Février  2009  Vtbg V3_Copie de Flash du mois d' avril 2009 corrigé par NAIMI_Reporting Onatel septembre  2009 préparé_Budget Telmob 2011" xfId="2936" xr:uid="{00000000-0005-0000-0000-000002110000}"/>
    <cellStyle name="_Table_commentaires fixe  internet Déc 08_TBG Onatel Février  2009  Vtbg V3_Flash du mois d' avril 2009" xfId="1182" xr:uid="{00000000-0005-0000-0000-000003110000}"/>
    <cellStyle name="_Table_commentaires fixe  internet Déc 08_TBG Onatel Février  2009  Vtbg V3_Flash du mois d' avril 2009_Budget Telmob 2011" xfId="2937" xr:uid="{00000000-0005-0000-0000-000004110000}"/>
    <cellStyle name="_Table_commentaires fixe  internet Déc 08_TBG Onatel Février  2009  Vtbg V3_Flash du mois d' avril 2009_Flash du mois de mai 2009" xfId="1183" xr:uid="{00000000-0005-0000-0000-000005110000}"/>
    <cellStyle name="_Table_commentaires fixe  internet Déc 08_TBG Onatel Février  2009  Vtbg V3_Flash du mois d' avril 2009_Flash du mois de mai 2009_Budget Telmob 2011" xfId="2938" xr:uid="{00000000-0005-0000-0000-000006110000}"/>
    <cellStyle name="_Table_commentaires fixe  internet Déc 08_TBG Onatel Février  2009  Vtbg V3_Flash du mois d' avril 2009_Flash du mois de septembre 2009 (2) (version 1)" xfId="1184" xr:uid="{00000000-0005-0000-0000-000007110000}"/>
    <cellStyle name="_Table_commentaires fixe  internet Déc 08_TBG Onatel Février  2009  Vtbg V3_Flash du mois d' avril 2009_Flash du mois de septembre 2009 (2) (version 1)_Budget Telmob 2011" xfId="2939" xr:uid="{00000000-0005-0000-0000-000008110000}"/>
    <cellStyle name="_Table_commentaires fixe  internet Déc 08_TBG Onatel Février  2009  Vtbg V3_Flash du mois d' avril 2009_Reporting Onatel Mai 2009 V 0" xfId="1185" xr:uid="{00000000-0005-0000-0000-000009110000}"/>
    <cellStyle name="_Table_commentaires fixe  internet Déc 08_TBG Onatel Février  2009  Vtbg V3_Flash du mois d' avril 2009_Reporting Onatel Mai 2009 V 0_Budget Telmob 2011" xfId="2940" xr:uid="{00000000-0005-0000-0000-00000A110000}"/>
    <cellStyle name="_Table_commentaires fixe  internet Déc 08_TBG Onatel Février  2009  Vtbg V3_Flash du mois d' avril 2009_Reporting Onatel septembre  2009 préparé" xfId="1186" xr:uid="{00000000-0005-0000-0000-00000B110000}"/>
    <cellStyle name="_Table_commentaires fixe  internet Déc 08_TBG Onatel Février  2009  Vtbg V3_Flash du mois d' avril 2009_Reporting Onatel septembre  2009 préparé_Budget Telmob 2011" xfId="2941" xr:uid="{00000000-0005-0000-0000-00000C110000}"/>
    <cellStyle name="_Table_commentaires fixe  internet Déc 08_TBG Onatel Février  2009  Vtbg V3_Flash du mois de mai 2009" xfId="1187" xr:uid="{00000000-0005-0000-0000-00000D110000}"/>
    <cellStyle name="_Table_commentaires fixe  internet Déc 08_TBG Onatel Février  2009  Vtbg V3_Flash du mois de mai 2009_Budget Telmob 2011" xfId="2942" xr:uid="{00000000-0005-0000-0000-00000E110000}"/>
    <cellStyle name="_Table_commentaires fixe  internet Déc 08_TBG Onatel Février  2009  Vtbg V3_Flash du mois de septembre 2009 (2) (version 1)" xfId="1188" xr:uid="{00000000-0005-0000-0000-00000F110000}"/>
    <cellStyle name="_Table_commentaires fixe  internet Déc 08_TBG Onatel Février  2009  Vtbg V3_Flash du mois de septembre 2009 (2) (version 1)_Budget Telmob 2011" xfId="2943" xr:uid="{00000000-0005-0000-0000-000010110000}"/>
    <cellStyle name="_Table_commentaires fixe  internet Déc 08_TBG Onatel Février  2009  Vtbg V3_Reporting Onatel Mai 2009 V 0" xfId="1189" xr:uid="{00000000-0005-0000-0000-000011110000}"/>
    <cellStyle name="_Table_commentaires fixe  internet Déc 08_TBG Onatel Février  2009  Vtbg V3_Reporting Onatel Mai 2009 V 0_Budget Telmob 2011" xfId="2944" xr:uid="{00000000-0005-0000-0000-000012110000}"/>
    <cellStyle name="_Table_commentaires fixe  internet Déc 08_TBG Onatel Février  2009  Vtbg V3_Reporting Onatel septembre  2009 préparé" xfId="1190" xr:uid="{00000000-0005-0000-0000-000013110000}"/>
    <cellStyle name="_Table_commentaires fixe  internet Déc 08_TBG Onatel Février  2009  Vtbg V3_Reporting Onatel septembre  2009 préparé_Budget Telmob 2011" xfId="2945" xr:uid="{00000000-0005-0000-0000-000014110000}"/>
    <cellStyle name="_Table_Commentaires TBG mars" xfId="1191" xr:uid="{00000000-0005-0000-0000-000015110000}"/>
    <cellStyle name="_Table_Commentaires TBG mars_Budget Telmob 2011" xfId="2946" xr:uid="{00000000-0005-0000-0000-000016110000}"/>
    <cellStyle name="_Table_Commentaires TBG mars_Copie de Flash du mois d' avril 2009 corrigé par NAIMI" xfId="1192" xr:uid="{00000000-0005-0000-0000-000017110000}"/>
    <cellStyle name="_Table_Commentaires TBG mars_Copie de Flash du mois d' avril 2009 corrigé par NAIMI_Budget Telmob 2011" xfId="2947" xr:uid="{00000000-0005-0000-0000-000018110000}"/>
    <cellStyle name="_Table_Commentaires TBG mars_Copie de Flash du mois d' avril 2009 corrigé par NAIMI_Flash du mois de mai 2009" xfId="1193" xr:uid="{00000000-0005-0000-0000-000019110000}"/>
    <cellStyle name="_Table_Commentaires TBG mars_Copie de Flash du mois d' avril 2009 corrigé par NAIMI_Flash du mois de mai 2009_Budget Telmob 2011" xfId="2948" xr:uid="{00000000-0005-0000-0000-00001A110000}"/>
    <cellStyle name="_Table_Commentaires TBG mars_Copie de Flash du mois d' avril 2009 corrigé par NAIMI_Flash du mois de septembre 2009 (2) (version 1)" xfId="1194" xr:uid="{00000000-0005-0000-0000-00001B110000}"/>
    <cellStyle name="_Table_Commentaires TBG mars_Copie de Flash du mois d' avril 2009 corrigé par NAIMI_Flash du mois de septembre 2009 (2) (version 1)_Budget Telmob 2011" xfId="2949" xr:uid="{00000000-0005-0000-0000-00001C110000}"/>
    <cellStyle name="_Table_Commentaires TBG mars_Copie de Flash du mois d' avril 2009 corrigé par NAIMI_Reporting Onatel Mai 2009 V 0" xfId="1195" xr:uid="{00000000-0005-0000-0000-00001D110000}"/>
    <cellStyle name="_Table_Commentaires TBG mars_Copie de Flash du mois d' avril 2009 corrigé par NAIMI_Reporting Onatel Mai 2009 V 0_Budget Telmob 2011" xfId="2950" xr:uid="{00000000-0005-0000-0000-00001E110000}"/>
    <cellStyle name="_Table_Commentaires TBG mars_Copie de Flash du mois d' avril 2009 corrigé par NAIMI_Reporting Onatel Mai 2009 V 0_Flash du mois de septembre 2009 (2) (version 1)" xfId="1196" xr:uid="{00000000-0005-0000-0000-00001F110000}"/>
    <cellStyle name="_Table_Commentaires TBG mars_Copie de Flash du mois d' avril 2009 corrigé par NAIMI_Reporting Onatel Mai 2009 V 0_Flash du mois de septembre 2009 (2) (version 1)_Budget Telmob 2011" xfId="2951" xr:uid="{00000000-0005-0000-0000-000020110000}"/>
    <cellStyle name="_Table_Commentaires TBG mars_Copie de Flash du mois d' avril 2009 corrigé par NAIMI_Reporting Onatel Mai 2009 V 0_Reporting Onatel septembre  2009 préparé" xfId="1197" xr:uid="{00000000-0005-0000-0000-000021110000}"/>
    <cellStyle name="_Table_Commentaires TBG mars_Copie de Flash du mois d' avril 2009 corrigé par NAIMI_Reporting Onatel Mai 2009 V 0_Reporting Onatel septembre  2009 préparé_Budget Telmob 2011" xfId="2952" xr:uid="{00000000-0005-0000-0000-000022110000}"/>
    <cellStyle name="_Table_Commentaires TBG mars_Copie de Flash du mois d' avril 2009 corrigé par NAIMI_Reporting Onatel septembre  2009 préparé" xfId="1198" xr:uid="{00000000-0005-0000-0000-000023110000}"/>
    <cellStyle name="_Table_Commentaires TBG mars_Copie de Flash du mois d' avril 2009 corrigé par NAIMI_Reporting Onatel septembre  2009 préparé_Budget Telmob 2011" xfId="2953" xr:uid="{00000000-0005-0000-0000-000024110000}"/>
    <cellStyle name="_Table_Commentaires TBG mars_Flash du mois d' avril 2009" xfId="1199" xr:uid="{00000000-0005-0000-0000-000025110000}"/>
    <cellStyle name="_Table_Commentaires TBG mars_Flash du mois d' avril 2009_Budget Telmob 2011" xfId="2954" xr:uid="{00000000-0005-0000-0000-000026110000}"/>
    <cellStyle name="_Table_Commentaires TBG mars_Flash du mois d' avril 2009_Flash du mois de mai 2009" xfId="1200" xr:uid="{00000000-0005-0000-0000-000027110000}"/>
    <cellStyle name="_Table_Commentaires TBG mars_Flash du mois d' avril 2009_Flash du mois de mai 2009_Budget Telmob 2011" xfId="2955" xr:uid="{00000000-0005-0000-0000-000028110000}"/>
    <cellStyle name="_Table_Commentaires TBG mars_Flash du mois d' avril 2009_Flash du mois de septembre 2009 (2) (version 1)" xfId="1201" xr:uid="{00000000-0005-0000-0000-000029110000}"/>
    <cellStyle name="_Table_Commentaires TBG mars_Flash du mois d' avril 2009_Flash du mois de septembre 2009 (2) (version 1)_Budget Telmob 2011" xfId="2956" xr:uid="{00000000-0005-0000-0000-00002A110000}"/>
    <cellStyle name="_Table_Commentaires TBG mars_Flash du mois d' avril 2009_Reporting Onatel Mai 2009 V 0" xfId="1202" xr:uid="{00000000-0005-0000-0000-00002B110000}"/>
    <cellStyle name="_Table_Commentaires TBG mars_Flash du mois d' avril 2009_Reporting Onatel Mai 2009 V 0_Budget Telmob 2011" xfId="2957" xr:uid="{00000000-0005-0000-0000-00002C110000}"/>
    <cellStyle name="_Table_Commentaires TBG mars_Flash du mois d' avril 2009_Reporting Onatel septembre  2009 préparé" xfId="1203" xr:uid="{00000000-0005-0000-0000-00002D110000}"/>
    <cellStyle name="_Table_Commentaires TBG mars_Flash du mois d' avril 2009_Reporting Onatel septembre  2009 préparé_Budget Telmob 2011" xfId="2958" xr:uid="{00000000-0005-0000-0000-00002E110000}"/>
    <cellStyle name="_Table_Commentaires TBG mars_Flash du mois de mai 2009" xfId="1204" xr:uid="{00000000-0005-0000-0000-00002F110000}"/>
    <cellStyle name="_Table_Commentaires TBG mars_Flash du mois de mai 2009_Budget Telmob 2011" xfId="2959" xr:uid="{00000000-0005-0000-0000-000030110000}"/>
    <cellStyle name="_Table_Commentaires TBG mars_Flash du mois de septembre 2009 (2) (version 1)" xfId="1205" xr:uid="{00000000-0005-0000-0000-000031110000}"/>
    <cellStyle name="_Table_Commentaires TBG mars_Flash du mois de septembre 2009 (2) (version 1)_Budget Telmob 2011" xfId="2960" xr:uid="{00000000-0005-0000-0000-000032110000}"/>
    <cellStyle name="_Table_Commentaires TBG mars_Reporting Onatel Mai 2009 V 0" xfId="1206" xr:uid="{00000000-0005-0000-0000-000033110000}"/>
    <cellStyle name="_Table_Commentaires TBG mars_Reporting Onatel Mai 2009 V 0_Budget Telmob 2011" xfId="2961" xr:uid="{00000000-0005-0000-0000-000034110000}"/>
    <cellStyle name="_Table_Commentaires TBG mars_Reporting Onatel septembre  2009 préparé" xfId="1207" xr:uid="{00000000-0005-0000-0000-000035110000}"/>
    <cellStyle name="_Table_Commentaires TBG mars_Reporting Onatel septembre  2009 préparé_Budget Telmob 2011" xfId="2962" xr:uid="{00000000-0005-0000-0000-000036110000}"/>
    <cellStyle name="_Table_Contribution of assets into USAi_02" xfId="1208" xr:uid="{00000000-0005-0000-0000-000037110000}"/>
    <cellStyle name="_Table_Copie de Flash du mois d' avril 2009 corrigé par NAIMI" xfId="1209" xr:uid="{00000000-0005-0000-0000-000038110000}"/>
    <cellStyle name="_Table_Copie de Flash du mois d' avril 2009 corrigé par NAIMI_Budget Telmob 2011" xfId="2963" xr:uid="{00000000-0005-0000-0000-000039110000}"/>
    <cellStyle name="_Table_Copie de Flash du mois d' avril 2009 corrigé par NAIMI_Flash du mois de mai 2009" xfId="1210" xr:uid="{00000000-0005-0000-0000-00003A110000}"/>
    <cellStyle name="_Table_Copie de Flash du mois d' avril 2009 corrigé par NAIMI_Flash du mois de mai 2009_Budget Telmob 2011" xfId="2964" xr:uid="{00000000-0005-0000-0000-00003B110000}"/>
    <cellStyle name="_Table_Copie de Flash du mois d' avril 2009 corrigé par NAIMI_Flash du mois de septembre 2009 (2) (version 1)" xfId="1211" xr:uid="{00000000-0005-0000-0000-00003C110000}"/>
    <cellStyle name="_Table_Copie de Flash du mois d' avril 2009 corrigé par NAIMI_Flash du mois de septembre 2009 (2) (version 1)_Budget Telmob 2011" xfId="2965" xr:uid="{00000000-0005-0000-0000-00003D110000}"/>
    <cellStyle name="_Table_Copie de Flash du mois d' avril 2009 corrigé par NAIMI_Reporting Onatel Mai 2009 V 0" xfId="1212" xr:uid="{00000000-0005-0000-0000-00003E110000}"/>
    <cellStyle name="_Table_Copie de Flash du mois d' avril 2009 corrigé par NAIMI_Reporting Onatel Mai 2009 V 0_Budget Telmob 2011" xfId="2966" xr:uid="{00000000-0005-0000-0000-00003F110000}"/>
    <cellStyle name="_Table_Copie de Flash du mois d' avril 2009 corrigé par NAIMI_Reporting Onatel Mai 2009 V 0_Flash du mois de septembre 2009 (2) (version 1)" xfId="1213" xr:uid="{00000000-0005-0000-0000-000040110000}"/>
    <cellStyle name="_Table_Copie de Flash du mois d' avril 2009 corrigé par NAIMI_Reporting Onatel Mai 2009 V 0_Flash du mois de septembre 2009 (2) (version 1)_Budget Telmob 2011" xfId="2967" xr:uid="{00000000-0005-0000-0000-000041110000}"/>
    <cellStyle name="_Table_Copie de Flash du mois d' avril 2009 corrigé par NAIMI_Reporting Onatel Mai 2009 V 0_Reporting Onatel septembre  2009 préparé" xfId="1214" xr:uid="{00000000-0005-0000-0000-000042110000}"/>
    <cellStyle name="_Table_Copie de Flash du mois d' avril 2009 corrigé par NAIMI_Reporting Onatel Mai 2009 V 0_Reporting Onatel septembre  2009 préparé_Budget Telmob 2011" xfId="2968" xr:uid="{00000000-0005-0000-0000-000043110000}"/>
    <cellStyle name="_Table_Copie de Flash du mois d' avril 2009 corrigé par NAIMI_Reporting Onatel septembre  2009 préparé" xfId="1215" xr:uid="{00000000-0005-0000-0000-000044110000}"/>
    <cellStyle name="_Table_Copie de Flash du mois d' avril 2009 corrigé par NAIMI_Reporting Onatel septembre  2009 préparé_Budget Telmob 2011" xfId="2969" xr:uid="{00000000-0005-0000-0000-000045110000}"/>
    <cellStyle name="_Table_Flash du mois d' avril 2009" xfId="1216" xr:uid="{00000000-0005-0000-0000-000046110000}"/>
    <cellStyle name="_Table_Flash du mois d' avril 2009_Budget Telmob 2011" xfId="2970" xr:uid="{00000000-0005-0000-0000-000047110000}"/>
    <cellStyle name="_Table_Flash du mois d' avril 2009_Flash du mois de mai 2009" xfId="1217" xr:uid="{00000000-0005-0000-0000-000048110000}"/>
    <cellStyle name="_Table_Flash du mois d' avril 2009_Flash du mois de mai 2009_Budget Telmob 2011" xfId="2971" xr:uid="{00000000-0005-0000-0000-000049110000}"/>
    <cellStyle name="_Table_Flash du mois d' avril 2009_Flash du mois de septembre 2009 (2) (version 1)" xfId="1218" xr:uid="{00000000-0005-0000-0000-00004A110000}"/>
    <cellStyle name="_Table_Flash du mois d' avril 2009_Flash du mois de septembre 2009 (2) (version 1)_Budget Telmob 2011" xfId="2972" xr:uid="{00000000-0005-0000-0000-00004B110000}"/>
    <cellStyle name="_Table_Flash du mois d' avril 2009_Reporting Onatel Mai 2009 V 0" xfId="1219" xr:uid="{00000000-0005-0000-0000-00004C110000}"/>
    <cellStyle name="_Table_Flash du mois d' avril 2009_Reporting Onatel Mai 2009 V 0_Budget Telmob 2011" xfId="2973" xr:uid="{00000000-0005-0000-0000-00004D110000}"/>
    <cellStyle name="_Table_Flash du mois d' avril 2009_Reporting Onatel septembre  2009 préparé" xfId="1220" xr:uid="{00000000-0005-0000-0000-00004E110000}"/>
    <cellStyle name="_Table_Flash du mois d' avril 2009_Reporting Onatel septembre  2009 préparé_Budget Telmob 2011" xfId="2974" xr:uid="{00000000-0005-0000-0000-00004F110000}"/>
    <cellStyle name="_Table_Flash du mois de mai 2009" xfId="1221" xr:uid="{00000000-0005-0000-0000-000050110000}"/>
    <cellStyle name="_Table_Flash du mois de mai 2009_Budget Telmob 2011" xfId="2975" xr:uid="{00000000-0005-0000-0000-000051110000}"/>
    <cellStyle name="_Table_Flash du mois de septembre 2009 (2) (version 1)" xfId="1222" xr:uid="{00000000-0005-0000-0000-000052110000}"/>
    <cellStyle name="_Table_Flash du mois de septembre 2009 (2) (version 1)_Budget Telmob 2011" xfId="2976" xr:uid="{00000000-0005-0000-0000-000053110000}"/>
    <cellStyle name="_Table_NBC-5 yearDCF-Final from Vivendi modified" xfId="1223" xr:uid="{00000000-0005-0000-0000-000054110000}"/>
    <cellStyle name="_Table_P &amp; L Conso" xfId="1224" xr:uid="{00000000-0005-0000-0000-000055110000}"/>
    <cellStyle name="_Table_P &amp; L Conso_Budget Telmob 2011" xfId="2977" xr:uid="{00000000-0005-0000-0000-000056110000}"/>
    <cellStyle name="_Table_P &amp; L Conso_COMMENTAIRES JUILLET 2009" xfId="1225" xr:uid="{00000000-0005-0000-0000-000057110000}"/>
    <cellStyle name="_Table_P &amp; L Conso_COMMENTAIRES JUILLET 2009_Budget Telmob 2011" xfId="2978" xr:uid="{00000000-0005-0000-0000-000058110000}"/>
    <cellStyle name="_Table_P&amp;L S1 2008" xfId="1226" xr:uid="{00000000-0005-0000-0000-000059110000}"/>
    <cellStyle name="_Table_P&amp;L S1 2008_Budget Telmob 2011" xfId="2979" xr:uid="{00000000-0005-0000-0000-00005A110000}"/>
    <cellStyle name="_Table_Reporting Onatel Avril 2009 V0" xfId="1227" xr:uid="{00000000-0005-0000-0000-00005B110000}"/>
    <cellStyle name="_Table_Reporting Onatel Avril 2009 V0_Budget Telmob 2011" xfId="2980" xr:uid="{00000000-0005-0000-0000-00005C110000}"/>
    <cellStyle name="_Table_Reporting Onatel Avril 2009 V0_Copie de Flash du mois d' avril 2009 corrigé par NAIMI" xfId="1228" xr:uid="{00000000-0005-0000-0000-00005D110000}"/>
    <cellStyle name="_Table_Reporting Onatel Avril 2009 V0_Copie de Flash du mois d' avril 2009 corrigé par NAIMI_Budget Telmob 2011" xfId="2981" xr:uid="{00000000-0005-0000-0000-00005E110000}"/>
    <cellStyle name="_Table_Reporting Onatel Avril 2009 V0_Copie de Flash du mois d' avril 2009 corrigé par NAIMI_Flash du mois de mai 2009" xfId="1229" xr:uid="{00000000-0005-0000-0000-00005F110000}"/>
    <cellStyle name="_Table_Reporting Onatel Avril 2009 V0_Copie de Flash du mois d' avril 2009 corrigé par NAIMI_Flash du mois de mai 2009_Budget Telmob 2011" xfId="2982" xr:uid="{00000000-0005-0000-0000-000060110000}"/>
    <cellStyle name="_Table_Reporting Onatel Avril 2009 V0_Copie de Flash du mois d' avril 2009 corrigé par NAIMI_Flash du mois de septembre 2009 (2) (version 1)" xfId="1230" xr:uid="{00000000-0005-0000-0000-000061110000}"/>
    <cellStyle name="_Table_Reporting Onatel Avril 2009 V0_Copie de Flash du mois d' avril 2009 corrigé par NAIMI_Flash du mois de septembre 2009 (2) (version 1)_Budget Telmob 2011" xfId="2983" xr:uid="{00000000-0005-0000-0000-000062110000}"/>
    <cellStyle name="_Table_Reporting Onatel Avril 2009 V0_Copie de Flash du mois d' avril 2009 corrigé par NAIMI_Reporting Onatel Mai 2009 V 0" xfId="1231" xr:uid="{00000000-0005-0000-0000-000063110000}"/>
    <cellStyle name="_Table_Reporting Onatel Avril 2009 V0_Copie de Flash du mois d' avril 2009 corrigé par NAIMI_Reporting Onatel Mai 2009 V 0_Budget Telmob 2011" xfId="2984" xr:uid="{00000000-0005-0000-0000-000064110000}"/>
    <cellStyle name="_Table_Reporting Onatel Avril 2009 V0_Copie de Flash du mois d' avril 2009 corrigé par NAIMI_Reporting Onatel Mai 2009 V 0_Flash du mois de septembre 2009 (2) (version 1)" xfId="1232" xr:uid="{00000000-0005-0000-0000-000065110000}"/>
    <cellStyle name="_Table_Reporting Onatel Avril 2009 V0_Copie de Flash du mois d' avril 2009 corrigé par NAIMI_Reporting Onatel Mai 2009 V 0_Flash du mois de septembre 2009 (2) (version 1)_Budget Telmob 2011" xfId="2985" xr:uid="{00000000-0005-0000-0000-000066110000}"/>
    <cellStyle name="_Table_Reporting Onatel Avril 2009 V0_Copie de Flash du mois d' avril 2009 corrigé par NAIMI_Reporting Onatel Mai 2009 V 0_Reporting Onatel septembre  2009 préparé" xfId="1233" xr:uid="{00000000-0005-0000-0000-000067110000}"/>
    <cellStyle name="_Table_Reporting Onatel Avril 2009 V0_Copie de Flash du mois d' avril 2009 corrigé par NAIMI_Reporting Onatel Mai 2009 V 0_Reporting Onatel septembre  2009 préparé_Budget Telmob 2011" xfId="2986" xr:uid="{00000000-0005-0000-0000-000068110000}"/>
    <cellStyle name="_Table_Reporting Onatel Avril 2009 V0_Copie de Flash du mois d' avril 2009 corrigé par NAIMI_Reporting Onatel septembre  2009 préparé" xfId="1234" xr:uid="{00000000-0005-0000-0000-000069110000}"/>
    <cellStyle name="_Table_Reporting Onatel Avril 2009 V0_Copie de Flash du mois d' avril 2009 corrigé par NAIMI_Reporting Onatel septembre  2009 préparé_Budget Telmob 2011" xfId="2987" xr:uid="{00000000-0005-0000-0000-00006A110000}"/>
    <cellStyle name="_Table_Reporting Onatel Avril 2009 V0_Flash du mois de mai 2009" xfId="1235" xr:uid="{00000000-0005-0000-0000-00006B110000}"/>
    <cellStyle name="_Table_Reporting Onatel Avril 2009 V0_Flash du mois de mai 2009_Budget Telmob 2011" xfId="2988" xr:uid="{00000000-0005-0000-0000-00006C110000}"/>
    <cellStyle name="_Table_Reporting Onatel Avril 2009 V0_Flash du mois de septembre 2009 (2) (version 1)" xfId="1236" xr:uid="{00000000-0005-0000-0000-00006D110000}"/>
    <cellStyle name="_Table_Reporting Onatel Avril 2009 V0_Flash du mois de septembre 2009 (2) (version 1)_Budget Telmob 2011" xfId="2989" xr:uid="{00000000-0005-0000-0000-00006E110000}"/>
    <cellStyle name="_Table_Reporting Onatel Avril 2009 V0_Reporting Onatel Mai 2009 V 0" xfId="1237" xr:uid="{00000000-0005-0000-0000-00006F110000}"/>
    <cellStyle name="_Table_Reporting Onatel Avril 2009 V0_Reporting Onatel Mai 2009 V 0_Budget Telmob 2011" xfId="2990" xr:uid="{00000000-0005-0000-0000-000070110000}"/>
    <cellStyle name="_Table_Reporting Onatel Avril 2009 V0_Reporting Onatel septembre  2009 préparé" xfId="1238" xr:uid="{00000000-0005-0000-0000-000071110000}"/>
    <cellStyle name="_Table_Reporting Onatel Avril 2009 V0_Reporting Onatel septembre  2009 préparé_Budget Telmob 2011" xfId="2991" xr:uid="{00000000-0005-0000-0000-000072110000}"/>
    <cellStyle name="_Table_Reporting Onatel Mai 2009 V 0" xfId="1239" xr:uid="{00000000-0005-0000-0000-000073110000}"/>
    <cellStyle name="_Table_Reporting Onatel Mai 2009 V 0 A ENVOYE" xfId="1240" xr:uid="{00000000-0005-0000-0000-000074110000}"/>
    <cellStyle name="_Table_Reporting Onatel Mai 2009 V 0 A ENVOYE_Budget Telmob 2011" xfId="2992" xr:uid="{00000000-0005-0000-0000-000075110000}"/>
    <cellStyle name="_Table_Reporting Onatel Mai 2009 V 0 A ENVOYE_Flash du mois de septembre 2009 (2) (version 1)" xfId="1241" xr:uid="{00000000-0005-0000-0000-000076110000}"/>
    <cellStyle name="_Table_Reporting Onatel Mai 2009 V 0 A ENVOYE_Flash du mois de septembre 2009 (2) (version 1)_Budget Telmob 2011" xfId="2993" xr:uid="{00000000-0005-0000-0000-000077110000}"/>
    <cellStyle name="_Table_Reporting Onatel Mai 2009 V 0 A ENVOYE_Reporting Onatel septembre  2009 préparé" xfId="1242" xr:uid="{00000000-0005-0000-0000-000078110000}"/>
    <cellStyle name="_Table_Reporting Onatel Mai 2009 V 0 A ENVOYE_Reporting Onatel septembre  2009 préparé_Budget Telmob 2011" xfId="2994" xr:uid="{00000000-0005-0000-0000-000079110000}"/>
    <cellStyle name="_Table_Reporting Onatel Mai 2009 V 0_Budget Telmob 2011" xfId="2995" xr:uid="{00000000-0005-0000-0000-00007A110000}"/>
    <cellStyle name="_Table_Reporting Onatel septembre  2009 préparé" xfId="1243" xr:uid="{00000000-0005-0000-0000-00007B110000}"/>
    <cellStyle name="_Table_Reporting Onatel septembre  2009 préparé_Budget Telmob 2011" xfId="2996" xr:uid="{00000000-0005-0000-0000-00007C110000}"/>
    <cellStyle name="_Table_Rev Fixe-Internet" xfId="1244" xr:uid="{00000000-0005-0000-0000-00007D110000}"/>
    <cellStyle name="_Table_Rev Fixe-Internet_Budget Telmob 2011" xfId="2997" xr:uid="{00000000-0005-0000-0000-00007E110000}"/>
    <cellStyle name="_Table_Rev Fixe-Internet_COMMENTAIRES JUILLET 2009" xfId="1245" xr:uid="{00000000-0005-0000-0000-00007F110000}"/>
    <cellStyle name="_Table_Rev Fixe-Internet_COMMENTAIRES JUILLET 2009_Budget Telmob 2011" xfId="2998" xr:uid="{00000000-0005-0000-0000-000080110000}"/>
    <cellStyle name="_Table_TBG Onatel Février  2009  Vtbg V3" xfId="1246" xr:uid="{00000000-0005-0000-0000-000081110000}"/>
    <cellStyle name="_Table_TBG Onatel Février  2009  Vtbg V3_Budget Telmob 2011" xfId="2999" xr:uid="{00000000-0005-0000-0000-000082110000}"/>
    <cellStyle name="_Table_TBG Onatel Février  2009  Vtbg V3_Commentaires TBG mars" xfId="1247" xr:uid="{00000000-0005-0000-0000-000083110000}"/>
    <cellStyle name="_Table_TBG Onatel Février  2009  Vtbg V3_Commentaires TBG mars_Budget Telmob 2011" xfId="3000" xr:uid="{00000000-0005-0000-0000-000084110000}"/>
    <cellStyle name="_Table_TBG Onatel Février  2009  Vtbg V3_Commentaires TBG mars_Copie de Flash du mois d' avril 2009 corrigé par NAIMI" xfId="1248" xr:uid="{00000000-0005-0000-0000-000085110000}"/>
    <cellStyle name="_Table_TBG Onatel Février  2009  Vtbg V3_Commentaires TBG mars_Copie de Flash du mois d' avril 2009 corrigé par NAIMI_Budget Telmob 2011" xfId="3001" xr:uid="{00000000-0005-0000-0000-000086110000}"/>
    <cellStyle name="_Table_TBG Onatel Février  2009  Vtbg V3_Commentaires TBG mars_Copie de Flash du mois d' avril 2009 corrigé par NAIMI_Flash du mois de mai 2009" xfId="1249" xr:uid="{00000000-0005-0000-0000-000087110000}"/>
    <cellStyle name="_Table_TBG Onatel Février  2009  Vtbg V3_Commentaires TBG mars_Copie de Flash du mois d' avril 2009 corrigé par NAIMI_Flash du mois de mai 2009_Budget Telmob 2011" xfId="3002" xr:uid="{00000000-0005-0000-0000-000088110000}"/>
    <cellStyle name="_Table_TBG Onatel Février  2009  Vtbg V3_Commentaires TBG mars_Copie de Flash du mois d' avril 2009 corrigé par NAIMI_Flash du mois de septembre 2009 (2) (version 1)" xfId="1250" xr:uid="{00000000-0005-0000-0000-000089110000}"/>
    <cellStyle name="_Table_TBG Onatel Février  2009  Vtbg V3_Commentaires TBG mars_Copie de Flash du mois d' avril 2009 corrigé par NAIMI_Flash du mois de septembre 2009 (2) (version 1)_Budget Telmob 2011" xfId="3003" xr:uid="{00000000-0005-0000-0000-00008A110000}"/>
    <cellStyle name="_Table_TBG Onatel Février  2009  Vtbg V3_Commentaires TBG mars_Copie de Flash du mois d' avril 2009 corrigé par NAIMI_Reporting Onatel Mai 2009 V 0" xfId="1251" xr:uid="{00000000-0005-0000-0000-00008B110000}"/>
    <cellStyle name="_Table_TBG Onatel Février  2009  Vtbg V3_Commentaires TBG mars_Copie de Flash du mois d' avril 2009 corrigé par NAIMI_Reporting Onatel Mai 2009 V 0_Budget Telmob 2011" xfId="3004" xr:uid="{00000000-0005-0000-0000-00008C110000}"/>
    <cellStyle name="_Table_TBG Onatel Février  2009  Vtbg V3_Commentaires TBG mars_Copie de Flash du mois d' avril 2009 corrigé par NAIMI_Reporting Onatel Mai 2009 V 0_Flash du mois de septembre 2009 (2) (version 1)" xfId="1252" xr:uid="{00000000-0005-0000-0000-00008D110000}"/>
    <cellStyle name="_Table_TBG Onatel Février  2009  Vtbg V3_Commentaires TBG mars_Copie de Flash du mois d' avril 2009 corrigé par NAIMI_Reporting Onatel Mai 2009 V 0_Flash du mois de septembre 2009 (2) (version 1)_Budget Telmob 2011" xfId="3005" xr:uid="{00000000-0005-0000-0000-00008E110000}"/>
    <cellStyle name="_Table_TBG Onatel Février  2009  Vtbg V3_Commentaires TBG mars_Copie de Flash du mois d' avril 2009 corrigé par NAIMI_Reporting Onatel Mai 2009 V 0_Reporting Onatel septembre  2009 préparé" xfId="1253" xr:uid="{00000000-0005-0000-0000-00008F110000}"/>
    <cellStyle name="_Table_TBG Onatel Février  2009  Vtbg V3_Commentaires TBG mars_Copie de Flash du mois d' avril 2009 corrigé par NAIMI_Reporting Onatel Mai 2009 V 0_Reporting Onatel septembre  2009 préparé_Budget Telmob 2011" xfId="3006" xr:uid="{00000000-0005-0000-0000-000090110000}"/>
    <cellStyle name="_Table_TBG Onatel Février  2009  Vtbg V3_Commentaires TBG mars_Copie de Flash du mois d' avril 2009 corrigé par NAIMI_Reporting Onatel septembre  2009 préparé" xfId="1254" xr:uid="{00000000-0005-0000-0000-000091110000}"/>
    <cellStyle name="_Table_TBG Onatel Février  2009  Vtbg V3_Commentaires TBG mars_Copie de Flash du mois d' avril 2009 corrigé par NAIMI_Reporting Onatel septembre  2009 préparé_Budget Telmob 2011" xfId="3007" xr:uid="{00000000-0005-0000-0000-000092110000}"/>
    <cellStyle name="_Table_TBG Onatel Février  2009  Vtbg V3_Commentaires TBG mars_Flash du mois d' avril 2009" xfId="1255" xr:uid="{00000000-0005-0000-0000-000093110000}"/>
    <cellStyle name="_Table_TBG Onatel Février  2009  Vtbg V3_Commentaires TBG mars_Flash du mois d' avril 2009_Budget Telmob 2011" xfId="3008" xr:uid="{00000000-0005-0000-0000-000094110000}"/>
    <cellStyle name="_Table_TBG Onatel Février  2009  Vtbg V3_Commentaires TBG mars_Flash du mois d' avril 2009_Flash du mois de mai 2009" xfId="1256" xr:uid="{00000000-0005-0000-0000-000095110000}"/>
    <cellStyle name="_Table_TBG Onatel Février  2009  Vtbg V3_Commentaires TBG mars_Flash du mois d' avril 2009_Flash du mois de mai 2009_Budget Telmob 2011" xfId="3009" xr:uid="{00000000-0005-0000-0000-000096110000}"/>
    <cellStyle name="_Table_TBG Onatel Février  2009  Vtbg V3_Commentaires TBG mars_Flash du mois d' avril 2009_Flash du mois de septembre 2009 (2) (version 1)" xfId="1257" xr:uid="{00000000-0005-0000-0000-000097110000}"/>
    <cellStyle name="_Table_TBG Onatel Février  2009  Vtbg V3_Commentaires TBG mars_Flash du mois d' avril 2009_Flash du mois de septembre 2009 (2) (version 1)_Budget Telmob 2011" xfId="3010" xr:uid="{00000000-0005-0000-0000-000098110000}"/>
    <cellStyle name="_Table_TBG Onatel Février  2009  Vtbg V3_Commentaires TBG mars_Flash du mois d' avril 2009_Reporting Onatel Mai 2009 V 0" xfId="1258" xr:uid="{00000000-0005-0000-0000-000099110000}"/>
    <cellStyle name="_Table_TBG Onatel Février  2009  Vtbg V3_Commentaires TBG mars_Flash du mois d' avril 2009_Reporting Onatel Mai 2009 V 0_Budget Telmob 2011" xfId="3011" xr:uid="{00000000-0005-0000-0000-00009A110000}"/>
    <cellStyle name="_Table_TBG Onatel Février  2009  Vtbg V3_Commentaires TBG mars_Flash du mois d' avril 2009_Reporting Onatel septembre  2009 préparé" xfId="1259" xr:uid="{00000000-0005-0000-0000-00009B110000}"/>
    <cellStyle name="_Table_TBG Onatel Février  2009  Vtbg V3_Commentaires TBG mars_Flash du mois d' avril 2009_Reporting Onatel septembre  2009 préparé_Budget Telmob 2011" xfId="3012" xr:uid="{00000000-0005-0000-0000-00009C110000}"/>
    <cellStyle name="_Table_TBG Onatel Février  2009  Vtbg V3_Commentaires TBG mars_Flash du mois de mai 2009" xfId="1260" xr:uid="{00000000-0005-0000-0000-00009D110000}"/>
    <cellStyle name="_Table_TBG Onatel Février  2009  Vtbg V3_Commentaires TBG mars_Flash du mois de mai 2009_Budget Telmob 2011" xfId="3013" xr:uid="{00000000-0005-0000-0000-00009E110000}"/>
    <cellStyle name="_Table_TBG Onatel Février  2009  Vtbg V3_Commentaires TBG mars_Flash du mois de septembre 2009 (2) (version 1)" xfId="1261" xr:uid="{00000000-0005-0000-0000-00009F110000}"/>
    <cellStyle name="_Table_TBG Onatel Février  2009  Vtbg V3_Commentaires TBG mars_Flash du mois de septembre 2009 (2) (version 1)_Budget Telmob 2011" xfId="3014" xr:uid="{00000000-0005-0000-0000-0000A0110000}"/>
    <cellStyle name="_Table_TBG Onatel Février  2009  Vtbg V3_Commentaires TBG mars_Reporting Onatel Mai 2009 V 0" xfId="1262" xr:uid="{00000000-0005-0000-0000-0000A1110000}"/>
    <cellStyle name="_Table_TBG Onatel Février  2009  Vtbg V3_Commentaires TBG mars_Reporting Onatel Mai 2009 V 0_Budget Telmob 2011" xfId="3015" xr:uid="{00000000-0005-0000-0000-0000A2110000}"/>
    <cellStyle name="_Table_TBG Onatel Février  2009  Vtbg V3_Commentaires TBG mars_Reporting Onatel septembre  2009 préparé" xfId="1263" xr:uid="{00000000-0005-0000-0000-0000A3110000}"/>
    <cellStyle name="_Table_TBG Onatel Février  2009  Vtbg V3_Commentaires TBG mars_Reporting Onatel septembre  2009 préparé_Budget Telmob 2011" xfId="3016" xr:uid="{00000000-0005-0000-0000-0000A4110000}"/>
    <cellStyle name="_Table_TBG Onatel Février  2009  Vtbg V3_Copie de Flash du mois d' avril 2009 corrigé par NAIMI" xfId="1264" xr:uid="{00000000-0005-0000-0000-0000A5110000}"/>
    <cellStyle name="_Table_TBG Onatel Février  2009  Vtbg V3_Copie de Flash du mois d' avril 2009 corrigé par NAIMI_Budget Telmob 2011" xfId="3017" xr:uid="{00000000-0005-0000-0000-0000A6110000}"/>
    <cellStyle name="_Table_TBG Onatel Février  2009  Vtbg V3_Copie de Flash du mois d' avril 2009 corrigé par NAIMI_Flash du mois de mai 2009" xfId="1265" xr:uid="{00000000-0005-0000-0000-0000A7110000}"/>
    <cellStyle name="_Table_TBG Onatel Février  2009  Vtbg V3_Copie de Flash du mois d' avril 2009 corrigé par NAIMI_Flash du mois de mai 2009_Budget Telmob 2011" xfId="3018" xr:uid="{00000000-0005-0000-0000-0000A8110000}"/>
    <cellStyle name="_Table_TBG Onatel Février  2009  Vtbg V3_Copie de Flash du mois d' avril 2009 corrigé par NAIMI_Flash du mois de septembre 2009 (2) (version 1)" xfId="1266" xr:uid="{00000000-0005-0000-0000-0000A9110000}"/>
    <cellStyle name="_Table_TBG Onatel Février  2009  Vtbg V3_Copie de Flash du mois d' avril 2009 corrigé par NAIMI_Flash du mois de septembre 2009 (2) (version 1)_Budget Telmob 2011" xfId="3019" xr:uid="{00000000-0005-0000-0000-0000AA110000}"/>
    <cellStyle name="_Table_TBG Onatel Février  2009  Vtbg V3_Copie de Flash du mois d' avril 2009 corrigé par NAIMI_Reporting Onatel Mai 2009 V 0" xfId="1267" xr:uid="{00000000-0005-0000-0000-0000AB110000}"/>
    <cellStyle name="_Table_TBG Onatel Février  2009  Vtbg V3_Copie de Flash du mois d' avril 2009 corrigé par NAIMI_Reporting Onatel Mai 2009 V 0_Budget Telmob 2011" xfId="3020" xr:uid="{00000000-0005-0000-0000-0000AC110000}"/>
    <cellStyle name="_Table_TBG Onatel Février  2009  Vtbg V3_Copie de Flash du mois d' avril 2009 corrigé par NAIMI_Reporting Onatel Mai 2009 V 0_Flash du mois de septembre 2009 (2) (version 1)" xfId="1268" xr:uid="{00000000-0005-0000-0000-0000AD110000}"/>
    <cellStyle name="_Table_TBG Onatel Février  2009  Vtbg V3_Copie de Flash du mois d' avril 2009 corrigé par NAIMI_Reporting Onatel Mai 2009 V 0_Flash du mois de septembre 2009 (2) (version 1)_Budget Telmob 2011" xfId="3021" xr:uid="{00000000-0005-0000-0000-0000AE110000}"/>
    <cellStyle name="_Table_TBG Onatel Février  2009  Vtbg V3_Copie de Flash du mois d' avril 2009 corrigé par NAIMI_Reporting Onatel Mai 2009 V 0_Reporting Onatel septembre  2009 préparé" xfId="1269" xr:uid="{00000000-0005-0000-0000-0000AF110000}"/>
    <cellStyle name="_Table_TBG Onatel Février  2009  Vtbg V3_Copie de Flash du mois d' avril 2009 corrigé par NAIMI_Reporting Onatel Mai 2009 V 0_Reporting Onatel septembre  2009 préparé_Budget Telmob 2011" xfId="3022" xr:uid="{00000000-0005-0000-0000-0000B0110000}"/>
    <cellStyle name="_Table_TBG Onatel Février  2009  Vtbg V3_Copie de Flash du mois d' avril 2009 corrigé par NAIMI_Reporting Onatel septembre  2009 préparé" xfId="1270" xr:uid="{00000000-0005-0000-0000-0000B1110000}"/>
    <cellStyle name="_Table_TBG Onatel Février  2009  Vtbg V3_Copie de Flash du mois d' avril 2009 corrigé par NAIMI_Reporting Onatel septembre  2009 préparé_Budget Telmob 2011" xfId="3023" xr:uid="{00000000-0005-0000-0000-0000B2110000}"/>
    <cellStyle name="_Table_TBG Onatel Février  2009  Vtbg V3_Flash du mois d' avril 2009" xfId="1271" xr:uid="{00000000-0005-0000-0000-0000B3110000}"/>
    <cellStyle name="_Table_TBG Onatel Février  2009  Vtbg V3_Flash du mois d' avril 2009_Budget Telmob 2011" xfId="3024" xr:uid="{00000000-0005-0000-0000-0000B4110000}"/>
    <cellStyle name="_Table_TBG Onatel Février  2009  Vtbg V3_Flash du mois d' avril 2009_Flash du mois de mai 2009" xfId="1272" xr:uid="{00000000-0005-0000-0000-0000B5110000}"/>
    <cellStyle name="_Table_TBG Onatel Février  2009  Vtbg V3_Flash du mois d' avril 2009_Flash du mois de mai 2009_Budget Telmob 2011" xfId="3025" xr:uid="{00000000-0005-0000-0000-0000B6110000}"/>
    <cellStyle name="_Table_TBG Onatel Février  2009  Vtbg V3_Flash du mois d' avril 2009_Flash du mois de septembre 2009 (2) (version 1)" xfId="1273" xr:uid="{00000000-0005-0000-0000-0000B7110000}"/>
    <cellStyle name="_Table_TBG Onatel Février  2009  Vtbg V3_Flash du mois d' avril 2009_Flash du mois de septembre 2009 (2) (version 1)_Budget Telmob 2011" xfId="3026" xr:uid="{00000000-0005-0000-0000-0000B8110000}"/>
    <cellStyle name="_Table_TBG Onatel Février  2009  Vtbg V3_Flash du mois d' avril 2009_Reporting Onatel Mai 2009 V 0" xfId="1274" xr:uid="{00000000-0005-0000-0000-0000B9110000}"/>
    <cellStyle name="_Table_TBG Onatel Février  2009  Vtbg V3_Flash du mois d' avril 2009_Reporting Onatel Mai 2009 V 0_Budget Telmob 2011" xfId="3027" xr:uid="{00000000-0005-0000-0000-0000BA110000}"/>
    <cellStyle name="_Table_TBG Onatel Février  2009  Vtbg V3_Flash du mois d' avril 2009_Reporting Onatel septembre  2009 préparé" xfId="1275" xr:uid="{00000000-0005-0000-0000-0000BB110000}"/>
    <cellStyle name="_Table_TBG Onatel Février  2009  Vtbg V3_Flash du mois d' avril 2009_Reporting Onatel septembre  2009 préparé_Budget Telmob 2011" xfId="3028" xr:uid="{00000000-0005-0000-0000-0000BC110000}"/>
    <cellStyle name="_Table_TBG Onatel Février  2009  Vtbg V3_Flash du mois de mai 2009" xfId="1276" xr:uid="{00000000-0005-0000-0000-0000BD110000}"/>
    <cellStyle name="_Table_TBG Onatel Février  2009  Vtbg V3_Flash du mois de mai 2009_Budget Telmob 2011" xfId="3029" xr:uid="{00000000-0005-0000-0000-0000BE110000}"/>
    <cellStyle name="_Table_TBG Onatel Février  2009  Vtbg V3_Flash du mois de septembre 2009 (2) (version 1)" xfId="1277" xr:uid="{00000000-0005-0000-0000-0000BF110000}"/>
    <cellStyle name="_Table_TBG Onatel Février  2009  Vtbg V3_Flash du mois de septembre 2009 (2) (version 1)_Budget Telmob 2011" xfId="3030" xr:uid="{00000000-0005-0000-0000-0000C0110000}"/>
    <cellStyle name="_Table_TBG Onatel Février  2009  Vtbg V3_Reporting Onatel Mai 2009 V 0" xfId="1278" xr:uid="{00000000-0005-0000-0000-0000C1110000}"/>
    <cellStyle name="_Table_TBG Onatel Février  2009  Vtbg V3_Reporting Onatel Mai 2009 V 0_Budget Telmob 2011" xfId="3031" xr:uid="{00000000-0005-0000-0000-0000C2110000}"/>
    <cellStyle name="_Table_TBG Onatel Février  2009  Vtbg V3_Reporting Onatel septembre  2009 préparé" xfId="1279" xr:uid="{00000000-0005-0000-0000-0000C3110000}"/>
    <cellStyle name="_Table_TBG Onatel Février  2009  Vtbg V3_Reporting Onatel septembre  2009 préparé_Budget Telmob 2011" xfId="3032" xr:uid="{00000000-0005-0000-0000-0000C4110000}"/>
    <cellStyle name="_Table_USA Ownership" xfId="1280" xr:uid="{00000000-0005-0000-0000-0000C5110000}"/>
    <cellStyle name="_Table_USA Ownership 2" xfId="14745" xr:uid="{00000000-0005-0000-0000-0000C6110000}"/>
    <cellStyle name="_Table_USA Ownership 2 2" xfId="18538" xr:uid="{00000000-0005-0000-0000-0000C7110000}"/>
    <cellStyle name="_Table_USA Ownership 3" xfId="9105" xr:uid="{00000000-0005-0000-0000-0000C8110000}"/>
    <cellStyle name="_Table_USA Ownership 4" xfId="11178" xr:uid="{00000000-0005-0000-0000-0000C9110000}"/>
    <cellStyle name="_Table_USA Ownership 5" xfId="8463" xr:uid="{00000000-0005-0000-0000-0000CA110000}"/>
    <cellStyle name="_Table_USA Ownership 6" xfId="17111" xr:uid="{00000000-0005-0000-0000-0000CB110000}"/>
    <cellStyle name="_Table_USA Ownership_Budget Telmob 2011" xfId="3033" xr:uid="{00000000-0005-0000-0000-0000CC110000}"/>
    <cellStyle name="_Table_USA Ownership_Budget Telmob 2011 2" xfId="15053" xr:uid="{00000000-0005-0000-0000-0000CD110000}"/>
    <cellStyle name="_Table_USA Ownership_Budget Telmob 2011 2 2" xfId="18794" xr:uid="{00000000-0005-0000-0000-0000CE110000}"/>
    <cellStyle name="_Table_USA Ownership_Budget Telmob 2011 3" xfId="10147" xr:uid="{00000000-0005-0000-0000-0000CF110000}"/>
    <cellStyle name="_Table_USA Ownership_Budget Telmob 2011 4" xfId="9644" xr:uid="{00000000-0005-0000-0000-0000D0110000}"/>
    <cellStyle name="_Table_USA Ownership_Budget Telmob 2011 5" xfId="12920" xr:uid="{00000000-0005-0000-0000-0000D1110000}"/>
    <cellStyle name="_Table_USA Ownership_Budget Telmob 2011 6" xfId="10692" xr:uid="{00000000-0005-0000-0000-0000D2110000}"/>
    <cellStyle name="_Table_USA Ownership_commentaires fixe  internet Déc 08" xfId="1281" xr:uid="{00000000-0005-0000-0000-0000D3110000}"/>
    <cellStyle name="_Table_USA Ownership_commentaires fixe  internet Déc 08 2" xfId="14746" xr:uid="{00000000-0005-0000-0000-0000D4110000}"/>
    <cellStyle name="_Table_USA Ownership_commentaires fixe  internet Déc 08 2 2" xfId="18539" xr:uid="{00000000-0005-0000-0000-0000D5110000}"/>
    <cellStyle name="_Table_USA Ownership_commentaires fixe  internet Déc 08 3" xfId="9106" xr:uid="{00000000-0005-0000-0000-0000D6110000}"/>
    <cellStyle name="_Table_USA Ownership_commentaires fixe  internet Déc 08 4" xfId="13501" xr:uid="{00000000-0005-0000-0000-0000D7110000}"/>
    <cellStyle name="_Table_USA Ownership_commentaires fixe  internet Déc 08 5" xfId="17857" xr:uid="{00000000-0005-0000-0000-0000D8110000}"/>
    <cellStyle name="_Table_USA Ownership_commentaires fixe  internet Déc 08 6" xfId="10478" xr:uid="{00000000-0005-0000-0000-0000D9110000}"/>
    <cellStyle name="_Table_USA Ownership_commentaires fixe  internet Déc 08_Budget Telmob 2011" xfId="3034" xr:uid="{00000000-0005-0000-0000-0000DA110000}"/>
    <cellStyle name="_Table_USA Ownership_commentaires fixe  internet Déc 08_Budget Telmob 2011 2" xfId="15054" xr:uid="{00000000-0005-0000-0000-0000DB110000}"/>
    <cellStyle name="_Table_USA Ownership_commentaires fixe  internet Déc 08_Budget Telmob 2011 2 2" xfId="18795" xr:uid="{00000000-0005-0000-0000-0000DC110000}"/>
    <cellStyle name="_Table_USA Ownership_commentaires fixe  internet Déc 08_Budget Telmob 2011 3" xfId="10148" xr:uid="{00000000-0005-0000-0000-0000DD110000}"/>
    <cellStyle name="_Table_USA Ownership_commentaires fixe  internet Déc 08_Budget Telmob 2011 4" xfId="9643" xr:uid="{00000000-0005-0000-0000-0000DE110000}"/>
    <cellStyle name="_Table_USA Ownership_commentaires fixe  internet Déc 08_Budget Telmob 2011 5" xfId="12921" xr:uid="{00000000-0005-0000-0000-0000DF110000}"/>
    <cellStyle name="_Table_USA Ownership_commentaires fixe  internet Déc 08_Budget Telmob 2011 6" xfId="9334" xr:uid="{00000000-0005-0000-0000-0000E0110000}"/>
    <cellStyle name="_Table_USA Ownership_commentaires fixe  internet Déc 08_Commentaires TBG mars" xfId="1282" xr:uid="{00000000-0005-0000-0000-0000E1110000}"/>
    <cellStyle name="_Table_USA Ownership_commentaires fixe  internet Déc 08_Commentaires TBG mars 2" xfId="14747" xr:uid="{00000000-0005-0000-0000-0000E2110000}"/>
    <cellStyle name="_Table_USA Ownership_commentaires fixe  internet Déc 08_Commentaires TBG mars 2 2" xfId="18540" xr:uid="{00000000-0005-0000-0000-0000E3110000}"/>
    <cellStyle name="_Table_USA Ownership_commentaires fixe  internet Déc 08_Commentaires TBG mars 3" xfId="9107" xr:uid="{00000000-0005-0000-0000-0000E4110000}"/>
    <cellStyle name="_Table_USA Ownership_commentaires fixe  internet Déc 08_Commentaires TBG mars 4" xfId="13499" xr:uid="{00000000-0005-0000-0000-0000E5110000}"/>
    <cellStyle name="_Table_USA Ownership_commentaires fixe  internet Déc 08_Commentaires TBG mars 5" xfId="19158" xr:uid="{00000000-0005-0000-0000-0000E6110000}"/>
    <cellStyle name="_Table_USA Ownership_commentaires fixe  internet Déc 08_Commentaires TBG mars 6" xfId="19822" xr:uid="{00000000-0005-0000-0000-0000E7110000}"/>
    <cellStyle name="_Table_USA Ownership_commentaires fixe  internet Déc 08_Commentaires TBG mars_Budget Telmob 2011" xfId="3035" xr:uid="{00000000-0005-0000-0000-0000E8110000}"/>
    <cellStyle name="_Table_USA Ownership_commentaires fixe  internet Déc 08_Commentaires TBG mars_Budget Telmob 2011 2" xfId="15055" xr:uid="{00000000-0005-0000-0000-0000E9110000}"/>
    <cellStyle name="_Table_USA Ownership_commentaires fixe  internet Déc 08_Commentaires TBG mars_Budget Telmob 2011 2 2" xfId="18796" xr:uid="{00000000-0005-0000-0000-0000EA110000}"/>
    <cellStyle name="_Table_USA Ownership_commentaires fixe  internet Déc 08_Commentaires TBG mars_Budget Telmob 2011 3" xfId="10149" xr:uid="{00000000-0005-0000-0000-0000EB110000}"/>
    <cellStyle name="_Table_USA Ownership_commentaires fixe  internet Déc 08_Commentaires TBG mars_Budget Telmob 2011 4" xfId="10469" xr:uid="{00000000-0005-0000-0000-0000EC110000}"/>
    <cellStyle name="_Table_USA Ownership_commentaires fixe  internet Déc 08_Commentaires TBG mars_Budget Telmob 2011 5" xfId="12923" xr:uid="{00000000-0005-0000-0000-0000ED110000}"/>
    <cellStyle name="_Table_USA Ownership_commentaires fixe  internet Déc 08_Commentaires TBG mars_Budget Telmob 2011 6" xfId="9333" xr:uid="{00000000-0005-0000-0000-0000EE110000}"/>
    <cellStyle name="_Table_USA Ownership_commentaires fixe  internet Déc 08_Commentaires TBG mars_Copie de Flash du mois d' avril 2009 corrigé par NAIMI" xfId="1283" xr:uid="{00000000-0005-0000-0000-0000EF110000}"/>
    <cellStyle name="_Table_USA Ownership_commentaires fixe  internet Déc 08_Commentaires TBG mars_Copie de Flash du mois d' avril 2009 corrigé par NAIMI 2" xfId="14748" xr:uid="{00000000-0005-0000-0000-0000F0110000}"/>
    <cellStyle name="_Table_USA Ownership_commentaires fixe  internet Déc 08_Commentaires TBG mars_Copie de Flash du mois d' avril 2009 corrigé par NAIMI 2 2" xfId="18541" xr:uid="{00000000-0005-0000-0000-0000F1110000}"/>
    <cellStyle name="_Table_USA Ownership_commentaires fixe  internet Déc 08_Commentaires TBG mars_Copie de Flash du mois d' avril 2009 corrigé par NAIMI 3" xfId="9108" xr:uid="{00000000-0005-0000-0000-0000F2110000}"/>
    <cellStyle name="_Table_USA Ownership_commentaires fixe  internet Déc 08_Commentaires TBG mars_Copie de Flash du mois d' avril 2009 corrigé par NAIMI 4" xfId="13497" xr:uid="{00000000-0005-0000-0000-0000F3110000}"/>
    <cellStyle name="_Table_USA Ownership_commentaires fixe  internet Déc 08_Commentaires TBG mars_Copie de Flash du mois d' avril 2009 corrigé par NAIMI 5" xfId="19549" xr:uid="{00000000-0005-0000-0000-0000F4110000}"/>
    <cellStyle name="_Table_USA Ownership_commentaires fixe  internet Déc 08_Commentaires TBG mars_Copie de Flash du mois d' avril 2009 corrigé par NAIMI 6" xfId="20063" xr:uid="{00000000-0005-0000-0000-0000F5110000}"/>
    <cellStyle name="_Table_USA Ownership_commentaires fixe  internet Déc 08_Commentaires TBG mars_Copie de Flash du mois d' avril 2009 corrigé par NAIMI_Budget Telmob 2011" xfId="3036" xr:uid="{00000000-0005-0000-0000-0000F6110000}"/>
    <cellStyle name="_Table_USA Ownership_commentaires fixe  internet Déc 08_Commentaires TBG mars_Copie de Flash du mois d' avril 2009 corrigé par NAIMI_Budget Telmob 2011 2" xfId="15056" xr:uid="{00000000-0005-0000-0000-0000F7110000}"/>
    <cellStyle name="_Table_USA Ownership_commentaires fixe  internet Déc 08_Commentaires TBG mars_Copie de Flash du mois d' avril 2009 corrigé par NAIMI_Budget Telmob 2011 2 2" xfId="18797" xr:uid="{00000000-0005-0000-0000-0000F8110000}"/>
    <cellStyle name="_Table_USA Ownership_commentaires fixe  internet Déc 08_Commentaires TBG mars_Copie de Flash du mois d' avril 2009 corrigé par NAIMI_Budget Telmob 2011 3" xfId="10150" xr:uid="{00000000-0005-0000-0000-0000F9110000}"/>
    <cellStyle name="_Table_USA Ownership_commentaires fixe  internet Déc 08_Commentaires TBG mars_Copie de Flash du mois d' avril 2009 corrigé par NAIMI_Budget Telmob 2011 4" xfId="11068" xr:uid="{00000000-0005-0000-0000-0000FA110000}"/>
    <cellStyle name="_Table_USA Ownership_commentaires fixe  internet Déc 08_Commentaires TBG mars_Copie de Flash du mois d' avril 2009 corrigé par NAIMI_Budget Telmob 2011 5" xfId="12925" xr:uid="{00000000-0005-0000-0000-0000FB110000}"/>
    <cellStyle name="_Table_USA Ownership_commentaires fixe  internet Déc 08_Commentaires TBG mars_Copie de Flash du mois d' avril 2009 corrigé par NAIMI_Budget Telmob 2011 6" xfId="9332" xr:uid="{00000000-0005-0000-0000-0000FC110000}"/>
    <cellStyle name="_Table_USA Ownership_commentaires fixe  internet Déc 08_Commentaires TBG mars_Copie de Flash du mois d' avril 2009 corrigé par NAIMI_Flash du mois de mai 2009" xfId="1284" xr:uid="{00000000-0005-0000-0000-0000FD110000}"/>
    <cellStyle name="_Table_USA Ownership_commentaires fixe  internet Déc 08_Commentaires TBG mars_Copie de Flash du mois d' avril 2009 corrigé par NAIMI_Flash du mois de mai 2009 2" xfId="14749" xr:uid="{00000000-0005-0000-0000-0000FE110000}"/>
    <cellStyle name="_Table_USA Ownership_commentaires fixe  internet Déc 08_Commentaires TBG mars_Copie de Flash du mois d' avril 2009 corrigé par NAIMI_Flash du mois de mai 2009 2 2" xfId="18542" xr:uid="{00000000-0005-0000-0000-0000FF110000}"/>
    <cellStyle name="_Table_USA Ownership_commentaires fixe  internet Déc 08_Commentaires TBG mars_Copie de Flash du mois d' avril 2009 corrigé par NAIMI_Flash du mois de mai 2009 3" xfId="9109" xr:uid="{00000000-0005-0000-0000-000000120000}"/>
    <cellStyle name="_Table_USA Ownership_commentaires fixe  internet Déc 08_Commentaires TBG mars_Copie de Flash du mois d' avril 2009 corrigé par NAIMI_Flash du mois de mai 2009 4" xfId="11094" xr:uid="{00000000-0005-0000-0000-000001120000}"/>
    <cellStyle name="_Table_USA Ownership_commentaires fixe  internet Déc 08_Commentaires TBG mars_Copie de Flash du mois d' avril 2009 corrigé par NAIMI_Flash du mois de mai 2009 5" xfId="17856" xr:uid="{00000000-0005-0000-0000-000002120000}"/>
    <cellStyle name="_Table_USA Ownership_commentaires fixe  internet Déc 08_Commentaires TBG mars_Copie de Flash du mois d' avril 2009 corrigé par NAIMI_Flash du mois de mai 2009 6" xfId="13533" xr:uid="{00000000-0005-0000-0000-000003120000}"/>
    <cellStyle name="_Table_USA Ownership_commentaires fixe  internet Déc 08_Commentaires TBG mars_Copie de Flash du mois d' avril 2009 corrigé par NAIMI_Flash du mois de mai 2009_Budget Telmob 2011" xfId="3037" xr:uid="{00000000-0005-0000-0000-000004120000}"/>
    <cellStyle name="_Table_USA Ownership_commentaires fixe  internet Déc 08_Commentaires TBG mars_Copie de Flash du mois d' avril 2009 corrigé par NAIMI_Flash du mois de mai 2009_Budget Telmob 2011 2" xfId="15057" xr:uid="{00000000-0005-0000-0000-000005120000}"/>
    <cellStyle name="_Table_USA Ownership_commentaires fixe  internet Déc 08_Commentaires TBG mars_Copie de Flash du mois d' avril 2009 corrigé par NAIMI_Flash du mois de mai 2009_Budget Telmob 2011 2 2" xfId="18798" xr:uid="{00000000-0005-0000-0000-000006120000}"/>
    <cellStyle name="_Table_USA Ownership_commentaires fixe  internet Déc 08_Commentaires TBG mars_Copie de Flash du mois d' avril 2009 corrigé par NAIMI_Flash du mois de mai 2009_Budget Telmob 2011 3" xfId="10151" xr:uid="{00000000-0005-0000-0000-000007120000}"/>
    <cellStyle name="_Table_USA Ownership_commentaires fixe  internet Déc 08_Commentaires TBG mars_Copie de Flash du mois d' avril 2009 corrigé par NAIMI_Flash du mois de mai 2009_Budget Telmob 2011 4" xfId="10655" xr:uid="{00000000-0005-0000-0000-000008120000}"/>
    <cellStyle name="_Table_USA Ownership_commentaires fixe  internet Déc 08_Commentaires TBG mars_Copie de Flash du mois d' avril 2009 corrigé par NAIMI_Flash du mois de mai 2009_Budget Telmob 2011 5" xfId="12926" xr:uid="{00000000-0005-0000-0000-000009120000}"/>
    <cellStyle name="_Table_USA Ownership_commentaires fixe  internet Déc 08_Commentaires TBG mars_Copie de Flash du mois d' avril 2009 corrigé par NAIMI_Flash du mois de mai 2009_Budget Telmob 2011 6" xfId="17576" xr:uid="{00000000-0005-0000-0000-00000A120000}"/>
    <cellStyle name="_Table_USA Ownership_commentaires fixe  internet Déc 08_Commentaires TBG mars_Copie de Flash du mois d' avril 2009 corrigé par NAIMI_Flash du mois de septembre 2009 (2) (version 1)" xfId="1285" xr:uid="{00000000-0005-0000-0000-00000B120000}"/>
    <cellStyle name="_Table_USA Ownership_commentaires fixe  internet Déc 08_Commentaires TBG mars_Copie de Flash du mois d' avril 2009 corrigé par NAIMI_Flash du mois de septembre 2009 (2) (version 1) 2" xfId="14750" xr:uid="{00000000-0005-0000-0000-00000C120000}"/>
    <cellStyle name="_Table_USA Ownership_commentaires fixe  internet Déc 08_Commentaires TBG mars_Copie de Flash du mois d' avril 2009 corrigé par NAIMI_Flash du mois de septembre 2009 (2) (version 1) 2 2" xfId="18543" xr:uid="{00000000-0005-0000-0000-00000D120000}"/>
    <cellStyle name="_Table_USA Ownership_commentaires fixe  internet Déc 08_Commentaires TBG mars_Copie de Flash du mois d' avril 2009 corrigé par NAIMI_Flash du mois de septembre 2009 (2) (version 1) 3" xfId="9110" xr:uid="{00000000-0005-0000-0000-00000E120000}"/>
    <cellStyle name="_Table_USA Ownership_commentaires fixe  internet Déc 08_Commentaires TBG mars_Copie de Flash du mois d' avril 2009 corrigé par NAIMI_Flash du mois de septembre 2009 (2) (version 1) 4" xfId="13495" xr:uid="{00000000-0005-0000-0000-00000F120000}"/>
    <cellStyle name="_Table_USA Ownership_commentaires fixe  internet Déc 08_Commentaires TBG mars_Copie de Flash du mois d' avril 2009 corrigé par NAIMI_Flash du mois de septembre 2009 (2) (version 1) 5" xfId="8508" xr:uid="{00000000-0005-0000-0000-000010120000}"/>
    <cellStyle name="_Table_USA Ownership_commentaires fixe  internet Déc 08_Commentaires TBG mars_Copie de Flash du mois d' avril 2009 corrigé par NAIMI_Flash du mois de septembre 2009 (2) (version 1) 6" xfId="17150" xr:uid="{00000000-0005-0000-0000-000011120000}"/>
    <cellStyle name="_Table_USA Ownership_commentaires fixe  internet Déc 08_Commentaires TBG mars_Copie de Flash du mois d' avril 2009 corrigé par NAIMI_Flash du mois de septembre 2009 (2) (version 1)_Budget Telmob 2011" xfId="3038" xr:uid="{00000000-0005-0000-0000-000012120000}"/>
    <cellStyle name="_Table_USA Ownership_commentaires fixe  internet Déc 08_Commentaires TBG mars_Copie de Flash du mois d' avril 2009 corrigé par NAIMI_Flash du mois de septembre 2009 (2) (version 1)_Budget Telmob 2011 2" xfId="15058" xr:uid="{00000000-0005-0000-0000-000013120000}"/>
    <cellStyle name="_Table_USA Ownership_commentaires fixe  internet Déc 08_Commentaires TBG mars_Copie de Flash du mois d' avril 2009 corrigé par NAIMI_Flash du mois de septembre 2009 (2) (version 1)_Budget Telmob 2011 2 2" xfId="18799" xr:uid="{00000000-0005-0000-0000-000014120000}"/>
    <cellStyle name="_Table_USA Ownership_commentaires fixe  internet Déc 08_Commentaires TBG mars_Copie de Flash du mois d' avril 2009 corrigé par NAIMI_Flash du mois de septembre 2009 (2) (version 1)_Budget Telmob 2011 3" xfId="10152" xr:uid="{00000000-0005-0000-0000-000015120000}"/>
    <cellStyle name="_Table_USA Ownership_commentaires fixe  internet Déc 08_Commentaires TBG mars_Copie de Flash du mois d' avril 2009 corrigé par NAIMI_Flash du mois de septembre 2009 (2) (version 1)_Budget Telmob 2011 4" xfId="10559" xr:uid="{00000000-0005-0000-0000-000016120000}"/>
    <cellStyle name="_Table_USA Ownership_commentaires fixe  internet Déc 08_Commentaires TBG mars_Copie de Flash du mois d' avril 2009 corrigé par NAIMI_Flash du mois de septembre 2009 (2) (version 1)_Budget Telmob 2011 5" xfId="12927" xr:uid="{00000000-0005-0000-0000-000017120000}"/>
    <cellStyle name="_Table_USA Ownership_commentaires fixe  internet Déc 08_Commentaires TBG mars_Copie de Flash du mois d' avril 2009 corrigé par NAIMI_Flash du mois de septembre 2009 (2) (version 1)_Budget Telmob 2011 6" xfId="10686" xr:uid="{00000000-0005-0000-0000-000018120000}"/>
    <cellStyle name="_Table_USA Ownership_commentaires fixe  internet Déc 08_Commentaires TBG mars_Copie de Flash du mois d' avril 2009 corrigé par NAIMI_Reporting Onatel Mai 2009 V 0" xfId="1286" xr:uid="{00000000-0005-0000-0000-000019120000}"/>
    <cellStyle name="_Table_USA Ownership_commentaires fixe  internet Déc 08_Commentaires TBG mars_Copie de Flash du mois d' avril 2009 corrigé par NAIMI_Reporting Onatel Mai 2009 V 0 2" xfId="14751" xr:uid="{00000000-0005-0000-0000-00001A120000}"/>
    <cellStyle name="_Table_USA Ownership_commentaires fixe  internet Déc 08_Commentaires TBG mars_Copie de Flash du mois d' avril 2009 corrigé par NAIMI_Reporting Onatel Mai 2009 V 0 2 2" xfId="18544" xr:uid="{00000000-0005-0000-0000-00001B120000}"/>
    <cellStyle name="_Table_USA Ownership_commentaires fixe  internet Déc 08_Commentaires TBG mars_Copie de Flash du mois d' avril 2009 corrigé par NAIMI_Reporting Onatel Mai 2009 V 0 3" xfId="9111" xr:uid="{00000000-0005-0000-0000-00001C120000}"/>
    <cellStyle name="_Table_USA Ownership_commentaires fixe  internet Déc 08_Commentaires TBG mars_Copie de Flash du mois d' avril 2009 corrigé par NAIMI_Reporting Onatel Mai 2009 V 0 4" xfId="13493" xr:uid="{00000000-0005-0000-0000-00001D120000}"/>
    <cellStyle name="_Table_USA Ownership_commentaires fixe  internet Déc 08_Commentaires TBG mars_Copie de Flash du mois d' avril 2009 corrigé par NAIMI_Reporting Onatel Mai 2009 V 0 5" xfId="9056" xr:uid="{00000000-0005-0000-0000-00001E120000}"/>
    <cellStyle name="_Table_USA Ownership_commentaires fixe  internet Déc 08_Commentaires TBG mars_Copie de Flash du mois d' avril 2009 corrigé par NAIMI_Reporting Onatel Mai 2009 V 0 6" xfId="17197" xr:uid="{00000000-0005-0000-0000-00001F120000}"/>
    <cellStyle name="_Table_USA Ownership_commentaires fixe  internet Déc 08_Commentaires TBG mars_Copie de Flash du mois d' avril 2009 corrigé par NAIMI_Reporting Onatel Mai 2009 V 0_Budget Telmob 2011" xfId="3039" xr:uid="{00000000-0005-0000-0000-000020120000}"/>
    <cellStyle name="_Table_USA Ownership_commentaires fixe  internet Déc 08_Commentaires TBG mars_Copie de Flash du mois d' avril 2009 corrigé par NAIMI_Reporting Onatel Mai 2009 V 0_Budget Telmob 2011 2" xfId="15059" xr:uid="{00000000-0005-0000-0000-000021120000}"/>
    <cellStyle name="_Table_USA Ownership_commentaires fixe  internet Déc 08_Commentaires TBG mars_Copie de Flash du mois d' avril 2009 corrigé par NAIMI_Reporting Onatel Mai 2009 V 0_Budget Telmob 2011 2 2" xfId="18800" xr:uid="{00000000-0005-0000-0000-000022120000}"/>
    <cellStyle name="_Table_USA Ownership_commentaires fixe  internet Déc 08_Commentaires TBG mars_Copie de Flash du mois d' avril 2009 corrigé par NAIMI_Reporting Onatel Mai 2009 V 0_Budget Telmob 2011 3" xfId="10153" xr:uid="{00000000-0005-0000-0000-000023120000}"/>
    <cellStyle name="_Table_USA Ownership_commentaires fixe  internet Déc 08_Commentaires TBG mars_Copie de Flash du mois d' avril 2009 corrigé par NAIMI_Reporting Onatel Mai 2009 V 0_Budget Telmob 2011 4" xfId="12346" xr:uid="{00000000-0005-0000-0000-000024120000}"/>
    <cellStyle name="_Table_USA Ownership_commentaires fixe  internet Déc 08_Commentaires TBG mars_Copie de Flash du mois d' avril 2009 corrigé par NAIMI_Reporting Onatel Mai 2009 V 0_Budget Telmob 2011 5" xfId="12930" xr:uid="{00000000-0005-0000-0000-000025120000}"/>
    <cellStyle name="_Table_USA Ownership_commentaires fixe  internet Déc 08_Commentaires TBG mars_Copie de Flash du mois d' avril 2009 corrigé par NAIMI_Reporting Onatel Mai 2009 V 0_Budget Telmob 2011 6" xfId="9684" xr:uid="{00000000-0005-0000-0000-000026120000}"/>
    <cellStyle name="_Table_USA Ownership_commentaires fixe  internet Déc 08_Commentaires TBG mars_Copie de Flash du mois d' avril 2009 corrigé par NAIMI_Reporting Onatel Mai 2009 V 0_Flash du mois de septembre 2009 (2) (version 1)" xfId="1287" xr:uid="{00000000-0005-0000-0000-000027120000}"/>
    <cellStyle name="_Table_USA Ownership_commentaires fixe  internet Déc 08_Commentaires TBG mars_Copie de Flash du mois d' avril 2009 corrigé par NAIMI_Reporting Onatel Mai 2009 V 0_Flash du mois de septembre 2009 (2) (version 1) 2" xfId="14752" xr:uid="{00000000-0005-0000-0000-000028120000}"/>
    <cellStyle name="_Table_USA Ownership_commentaires fixe  internet Déc 08_Commentaires TBG mars_Copie de Flash du mois d' avril 2009 corrigé par NAIMI_Reporting Onatel Mai 2009 V 0_Flash du mois de septembre 2009 (2) (version 1) 2 2" xfId="18545" xr:uid="{00000000-0005-0000-0000-000029120000}"/>
    <cellStyle name="_Table_USA Ownership_commentaires fixe  internet Déc 08_Commentaires TBG mars_Copie de Flash du mois d' avril 2009 corrigé par NAIMI_Reporting Onatel Mai 2009 V 0_Flash du mois de septembre 2009 (2) (version 1) 3" xfId="9112" xr:uid="{00000000-0005-0000-0000-00002A120000}"/>
    <cellStyle name="_Table_USA Ownership_commentaires fixe  internet Déc 08_Commentaires TBG mars_Copie de Flash du mois d' avril 2009 corrigé par NAIMI_Reporting Onatel Mai 2009 V 0_Flash du mois de septembre 2009 (2) (version 1) 4" xfId="13491" xr:uid="{00000000-0005-0000-0000-00002B120000}"/>
    <cellStyle name="_Table_USA Ownership_commentaires fixe  internet Déc 08_Commentaires TBG mars_Copie de Flash du mois d' avril 2009 corrigé par NAIMI_Reporting Onatel Mai 2009 V 0_Flash du mois de septembre 2009 (2) (version 1) 5" xfId="17855" xr:uid="{00000000-0005-0000-0000-00002C120000}"/>
    <cellStyle name="_Table_USA Ownership_commentaires fixe  internet Déc 08_Commentaires TBG mars_Copie de Flash du mois d' avril 2009 corrigé par NAIMI_Reporting Onatel Mai 2009 V 0_Flash du mois de septembre 2009 (2) (version 1) 6" xfId="11077" xr:uid="{00000000-0005-0000-0000-00002D120000}"/>
    <cellStyle name="_Table_USA Ownership_commentaires fixe  internet Déc 08_Commentaires TBG mars_Copie de Flash du mois d' avril 2009 corrigé par NAIMI_Reporting Onatel Mai 2009 V 0_Flash du mois de septembre 2009 (2) (version 1)_Budget Telmob 2011" xfId="3040" xr:uid="{00000000-0005-0000-0000-00002E120000}"/>
    <cellStyle name="_Table_USA Ownership_commentaires fixe  internet Déc 08_Commentaires TBG mars_Copie de Flash du mois d' avril 2009 corrigé par NAIMI_Reporting Onatel Mai 2009 V 0_Flash du mois de septembre 2009 (2) (version 1)_Budget Telmob 2011 2" xfId="15060" xr:uid="{00000000-0005-0000-0000-00002F120000}"/>
    <cellStyle name="_Table_USA Ownership_commentaires fixe  internet Déc 08_Commentaires TBG mars_Copie de Flash du mois d' avril 2009 corrigé par NAIMI_Reporting Onatel Mai 2009 V 0_Flash du mois de septembre 2009 (2) (version 1)_Budget Telmob 2011 2 2" xfId="18801" xr:uid="{00000000-0005-0000-0000-000030120000}"/>
    <cellStyle name="_Table_USA Ownership_commentaires fixe  internet Déc 08_Commentaires TBG mars_Copie de Flash du mois d' avril 2009 corrigé par NAIMI_Reporting Onatel Mai 2009 V 0_Flash du mois de septembre 2009 (2) (version 1)_Budget Telmob 2011 3" xfId="10154" xr:uid="{00000000-0005-0000-0000-000031120000}"/>
    <cellStyle name="_Table_USA Ownership_commentaires fixe  internet Déc 08_Commentaires TBG mars_Copie de Flash du mois d' avril 2009 corrigé par NAIMI_Reporting Onatel Mai 2009 V 0_Flash du mois de septembre 2009 (2) (version 1)_Budget Telmob 2011 4" xfId="10560" xr:uid="{00000000-0005-0000-0000-000032120000}"/>
    <cellStyle name="_Table_USA Ownership_commentaires fixe  internet Déc 08_Commentaires TBG mars_Copie de Flash du mois d' avril 2009 corrigé par NAIMI_Reporting Onatel Mai 2009 V 0_Flash du mois de septembre 2009 (2) (version 1)_Budget Telmob 2011 5" xfId="17541" xr:uid="{00000000-0005-0000-0000-000033120000}"/>
    <cellStyle name="_Table_USA Ownership_commentaires fixe  internet Déc 08_Commentaires TBG mars_Copie de Flash du mois d' avril 2009 corrigé par NAIMI_Reporting Onatel Mai 2009 V 0_Flash du mois de septembre 2009 (2) (version 1)_Budget Telmob 2011 6" xfId="12900" xr:uid="{00000000-0005-0000-0000-000034120000}"/>
    <cellStyle name="_Table_USA Ownership_commentaires fixe  internet Déc 08_Commentaires TBG mars_Copie de Flash du mois d' avril 2009 corrigé par NAIMI_Reporting Onatel Mai 2009 V 0_Reporting Onatel septembre  2009 préparé" xfId="1288" xr:uid="{00000000-0005-0000-0000-000035120000}"/>
    <cellStyle name="_Table_USA Ownership_commentaires fixe  internet Déc 08_Commentaires TBG mars_Copie de Flash du mois d' avril 2009 corrigé par NAIMI_Reporting Onatel Mai 2009 V 0_Reporting Onatel septembre  2009 préparé 2" xfId="14753" xr:uid="{00000000-0005-0000-0000-000036120000}"/>
    <cellStyle name="_Table_USA Ownership_commentaires fixe  internet Déc 08_Commentaires TBG mars_Copie de Flash du mois d' avril 2009 corrigé par NAIMI_Reporting Onatel Mai 2009 V 0_Reporting Onatel septembre  2009 préparé 2 2" xfId="18546" xr:uid="{00000000-0005-0000-0000-000037120000}"/>
    <cellStyle name="_Table_USA Ownership_commentaires fixe  internet Déc 08_Commentaires TBG mars_Copie de Flash du mois d' avril 2009 corrigé par NAIMI_Reporting Onatel Mai 2009 V 0_Reporting Onatel septembre  2009 préparé 3" xfId="9113" xr:uid="{00000000-0005-0000-0000-000038120000}"/>
    <cellStyle name="_Table_USA Ownership_commentaires fixe  internet Déc 08_Commentaires TBG mars_Copie de Flash du mois d' avril 2009 corrigé par NAIMI_Reporting Onatel Mai 2009 V 0_Reporting Onatel septembre  2009 préparé 4" xfId="13489" xr:uid="{00000000-0005-0000-0000-000039120000}"/>
    <cellStyle name="_Table_USA Ownership_commentaires fixe  internet Déc 08_Commentaires TBG mars_Copie de Flash du mois d' avril 2009 corrigé par NAIMI_Reporting Onatel Mai 2009 V 0_Reporting Onatel septembre  2009 préparé 5" xfId="19063" xr:uid="{00000000-0005-0000-0000-00003A120000}"/>
    <cellStyle name="_Table_USA Ownership_commentaires fixe  internet Déc 08_Commentaires TBG mars_Copie de Flash du mois d' avril 2009 corrigé par NAIMI_Reporting Onatel Mai 2009 V 0_Reporting Onatel septembre  2009 préparé 6" xfId="19727" xr:uid="{00000000-0005-0000-0000-00003B120000}"/>
    <cellStyle name="_Table_USA Ownership_commentaires fixe  internet Déc 08_Commentaires TBG mars_Copie de Flash du mois d' avril 2009 corrigé par NAIMI_Reporting Onatel Mai 2009 V 0_Reporting Onatel septembre  2009 préparé_Budget Telmob 2011" xfId="3041" xr:uid="{00000000-0005-0000-0000-00003C120000}"/>
    <cellStyle name="_Table_USA Ownership_commentaires fixe  internet Déc 08_Commentaires TBG mars_Copie de Flash du mois d' avril 2009 corrigé par NAIMI_Reporting Onatel Mai 2009 V 0_Reporting Onatel septembre  2009 préparé_Budget Telmob 2011 2" xfId="15061" xr:uid="{00000000-0005-0000-0000-00003D120000}"/>
    <cellStyle name="_Table_USA Ownership_commentaires fixe  internet Déc 08_Commentaires TBG mars_Copie de Flash du mois d' avril 2009 corrigé par NAIMI_Reporting Onatel Mai 2009 V 0_Reporting Onatel septembre  2009 préparé_Budget Telmob 2011 2 2" xfId="18802" xr:uid="{00000000-0005-0000-0000-00003E120000}"/>
    <cellStyle name="_Table_USA Ownership_commentaires fixe  internet Déc 08_Commentaires TBG mars_Copie de Flash du mois d' avril 2009 corrigé par NAIMI_Reporting Onatel Mai 2009 V 0_Reporting Onatel septembre  2009 préparé_Budget Telmob 2011 3" xfId="10155" xr:uid="{00000000-0005-0000-0000-00003F120000}"/>
    <cellStyle name="_Table_USA Ownership_commentaires fixe  internet Déc 08_Commentaires TBG mars_Copie de Flash du mois d' avril 2009 corrigé par NAIMI_Reporting Onatel Mai 2009 V 0_Reporting Onatel septembre  2009 préparé_Budget Telmob 2011 4" xfId="9642" xr:uid="{00000000-0005-0000-0000-000040120000}"/>
    <cellStyle name="_Table_USA Ownership_commentaires fixe  internet Déc 08_Commentaires TBG mars_Copie de Flash du mois d' avril 2009 corrigé par NAIMI_Reporting Onatel Mai 2009 V 0_Reporting Onatel septembre  2009 préparé_Budget Telmob 2011 5" xfId="17540" xr:uid="{00000000-0005-0000-0000-000041120000}"/>
    <cellStyle name="_Table_USA Ownership_commentaires fixe  internet Déc 08_Commentaires TBG mars_Copie de Flash du mois d' avril 2009 corrigé par NAIMI_Reporting Onatel Mai 2009 V 0_Reporting Onatel septembre  2009 préparé_Budget Telmob 2011 6" xfId="18068" xr:uid="{00000000-0005-0000-0000-000042120000}"/>
    <cellStyle name="_Table_USA Ownership_commentaires fixe  internet Déc 08_Commentaires TBG mars_Copie de Flash du mois d' avril 2009 corrigé par NAIMI_Reporting Onatel septembre  2009 préparé" xfId="1289" xr:uid="{00000000-0005-0000-0000-000043120000}"/>
    <cellStyle name="_Table_USA Ownership_commentaires fixe  internet Déc 08_Commentaires TBG mars_Copie de Flash du mois d' avril 2009 corrigé par NAIMI_Reporting Onatel septembre  2009 préparé 2" xfId="14754" xr:uid="{00000000-0005-0000-0000-000044120000}"/>
    <cellStyle name="_Table_USA Ownership_commentaires fixe  internet Déc 08_Commentaires TBG mars_Copie de Flash du mois d' avril 2009 corrigé par NAIMI_Reporting Onatel septembre  2009 préparé 2 2" xfId="18547" xr:uid="{00000000-0005-0000-0000-000045120000}"/>
    <cellStyle name="_Table_USA Ownership_commentaires fixe  internet Déc 08_Commentaires TBG mars_Copie de Flash du mois d' avril 2009 corrigé par NAIMI_Reporting Onatel septembre  2009 préparé 3" xfId="9114" xr:uid="{00000000-0005-0000-0000-000046120000}"/>
    <cellStyle name="_Table_USA Ownership_commentaires fixe  internet Déc 08_Commentaires TBG mars_Copie de Flash du mois d' avril 2009 corrigé par NAIMI_Reporting Onatel septembre  2009 préparé 4" xfId="13487" xr:uid="{00000000-0005-0000-0000-000047120000}"/>
    <cellStyle name="_Table_USA Ownership_commentaires fixe  internet Déc 08_Commentaires TBG mars_Copie de Flash du mois d' avril 2009 corrigé par NAIMI_Reporting Onatel septembre  2009 préparé 5" xfId="19548" xr:uid="{00000000-0005-0000-0000-000048120000}"/>
    <cellStyle name="_Table_USA Ownership_commentaires fixe  internet Déc 08_Commentaires TBG mars_Copie de Flash du mois d' avril 2009 corrigé par NAIMI_Reporting Onatel septembre  2009 préparé 6" xfId="20062" xr:uid="{00000000-0005-0000-0000-000049120000}"/>
    <cellStyle name="_Table_USA Ownership_commentaires fixe  internet Déc 08_Commentaires TBG mars_Copie de Flash du mois d' avril 2009 corrigé par NAIMI_Reporting Onatel septembre  2009 préparé_Budget Telmob 2011" xfId="3042" xr:uid="{00000000-0005-0000-0000-00004A120000}"/>
    <cellStyle name="_Table_USA Ownership_commentaires fixe  internet Déc 08_Commentaires TBG mars_Copie de Flash du mois d' avril 2009 corrigé par NAIMI_Reporting Onatel septembre  2009 préparé_Budget Telmob 2011 2" xfId="15062" xr:uid="{00000000-0005-0000-0000-00004B120000}"/>
    <cellStyle name="_Table_USA Ownership_commentaires fixe  internet Déc 08_Commentaires TBG mars_Copie de Flash du mois d' avril 2009 corrigé par NAIMI_Reporting Onatel septembre  2009 préparé_Budget Telmob 2011 2 2" xfId="18803" xr:uid="{00000000-0005-0000-0000-00004C120000}"/>
    <cellStyle name="_Table_USA Ownership_commentaires fixe  internet Déc 08_Commentaires TBG mars_Copie de Flash du mois d' avril 2009 corrigé par NAIMI_Reporting Onatel septembre  2009 préparé_Budget Telmob 2011 3" xfId="10156" xr:uid="{00000000-0005-0000-0000-00004D120000}"/>
    <cellStyle name="_Table_USA Ownership_commentaires fixe  internet Déc 08_Commentaires TBG mars_Copie de Flash du mois d' avril 2009 corrigé par NAIMI_Reporting Onatel septembre  2009 préparé_Budget Telmob 2011 4" xfId="9641" xr:uid="{00000000-0005-0000-0000-00004E120000}"/>
    <cellStyle name="_Table_USA Ownership_commentaires fixe  internet Déc 08_Commentaires TBG mars_Copie de Flash du mois d' avril 2009 corrigé par NAIMI_Reporting Onatel septembre  2009 préparé_Budget Telmob 2011 5" xfId="12931" xr:uid="{00000000-0005-0000-0000-00004F120000}"/>
    <cellStyle name="_Table_USA Ownership_commentaires fixe  internet Déc 08_Commentaires TBG mars_Copie de Flash du mois d' avril 2009 corrigé par NAIMI_Reporting Onatel septembre  2009 préparé_Budget Telmob 2011 6" xfId="9037" xr:uid="{00000000-0005-0000-0000-000050120000}"/>
    <cellStyle name="_Table_USA Ownership_commentaires fixe  internet Déc 08_Commentaires TBG mars_Flash du mois d' avril 2009" xfId="1290" xr:uid="{00000000-0005-0000-0000-000051120000}"/>
    <cellStyle name="_Table_USA Ownership_commentaires fixe  internet Déc 08_Commentaires TBG mars_Flash du mois d' avril 2009 2" xfId="14755" xr:uid="{00000000-0005-0000-0000-000052120000}"/>
    <cellStyle name="_Table_USA Ownership_commentaires fixe  internet Déc 08_Commentaires TBG mars_Flash du mois d' avril 2009 2 2" xfId="18548" xr:uid="{00000000-0005-0000-0000-000053120000}"/>
    <cellStyle name="_Table_USA Ownership_commentaires fixe  internet Déc 08_Commentaires TBG mars_Flash du mois d' avril 2009 3" xfId="9115" xr:uid="{00000000-0005-0000-0000-000054120000}"/>
    <cellStyle name="_Table_USA Ownership_commentaires fixe  internet Déc 08_Commentaires TBG mars_Flash du mois d' avril 2009 4" xfId="13485" xr:uid="{00000000-0005-0000-0000-000055120000}"/>
    <cellStyle name="_Table_USA Ownership_commentaires fixe  internet Déc 08_Commentaires TBG mars_Flash du mois d' avril 2009 5" xfId="17854" xr:uid="{00000000-0005-0000-0000-000056120000}"/>
    <cellStyle name="_Table_USA Ownership_commentaires fixe  internet Déc 08_Commentaires TBG mars_Flash du mois d' avril 2009 6" xfId="13532" xr:uid="{00000000-0005-0000-0000-000057120000}"/>
    <cellStyle name="_Table_USA Ownership_commentaires fixe  internet Déc 08_Commentaires TBG mars_Flash du mois d' avril 2009_Budget Telmob 2011" xfId="3043" xr:uid="{00000000-0005-0000-0000-000058120000}"/>
    <cellStyle name="_Table_USA Ownership_commentaires fixe  internet Déc 08_Commentaires TBG mars_Flash du mois d' avril 2009_Budget Telmob 2011 2" xfId="15063" xr:uid="{00000000-0005-0000-0000-000059120000}"/>
    <cellStyle name="_Table_USA Ownership_commentaires fixe  internet Déc 08_Commentaires TBG mars_Flash du mois d' avril 2009_Budget Telmob 2011 2 2" xfId="18804" xr:uid="{00000000-0005-0000-0000-00005A120000}"/>
    <cellStyle name="_Table_USA Ownership_commentaires fixe  internet Déc 08_Commentaires TBG mars_Flash du mois d' avril 2009_Budget Telmob 2011 3" xfId="10157" xr:uid="{00000000-0005-0000-0000-00005B120000}"/>
    <cellStyle name="_Table_USA Ownership_commentaires fixe  internet Déc 08_Commentaires TBG mars_Flash du mois d' avril 2009_Budget Telmob 2011 4" xfId="10468" xr:uid="{00000000-0005-0000-0000-00005C120000}"/>
    <cellStyle name="_Table_USA Ownership_commentaires fixe  internet Déc 08_Commentaires TBG mars_Flash du mois d' avril 2009_Budget Telmob 2011 5" xfId="17539" xr:uid="{00000000-0005-0000-0000-00005D120000}"/>
    <cellStyle name="_Table_USA Ownership_commentaires fixe  internet Déc 08_Commentaires TBG mars_Flash du mois d' avril 2009_Budget Telmob 2011 6" xfId="17577" xr:uid="{00000000-0005-0000-0000-00005E120000}"/>
    <cellStyle name="_Table_USA Ownership_commentaires fixe  internet Déc 08_Commentaires TBG mars_Flash du mois d' avril 2009_Flash du mois de mai 2009" xfId="1291" xr:uid="{00000000-0005-0000-0000-00005F120000}"/>
    <cellStyle name="_Table_USA Ownership_commentaires fixe  internet Déc 08_Commentaires TBG mars_Flash du mois d' avril 2009_Flash du mois de mai 2009 2" xfId="14756" xr:uid="{00000000-0005-0000-0000-000060120000}"/>
    <cellStyle name="_Table_USA Ownership_commentaires fixe  internet Déc 08_Commentaires TBG mars_Flash du mois d' avril 2009_Flash du mois de mai 2009 2 2" xfId="18549" xr:uid="{00000000-0005-0000-0000-000061120000}"/>
    <cellStyle name="_Table_USA Ownership_commentaires fixe  internet Déc 08_Commentaires TBG mars_Flash du mois d' avril 2009_Flash du mois de mai 2009 3" xfId="9116" xr:uid="{00000000-0005-0000-0000-000062120000}"/>
    <cellStyle name="_Table_USA Ownership_commentaires fixe  internet Déc 08_Commentaires TBG mars_Flash du mois d' avril 2009_Flash du mois de mai 2009 4" xfId="13483" xr:uid="{00000000-0005-0000-0000-000063120000}"/>
    <cellStyle name="_Table_USA Ownership_commentaires fixe  internet Déc 08_Commentaires TBG mars_Flash du mois d' avril 2009_Flash du mois de mai 2009 5" xfId="17853" xr:uid="{00000000-0005-0000-0000-000064120000}"/>
    <cellStyle name="_Table_USA Ownership_commentaires fixe  internet Déc 08_Commentaires TBG mars_Flash du mois d' avril 2009_Flash du mois de mai 2009 6" xfId="10666" xr:uid="{00000000-0005-0000-0000-000065120000}"/>
    <cellStyle name="_Table_USA Ownership_commentaires fixe  internet Déc 08_Commentaires TBG mars_Flash du mois d' avril 2009_Flash du mois de mai 2009_Budget Telmob 2011" xfId="3044" xr:uid="{00000000-0005-0000-0000-000066120000}"/>
    <cellStyle name="_Table_USA Ownership_commentaires fixe  internet Déc 08_Commentaires TBG mars_Flash du mois d' avril 2009_Flash du mois de mai 2009_Budget Telmob 2011 2" xfId="15064" xr:uid="{00000000-0005-0000-0000-000067120000}"/>
    <cellStyle name="_Table_USA Ownership_commentaires fixe  internet Déc 08_Commentaires TBG mars_Flash du mois d' avril 2009_Flash du mois de mai 2009_Budget Telmob 2011 2 2" xfId="18805" xr:uid="{00000000-0005-0000-0000-000068120000}"/>
    <cellStyle name="_Table_USA Ownership_commentaires fixe  internet Déc 08_Commentaires TBG mars_Flash du mois d' avril 2009_Flash du mois de mai 2009_Budget Telmob 2011 3" xfId="10158" xr:uid="{00000000-0005-0000-0000-000069120000}"/>
    <cellStyle name="_Table_USA Ownership_commentaires fixe  internet Déc 08_Commentaires TBG mars_Flash du mois d' avril 2009_Flash du mois de mai 2009_Budget Telmob 2011 4" xfId="11067" xr:uid="{00000000-0005-0000-0000-00006A120000}"/>
    <cellStyle name="_Table_USA Ownership_commentaires fixe  internet Déc 08_Commentaires TBG mars_Flash du mois d' avril 2009_Flash du mois de mai 2009_Budget Telmob 2011 5" xfId="19398" xr:uid="{00000000-0005-0000-0000-00006B120000}"/>
    <cellStyle name="_Table_USA Ownership_commentaires fixe  internet Déc 08_Commentaires TBG mars_Flash du mois d' avril 2009_Flash du mois de mai 2009_Budget Telmob 2011 6" xfId="10339" xr:uid="{00000000-0005-0000-0000-00006C120000}"/>
    <cellStyle name="_Table_USA Ownership_commentaires fixe  internet Déc 08_Commentaires TBG mars_Flash du mois d' avril 2009_Flash du mois de septembre 2009 (2) (version 1)" xfId="1292" xr:uid="{00000000-0005-0000-0000-00006D120000}"/>
    <cellStyle name="_Table_USA Ownership_commentaires fixe  internet Déc 08_Commentaires TBG mars_Flash du mois d' avril 2009_Flash du mois de septembre 2009 (2) (version 1) 2" xfId="14757" xr:uid="{00000000-0005-0000-0000-00006E120000}"/>
    <cellStyle name="_Table_USA Ownership_commentaires fixe  internet Déc 08_Commentaires TBG mars_Flash du mois d' avril 2009_Flash du mois de septembre 2009 (2) (version 1) 2 2" xfId="18550" xr:uid="{00000000-0005-0000-0000-00006F120000}"/>
    <cellStyle name="_Table_USA Ownership_commentaires fixe  internet Déc 08_Commentaires TBG mars_Flash du mois d' avril 2009_Flash du mois de septembre 2009 (2) (version 1) 3" xfId="9117" xr:uid="{00000000-0005-0000-0000-000070120000}"/>
    <cellStyle name="_Table_USA Ownership_commentaires fixe  internet Déc 08_Commentaires TBG mars_Flash du mois d' avril 2009_Flash du mois de septembre 2009 (2) (version 1) 4" xfId="10992" xr:uid="{00000000-0005-0000-0000-000071120000}"/>
    <cellStyle name="_Table_USA Ownership_commentaires fixe  internet Déc 08_Commentaires TBG mars_Flash du mois d' avril 2009_Flash du mois de septembre 2009 (2) (version 1) 5" xfId="19230" xr:uid="{00000000-0005-0000-0000-000072120000}"/>
    <cellStyle name="_Table_USA Ownership_commentaires fixe  internet Déc 08_Commentaires TBG mars_Flash du mois d' avril 2009_Flash du mois de septembre 2009 (2) (version 1) 6" xfId="19863" xr:uid="{00000000-0005-0000-0000-000073120000}"/>
    <cellStyle name="_Table_USA Ownership_commentaires fixe  internet Déc 08_Commentaires TBG mars_Flash du mois d' avril 2009_Flash du mois de septembre 2009 (2) (version 1)_Budget Telmob 2011" xfId="3045" xr:uid="{00000000-0005-0000-0000-000074120000}"/>
    <cellStyle name="_Table_USA Ownership_commentaires fixe  internet Déc 08_Commentaires TBG mars_Flash du mois d' avril 2009_Flash du mois de septembre 2009 (2) (version 1)_Budget Telmob 2011 2" xfId="15065" xr:uid="{00000000-0005-0000-0000-000075120000}"/>
    <cellStyle name="_Table_USA Ownership_commentaires fixe  internet Déc 08_Commentaires TBG mars_Flash du mois d' avril 2009_Flash du mois de septembre 2009 (2) (version 1)_Budget Telmob 2011 2 2" xfId="18806" xr:uid="{00000000-0005-0000-0000-000076120000}"/>
    <cellStyle name="_Table_USA Ownership_commentaires fixe  internet Déc 08_Commentaires TBG mars_Flash du mois d' avril 2009_Flash du mois de septembre 2009 (2) (version 1)_Budget Telmob 2011 3" xfId="10159" xr:uid="{00000000-0005-0000-0000-000077120000}"/>
    <cellStyle name="_Table_USA Ownership_commentaires fixe  internet Déc 08_Commentaires TBG mars_Flash du mois d' avril 2009_Flash du mois de septembre 2009 (2) (version 1)_Budget Telmob 2011 4" xfId="10654" xr:uid="{00000000-0005-0000-0000-000078120000}"/>
    <cellStyle name="_Table_USA Ownership_commentaires fixe  internet Déc 08_Commentaires TBG mars_Flash du mois d' avril 2009_Flash du mois de septembre 2009 (2) (version 1)_Budget Telmob 2011 5" xfId="17538" xr:uid="{00000000-0005-0000-0000-000079120000}"/>
    <cellStyle name="_Table_USA Ownership_commentaires fixe  internet Déc 08_Commentaires TBG mars_Flash du mois d' avril 2009_Flash du mois de septembre 2009 (2) (version 1)_Budget Telmob 2011 6" xfId="13030" xr:uid="{00000000-0005-0000-0000-00007A120000}"/>
    <cellStyle name="_Table_USA Ownership_commentaires fixe  internet Déc 08_Commentaires TBG mars_Flash du mois d' avril 2009_Reporting Onatel Mai 2009 V 0" xfId="1293" xr:uid="{00000000-0005-0000-0000-00007B120000}"/>
    <cellStyle name="_Table_USA Ownership_commentaires fixe  internet Déc 08_Commentaires TBG mars_Flash du mois d' avril 2009_Reporting Onatel Mai 2009 V 0 2" xfId="14758" xr:uid="{00000000-0005-0000-0000-00007C120000}"/>
    <cellStyle name="_Table_USA Ownership_commentaires fixe  internet Déc 08_Commentaires TBG mars_Flash du mois d' avril 2009_Reporting Onatel Mai 2009 V 0 2 2" xfId="18551" xr:uid="{00000000-0005-0000-0000-00007D120000}"/>
    <cellStyle name="_Table_USA Ownership_commentaires fixe  internet Déc 08_Commentaires TBG mars_Flash du mois d' avril 2009_Reporting Onatel Mai 2009 V 0 3" xfId="9118" xr:uid="{00000000-0005-0000-0000-00007E120000}"/>
    <cellStyle name="_Table_USA Ownership_commentaires fixe  internet Déc 08_Commentaires TBG mars_Flash du mois d' avril 2009_Reporting Onatel Mai 2009 V 0 4" xfId="10512" xr:uid="{00000000-0005-0000-0000-00007F120000}"/>
    <cellStyle name="_Table_USA Ownership_commentaires fixe  internet Déc 08_Commentaires TBG mars_Flash du mois d' avril 2009_Reporting Onatel Mai 2009 V 0 5" xfId="19547" xr:uid="{00000000-0005-0000-0000-000080120000}"/>
    <cellStyle name="_Table_USA Ownership_commentaires fixe  internet Déc 08_Commentaires TBG mars_Flash du mois d' avril 2009_Reporting Onatel Mai 2009 V 0 6" xfId="20061" xr:uid="{00000000-0005-0000-0000-000081120000}"/>
    <cellStyle name="_Table_USA Ownership_commentaires fixe  internet Déc 08_Commentaires TBG mars_Flash du mois d' avril 2009_Reporting Onatel Mai 2009 V 0_Budget Telmob 2011" xfId="3046" xr:uid="{00000000-0005-0000-0000-000082120000}"/>
    <cellStyle name="_Table_USA Ownership_commentaires fixe  internet Déc 08_Commentaires TBG mars_Flash du mois d' avril 2009_Reporting Onatel Mai 2009 V 0_Budget Telmob 2011 2" xfId="15066" xr:uid="{00000000-0005-0000-0000-000083120000}"/>
    <cellStyle name="_Table_USA Ownership_commentaires fixe  internet Déc 08_Commentaires TBG mars_Flash du mois d' avril 2009_Reporting Onatel Mai 2009 V 0_Budget Telmob 2011 2 2" xfId="18807" xr:uid="{00000000-0005-0000-0000-000084120000}"/>
    <cellStyle name="_Table_USA Ownership_commentaires fixe  internet Déc 08_Commentaires TBG mars_Flash du mois d' avril 2009_Reporting Onatel Mai 2009 V 0_Budget Telmob 2011 3" xfId="10160" xr:uid="{00000000-0005-0000-0000-000085120000}"/>
    <cellStyle name="_Table_USA Ownership_commentaires fixe  internet Déc 08_Commentaires TBG mars_Flash du mois d' avril 2009_Reporting Onatel Mai 2009 V 0_Budget Telmob 2011 4" xfId="10557" xr:uid="{00000000-0005-0000-0000-000086120000}"/>
    <cellStyle name="_Table_USA Ownership_commentaires fixe  internet Déc 08_Commentaires TBG mars_Flash du mois d' avril 2009_Reporting Onatel Mai 2009 V 0_Budget Telmob 2011 5" xfId="12932" xr:uid="{00000000-0005-0000-0000-000087120000}"/>
    <cellStyle name="_Table_USA Ownership_commentaires fixe  internet Déc 08_Commentaires TBG mars_Flash du mois d' avril 2009_Reporting Onatel Mai 2009 V 0_Budget Telmob 2011 6" xfId="19408" xr:uid="{00000000-0005-0000-0000-000088120000}"/>
    <cellStyle name="_Table_USA Ownership_commentaires fixe  internet Déc 08_Commentaires TBG mars_Flash du mois d' avril 2009_Reporting Onatel septembre  2009 préparé" xfId="1294" xr:uid="{00000000-0005-0000-0000-000089120000}"/>
    <cellStyle name="_Table_USA Ownership_commentaires fixe  internet Déc 08_Commentaires TBG mars_Flash du mois d' avril 2009_Reporting Onatel septembre  2009 préparé 2" xfId="14759" xr:uid="{00000000-0005-0000-0000-00008A120000}"/>
    <cellStyle name="_Table_USA Ownership_commentaires fixe  internet Déc 08_Commentaires TBG mars_Flash du mois d' avril 2009_Reporting Onatel septembre  2009 préparé 2 2" xfId="18552" xr:uid="{00000000-0005-0000-0000-00008B120000}"/>
    <cellStyle name="_Table_USA Ownership_commentaires fixe  internet Déc 08_Commentaires TBG mars_Flash du mois d' avril 2009_Reporting Onatel septembre  2009 préparé 3" xfId="9119" xr:uid="{00000000-0005-0000-0000-00008C120000}"/>
    <cellStyle name="_Table_USA Ownership_commentaires fixe  internet Déc 08_Commentaires TBG mars_Flash du mois d' avril 2009_Reporting Onatel septembre  2009 préparé 4" xfId="13482" xr:uid="{00000000-0005-0000-0000-00008D120000}"/>
    <cellStyle name="_Table_USA Ownership_commentaires fixe  internet Déc 08_Commentaires TBG mars_Flash du mois d' avril 2009_Reporting Onatel septembre  2009 préparé 5" xfId="17852" xr:uid="{00000000-0005-0000-0000-00008E120000}"/>
    <cellStyle name="_Table_USA Ownership_commentaires fixe  internet Déc 08_Commentaires TBG mars_Flash du mois d' avril 2009_Reporting Onatel septembre  2009 préparé 6" xfId="13531" xr:uid="{00000000-0005-0000-0000-00008F120000}"/>
    <cellStyle name="_Table_USA Ownership_commentaires fixe  internet Déc 08_Commentaires TBG mars_Flash du mois d' avril 2009_Reporting Onatel septembre  2009 préparé_Budget Telmob 2011" xfId="3047" xr:uid="{00000000-0005-0000-0000-000090120000}"/>
    <cellStyle name="_Table_USA Ownership_commentaires fixe  internet Déc 08_Commentaires TBG mars_Flash du mois d' avril 2009_Reporting Onatel septembre  2009 préparé_Budget Telmob 2011 2" xfId="15067" xr:uid="{00000000-0005-0000-0000-000091120000}"/>
    <cellStyle name="_Table_USA Ownership_commentaires fixe  internet Déc 08_Commentaires TBG mars_Flash du mois d' avril 2009_Reporting Onatel septembre  2009 préparé_Budget Telmob 2011 2 2" xfId="18808" xr:uid="{00000000-0005-0000-0000-000092120000}"/>
    <cellStyle name="_Table_USA Ownership_commentaires fixe  internet Déc 08_Commentaires TBG mars_Flash du mois d' avril 2009_Reporting Onatel septembre  2009 préparé_Budget Telmob 2011 3" xfId="10161" xr:uid="{00000000-0005-0000-0000-000093120000}"/>
    <cellStyle name="_Table_USA Ownership_commentaires fixe  internet Déc 08_Commentaires TBG mars_Flash du mois d' avril 2009_Reporting Onatel septembre  2009 préparé_Budget Telmob 2011 4" xfId="12345" xr:uid="{00000000-0005-0000-0000-000094120000}"/>
    <cellStyle name="_Table_USA Ownership_commentaires fixe  internet Déc 08_Commentaires TBG mars_Flash du mois d' avril 2009_Reporting Onatel septembre  2009 préparé_Budget Telmob 2011 5" xfId="12933" xr:uid="{00000000-0005-0000-0000-000095120000}"/>
    <cellStyle name="_Table_USA Ownership_commentaires fixe  internet Déc 08_Commentaires TBG mars_Flash du mois d' avril 2009_Reporting Onatel septembre  2009 préparé_Budget Telmob 2011 6" xfId="10355" xr:uid="{00000000-0005-0000-0000-000096120000}"/>
    <cellStyle name="_Table_USA Ownership_commentaires fixe  internet Déc 08_Commentaires TBG mars_Flash du mois de mai 2009" xfId="1295" xr:uid="{00000000-0005-0000-0000-000097120000}"/>
    <cellStyle name="_Table_USA Ownership_commentaires fixe  internet Déc 08_Commentaires TBG mars_Flash du mois de mai 2009 2" xfId="14760" xr:uid="{00000000-0005-0000-0000-000098120000}"/>
    <cellStyle name="_Table_USA Ownership_commentaires fixe  internet Déc 08_Commentaires TBG mars_Flash du mois de mai 2009 2 2" xfId="18553" xr:uid="{00000000-0005-0000-0000-000099120000}"/>
    <cellStyle name="_Table_USA Ownership_commentaires fixe  internet Déc 08_Commentaires TBG mars_Flash du mois de mai 2009 3" xfId="9120" xr:uid="{00000000-0005-0000-0000-00009A120000}"/>
    <cellStyle name="_Table_USA Ownership_commentaires fixe  internet Déc 08_Commentaires TBG mars_Flash du mois de mai 2009 4" xfId="10825" xr:uid="{00000000-0005-0000-0000-00009B120000}"/>
    <cellStyle name="_Table_USA Ownership_commentaires fixe  internet Déc 08_Commentaires TBG mars_Flash du mois de mai 2009 5" xfId="8464" xr:uid="{00000000-0005-0000-0000-00009C120000}"/>
    <cellStyle name="_Table_USA Ownership_commentaires fixe  internet Déc 08_Commentaires TBG mars_Flash du mois de mai 2009 6" xfId="19316" xr:uid="{00000000-0005-0000-0000-00009D120000}"/>
    <cellStyle name="_Table_USA Ownership_commentaires fixe  internet Déc 08_Commentaires TBG mars_Flash du mois de mai 2009_Budget Telmob 2011" xfId="3048" xr:uid="{00000000-0005-0000-0000-00009E120000}"/>
    <cellStyle name="_Table_USA Ownership_commentaires fixe  internet Déc 08_Commentaires TBG mars_Flash du mois de mai 2009_Budget Telmob 2011 2" xfId="15068" xr:uid="{00000000-0005-0000-0000-00009F120000}"/>
    <cellStyle name="_Table_USA Ownership_commentaires fixe  internet Déc 08_Commentaires TBG mars_Flash du mois de mai 2009_Budget Telmob 2011 2 2" xfId="18809" xr:uid="{00000000-0005-0000-0000-0000A0120000}"/>
    <cellStyle name="_Table_USA Ownership_commentaires fixe  internet Déc 08_Commentaires TBG mars_Flash du mois de mai 2009_Budget Telmob 2011 3" xfId="10162" xr:uid="{00000000-0005-0000-0000-0000A1120000}"/>
    <cellStyle name="_Table_USA Ownership_commentaires fixe  internet Déc 08_Commentaires TBG mars_Flash du mois de mai 2009_Budget Telmob 2011 4" xfId="11256" xr:uid="{00000000-0005-0000-0000-0000A2120000}"/>
    <cellStyle name="_Table_USA Ownership_commentaires fixe  internet Déc 08_Commentaires TBG mars_Flash du mois de mai 2009_Budget Telmob 2011 5" xfId="12934" xr:uid="{00000000-0005-0000-0000-0000A3120000}"/>
    <cellStyle name="_Table_USA Ownership_commentaires fixe  internet Déc 08_Commentaires TBG mars_Flash du mois de mai 2009_Budget Telmob 2011 6" xfId="8410" xr:uid="{00000000-0005-0000-0000-0000A4120000}"/>
    <cellStyle name="_Table_USA Ownership_commentaires fixe  internet Déc 08_Commentaires TBG mars_Flash du mois de septembre 2009 (2) (version 1)" xfId="1296" xr:uid="{00000000-0005-0000-0000-0000A5120000}"/>
    <cellStyle name="_Table_USA Ownership_commentaires fixe  internet Déc 08_Commentaires TBG mars_Flash du mois de septembre 2009 (2) (version 1) 2" xfId="14761" xr:uid="{00000000-0005-0000-0000-0000A6120000}"/>
    <cellStyle name="_Table_USA Ownership_commentaires fixe  internet Déc 08_Commentaires TBG mars_Flash du mois de septembre 2009 (2) (version 1) 2 2" xfId="18554" xr:uid="{00000000-0005-0000-0000-0000A7120000}"/>
    <cellStyle name="_Table_USA Ownership_commentaires fixe  internet Déc 08_Commentaires TBG mars_Flash du mois de septembre 2009 (2) (version 1) 3" xfId="9121" xr:uid="{00000000-0005-0000-0000-0000A8120000}"/>
    <cellStyle name="_Table_USA Ownership_commentaires fixe  internet Déc 08_Commentaires TBG mars_Flash du mois de septembre 2009 (2) (version 1) 4" xfId="10485" xr:uid="{00000000-0005-0000-0000-0000A9120000}"/>
    <cellStyle name="_Table_USA Ownership_commentaires fixe  internet Déc 08_Commentaires TBG mars_Flash du mois de septembre 2009 (2) (version 1) 5" xfId="17851" xr:uid="{00000000-0005-0000-0000-0000AA120000}"/>
    <cellStyle name="_Table_USA Ownership_commentaires fixe  internet Déc 08_Commentaires TBG mars_Flash du mois de septembre 2009 (2) (version 1) 6" xfId="10578" xr:uid="{00000000-0005-0000-0000-0000AB120000}"/>
    <cellStyle name="_Table_USA Ownership_commentaires fixe  internet Déc 08_Commentaires TBG mars_Flash du mois de septembre 2009 (2) (version 1)_Budget Telmob 2011" xfId="3049" xr:uid="{00000000-0005-0000-0000-0000AC120000}"/>
    <cellStyle name="_Table_USA Ownership_commentaires fixe  internet Déc 08_Commentaires TBG mars_Flash du mois de septembre 2009 (2) (version 1)_Budget Telmob 2011 2" xfId="15069" xr:uid="{00000000-0005-0000-0000-0000AD120000}"/>
    <cellStyle name="_Table_USA Ownership_commentaires fixe  internet Déc 08_Commentaires TBG mars_Flash du mois de septembre 2009 (2) (version 1)_Budget Telmob 2011 2 2" xfId="18810" xr:uid="{00000000-0005-0000-0000-0000AE120000}"/>
    <cellStyle name="_Table_USA Ownership_commentaires fixe  internet Déc 08_Commentaires TBG mars_Flash du mois de septembre 2009 (2) (version 1)_Budget Telmob 2011 3" xfId="10163" xr:uid="{00000000-0005-0000-0000-0000AF120000}"/>
    <cellStyle name="_Table_USA Ownership_commentaires fixe  internet Déc 08_Commentaires TBG mars_Flash du mois de septembre 2009 (2) (version 1)_Budget Telmob 2011 4" xfId="10558" xr:uid="{00000000-0005-0000-0000-0000B0120000}"/>
    <cellStyle name="_Table_USA Ownership_commentaires fixe  internet Déc 08_Commentaires TBG mars_Flash du mois de septembre 2009 (2) (version 1)_Budget Telmob 2011 5" xfId="12935" xr:uid="{00000000-0005-0000-0000-0000B1120000}"/>
    <cellStyle name="_Table_USA Ownership_commentaires fixe  internet Déc 08_Commentaires TBG mars_Flash du mois de septembre 2009 (2) (version 1)_Budget Telmob 2011 6" xfId="9412" xr:uid="{00000000-0005-0000-0000-0000B2120000}"/>
    <cellStyle name="_Table_USA Ownership_commentaires fixe  internet Déc 08_Commentaires TBG mars_Reporting Onatel Mai 2009 V 0" xfId="1297" xr:uid="{00000000-0005-0000-0000-0000B3120000}"/>
    <cellStyle name="_Table_USA Ownership_commentaires fixe  internet Déc 08_Commentaires TBG mars_Reporting Onatel Mai 2009 V 0 2" xfId="14762" xr:uid="{00000000-0005-0000-0000-0000B4120000}"/>
    <cellStyle name="_Table_USA Ownership_commentaires fixe  internet Déc 08_Commentaires TBG mars_Reporting Onatel Mai 2009 V 0 2 2" xfId="18555" xr:uid="{00000000-0005-0000-0000-0000B5120000}"/>
    <cellStyle name="_Table_USA Ownership_commentaires fixe  internet Déc 08_Commentaires TBG mars_Reporting Onatel Mai 2009 V 0 3" xfId="9122" xr:uid="{00000000-0005-0000-0000-0000B6120000}"/>
    <cellStyle name="_Table_USA Ownership_commentaires fixe  internet Déc 08_Commentaires TBG mars_Reporting Onatel Mai 2009 V 0 4" xfId="13481" xr:uid="{00000000-0005-0000-0000-0000B7120000}"/>
    <cellStyle name="_Table_USA Ownership_commentaires fixe  internet Déc 08_Commentaires TBG mars_Reporting Onatel Mai 2009 V 0 5" xfId="19157" xr:uid="{00000000-0005-0000-0000-0000B8120000}"/>
    <cellStyle name="_Table_USA Ownership_commentaires fixe  internet Déc 08_Commentaires TBG mars_Reporting Onatel Mai 2009 V 0 6" xfId="19800" xr:uid="{00000000-0005-0000-0000-0000B9120000}"/>
    <cellStyle name="_Table_USA Ownership_commentaires fixe  internet Déc 08_Commentaires TBG mars_Reporting Onatel Mai 2009 V 0_Budget Telmob 2011" xfId="3050" xr:uid="{00000000-0005-0000-0000-0000BA120000}"/>
    <cellStyle name="_Table_USA Ownership_commentaires fixe  internet Déc 08_Commentaires TBG mars_Reporting Onatel Mai 2009 V 0_Budget Telmob 2011 2" xfId="15070" xr:uid="{00000000-0005-0000-0000-0000BB120000}"/>
    <cellStyle name="_Table_USA Ownership_commentaires fixe  internet Déc 08_Commentaires TBG mars_Reporting Onatel Mai 2009 V 0_Budget Telmob 2011 2 2" xfId="18811" xr:uid="{00000000-0005-0000-0000-0000BC120000}"/>
    <cellStyle name="_Table_USA Ownership_commentaires fixe  internet Déc 08_Commentaires TBG mars_Reporting Onatel Mai 2009 V 0_Budget Telmob 2011 3" xfId="10164" xr:uid="{00000000-0005-0000-0000-0000BD120000}"/>
    <cellStyle name="_Table_USA Ownership_commentaires fixe  internet Déc 08_Commentaires TBG mars_Reporting Onatel Mai 2009 V 0_Budget Telmob 2011 4" xfId="9640" xr:uid="{00000000-0005-0000-0000-0000BE120000}"/>
    <cellStyle name="_Table_USA Ownership_commentaires fixe  internet Déc 08_Commentaires TBG mars_Reporting Onatel Mai 2009 V 0_Budget Telmob 2011 5" xfId="12936" xr:uid="{00000000-0005-0000-0000-0000BF120000}"/>
    <cellStyle name="_Table_USA Ownership_commentaires fixe  internet Déc 08_Commentaires TBG mars_Reporting Onatel Mai 2009 V 0_Budget Telmob 2011 6" xfId="10342" xr:uid="{00000000-0005-0000-0000-0000C0120000}"/>
    <cellStyle name="_Table_USA Ownership_commentaires fixe  internet Déc 08_Commentaires TBG mars_Reporting Onatel septembre  2009 préparé" xfId="1298" xr:uid="{00000000-0005-0000-0000-0000C1120000}"/>
    <cellStyle name="_Table_USA Ownership_commentaires fixe  internet Déc 08_Commentaires TBG mars_Reporting Onatel septembre  2009 préparé 2" xfId="14763" xr:uid="{00000000-0005-0000-0000-0000C2120000}"/>
    <cellStyle name="_Table_USA Ownership_commentaires fixe  internet Déc 08_Commentaires TBG mars_Reporting Onatel septembre  2009 préparé 2 2" xfId="18556" xr:uid="{00000000-0005-0000-0000-0000C3120000}"/>
    <cellStyle name="_Table_USA Ownership_commentaires fixe  internet Déc 08_Commentaires TBG mars_Reporting Onatel septembre  2009 préparé 3" xfId="9123" xr:uid="{00000000-0005-0000-0000-0000C4120000}"/>
    <cellStyle name="_Table_USA Ownership_commentaires fixe  internet Déc 08_Commentaires TBG mars_Reporting Onatel septembre  2009 préparé 4" xfId="10824" xr:uid="{00000000-0005-0000-0000-0000C5120000}"/>
    <cellStyle name="_Table_USA Ownership_commentaires fixe  internet Déc 08_Commentaires TBG mars_Reporting Onatel septembre  2009 préparé 5" xfId="19546" xr:uid="{00000000-0005-0000-0000-0000C6120000}"/>
    <cellStyle name="_Table_USA Ownership_commentaires fixe  internet Déc 08_Commentaires TBG mars_Reporting Onatel septembre  2009 préparé 6" xfId="20060" xr:uid="{00000000-0005-0000-0000-0000C7120000}"/>
    <cellStyle name="_Table_USA Ownership_commentaires fixe  internet Déc 08_Commentaires TBG mars_Reporting Onatel septembre  2009 préparé_Budget Telmob 2011" xfId="3051" xr:uid="{00000000-0005-0000-0000-0000C8120000}"/>
    <cellStyle name="_Table_USA Ownership_commentaires fixe  internet Déc 08_Commentaires TBG mars_Reporting Onatel septembre  2009 préparé_Budget Telmob 2011 2" xfId="15071" xr:uid="{00000000-0005-0000-0000-0000C9120000}"/>
    <cellStyle name="_Table_USA Ownership_commentaires fixe  internet Déc 08_Commentaires TBG mars_Reporting Onatel septembre  2009 préparé_Budget Telmob 2011 2 2" xfId="18812" xr:uid="{00000000-0005-0000-0000-0000CA120000}"/>
    <cellStyle name="_Table_USA Ownership_commentaires fixe  internet Déc 08_Commentaires TBG mars_Reporting Onatel septembre  2009 préparé_Budget Telmob 2011 3" xfId="10165" xr:uid="{00000000-0005-0000-0000-0000CB120000}"/>
    <cellStyle name="_Table_USA Ownership_commentaires fixe  internet Déc 08_Commentaires TBG mars_Reporting Onatel septembre  2009 préparé_Budget Telmob 2011 4" xfId="9639" xr:uid="{00000000-0005-0000-0000-0000CC120000}"/>
    <cellStyle name="_Table_USA Ownership_commentaires fixe  internet Déc 08_Commentaires TBG mars_Reporting Onatel septembre  2009 préparé_Budget Telmob 2011 5" xfId="12937" xr:uid="{00000000-0005-0000-0000-0000CD120000}"/>
    <cellStyle name="_Table_USA Ownership_commentaires fixe  internet Déc 08_Commentaires TBG mars_Reporting Onatel septembre  2009 préparé_Budget Telmob 2011 6" xfId="10131" xr:uid="{00000000-0005-0000-0000-0000CE120000}"/>
    <cellStyle name="_Table_USA Ownership_commentaires fixe  internet Déc 08_Copie de Flash du mois d' avril 2009 corrigé par NAIMI" xfId="1299" xr:uid="{00000000-0005-0000-0000-0000CF120000}"/>
    <cellStyle name="_Table_USA Ownership_commentaires fixe  internet Déc 08_Copie de Flash du mois d' avril 2009 corrigé par NAIMI 2" xfId="14764" xr:uid="{00000000-0005-0000-0000-0000D0120000}"/>
    <cellStyle name="_Table_USA Ownership_commentaires fixe  internet Déc 08_Copie de Flash du mois d' avril 2009 corrigé par NAIMI 2 2" xfId="18557" xr:uid="{00000000-0005-0000-0000-0000D1120000}"/>
    <cellStyle name="_Table_USA Ownership_commentaires fixe  internet Déc 08_Copie de Flash du mois d' avril 2009 corrigé par NAIMI 3" xfId="9124" xr:uid="{00000000-0005-0000-0000-0000D2120000}"/>
    <cellStyle name="_Table_USA Ownership_commentaires fixe  internet Déc 08_Copie de Flash du mois d' avril 2009 corrigé par NAIMI 4" xfId="10484" xr:uid="{00000000-0005-0000-0000-0000D3120000}"/>
    <cellStyle name="_Table_USA Ownership_commentaires fixe  internet Déc 08_Copie de Flash du mois d' avril 2009 corrigé par NAIMI 5" xfId="17850" xr:uid="{00000000-0005-0000-0000-0000D4120000}"/>
    <cellStyle name="_Table_USA Ownership_commentaires fixe  internet Déc 08_Copie de Flash du mois d' avril 2009 corrigé par NAIMI 6" xfId="9907" xr:uid="{00000000-0005-0000-0000-0000D5120000}"/>
    <cellStyle name="_Table_USA Ownership_commentaires fixe  internet Déc 08_Copie de Flash du mois d' avril 2009 corrigé par NAIMI_Budget Telmob 2011" xfId="3052" xr:uid="{00000000-0005-0000-0000-0000D6120000}"/>
    <cellStyle name="_Table_USA Ownership_commentaires fixe  internet Déc 08_Copie de Flash du mois d' avril 2009 corrigé par NAIMI_Budget Telmob 2011 2" xfId="15072" xr:uid="{00000000-0005-0000-0000-0000D7120000}"/>
    <cellStyle name="_Table_USA Ownership_commentaires fixe  internet Déc 08_Copie de Flash du mois d' avril 2009 corrigé par NAIMI_Budget Telmob 2011 2 2" xfId="18813" xr:uid="{00000000-0005-0000-0000-0000D8120000}"/>
    <cellStyle name="_Table_USA Ownership_commentaires fixe  internet Déc 08_Copie de Flash du mois d' avril 2009 corrigé par NAIMI_Budget Telmob 2011 3" xfId="10166" xr:uid="{00000000-0005-0000-0000-0000D9120000}"/>
    <cellStyle name="_Table_USA Ownership_commentaires fixe  internet Déc 08_Copie de Flash du mois d' avril 2009 corrigé par NAIMI_Budget Telmob 2011 4" xfId="12344" xr:uid="{00000000-0005-0000-0000-0000DA120000}"/>
    <cellStyle name="_Table_USA Ownership_commentaires fixe  internet Déc 08_Copie de Flash du mois d' avril 2009 corrigé par NAIMI_Budget Telmob 2011 5" xfId="12938" xr:uid="{00000000-0005-0000-0000-0000DB120000}"/>
    <cellStyle name="_Table_USA Ownership_commentaires fixe  internet Déc 08_Copie de Flash du mois d' avril 2009 corrigé par NAIMI_Budget Telmob 2011 6" xfId="9611" xr:uid="{00000000-0005-0000-0000-0000DC120000}"/>
    <cellStyle name="_Table_USA Ownership_commentaires fixe  internet Déc 08_Copie de Flash du mois d' avril 2009 corrigé par NAIMI_Flash du mois de mai 2009" xfId="1300" xr:uid="{00000000-0005-0000-0000-0000DD120000}"/>
    <cellStyle name="_Table_USA Ownership_commentaires fixe  internet Déc 08_Copie de Flash du mois d' avril 2009 corrigé par NAIMI_Flash du mois de mai 2009 2" xfId="14765" xr:uid="{00000000-0005-0000-0000-0000DE120000}"/>
    <cellStyle name="_Table_USA Ownership_commentaires fixe  internet Déc 08_Copie de Flash du mois d' avril 2009 corrigé par NAIMI_Flash du mois de mai 2009 2 2" xfId="18558" xr:uid="{00000000-0005-0000-0000-0000DF120000}"/>
    <cellStyle name="_Table_USA Ownership_commentaires fixe  internet Déc 08_Copie de Flash du mois d' avril 2009 corrigé par NAIMI_Flash du mois de mai 2009 3" xfId="9125" xr:uid="{00000000-0005-0000-0000-0000E0120000}"/>
    <cellStyle name="_Table_USA Ownership_commentaires fixe  internet Déc 08_Copie de Flash du mois d' avril 2009 corrigé par NAIMI_Flash du mois de mai 2009 4" xfId="13480" xr:uid="{00000000-0005-0000-0000-0000E1120000}"/>
    <cellStyle name="_Table_USA Ownership_commentaires fixe  internet Déc 08_Copie de Flash du mois d' avril 2009 corrigé par NAIMI_Flash du mois de mai 2009 5" xfId="8509" xr:uid="{00000000-0005-0000-0000-0000E2120000}"/>
    <cellStyle name="_Table_USA Ownership_commentaires fixe  internet Déc 08_Copie de Flash du mois d' avril 2009 corrigé par NAIMI_Flash du mois de mai 2009 6" xfId="19338" xr:uid="{00000000-0005-0000-0000-0000E3120000}"/>
    <cellStyle name="_Table_USA Ownership_commentaires fixe  internet Déc 08_Copie de Flash du mois d' avril 2009 corrigé par NAIMI_Flash du mois de mai 2009_Budget Telmob 2011" xfId="3053" xr:uid="{00000000-0005-0000-0000-0000E4120000}"/>
    <cellStyle name="_Table_USA Ownership_commentaires fixe  internet Déc 08_Copie de Flash du mois d' avril 2009 corrigé par NAIMI_Flash du mois de mai 2009_Budget Telmob 2011 2" xfId="15073" xr:uid="{00000000-0005-0000-0000-0000E5120000}"/>
    <cellStyle name="_Table_USA Ownership_commentaires fixe  internet Déc 08_Copie de Flash du mois d' avril 2009 corrigé par NAIMI_Flash du mois de mai 2009_Budget Telmob 2011 2 2" xfId="18814" xr:uid="{00000000-0005-0000-0000-0000E6120000}"/>
    <cellStyle name="_Table_USA Ownership_commentaires fixe  internet Déc 08_Copie de Flash du mois d' avril 2009 corrigé par NAIMI_Flash du mois de mai 2009_Budget Telmob 2011 3" xfId="10167" xr:uid="{00000000-0005-0000-0000-0000E7120000}"/>
    <cellStyle name="_Table_USA Ownership_commentaires fixe  internet Déc 08_Copie de Flash du mois d' avril 2009 corrigé par NAIMI_Flash du mois de mai 2009_Budget Telmob 2011 4" xfId="12342" xr:uid="{00000000-0005-0000-0000-0000E8120000}"/>
    <cellStyle name="_Table_USA Ownership_commentaires fixe  internet Déc 08_Copie de Flash du mois d' avril 2009 corrigé par NAIMI_Flash du mois de mai 2009_Budget Telmob 2011 5" xfId="12939" xr:uid="{00000000-0005-0000-0000-0000E9120000}"/>
    <cellStyle name="_Table_USA Ownership_commentaires fixe  internet Déc 08_Copie de Flash du mois d' avril 2009 corrigé par NAIMI_Flash du mois de mai 2009_Budget Telmob 2011 6" xfId="13048" xr:uid="{00000000-0005-0000-0000-0000EA120000}"/>
    <cellStyle name="_Table_USA Ownership_commentaires fixe  internet Déc 08_Copie de Flash du mois d' avril 2009 corrigé par NAIMI_Flash du mois de septembre 2009 (2) (version 1)" xfId="1301" xr:uid="{00000000-0005-0000-0000-0000EB120000}"/>
    <cellStyle name="_Table_USA Ownership_commentaires fixe  internet Déc 08_Copie de Flash du mois d' avril 2009 corrigé par NAIMI_Flash du mois de septembre 2009 (2) (version 1) 2" xfId="14766" xr:uid="{00000000-0005-0000-0000-0000EC120000}"/>
    <cellStyle name="_Table_USA Ownership_commentaires fixe  internet Déc 08_Copie de Flash du mois d' avril 2009 corrigé par NAIMI_Flash du mois de septembre 2009 (2) (version 1) 2 2" xfId="18559" xr:uid="{00000000-0005-0000-0000-0000ED120000}"/>
    <cellStyle name="_Table_USA Ownership_commentaires fixe  internet Déc 08_Copie de Flash du mois d' avril 2009 corrigé par NAIMI_Flash du mois de septembre 2009 (2) (version 1) 3" xfId="9126" xr:uid="{00000000-0005-0000-0000-0000EE120000}"/>
    <cellStyle name="_Table_USA Ownership_commentaires fixe  internet Déc 08_Copie de Flash du mois d' avril 2009 corrigé par NAIMI_Flash du mois de septembre 2009 (2) (version 1) 4" xfId="10823" xr:uid="{00000000-0005-0000-0000-0000EF120000}"/>
    <cellStyle name="_Table_USA Ownership_commentaires fixe  internet Déc 08_Copie de Flash du mois d' avril 2009 corrigé par NAIMI_Flash du mois de septembre 2009 (2) (version 1) 5" xfId="9057" xr:uid="{00000000-0005-0000-0000-0000F0120000}"/>
    <cellStyle name="_Table_USA Ownership_commentaires fixe  internet Déc 08_Copie de Flash du mois d' avril 2009 corrigé par NAIMI_Flash du mois de septembre 2009 (2) (version 1) 6" xfId="17241" xr:uid="{00000000-0005-0000-0000-0000F1120000}"/>
    <cellStyle name="_Table_USA Ownership_commentaires fixe  internet Déc 08_Copie de Flash du mois d' avril 2009 corrigé par NAIMI_Flash du mois de septembre 2009 (2) (version 1)_Budget Telmob 2011" xfId="3054" xr:uid="{00000000-0005-0000-0000-0000F2120000}"/>
    <cellStyle name="_Table_USA Ownership_commentaires fixe  internet Déc 08_Copie de Flash du mois d' avril 2009 corrigé par NAIMI_Flash du mois de septembre 2009 (2) (version 1)_Budget Telmob 2011 2" xfId="15074" xr:uid="{00000000-0005-0000-0000-0000F3120000}"/>
    <cellStyle name="_Table_USA Ownership_commentaires fixe  internet Déc 08_Copie de Flash du mois d' avril 2009 corrigé par NAIMI_Flash du mois de septembre 2009 (2) (version 1)_Budget Telmob 2011 2 2" xfId="18815" xr:uid="{00000000-0005-0000-0000-0000F4120000}"/>
    <cellStyle name="_Table_USA Ownership_commentaires fixe  internet Déc 08_Copie de Flash du mois d' avril 2009 corrigé par NAIMI_Flash du mois de septembre 2009 (2) (version 1)_Budget Telmob 2011 3" xfId="10168" xr:uid="{00000000-0005-0000-0000-0000F5120000}"/>
    <cellStyle name="_Table_USA Ownership_commentaires fixe  internet Déc 08_Copie de Flash du mois d' avril 2009 corrigé par NAIMI_Flash du mois de septembre 2009 (2) (version 1)_Budget Telmob 2011 4" xfId="12340" xr:uid="{00000000-0005-0000-0000-0000F6120000}"/>
    <cellStyle name="_Table_USA Ownership_commentaires fixe  internet Déc 08_Copie de Flash du mois d' avril 2009 corrigé par NAIMI_Flash du mois de septembre 2009 (2) (version 1)_Budget Telmob 2011 5" xfId="12940" xr:uid="{00000000-0005-0000-0000-0000F7120000}"/>
    <cellStyle name="_Table_USA Ownership_commentaires fixe  internet Déc 08_Copie de Flash du mois d' avril 2009 corrigé par NAIMI_Flash du mois de septembre 2009 (2) (version 1)_Budget Telmob 2011 6" xfId="13029" xr:uid="{00000000-0005-0000-0000-0000F8120000}"/>
    <cellStyle name="_Table_USA Ownership_commentaires fixe  internet Déc 08_Copie de Flash du mois d' avril 2009 corrigé par NAIMI_Reporting Onatel Mai 2009 V 0" xfId="1302" xr:uid="{00000000-0005-0000-0000-0000F9120000}"/>
    <cellStyle name="_Table_USA Ownership_commentaires fixe  internet Déc 08_Copie de Flash du mois d' avril 2009 corrigé par NAIMI_Reporting Onatel Mai 2009 V 0 2" xfId="14767" xr:uid="{00000000-0005-0000-0000-0000FA120000}"/>
    <cellStyle name="_Table_USA Ownership_commentaires fixe  internet Déc 08_Copie de Flash du mois d' avril 2009 corrigé par NAIMI_Reporting Onatel Mai 2009 V 0 2 2" xfId="18560" xr:uid="{00000000-0005-0000-0000-0000FB120000}"/>
    <cellStyle name="_Table_USA Ownership_commentaires fixe  internet Déc 08_Copie de Flash du mois d' avril 2009 corrigé par NAIMI_Reporting Onatel Mai 2009 V 0 3" xfId="9127" xr:uid="{00000000-0005-0000-0000-0000FC120000}"/>
    <cellStyle name="_Table_USA Ownership_commentaires fixe  internet Déc 08_Copie de Flash du mois d' avril 2009 corrigé par NAIMI_Reporting Onatel Mai 2009 V 0 4" xfId="10483" xr:uid="{00000000-0005-0000-0000-0000FD120000}"/>
    <cellStyle name="_Table_USA Ownership_commentaires fixe  internet Déc 08_Copie de Flash du mois d' avril 2009 corrigé par NAIMI_Reporting Onatel Mai 2009 V 0 5" xfId="17849" xr:uid="{00000000-0005-0000-0000-0000FE120000}"/>
    <cellStyle name="_Table_USA Ownership_commentaires fixe  internet Déc 08_Copie de Flash du mois d' avril 2009 corrigé par NAIMI_Reporting Onatel Mai 2009 V 0 6" xfId="12443" xr:uid="{00000000-0005-0000-0000-0000FF120000}"/>
    <cellStyle name="_Table_USA Ownership_commentaires fixe  internet Déc 08_Copie de Flash du mois d' avril 2009 corrigé par NAIMI_Reporting Onatel Mai 2009 V 0_Budget Telmob 2011" xfId="3055" xr:uid="{00000000-0005-0000-0000-000000130000}"/>
    <cellStyle name="_Table_USA Ownership_commentaires fixe  internet Déc 08_Copie de Flash du mois d' avril 2009 corrigé par NAIMI_Reporting Onatel Mai 2009 V 0_Budget Telmob 2011 2" xfId="15075" xr:uid="{00000000-0005-0000-0000-000001130000}"/>
    <cellStyle name="_Table_USA Ownership_commentaires fixe  internet Déc 08_Copie de Flash du mois d' avril 2009 corrigé par NAIMI_Reporting Onatel Mai 2009 V 0_Budget Telmob 2011 2 2" xfId="18816" xr:uid="{00000000-0005-0000-0000-000002130000}"/>
    <cellStyle name="_Table_USA Ownership_commentaires fixe  internet Déc 08_Copie de Flash du mois d' avril 2009 corrigé par NAIMI_Reporting Onatel Mai 2009 V 0_Budget Telmob 2011 3" xfId="10169" xr:uid="{00000000-0005-0000-0000-000003130000}"/>
    <cellStyle name="_Table_USA Ownership_commentaires fixe  internet Déc 08_Copie de Flash du mois d' avril 2009 corrigé par NAIMI_Reporting Onatel Mai 2009 V 0_Budget Telmob 2011 4" xfId="12338" xr:uid="{00000000-0005-0000-0000-000004130000}"/>
    <cellStyle name="_Table_USA Ownership_commentaires fixe  internet Déc 08_Copie de Flash du mois d' avril 2009 corrigé par NAIMI_Reporting Onatel Mai 2009 V 0_Budget Telmob 2011 5" xfId="12941" xr:uid="{00000000-0005-0000-0000-000005130000}"/>
    <cellStyle name="_Table_USA Ownership_commentaires fixe  internet Déc 08_Copie de Flash du mois d' avril 2009 corrigé par NAIMI_Reporting Onatel Mai 2009 V 0_Budget Telmob 2011 6" xfId="9694" xr:uid="{00000000-0005-0000-0000-000006130000}"/>
    <cellStyle name="_Table_USA Ownership_commentaires fixe  internet Déc 08_Copie de Flash du mois d' avril 2009 corrigé par NAIMI_Reporting Onatel Mai 2009 V 0_Flash du mois de septembre 2009 (2) (version 1)" xfId="1303" xr:uid="{00000000-0005-0000-0000-000007130000}"/>
    <cellStyle name="_Table_USA Ownership_commentaires fixe  internet Déc 08_Copie de Flash du mois d' avril 2009 corrigé par NAIMI_Reporting Onatel Mai 2009 V 0_Flash du mois de septembre 2009 (2) (version 1) 2" xfId="14768" xr:uid="{00000000-0005-0000-0000-000008130000}"/>
    <cellStyle name="_Table_USA Ownership_commentaires fixe  internet Déc 08_Copie de Flash du mois d' avril 2009 corrigé par NAIMI_Reporting Onatel Mai 2009 V 0_Flash du mois de septembre 2009 (2) (version 1) 2 2" xfId="18561" xr:uid="{00000000-0005-0000-0000-000009130000}"/>
    <cellStyle name="_Table_USA Ownership_commentaires fixe  internet Déc 08_Copie de Flash du mois d' avril 2009 corrigé par NAIMI_Reporting Onatel Mai 2009 V 0_Flash du mois de septembre 2009 (2) (version 1) 3" xfId="9128" xr:uid="{00000000-0005-0000-0000-00000A130000}"/>
    <cellStyle name="_Table_USA Ownership_commentaires fixe  internet Déc 08_Copie de Flash du mois d' avril 2009 corrigé par NAIMI_Reporting Onatel Mai 2009 V 0_Flash du mois de septembre 2009 (2) (version 1) 4" xfId="9885" xr:uid="{00000000-0005-0000-0000-00000B130000}"/>
    <cellStyle name="_Table_USA Ownership_commentaires fixe  internet Déc 08_Copie de Flash du mois d' avril 2009 corrigé par NAIMI_Reporting Onatel Mai 2009 V 0_Flash du mois de septembre 2009 (2) (version 1) 5" xfId="19031" xr:uid="{00000000-0005-0000-0000-00000C130000}"/>
    <cellStyle name="_Table_USA Ownership_commentaires fixe  internet Déc 08_Copie de Flash du mois d' avril 2009 corrigé par NAIMI_Reporting Onatel Mai 2009 V 0_Flash du mois de septembre 2009 (2) (version 1) 6" xfId="19728" xr:uid="{00000000-0005-0000-0000-00000D130000}"/>
    <cellStyle name="_Table_USA Ownership_commentaires fixe  internet Déc 08_Copie de Flash du mois d' avril 2009 corrigé par NAIMI_Reporting Onatel Mai 2009 V 0_Flash du mois de septembre 2009 (2) (version 1)_Budget Telmob 2011" xfId="3056" xr:uid="{00000000-0005-0000-0000-00000E130000}"/>
    <cellStyle name="_Table_USA Ownership_commentaires fixe  internet Déc 08_Copie de Flash du mois d' avril 2009 corrigé par NAIMI_Reporting Onatel Mai 2009 V 0_Flash du mois de septembre 2009 (2) (version 1)_Budget Telmob 2011 2" xfId="15076" xr:uid="{00000000-0005-0000-0000-00000F130000}"/>
    <cellStyle name="_Table_USA Ownership_commentaires fixe  internet Déc 08_Copie de Flash du mois d' avril 2009 corrigé par NAIMI_Reporting Onatel Mai 2009 V 0_Flash du mois de septembre 2009 (2) (version 1)_Budget Telmob 2011 2 2" xfId="18817" xr:uid="{00000000-0005-0000-0000-000010130000}"/>
    <cellStyle name="_Table_USA Ownership_commentaires fixe  internet Déc 08_Copie de Flash du mois d' avril 2009 corrigé par NAIMI_Reporting Onatel Mai 2009 V 0_Flash du mois de septembre 2009 (2) (version 1)_Budget Telmob 2011 3" xfId="10170" xr:uid="{00000000-0005-0000-0000-000011130000}"/>
    <cellStyle name="_Table_USA Ownership_commentaires fixe  internet Déc 08_Copie de Flash du mois d' avril 2009 corrigé par NAIMI_Reporting Onatel Mai 2009 V 0_Flash du mois de septembre 2009 (2) (version 1)_Budget Telmob 2011 4" xfId="12336" xr:uid="{00000000-0005-0000-0000-000012130000}"/>
    <cellStyle name="_Table_USA Ownership_commentaires fixe  internet Déc 08_Copie de Flash du mois d' avril 2009 corrigé par NAIMI_Reporting Onatel Mai 2009 V 0_Flash du mois de septembre 2009 (2) (version 1)_Budget Telmob 2011 5" xfId="12942" xr:uid="{00000000-0005-0000-0000-000013130000}"/>
    <cellStyle name="_Table_USA Ownership_commentaires fixe  internet Déc 08_Copie de Flash du mois d' avril 2009 corrigé par NAIMI_Reporting Onatel Mai 2009 V 0_Flash du mois de septembre 2009 (2) (version 1)_Budget Telmob 2011 6" xfId="13057" xr:uid="{00000000-0005-0000-0000-000014130000}"/>
    <cellStyle name="_Table_USA Ownership_commentaires fixe  internet Déc 08_Copie de Flash du mois d' avril 2009 corrigé par NAIMI_Reporting Onatel Mai 2009 V 0_Reporting Onatel septembre  2009 préparé" xfId="1304" xr:uid="{00000000-0005-0000-0000-000015130000}"/>
    <cellStyle name="_Table_USA Ownership_commentaires fixe  internet Déc 08_Copie de Flash du mois d' avril 2009 corrigé par NAIMI_Reporting Onatel Mai 2009 V 0_Reporting Onatel septembre  2009 préparé 2" xfId="14769" xr:uid="{00000000-0005-0000-0000-000016130000}"/>
    <cellStyle name="_Table_USA Ownership_commentaires fixe  internet Déc 08_Copie de Flash du mois d' avril 2009 corrigé par NAIMI_Reporting Onatel Mai 2009 V 0_Reporting Onatel septembre  2009 préparé 2 2" xfId="18562" xr:uid="{00000000-0005-0000-0000-000017130000}"/>
    <cellStyle name="_Table_USA Ownership_commentaires fixe  internet Déc 08_Copie de Flash du mois d' avril 2009 corrigé par NAIMI_Reporting Onatel Mai 2009 V 0_Reporting Onatel septembre  2009 préparé 3" xfId="9129" xr:uid="{00000000-0005-0000-0000-000018130000}"/>
    <cellStyle name="_Table_USA Ownership_commentaires fixe  internet Déc 08_Copie de Flash du mois d' avril 2009 corrigé par NAIMI_Reporting Onatel Mai 2009 V 0_Reporting Onatel septembre  2009 préparé 4" xfId="13479" xr:uid="{00000000-0005-0000-0000-000019130000}"/>
    <cellStyle name="_Table_USA Ownership_commentaires fixe  internet Déc 08_Copie de Flash du mois d' avril 2009 corrigé par NAIMI_Reporting Onatel Mai 2009 V 0_Reporting Onatel septembre  2009 préparé 5" xfId="19545" xr:uid="{00000000-0005-0000-0000-00001A130000}"/>
    <cellStyle name="_Table_USA Ownership_commentaires fixe  internet Déc 08_Copie de Flash du mois d' avril 2009 corrigé par NAIMI_Reporting Onatel Mai 2009 V 0_Reporting Onatel septembre  2009 préparé 6" xfId="20059" xr:uid="{00000000-0005-0000-0000-00001B130000}"/>
    <cellStyle name="_Table_USA Ownership_commentaires fixe  internet Déc 08_Copie de Flash du mois d' avril 2009 corrigé par NAIMI_Reporting Onatel Mai 2009 V 0_Reporting Onatel septembre  2009 préparé_Budget Telmob 2011" xfId="3057" xr:uid="{00000000-0005-0000-0000-00001C130000}"/>
    <cellStyle name="_Table_USA Ownership_commentaires fixe  internet Déc 08_Copie de Flash du mois d' avril 2009 corrigé par NAIMI_Reporting Onatel Mai 2009 V 0_Reporting Onatel septembre  2009 préparé_Budget Telmob 2011 2" xfId="15077" xr:uid="{00000000-0005-0000-0000-00001D130000}"/>
    <cellStyle name="_Table_USA Ownership_commentaires fixe  internet Déc 08_Copie de Flash du mois d' avril 2009 corrigé par NAIMI_Reporting Onatel Mai 2009 V 0_Reporting Onatel septembre  2009 préparé_Budget Telmob 2011 2 2" xfId="18818" xr:uid="{00000000-0005-0000-0000-00001E130000}"/>
    <cellStyle name="_Table_USA Ownership_commentaires fixe  internet Déc 08_Copie de Flash du mois d' avril 2009 corrigé par NAIMI_Reporting Onatel Mai 2009 V 0_Reporting Onatel septembre  2009 préparé_Budget Telmob 2011 3" xfId="10171" xr:uid="{00000000-0005-0000-0000-00001F130000}"/>
    <cellStyle name="_Table_USA Ownership_commentaires fixe  internet Déc 08_Copie de Flash du mois d' avril 2009 corrigé par NAIMI_Reporting Onatel Mai 2009 V 0_Reporting Onatel septembre  2009 préparé_Budget Telmob 2011 4" xfId="12334" xr:uid="{00000000-0005-0000-0000-000020130000}"/>
    <cellStyle name="_Table_USA Ownership_commentaires fixe  internet Déc 08_Copie de Flash du mois d' avril 2009 corrigé par NAIMI_Reporting Onatel Mai 2009 V 0_Reporting Onatel septembre  2009 préparé_Budget Telmob 2011 5" xfId="9089" xr:uid="{00000000-0005-0000-0000-000021130000}"/>
    <cellStyle name="_Table_USA Ownership_commentaires fixe  internet Déc 08_Copie de Flash du mois d' avril 2009 corrigé par NAIMI_Reporting Onatel Mai 2009 V 0_Reporting Onatel septembre  2009 préparé_Budget Telmob 2011 6" xfId="9410" xr:uid="{00000000-0005-0000-0000-000022130000}"/>
    <cellStyle name="_Table_USA Ownership_commentaires fixe  internet Déc 08_Copie de Flash du mois d' avril 2009 corrigé par NAIMI_Reporting Onatel septembre  2009 préparé" xfId="1305" xr:uid="{00000000-0005-0000-0000-000023130000}"/>
    <cellStyle name="_Table_USA Ownership_commentaires fixe  internet Déc 08_Copie de Flash du mois d' avril 2009 corrigé par NAIMI_Reporting Onatel septembre  2009 préparé 2" xfId="14770" xr:uid="{00000000-0005-0000-0000-000024130000}"/>
    <cellStyle name="_Table_USA Ownership_commentaires fixe  internet Déc 08_Copie de Flash du mois d' avril 2009 corrigé par NAIMI_Reporting Onatel septembre  2009 préparé 2 2" xfId="18563" xr:uid="{00000000-0005-0000-0000-000025130000}"/>
    <cellStyle name="_Table_USA Ownership_commentaires fixe  internet Déc 08_Copie de Flash du mois d' avril 2009 corrigé par NAIMI_Reporting Onatel septembre  2009 préparé 3" xfId="9130" xr:uid="{00000000-0005-0000-0000-000026130000}"/>
    <cellStyle name="_Table_USA Ownership_commentaires fixe  internet Déc 08_Copie de Flash du mois d' avril 2009 corrigé par NAIMI_Reporting Onatel septembre  2009 préparé 4" xfId="9884" xr:uid="{00000000-0005-0000-0000-000027130000}"/>
    <cellStyle name="_Table_USA Ownership_commentaires fixe  internet Déc 08_Copie de Flash du mois d' avril 2009 corrigé par NAIMI_Reporting Onatel septembre  2009 préparé 5" xfId="17848" xr:uid="{00000000-0005-0000-0000-000028130000}"/>
    <cellStyle name="_Table_USA Ownership_commentaires fixe  internet Déc 08_Copie de Flash du mois d' avril 2009 corrigé par NAIMI_Reporting Onatel septembre  2009 préparé 6" xfId="13530" xr:uid="{00000000-0005-0000-0000-000029130000}"/>
    <cellStyle name="_Table_USA Ownership_commentaires fixe  internet Déc 08_Copie de Flash du mois d' avril 2009 corrigé par NAIMI_Reporting Onatel septembre  2009 préparé_Budget Telmob 2011" xfId="3058" xr:uid="{00000000-0005-0000-0000-00002A130000}"/>
    <cellStyle name="_Table_USA Ownership_commentaires fixe  internet Déc 08_Copie de Flash du mois d' avril 2009 corrigé par NAIMI_Reporting Onatel septembre  2009 préparé_Budget Telmob 2011 2" xfId="15078" xr:uid="{00000000-0005-0000-0000-00002B130000}"/>
    <cellStyle name="_Table_USA Ownership_commentaires fixe  internet Déc 08_Copie de Flash du mois d' avril 2009 corrigé par NAIMI_Reporting Onatel septembre  2009 préparé_Budget Telmob 2011 2 2" xfId="18819" xr:uid="{00000000-0005-0000-0000-00002C130000}"/>
    <cellStyle name="_Table_USA Ownership_commentaires fixe  internet Déc 08_Copie de Flash du mois d' avril 2009 corrigé par NAIMI_Reporting Onatel septembre  2009 préparé_Budget Telmob 2011 3" xfId="10172" xr:uid="{00000000-0005-0000-0000-00002D130000}"/>
    <cellStyle name="_Table_USA Ownership_commentaires fixe  internet Déc 08_Copie de Flash du mois d' avril 2009 corrigé par NAIMI_Reporting Onatel septembre  2009 préparé_Budget Telmob 2011 4" xfId="12332" xr:uid="{00000000-0005-0000-0000-00002E130000}"/>
    <cellStyle name="_Table_USA Ownership_commentaires fixe  internet Déc 08_Copie de Flash du mois d' avril 2009 corrigé par NAIMI_Reporting Onatel septembre  2009 préparé_Budget Telmob 2011 5" xfId="9414" xr:uid="{00000000-0005-0000-0000-00002F130000}"/>
    <cellStyle name="_Table_USA Ownership_commentaires fixe  internet Déc 08_Copie de Flash du mois d' avril 2009 corrigé par NAIMI_Reporting Onatel septembre  2009 préparé_Budget Telmob 2011 6" xfId="8409" xr:uid="{00000000-0005-0000-0000-000030130000}"/>
    <cellStyle name="_Table_USA Ownership_commentaires fixe  internet Déc 08_Flash du mois d' avril 2009" xfId="1306" xr:uid="{00000000-0005-0000-0000-000031130000}"/>
    <cellStyle name="_Table_USA Ownership_commentaires fixe  internet Déc 08_Flash du mois d' avril 2009 2" xfId="14771" xr:uid="{00000000-0005-0000-0000-000032130000}"/>
    <cellStyle name="_Table_USA Ownership_commentaires fixe  internet Déc 08_Flash du mois d' avril 2009 2 2" xfId="18564" xr:uid="{00000000-0005-0000-0000-000033130000}"/>
    <cellStyle name="_Table_USA Ownership_commentaires fixe  internet Déc 08_Flash du mois d' avril 2009 3" xfId="9131" xr:uid="{00000000-0005-0000-0000-000034130000}"/>
    <cellStyle name="_Table_USA Ownership_commentaires fixe  internet Déc 08_Flash du mois d' avril 2009 4" xfId="9883" xr:uid="{00000000-0005-0000-0000-000035130000}"/>
    <cellStyle name="_Table_USA Ownership_commentaires fixe  internet Déc 08_Flash du mois d' avril 2009 5" xfId="17847" xr:uid="{00000000-0005-0000-0000-000036130000}"/>
    <cellStyle name="_Table_USA Ownership_commentaires fixe  internet Déc 08_Flash du mois d' avril 2009 6" xfId="10579" xr:uid="{00000000-0005-0000-0000-000037130000}"/>
    <cellStyle name="_Table_USA Ownership_commentaires fixe  internet Déc 08_Flash du mois d' avril 2009_Budget Telmob 2011" xfId="3059" xr:uid="{00000000-0005-0000-0000-000038130000}"/>
    <cellStyle name="_Table_USA Ownership_commentaires fixe  internet Déc 08_Flash du mois d' avril 2009_Budget Telmob 2011 2" xfId="15079" xr:uid="{00000000-0005-0000-0000-000039130000}"/>
    <cellStyle name="_Table_USA Ownership_commentaires fixe  internet Déc 08_Flash du mois d' avril 2009_Budget Telmob 2011 2 2" xfId="18820" xr:uid="{00000000-0005-0000-0000-00003A130000}"/>
    <cellStyle name="_Table_USA Ownership_commentaires fixe  internet Déc 08_Flash du mois d' avril 2009_Budget Telmob 2011 3" xfId="10173" xr:uid="{00000000-0005-0000-0000-00003B130000}"/>
    <cellStyle name="_Table_USA Ownership_commentaires fixe  internet Déc 08_Flash du mois d' avril 2009_Budget Telmob 2011 4" xfId="12329" xr:uid="{00000000-0005-0000-0000-00003C130000}"/>
    <cellStyle name="_Table_USA Ownership_commentaires fixe  internet Déc 08_Flash du mois d' avril 2009_Budget Telmob 2011 5" xfId="12943" xr:uid="{00000000-0005-0000-0000-00003D130000}"/>
    <cellStyle name="_Table_USA Ownership_commentaires fixe  internet Déc 08_Flash du mois d' avril 2009_Budget Telmob 2011 6" xfId="9411" xr:uid="{00000000-0005-0000-0000-00003E130000}"/>
    <cellStyle name="_Table_USA Ownership_commentaires fixe  internet Déc 08_Flash du mois d' avril 2009_Flash du mois de mai 2009" xfId="1307" xr:uid="{00000000-0005-0000-0000-00003F130000}"/>
    <cellStyle name="_Table_USA Ownership_commentaires fixe  internet Déc 08_Flash du mois d' avril 2009_Flash du mois de mai 2009 2" xfId="14772" xr:uid="{00000000-0005-0000-0000-000040130000}"/>
    <cellStyle name="_Table_USA Ownership_commentaires fixe  internet Déc 08_Flash du mois d' avril 2009_Flash du mois de mai 2009 2 2" xfId="18565" xr:uid="{00000000-0005-0000-0000-000041130000}"/>
    <cellStyle name="_Table_USA Ownership_commentaires fixe  internet Déc 08_Flash du mois d' avril 2009_Flash du mois de mai 2009 3" xfId="9132" xr:uid="{00000000-0005-0000-0000-000042130000}"/>
    <cellStyle name="_Table_USA Ownership_commentaires fixe  internet Déc 08_Flash du mois d' avril 2009_Flash du mois de mai 2009 4" xfId="13478" xr:uid="{00000000-0005-0000-0000-000043130000}"/>
    <cellStyle name="_Table_USA Ownership_commentaires fixe  internet Déc 08_Flash du mois d' avril 2009_Flash du mois de mai 2009 5" xfId="19199" xr:uid="{00000000-0005-0000-0000-000044130000}"/>
    <cellStyle name="_Table_USA Ownership_commentaires fixe  internet Déc 08_Flash du mois d' avril 2009_Flash du mois de mai 2009 6" xfId="19864" xr:uid="{00000000-0005-0000-0000-000045130000}"/>
    <cellStyle name="_Table_USA Ownership_commentaires fixe  internet Déc 08_Flash du mois d' avril 2009_Flash du mois de mai 2009_Budget Telmob 2011" xfId="3060" xr:uid="{00000000-0005-0000-0000-000046130000}"/>
    <cellStyle name="_Table_USA Ownership_commentaires fixe  internet Déc 08_Flash du mois d' avril 2009_Flash du mois de mai 2009_Budget Telmob 2011 2" xfId="15080" xr:uid="{00000000-0005-0000-0000-000047130000}"/>
    <cellStyle name="_Table_USA Ownership_commentaires fixe  internet Déc 08_Flash du mois d' avril 2009_Flash du mois de mai 2009_Budget Telmob 2011 2 2" xfId="18821" xr:uid="{00000000-0005-0000-0000-000048130000}"/>
    <cellStyle name="_Table_USA Ownership_commentaires fixe  internet Déc 08_Flash du mois d' avril 2009_Flash du mois de mai 2009_Budget Telmob 2011 3" xfId="10174" xr:uid="{00000000-0005-0000-0000-000049130000}"/>
    <cellStyle name="_Table_USA Ownership_commentaires fixe  internet Déc 08_Flash du mois d' avril 2009_Flash du mois de mai 2009_Budget Telmob 2011 4" xfId="12326" xr:uid="{00000000-0005-0000-0000-00004A130000}"/>
    <cellStyle name="_Table_USA Ownership_commentaires fixe  internet Déc 08_Flash du mois d' avril 2009_Flash du mois de mai 2009_Budget Telmob 2011 5" xfId="17537" xr:uid="{00000000-0005-0000-0000-00004B130000}"/>
    <cellStyle name="_Table_USA Ownership_commentaires fixe  internet Déc 08_Flash du mois d' avril 2009_Flash du mois de mai 2009_Budget Telmob 2011 6" xfId="9388" xr:uid="{00000000-0005-0000-0000-00004C130000}"/>
    <cellStyle name="_Table_USA Ownership_commentaires fixe  internet Déc 08_Flash du mois d' avril 2009_Flash du mois de septembre 2009 (2) (version 1)" xfId="1308" xr:uid="{00000000-0005-0000-0000-00004D130000}"/>
    <cellStyle name="_Table_USA Ownership_commentaires fixe  internet Déc 08_Flash du mois d' avril 2009_Flash du mois de septembre 2009 (2) (version 1) 2" xfId="14773" xr:uid="{00000000-0005-0000-0000-00004E130000}"/>
    <cellStyle name="_Table_USA Ownership_commentaires fixe  internet Déc 08_Flash du mois d' avril 2009_Flash du mois de septembre 2009 (2) (version 1) 2 2" xfId="18566" xr:uid="{00000000-0005-0000-0000-00004F130000}"/>
    <cellStyle name="_Table_USA Ownership_commentaires fixe  internet Déc 08_Flash du mois d' avril 2009_Flash du mois de septembre 2009 (2) (version 1) 3" xfId="9133" xr:uid="{00000000-0005-0000-0000-000050130000}"/>
    <cellStyle name="_Table_USA Ownership_commentaires fixe  internet Déc 08_Flash du mois d' avril 2009_Flash du mois de septembre 2009 (2) (version 1) 4" xfId="13477" xr:uid="{00000000-0005-0000-0000-000051130000}"/>
    <cellStyle name="_Table_USA Ownership_commentaires fixe  internet Déc 08_Flash du mois d' avril 2009_Flash du mois de septembre 2009 (2) (version 1) 5" xfId="19544" xr:uid="{00000000-0005-0000-0000-000052130000}"/>
    <cellStyle name="_Table_USA Ownership_commentaires fixe  internet Déc 08_Flash du mois d' avril 2009_Flash du mois de septembre 2009 (2) (version 1) 6" xfId="20058" xr:uid="{00000000-0005-0000-0000-000053130000}"/>
    <cellStyle name="_Table_USA Ownership_commentaires fixe  internet Déc 08_Flash du mois d' avril 2009_Flash du mois de septembre 2009 (2) (version 1)_Budget Telmob 2011" xfId="3061" xr:uid="{00000000-0005-0000-0000-000054130000}"/>
    <cellStyle name="_Table_USA Ownership_commentaires fixe  internet Déc 08_Flash du mois d' avril 2009_Flash du mois de septembre 2009 (2) (version 1)_Budget Telmob 2011 2" xfId="15081" xr:uid="{00000000-0005-0000-0000-000055130000}"/>
    <cellStyle name="_Table_USA Ownership_commentaires fixe  internet Déc 08_Flash du mois d' avril 2009_Flash du mois de septembre 2009 (2) (version 1)_Budget Telmob 2011 2 2" xfId="18822" xr:uid="{00000000-0005-0000-0000-000056130000}"/>
    <cellStyle name="_Table_USA Ownership_commentaires fixe  internet Déc 08_Flash du mois d' avril 2009_Flash du mois de septembre 2009 (2) (version 1)_Budget Telmob 2011 3" xfId="10175" xr:uid="{00000000-0005-0000-0000-000057130000}"/>
    <cellStyle name="_Table_USA Ownership_commentaires fixe  internet Déc 08_Flash du mois d' avril 2009_Flash du mois de septembre 2009 (2) (version 1)_Budget Telmob 2011 4" xfId="12323" xr:uid="{00000000-0005-0000-0000-000058130000}"/>
    <cellStyle name="_Table_USA Ownership_commentaires fixe  internet Déc 08_Flash du mois d' avril 2009_Flash du mois de septembre 2009 (2) (version 1)_Budget Telmob 2011 5" xfId="17536" xr:uid="{00000000-0005-0000-0000-000059130000}"/>
    <cellStyle name="_Table_USA Ownership_commentaires fixe  internet Déc 08_Flash du mois d' avril 2009_Flash du mois de septembre 2009 (2) (version 1)_Budget Telmob 2011 6" xfId="9094" xr:uid="{00000000-0005-0000-0000-00005A130000}"/>
    <cellStyle name="_Table_USA Ownership_commentaires fixe  internet Déc 08_Flash du mois d' avril 2009_Reporting Onatel Mai 2009 V 0" xfId="1309" xr:uid="{00000000-0005-0000-0000-00005B130000}"/>
    <cellStyle name="_Table_USA Ownership_commentaires fixe  internet Déc 08_Flash du mois d' avril 2009_Reporting Onatel Mai 2009 V 0 2" xfId="14774" xr:uid="{00000000-0005-0000-0000-00005C130000}"/>
    <cellStyle name="_Table_USA Ownership_commentaires fixe  internet Déc 08_Flash du mois d' avril 2009_Reporting Onatel Mai 2009 V 0 2 2" xfId="18567" xr:uid="{00000000-0005-0000-0000-00005D130000}"/>
    <cellStyle name="_Table_USA Ownership_commentaires fixe  internet Déc 08_Flash du mois d' avril 2009_Reporting Onatel Mai 2009 V 0 3" xfId="9134" xr:uid="{00000000-0005-0000-0000-00005E130000}"/>
    <cellStyle name="_Table_USA Ownership_commentaires fixe  internet Déc 08_Flash du mois d' avril 2009_Reporting Onatel Mai 2009 V 0 4" xfId="13476" xr:uid="{00000000-0005-0000-0000-00005F130000}"/>
    <cellStyle name="_Table_USA Ownership_commentaires fixe  internet Déc 08_Flash du mois d' avril 2009_Reporting Onatel Mai 2009 V 0 5" xfId="17846" xr:uid="{00000000-0005-0000-0000-000060130000}"/>
    <cellStyle name="_Table_USA Ownership_commentaires fixe  internet Déc 08_Flash du mois d' avril 2009_Reporting Onatel Mai 2009 V 0 6" xfId="10874" xr:uid="{00000000-0005-0000-0000-000061130000}"/>
    <cellStyle name="_Table_USA Ownership_commentaires fixe  internet Déc 08_Flash du mois d' avril 2009_Reporting Onatel Mai 2009 V 0_Budget Telmob 2011" xfId="3062" xr:uid="{00000000-0005-0000-0000-000062130000}"/>
    <cellStyle name="_Table_USA Ownership_commentaires fixe  internet Déc 08_Flash du mois d' avril 2009_Reporting Onatel Mai 2009 V 0_Budget Telmob 2011 2" xfId="15082" xr:uid="{00000000-0005-0000-0000-000063130000}"/>
    <cellStyle name="_Table_USA Ownership_commentaires fixe  internet Déc 08_Flash du mois d' avril 2009_Reporting Onatel Mai 2009 V 0_Budget Telmob 2011 2 2" xfId="18823" xr:uid="{00000000-0005-0000-0000-000064130000}"/>
    <cellStyle name="_Table_USA Ownership_commentaires fixe  internet Déc 08_Flash du mois d' avril 2009_Reporting Onatel Mai 2009 V 0_Budget Telmob 2011 3" xfId="10176" xr:uid="{00000000-0005-0000-0000-000065130000}"/>
    <cellStyle name="_Table_USA Ownership_commentaires fixe  internet Déc 08_Flash du mois d' avril 2009_Reporting Onatel Mai 2009 V 0_Budget Telmob 2011 4" xfId="12320" xr:uid="{00000000-0005-0000-0000-000066130000}"/>
    <cellStyle name="_Table_USA Ownership_commentaires fixe  internet Déc 08_Flash du mois d' avril 2009_Reporting Onatel Mai 2009 V 0_Budget Telmob 2011 5" xfId="17535" xr:uid="{00000000-0005-0000-0000-000067130000}"/>
    <cellStyle name="_Table_USA Ownership_commentaires fixe  internet Déc 08_Flash du mois d' avril 2009_Reporting Onatel Mai 2009 V 0_Budget Telmob 2011 6" xfId="10453" xr:uid="{00000000-0005-0000-0000-000068130000}"/>
    <cellStyle name="_Table_USA Ownership_commentaires fixe  internet Déc 08_Flash du mois d' avril 2009_Reporting Onatel septembre  2009 préparé" xfId="1310" xr:uid="{00000000-0005-0000-0000-000069130000}"/>
    <cellStyle name="_Table_USA Ownership_commentaires fixe  internet Déc 08_Flash du mois d' avril 2009_Reporting Onatel septembre  2009 préparé 2" xfId="14775" xr:uid="{00000000-0005-0000-0000-00006A130000}"/>
    <cellStyle name="_Table_USA Ownership_commentaires fixe  internet Déc 08_Flash du mois d' avril 2009_Reporting Onatel septembre  2009 préparé 2 2" xfId="18568" xr:uid="{00000000-0005-0000-0000-00006B130000}"/>
    <cellStyle name="_Table_USA Ownership_commentaires fixe  internet Déc 08_Flash du mois d' avril 2009_Reporting Onatel septembre  2009 préparé 3" xfId="9135" xr:uid="{00000000-0005-0000-0000-00006C130000}"/>
    <cellStyle name="_Table_USA Ownership_commentaires fixe  internet Déc 08_Flash du mois d' avril 2009_Reporting Onatel septembre  2009 préparé 4" xfId="13475" xr:uid="{00000000-0005-0000-0000-00006D130000}"/>
    <cellStyle name="_Table_USA Ownership_commentaires fixe  internet Déc 08_Flash du mois d' avril 2009_Reporting Onatel septembre  2009 préparé 5" xfId="8481" xr:uid="{00000000-0005-0000-0000-00006E130000}"/>
    <cellStyle name="_Table_USA Ownership_commentaires fixe  internet Déc 08_Flash du mois d' avril 2009_Reporting Onatel septembre  2009 préparé 6" xfId="19314" xr:uid="{00000000-0005-0000-0000-00006F130000}"/>
    <cellStyle name="_Table_USA Ownership_commentaires fixe  internet Déc 08_Flash du mois d' avril 2009_Reporting Onatel septembre  2009 préparé_Budget Telmob 2011" xfId="3063" xr:uid="{00000000-0005-0000-0000-000070130000}"/>
    <cellStyle name="_Table_USA Ownership_commentaires fixe  internet Déc 08_Flash du mois d' avril 2009_Reporting Onatel septembre  2009 préparé_Budget Telmob 2011 2" xfId="15083" xr:uid="{00000000-0005-0000-0000-000071130000}"/>
    <cellStyle name="_Table_USA Ownership_commentaires fixe  internet Déc 08_Flash du mois d' avril 2009_Reporting Onatel septembre  2009 préparé_Budget Telmob 2011 2 2" xfId="18824" xr:uid="{00000000-0005-0000-0000-000072130000}"/>
    <cellStyle name="_Table_USA Ownership_commentaires fixe  internet Déc 08_Flash du mois d' avril 2009_Reporting Onatel septembre  2009 préparé_Budget Telmob 2011 3" xfId="10177" xr:uid="{00000000-0005-0000-0000-000073130000}"/>
    <cellStyle name="_Table_USA Ownership_commentaires fixe  internet Déc 08_Flash du mois d' avril 2009_Reporting Onatel septembre  2009 préparé_Budget Telmob 2011 4" xfId="12317" xr:uid="{00000000-0005-0000-0000-000074130000}"/>
    <cellStyle name="_Table_USA Ownership_commentaires fixe  internet Déc 08_Flash du mois d' avril 2009_Reporting Onatel septembre  2009 préparé_Budget Telmob 2011 5" xfId="17534" xr:uid="{00000000-0005-0000-0000-000075130000}"/>
    <cellStyle name="_Table_USA Ownership_commentaires fixe  internet Déc 08_Flash du mois d' avril 2009_Reporting Onatel septembre  2009 préparé_Budget Telmob 2011 6" xfId="10691" xr:uid="{00000000-0005-0000-0000-000076130000}"/>
    <cellStyle name="_Table_USA Ownership_commentaires fixe  internet Déc 08_Flash du mois de mai 2009" xfId="1311" xr:uid="{00000000-0005-0000-0000-000077130000}"/>
    <cellStyle name="_Table_USA Ownership_commentaires fixe  internet Déc 08_Flash du mois de mai 2009 2" xfId="14776" xr:uid="{00000000-0005-0000-0000-000078130000}"/>
    <cellStyle name="_Table_USA Ownership_commentaires fixe  internet Déc 08_Flash du mois de mai 2009 2 2" xfId="18569" xr:uid="{00000000-0005-0000-0000-000079130000}"/>
    <cellStyle name="_Table_USA Ownership_commentaires fixe  internet Déc 08_Flash du mois de mai 2009 3" xfId="9136" xr:uid="{00000000-0005-0000-0000-00007A130000}"/>
    <cellStyle name="_Table_USA Ownership_commentaires fixe  internet Déc 08_Flash du mois de mai 2009 4" xfId="13474" xr:uid="{00000000-0005-0000-0000-00007B130000}"/>
    <cellStyle name="_Table_USA Ownership_commentaires fixe  internet Déc 08_Flash du mois de mai 2009 5" xfId="17845" xr:uid="{00000000-0005-0000-0000-00007C130000}"/>
    <cellStyle name="_Table_USA Ownership_commentaires fixe  internet Déc 08_Flash du mois de mai 2009 6" xfId="9663" xr:uid="{00000000-0005-0000-0000-00007D130000}"/>
    <cellStyle name="_Table_USA Ownership_commentaires fixe  internet Déc 08_Flash du mois de mai 2009_Budget Telmob 2011" xfId="3064" xr:uid="{00000000-0005-0000-0000-00007E130000}"/>
    <cellStyle name="_Table_USA Ownership_commentaires fixe  internet Déc 08_Flash du mois de mai 2009_Budget Telmob 2011 2" xfId="15084" xr:uid="{00000000-0005-0000-0000-00007F130000}"/>
    <cellStyle name="_Table_USA Ownership_commentaires fixe  internet Déc 08_Flash du mois de mai 2009_Budget Telmob 2011 2 2" xfId="18825" xr:uid="{00000000-0005-0000-0000-000080130000}"/>
    <cellStyle name="_Table_USA Ownership_commentaires fixe  internet Déc 08_Flash du mois de mai 2009_Budget Telmob 2011 3" xfId="10178" xr:uid="{00000000-0005-0000-0000-000081130000}"/>
    <cellStyle name="_Table_USA Ownership_commentaires fixe  internet Déc 08_Flash du mois de mai 2009_Budget Telmob 2011 4" xfId="12314" xr:uid="{00000000-0005-0000-0000-000082130000}"/>
    <cellStyle name="_Table_USA Ownership_commentaires fixe  internet Déc 08_Flash du mois de mai 2009_Budget Telmob 2011 5" xfId="17533" xr:uid="{00000000-0005-0000-0000-000083130000}"/>
    <cellStyle name="_Table_USA Ownership_commentaires fixe  internet Déc 08_Flash du mois de mai 2009_Budget Telmob 2011 6" xfId="19094" xr:uid="{00000000-0005-0000-0000-000084130000}"/>
    <cellStyle name="_Table_USA Ownership_commentaires fixe  internet Déc 08_Flash du mois de septembre 2009 (2) (version 1)" xfId="1312" xr:uid="{00000000-0005-0000-0000-000085130000}"/>
    <cellStyle name="_Table_USA Ownership_commentaires fixe  internet Déc 08_Flash du mois de septembre 2009 (2) (version 1) 2" xfId="14777" xr:uid="{00000000-0005-0000-0000-000086130000}"/>
    <cellStyle name="_Table_USA Ownership_commentaires fixe  internet Déc 08_Flash du mois de septembre 2009 (2) (version 1) 2 2" xfId="18570" xr:uid="{00000000-0005-0000-0000-000087130000}"/>
    <cellStyle name="_Table_USA Ownership_commentaires fixe  internet Déc 08_Flash du mois de septembre 2009 (2) (version 1) 3" xfId="9137" xr:uid="{00000000-0005-0000-0000-000088130000}"/>
    <cellStyle name="_Table_USA Ownership_commentaires fixe  internet Déc 08_Flash du mois de septembre 2009 (2) (version 1) 4" xfId="13473" xr:uid="{00000000-0005-0000-0000-000089130000}"/>
    <cellStyle name="_Table_USA Ownership_commentaires fixe  internet Déc 08_Flash du mois de septembre 2009 (2) (version 1) 5" xfId="19126" xr:uid="{00000000-0005-0000-0000-00008A130000}"/>
    <cellStyle name="_Table_USA Ownership_commentaires fixe  internet Déc 08_Flash du mois de septembre 2009 (2) (version 1) 6" xfId="19801" xr:uid="{00000000-0005-0000-0000-00008B130000}"/>
    <cellStyle name="_Table_USA Ownership_commentaires fixe  internet Déc 08_Flash du mois de septembre 2009 (2) (version 1)_Budget Telmob 2011" xfId="3065" xr:uid="{00000000-0005-0000-0000-00008C130000}"/>
    <cellStyle name="_Table_USA Ownership_commentaires fixe  internet Déc 08_Flash du mois de septembre 2009 (2) (version 1)_Budget Telmob 2011 2" xfId="15085" xr:uid="{00000000-0005-0000-0000-00008D130000}"/>
    <cellStyle name="_Table_USA Ownership_commentaires fixe  internet Déc 08_Flash du mois de septembre 2009 (2) (version 1)_Budget Telmob 2011 2 2" xfId="18826" xr:uid="{00000000-0005-0000-0000-00008E130000}"/>
    <cellStyle name="_Table_USA Ownership_commentaires fixe  internet Déc 08_Flash du mois de septembre 2009 (2) (version 1)_Budget Telmob 2011 3" xfId="10179" xr:uid="{00000000-0005-0000-0000-00008F130000}"/>
    <cellStyle name="_Table_USA Ownership_commentaires fixe  internet Déc 08_Flash du mois de septembre 2009 (2) (version 1)_Budget Telmob 2011 4" xfId="12311" xr:uid="{00000000-0005-0000-0000-000090130000}"/>
    <cellStyle name="_Table_USA Ownership_commentaires fixe  internet Déc 08_Flash du mois de septembre 2009 (2) (version 1)_Budget Telmob 2011 5" xfId="17532" xr:uid="{00000000-0005-0000-0000-000091130000}"/>
    <cellStyle name="_Table_USA Ownership_commentaires fixe  internet Déc 08_Flash du mois de septembre 2009 (2) (version 1)_Budget Telmob 2011 6" xfId="10354" xr:uid="{00000000-0005-0000-0000-000092130000}"/>
    <cellStyle name="_Table_USA Ownership_commentaires fixe  internet Déc 08_Reporting Onatel Avril 2009 V0" xfId="1313" xr:uid="{00000000-0005-0000-0000-000093130000}"/>
    <cellStyle name="_Table_USA Ownership_commentaires fixe  internet Déc 08_Reporting Onatel Avril 2009 V0 2" xfId="14778" xr:uid="{00000000-0005-0000-0000-000094130000}"/>
    <cellStyle name="_Table_USA Ownership_commentaires fixe  internet Déc 08_Reporting Onatel Avril 2009 V0 2 2" xfId="18571" xr:uid="{00000000-0005-0000-0000-000095130000}"/>
    <cellStyle name="_Table_USA Ownership_commentaires fixe  internet Déc 08_Reporting Onatel Avril 2009 V0 3" xfId="9138" xr:uid="{00000000-0005-0000-0000-000096130000}"/>
    <cellStyle name="_Table_USA Ownership_commentaires fixe  internet Déc 08_Reporting Onatel Avril 2009 V0 4" xfId="13472" xr:uid="{00000000-0005-0000-0000-000097130000}"/>
    <cellStyle name="_Table_USA Ownership_commentaires fixe  internet Déc 08_Reporting Onatel Avril 2009 V0 5" xfId="19543" xr:uid="{00000000-0005-0000-0000-000098130000}"/>
    <cellStyle name="_Table_USA Ownership_commentaires fixe  internet Déc 08_Reporting Onatel Avril 2009 V0 6" xfId="20057" xr:uid="{00000000-0005-0000-0000-000099130000}"/>
    <cellStyle name="_Table_USA Ownership_commentaires fixe  internet Déc 08_Reporting Onatel Avril 2009 V0_Budget Telmob 2011" xfId="3066" xr:uid="{00000000-0005-0000-0000-00009A130000}"/>
    <cellStyle name="_Table_USA Ownership_commentaires fixe  internet Déc 08_Reporting Onatel Avril 2009 V0_Budget Telmob 2011 2" xfId="15086" xr:uid="{00000000-0005-0000-0000-00009B130000}"/>
    <cellStyle name="_Table_USA Ownership_commentaires fixe  internet Déc 08_Reporting Onatel Avril 2009 V0_Budget Telmob 2011 2 2" xfId="18827" xr:uid="{00000000-0005-0000-0000-00009C130000}"/>
    <cellStyle name="_Table_USA Ownership_commentaires fixe  internet Déc 08_Reporting Onatel Avril 2009 V0_Budget Telmob 2011 3" xfId="10180" xr:uid="{00000000-0005-0000-0000-00009D130000}"/>
    <cellStyle name="_Table_USA Ownership_commentaires fixe  internet Déc 08_Reporting Onatel Avril 2009 V0_Budget Telmob 2011 4" xfId="12308" xr:uid="{00000000-0005-0000-0000-00009E130000}"/>
    <cellStyle name="_Table_USA Ownership_commentaires fixe  internet Déc 08_Reporting Onatel Avril 2009 V0_Budget Telmob 2011 5" xfId="10126" xr:uid="{00000000-0005-0000-0000-00009F130000}"/>
    <cellStyle name="_Table_USA Ownership_commentaires fixe  internet Déc 08_Reporting Onatel Avril 2009 V0_Budget Telmob 2011 6" xfId="9385" xr:uid="{00000000-0005-0000-0000-0000A0130000}"/>
    <cellStyle name="_Table_USA Ownership_commentaires fixe  internet Déc 08_Reporting Onatel Avril 2009 V0_Copie de Flash du mois d' avril 2009 corrigé par NAIMI" xfId="1314" xr:uid="{00000000-0005-0000-0000-0000A1130000}"/>
    <cellStyle name="_Table_USA Ownership_commentaires fixe  internet Déc 08_Reporting Onatel Avril 2009 V0_Copie de Flash du mois d' avril 2009 corrigé par NAIMI 2" xfId="14779" xr:uid="{00000000-0005-0000-0000-0000A2130000}"/>
    <cellStyle name="_Table_USA Ownership_commentaires fixe  internet Déc 08_Reporting Onatel Avril 2009 V0_Copie de Flash du mois d' avril 2009 corrigé par NAIMI 2 2" xfId="18572" xr:uid="{00000000-0005-0000-0000-0000A3130000}"/>
    <cellStyle name="_Table_USA Ownership_commentaires fixe  internet Déc 08_Reporting Onatel Avril 2009 V0_Copie de Flash du mois d' avril 2009 corrigé par NAIMI 3" xfId="9139" xr:uid="{00000000-0005-0000-0000-0000A4130000}"/>
    <cellStyle name="_Table_USA Ownership_commentaires fixe  internet Déc 08_Reporting Onatel Avril 2009 V0_Copie de Flash du mois d' avril 2009 corrigé par NAIMI 4" xfId="13471" xr:uid="{00000000-0005-0000-0000-0000A5130000}"/>
    <cellStyle name="_Table_USA Ownership_commentaires fixe  internet Déc 08_Reporting Onatel Avril 2009 V0_Copie de Flash du mois d' avril 2009 corrigé par NAIMI 5" xfId="17844" xr:uid="{00000000-0005-0000-0000-0000A6130000}"/>
    <cellStyle name="_Table_USA Ownership_commentaires fixe  internet Déc 08_Reporting Onatel Avril 2009 V0_Copie de Flash du mois d' avril 2009 corrigé par NAIMI 6" xfId="10873" xr:uid="{00000000-0005-0000-0000-0000A7130000}"/>
    <cellStyle name="_Table_USA Ownership_commentaires fixe  internet Déc 08_Reporting Onatel Avril 2009 V0_Copie de Flash du mois d' avril 2009 corrigé par NAIMI_Budget Telmob 2011" xfId="3067" xr:uid="{00000000-0005-0000-0000-0000A8130000}"/>
    <cellStyle name="_Table_USA Ownership_commentaires fixe  internet Déc 08_Reporting Onatel Avril 2009 V0_Copie de Flash du mois d' avril 2009 corrigé par NAIMI_Budget Telmob 2011 2" xfId="15087" xr:uid="{00000000-0005-0000-0000-0000A9130000}"/>
    <cellStyle name="_Table_USA Ownership_commentaires fixe  internet Déc 08_Reporting Onatel Avril 2009 V0_Copie de Flash du mois d' avril 2009 corrigé par NAIMI_Budget Telmob 2011 2 2" xfId="18828" xr:uid="{00000000-0005-0000-0000-0000AA130000}"/>
    <cellStyle name="_Table_USA Ownership_commentaires fixe  internet Déc 08_Reporting Onatel Avril 2009 V0_Copie de Flash du mois d' avril 2009 corrigé par NAIMI_Budget Telmob 2011 3" xfId="10181" xr:uid="{00000000-0005-0000-0000-0000AB130000}"/>
    <cellStyle name="_Table_USA Ownership_commentaires fixe  internet Déc 08_Reporting Onatel Avril 2009 V0_Copie de Flash du mois d' avril 2009 corrigé par NAIMI_Budget Telmob 2011 4" xfId="12305" xr:uid="{00000000-0005-0000-0000-0000AC130000}"/>
    <cellStyle name="_Table_USA Ownership_commentaires fixe  internet Déc 08_Reporting Onatel Avril 2009 V0_Copie de Flash du mois d' avril 2009 corrigé par NAIMI_Budget Telmob 2011 5" xfId="9415" xr:uid="{00000000-0005-0000-0000-0000AD130000}"/>
    <cellStyle name="_Table_USA Ownership_commentaires fixe  internet Déc 08_Reporting Onatel Avril 2009 V0_Copie de Flash du mois d' avril 2009 corrigé par NAIMI_Budget Telmob 2011 6" xfId="8408" xr:uid="{00000000-0005-0000-0000-0000AE130000}"/>
    <cellStyle name="_Table_USA Ownership_commentaires fixe  internet Déc 08_Reporting Onatel Avril 2009 V0_Copie de Flash du mois d' avril 2009 corrigé par NAIMI_Flash du mois de mai 2009" xfId="1315" xr:uid="{00000000-0005-0000-0000-0000AF130000}"/>
    <cellStyle name="_Table_USA Ownership_commentaires fixe  internet Déc 08_Reporting Onatel Avril 2009 V0_Copie de Flash du mois d' avril 2009 corrigé par NAIMI_Flash du mois de mai 2009 2" xfId="14780" xr:uid="{00000000-0005-0000-0000-0000B0130000}"/>
    <cellStyle name="_Table_USA Ownership_commentaires fixe  internet Déc 08_Reporting Onatel Avril 2009 V0_Copie de Flash du mois d' avril 2009 corrigé par NAIMI_Flash du mois de mai 2009 2 2" xfId="18573" xr:uid="{00000000-0005-0000-0000-0000B1130000}"/>
    <cellStyle name="_Table_USA Ownership_commentaires fixe  internet Déc 08_Reporting Onatel Avril 2009 V0_Copie de Flash du mois d' avril 2009 corrigé par NAIMI_Flash du mois de mai 2009 3" xfId="9140" xr:uid="{00000000-0005-0000-0000-0000B2130000}"/>
    <cellStyle name="_Table_USA Ownership_commentaires fixe  internet Déc 08_Reporting Onatel Avril 2009 V0_Copie de Flash du mois d' avril 2009 corrigé par NAIMI_Flash du mois de mai 2009 4" xfId="13470" xr:uid="{00000000-0005-0000-0000-0000B3130000}"/>
    <cellStyle name="_Table_USA Ownership_commentaires fixe  internet Déc 08_Reporting Onatel Avril 2009 V0_Copie de Flash du mois d' avril 2009 corrigé par NAIMI_Flash du mois de mai 2009 5" xfId="8541" xr:uid="{00000000-0005-0000-0000-0000B4130000}"/>
    <cellStyle name="_Table_USA Ownership_commentaires fixe  internet Déc 08_Reporting Onatel Avril 2009 V0_Copie de Flash du mois d' avril 2009 corrigé par NAIMI_Flash du mois de mai 2009 6" xfId="19337" xr:uid="{00000000-0005-0000-0000-0000B5130000}"/>
    <cellStyle name="_Table_USA Ownership_commentaires fixe  internet Déc 08_Reporting Onatel Avril 2009 V0_Copie de Flash du mois d' avril 2009 corrigé par NAIMI_Flash du mois de mai 2009_Budget Telmob 2011" xfId="3068" xr:uid="{00000000-0005-0000-0000-0000B6130000}"/>
    <cellStyle name="_Table_USA Ownership_commentaires fixe  internet Déc 08_Reporting Onatel Avril 2009 V0_Copie de Flash du mois d' avril 2009 corrigé par NAIMI_Flash du mois de mai 2009_Budget Telmob 2011 2" xfId="15088" xr:uid="{00000000-0005-0000-0000-0000B7130000}"/>
    <cellStyle name="_Table_USA Ownership_commentaires fixe  internet Déc 08_Reporting Onatel Avril 2009 V0_Copie de Flash du mois d' avril 2009 corrigé par NAIMI_Flash du mois de mai 2009_Budget Telmob 2011 2 2" xfId="18829" xr:uid="{00000000-0005-0000-0000-0000B8130000}"/>
    <cellStyle name="_Table_USA Ownership_commentaires fixe  internet Déc 08_Reporting Onatel Avril 2009 V0_Copie de Flash du mois d' avril 2009 corrigé par NAIMI_Flash du mois de mai 2009_Budget Telmob 2011 3" xfId="10182" xr:uid="{00000000-0005-0000-0000-0000B9130000}"/>
    <cellStyle name="_Table_USA Ownership_commentaires fixe  internet Déc 08_Reporting Onatel Avril 2009 V0_Copie de Flash du mois d' avril 2009 corrigé par NAIMI_Flash du mois de mai 2009_Budget Telmob 2011 4" xfId="12302" xr:uid="{00000000-0005-0000-0000-0000BA130000}"/>
    <cellStyle name="_Table_USA Ownership_commentaires fixe  internet Déc 08_Reporting Onatel Avril 2009 V0_Copie de Flash du mois d' avril 2009 corrigé par NAIMI_Flash du mois de mai 2009_Budget Telmob 2011 5" xfId="17531" xr:uid="{00000000-0005-0000-0000-0000BB130000}"/>
    <cellStyle name="_Table_USA Ownership_commentaires fixe  internet Déc 08_Reporting Onatel Avril 2009 V0_Copie de Flash du mois d' avril 2009 corrigé par NAIMI_Flash du mois de mai 2009_Budget Telmob 2011 6" xfId="10143" xr:uid="{00000000-0005-0000-0000-0000BC130000}"/>
    <cellStyle name="_Table_USA Ownership_commentaires fixe  internet Déc 08_Reporting Onatel Avril 2009 V0_Copie de Flash du mois d' avril 2009 corrigé par NAIMI_Flash du mois de septembre 2009 (2) (version 1)" xfId="1316" xr:uid="{00000000-0005-0000-0000-0000BD130000}"/>
    <cellStyle name="_Table_USA Ownership_commentaires fixe  internet Déc 08_Reporting Onatel Avril 2009 V0_Copie de Flash du mois d' avril 2009 corrigé par NAIMI_Flash du mois de septembre 2009 (2) (version 1) 2" xfId="14781" xr:uid="{00000000-0005-0000-0000-0000BE130000}"/>
    <cellStyle name="_Table_USA Ownership_commentaires fixe  internet Déc 08_Reporting Onatel Avril 2009 V0_Copie de Flash du mois d' avril 2009 corrigé par NAIMI_Flash du mois de septembre 2009 (2) (version 1) 2 2" xfId="18574" xr:uid="{00000000-0005-0000-0000-0000BF130000}"/>
    <cellStyle name="_Table_USA Ownership_commentaires fixe  internet Déc 08_Reporting Onatel Avril 2009 V0_Copie de Flash du mois d' avril 2009 corrigé par NAIMI_Flash du mois de septembre 2009 (2) (version 1) 3" xfId="9141" xr:uid="{00000000-0005-0000-0000-0000C0130000}"/>
    <cellStyle name="_Table_USA Ownership_commentaires fixe  internet Déc 08_Reporting Onatel Avril 2009 V0_Copie de Flash du mois d' avril 2009 corrigé par NAIMI_Flash du mois de septembre 2009 (2) (version 1) 4" xfId="13469" xr:uid="{00000000-0005-0000-0000-0000C1130000}"/>
    <cellStyle name="_Table_USA Ownership_commentaires fixe  internet Déc 08_Reporting Onatel Avril 2009 V0_Copie de Flash du mois d' avril 2009 corrigé par NAIMI_Flash du mois de septembre 2009 (2) (version 1) 5" xfId="9104" xr:uid="{00000000-0005-0000-0000-0000C2130000}"/>
    <cellStyle name="_Table_USA Ownership_commentaires fixe  internet Déc 08_Reporting Onatel Avril 2009 V0_Copie de Flash du mois d' avril 2009 corrigé par NAIMI_Flash du mois de septembre 2009 (2) (version 1) 6" xfId="17239" xr:uid="{00000000-0005-0000-0000-0000C3130000}"/>
    <cellStyle name="_Table_USA Ownership_commentaires fixe  internet Déc 08_Reporting Onatel Avril 2009 V0_Copie de Flash du mois d' avril 2009 corrigé par NAIMI_Flash du mois de septembre 2009 (2) (version 1)_Budget Telmob 2011" xfId="3069" xr:uid="{00000000-0005-0000-0000-0000C4130000}"/>
    <cellStyle name="_Table_USA Ownership_commentaires fixe  internet Déc 08_Reporting Onatel Avril 2009 V0_Copie de Flash du mois d' avril 2009 corrigé par NAIMI_Flash du mois de septembre 2009 (2) (version 1)_Budget Telmob 2011 2" xfId="15089" xr:uid="{00000000-0005-0000-0000-0000C5130000}"/>
    <cellStyle name="_Table_USA Ownership_commentaires fixe  internet Déc 08_Reporting Onatel Avril 2009 V0_Copie de Flash du mois d' avril 2009 corrigé par NAIMI_Flash du mois de septembre 2009 (2) (version 1)_Budget Telmob 2011 2 2" xfId="18830" xr:uid="{00000000-0005-0000-0000-0000C6130000}"/>
    <cellStyle name="_Table_USA Ownership_commentaires fixe  internet Déc 08_Reporting Onatel Avril 2009 V0_Copie de Flash du mois d' avril 2009 corrigé par NAIMI_Flash du mois de septembre 2009 (2) (version 1)_Budget Telmob 2011 3" xfId="10183" xr:uid="{00000000-0005-0000-0000-0000C7130000}"/>
    <cellStyle name="_Table_USA Ownership_commentaires fixe  internet Déc 08_Reporting Onatel Avril 2009 V0_Copie de Flash du mois d' avril 2009 corrigé par NAIMI_Flash du mois de septembre 2009 (2) (version 1)_Budget Telmob 2011 4" xfId="12299" xr:uid="{00000000-0005-0000-0000-0000C8130000}"/>
    <cellStyle name="_Table_USA Ownership_commentaires fixe  internet Déc 08_Reporting Onatel Avril 2009 V0_Copie de Flash du mois d' avril 2009 corrigé par NAIMI_Flash du mois de septembre 2009 (2) (version 1)_Budget Telmob 2011 5" xfId="17530" xr:uid="{00000000-0005-0000-0000-0000C9130000}"/>
    <cellStyle name="_Table_USA Ownership_commentaires fixe  internet Déc 08_Reporting Onatel Avril 2009 V0_Copie de Flash du mois d' avril 2009 corrigé par NAIMI_Flash du mois de septembre 2009 (2) (version 1)_Budget Telmob 2011 6" xfId="8538" xr:uid="{00000000-0005-0000-0000-0000CA130000}"/>
    <cellStyle name="_Table_USA Ownership_commentaires fixe  internet Déc 08_Reporting Onatel Avril 2009 V0_Copie de Flash du mois d' avril 2009 corrigé par NAIMI_Reporting Onatel Mai 2009 V 0" xfId="1317" xr:uid="{00000000-0005-0000-0000-0000CB130000}"/>
    <cellStyle name="_Table_USA Ownership_commentaires fixe  internet Déc 08_Reporting Onatel Avril 2009 V0_Copie de Flash du mois d' avril 2009 corrigé par NAIMI_Reporting Onatel Mai 2009 V 0 2" xfId="14782" xr:uid="{00000000-0005-0000-0000-0000CC130000}"/>
    <cellStyle name="_Table_USA Ownership_commentaires fixe  internet Déc 08_Reporting Onatel Avril 2009 V0_Copie de Flash du mois d' avril 2009 corrigé par NAIMI_Reporting Onatel Mai 2009 V 0 2 2" xfId="18575" xr:uid="{00000000-0005-0000-0000-0000CD130000}"/>
    <cellStyle name="_Table_USA Ownership_commentaires fixe  internet Déc 08_Reporting Onatel Avril 2009 V0_Copie de Flash du mois d' avril 2009 corrigé par NAIMI_Reporting Onatel Mai 2009 V 0 3" xfId="9142" xr:uid="{00000000-0005-0000-0000-0000CE130000}"/>
    <cellStyle name="_Table_USA Ownership_commentaires fixe  internet Déc 08_Reporting Onatel Avril 2009 V0_Copie de Flash du mois d' avril 2009 corrigé par NAIMI_Reporting Onatel Mai 2009 V 0 4" xfId="13468" xr:uid="{00000000-0005-0000-0000-0000CF130000}"/>
    <cellStyle name="_Table_USA Ownership_commentaires fixe  internet Déc 08_Reporting Onatel Avril 2009 V0_Copie de Flash du mois d' avril 2009 corrigé par NAIMI_Reporting Onatel Mai 2009 V 0 5" xfId="17843" xr:uid="{00000000-0005-0000-0000-0000D0130000}"/>
    <cellStyle name="_Table_USA Ownership_commentaires fixe  internet Déc 08_Reporting Onatel Avril 2009 V0_Copie de Flash du mois d' avril 2009 corrigé par NAIMI_Reporting Onatel Mai 2009 V 0 6" xfId="9662" xr:uid="{00000000-0005-0000-0000-0000D1130000}"/>
    <cellStyle name="_Table_USA Ownership_commentaires fixe  internet Déc 08_Reporting Onatel Avril 2009 V0_Copie de Flash du mois d' avril 2009 corrigé par NAIMI_Reporting Onatel Mai 2009 V 0_Budget Telmob 2011" xfId="3070" xr:uid="{00000000-0005-0000-0000-0000D2130000}"/>
    <cellStyle name="_Table_USA Ownership_commentaires fixe  internet Déc 08_Reporting Onatel Avril 2009 V0_Copie de Flash du mois d' avril 2009 corrigé par NAIMI_Reporting Onatel Mai 2009 V 0_Budget Telmob 2011 2" xfId="15090" xr:uid="{00000000-0005-0000-0000-0000D3130000}"/>
    <cellStyle name="_Table_USA Ownership_commentaires fixe  internet Déc 08_Reporting Onatel Avril 2009 V0_Copie de Flash du mois d' avril 2009 corrigé par NAIMI_Reporting Onatel Mai 2009 V 0_Budget Telmob 2011 2 2" xfId="18831" xr:uid="{00000000-0005-0000-0000-0000D4130000}"/>
    <cellStyle name="_Table_USA Ownership_commentaires fixe  internet Déc 08_Reporting Onatel Avril 2009 V0_Copie de Flash du mois d' avril 2009 corrigé par NAIMI_Reporting Onatel Mai 2009 V 0_Budget Telmob 2011 3" xfId="10184" xr:uid="{00000000-0005-0000-0000-0000D5130000}"/>
    <cellStyle name="_Table_USA Ownership_commentaires fixe  internet Déc 08_Reporting Onatel Avril 2009 V0_Copie de Flash du mois d' avril 2009 corrigé par NAIMI_Reporting Onatel Mai 2009 V 0_Budget Telmob 2011 4" xfId="12296" xr:uid="{00000000-0005-0000-0000-0000D6130000}"/>
    <cellStyle name="_Table_USA Ownership_commentaires fixe  internet Déc 08_Reporting Onatel Avril 2009 V0_Copie de Flash du mois d' avril 2009 corrigé par NAIMI_Reporting Onatel Mai 2009 V 0_Budget Telmob 2011 5" xfId="17529" xr:uid="{00000000-0005-0000-0000-0000D7130000}"/>
    <cellStyle name="_Table_USA Ownership_commentaires fixe  internet Déc 08_Reporting Onatel Avril 2009 V0_Copie de Flash du mois d' avril 2009 corrigé par NAIMI_Reporting Onatel Mai 2009 V 0_Budget Telmob 2011 6" xfId="11632" xr:uid="{00000000-0005-0000-0000-0000D8130000}"/>
    <cellStyle name="_Table_USA Ownership_commentaires fixe  internet Déc 08_Reporting Onatel Avril 2009 V0_Copie de Flash du mois d' avril 2009 corrigé par NAIMI_Reporting Onatel Mai 2009 V 0_Flash du mois de septembre 2009 (2) (version 1)" xfId="1318" xr:uid="{00000000-0005-0000-0000-0000D9130000}"/>
    <cellStyle name="_Table_USA Ownership_commentaires fixe  internet Déc 08_Reporting Onatel Avril 2009 V0_Copie de Flash du mois d' avril 2009 corrigé par NAIMI_Reporting Onatel Mai 2009 V 0_Flash du mois de septembre 2009 (2) (version 1) 2" xfId="14783" xr:uid="{00000000-0005-0000-0000-0000DA130000}"/>
    <cellStyle name="_Table_USA Ownership_commentaires fixe  internet Déc 08_Reporting Onatel Avril 2009 V0_Copie de Flash du mois d' avril 2009 corrigé par NAIMI_Reporting Onatel Mai 2009 V 0_Flash du mois de septembre 2009 (2) (version 1) 2 2" xfId="18576" xr:uid="{00000000-0005-0000-0000-0000DB130000}"/>
    <cellStyle name="_Table_USA Ownership_commentaires fixe  internet Déc 08_Reporting Onatel Avril 2009 V0_Copie de Flash du mois d' avril 2009 corrigé par NAIMI_Reporting Onatel Mai 2009 V 0_Flash du mois de septembre 2009 (2) (version 1) 3" xfId="9143" xr:uid="{00000000-0005-0000-0000-0000DC130000}"/>
    <cellStyle name="_Table_USA Ownership_commentaires fixe  internet Déc 08_Reporting Onatel Avril 2009 V0_Copie de Flash du mois d' avril 2009 corrigé par NAIMI_Reporting Onatel Mai 2009 V 0_Flash du mois de septembre 2009 (2) (version 1) 4" xfId="13467" xr:uid="{00000000-0005-0000-0000-0000DD130000}"/>
    <cellStyle name="_Table_USA Ownership_commentaires fixe  internet Déc 08_Reporting Onatel Avril 2009 V0_Copie de Flash du mois d' avril 2009 corrigé par NAIMI_Reporting Onatel Mai 2009 V 0_Flash du mois de septembre 2009 (2) (version 1) 5" xfId="19036" xr:uid="{00000000-0005-0000-0000-0000DE130000}"/>
    <cellStyle name="_Table_USA Ownership_commentaires fixe  internet Déc 08_Reporting Onatel Avril 2009 V0_Copie de Flash du mois d' avril 2009 corrigé par NAIMI_Reporting Onatel Mai 2009 V 0_Flash du mois de septembre 2009 (2) (version 1) 6" xfId="19731" xr:uid="{00000000-0005-0000-0000-0000DF130000}"/>
    <cellStyle name="_Table_USA Ownership_commentaires fixe  internet Déc 08_Reporting Onatel Avril 2009 V0_Copie de Flash du mois d' avril 2009 corrigé par NAIMI_Reporting Onatel Mai 2009 V 0_Flash du mois de septembre 2009 (2) (version 1)_Budget Telmob 2011" xfId="3071" xr:uid="{00000000-0005-0000-0000-0000E0130000}"/>
    <cellStyle name="_Table_USA Ownership_commentaires fixe  internet Déc 08_Reporting Onatel Avril 2009 V0_Copie de Flash du mois d' avril 2009 corrigé par NAIMI_Reporting Onatel Mai 2009 V 0_Flash du mois de septembre 2009 (2) (version 1)_Budget Telmob 2011 2" xfId="15091" xr:uid="{00000000-0005-0000-0000-0000E1130000}"/>
    <cellStyle name="_Table_USA Ownership_commentaires fixe  internet Déc 08_Reporting Onatel Avril 2009 V0_Copie de Flash du mois d' avril 2009 corrigé par NAIMI_Reporting Onatel Mai 2009 V 0_Flash du mois de septembre 2009 (2) (version 1)_Budget Telmob 2011 2 2" xfId="18832" xr:uid="{00000000-0005-0000-0000-0000E2130000}"/>
    <cellStyle name="_Table_USA Ownership_commentaires fixe  internet Déc 08_Reporting Onatel Avril 2009 V0_Copie de Flash du mois d' avril 2009 corrigé par NAIMI_Reporting Onatel Mai 2009 V 0_Flash du mois de septembre 2009 (2) (version 1)_Budget Telmob 2011 3" xfId="10185" xr:uid="{00000000-0005-0000-0000-0000E3130000}"/>
    <cellStyle name="_Table_USA Ownership_commentaires fixe  internet Déc 08_Reporting Onatel Avril 2009 V0_Copie de Flash du mois d' avril 2009 corrigé par NAIMI_Reporting Onatel Mai 2009 V 0_Flash du mois de septembre 2009 (2) (version 1)_Budget Telmob 2011 4" xfId="12293" xr:uid="{00000000-0005-0000-0000-0000E4130000}"/>
    <cellStyle name="_Table_USA Ownership_commentaires fixe  internet Déc 08_Reporting Onatel Avril 2009 V0_Copie de Flash du mois d' avril 2009 corrigé par NAIMI_Reporting Onatel Mai 2009 V 0_Flash du mois de septembre 2009 (2) (version 1)_Budget Telmob 2011 5" xfId="17528" xr:uid="{00000000-0005-0000-0000-0000E5130000}"/>
    <cellStyle name="_Table_USA Ownership_commentaires fixe  internet Déc 08_Reporting Onatel Avril 2009 V0_Copie de Flash du mois d' avril 2009 corrigé par NAIMI_Reporting Onatel Mai 2009 V 0_Flash du mois de septembre 2009 (2) (version 1)_Budget Telmob 2011 6" xfId="19258" xr:uid="{00000000-0005-0000-0000-0000E6130000}"/>
    <cellStyle name="_Table_USA Ownership_commentaires fixe  internet Déc 08_Reporting Onatel Avril 2009 V0_Copie de Flash du mois d' avril 2009 corrigé par NAIMI_Reporting Onatel Mai 2009 V 0_Reporting Onatel septembre  2009 préparé" xfId="1319" xr:uid="{00000000-0005-0000-0000-0000E7130000}"/>
    <cellStyle name="_Table_USA Ownership_commentaires fixe  internet Déc 08_Reporting Onatel Avril 2009 V0_Copie de Flash du mois d' avril 2009 corrigé par NAIMI_Reporting Onatel Mai 2009 V 0_Reporting Onatel septembre  2009 préparé 2" xfId="14784" xr:uid="{00000000-0005-0000-0000-0000E8130000}"/>
    <cellStyle name="_Table_USA Ownership_commentaires fixe  internet Déc 08_Reporting Onatel Avril 2009 V0_Copie de Flash du mois d' avril 2009 corrigé par NAIMI_Reporting Onatel Mai 2009 V 0_Reporting Onatel septembre  2009 préparé 2 2" xfId="18577" xr:uid="{00000000-0005-0000-0000-0000E9130000}"/>
    <cellStyle name="_Table_USA Ownership_commentaires fixe  internet Déc 08_Reporting Onatel Avril 2009 V0_Copie de Flash du mois d' avril 2009 corrigé par NAIMI_Reporting Onatel Mai 2009 V 0_Reporting Onatel septembre  2009 préparé 3" xfId="9144" xr:uid="{00000000-0005-0000-0000-0000EA130000}"/>
    <cellStyle name="_Table_USA Ownership_commentaires fixe  internet Déc 08_Reporting Onatel Avril 2009 V0_Copie de Flash du mois d' avril 2009 corrigé par NAIMI_Reporting Onatel Mai 2009 V 0_Reporting Onatel septembre  2009 préparé 4" xfId="13466" xr:uid="{00000000-0005-0000-0000-0000EB130000}"/>
    <cellStyle name="_Table_USA Ownership_commentaires fixe  internet Déc 08_Reporting Onatel Avril 2009 V0_Copie de Flash du mois d' avril 2009 corrigé par NAIMI_Reporting Onatel Mai 2009 V 0_Reporting Onatel septembre  2009 préparé 5" xfId="19542" xr:uid="{00000000-0005-0000-0000-0000EC130000}"/>
    <cellStyle name="_Table_USA Ownership_commentaires fixe  internet Déc 08_Reporting Onatel Avril 2009 V0_Copie de Flash du mois d' avril 2009 corrigé par NAIMI_Reporting Onatel Mai 2009 V 0_Reporting Onatel septembre  2009 préparé 6" xfId="20056" xr:uid="{00000000-0005-0000-0000-0000ED130000}"/>
    <cellStyle name="_Table_USA Ownership_commentaires fixe  internet Déc 08_Reporting Onatel Avril 2009 V0_Copie de Flash du mois d' avril 2009 corrigé par NAIMI_Reporting Onatel Mai 2009 V 0_Reporting Onatel septembre  2009 préparé_Budget Telmob 2011" xfId="3072" xr:uid="{00000000-0005-0000-0000-0000EE130000}"/>
    <cellStyle name="_Table_USA Ownership_commentaires fixe  internet Déc 08_Reporting Onatel Avril 2009 V0_Copie de Flash du mois d' avril 2009 corrigé par NAIMI_Reporting Onatel Mai 2009 V 0_Reporting Onatel septembre  2009 préparé_Budget Telmob 2011 2" xfId="15092" xr:uid="{00000000-0005-0000-0000-0000EF130000}"/>
    <cellStyle name="_Table_USA Ownership_commentaires fixe  internet Déc 08_Reporting Onatel Avril 2009 V0_Copie de Flash du mois d' avril 2009 corrigé par NAIMI_Reporting Onatel Mai 2009 V 0_Reporting Onatel septembre  2009 préparé_Budget Telmob 2011 2 2" xfId="18833" xr:uid="{00000000-0005-0000-0000-0000F0130000}"/>
    <cellStyle name="_Table_USA Ownership_commentaires fixe  internet Déc 08_Reporting Onatel Avril 2009 V0_Copie de Flash du mois d' avril 2009 corrigé par NAIMI_Reporting Onatel Mai 2009 V 0_Reporting Onatel septembre  2009 préparé_Budget Telmob 2011 3" xfId="10186" xr:uid="{00000000-0005-0000-0000-0000F1130000}"/>
    <cellStyle name="_Table_USA Ownership_commentaires fixe  internet Déc 08_Reporting Onatel Avril 2009 V0_Copie de Flash du mois d' avril 2009 corrigé par NAIMI_Reporting Onatel Mai 2009 V 0_Reporting Onatel septembre  2009 préparé_Budget Telmob 2011 4" xfId="12290" xr:uid="{00000000-0005-0000-0000-0000F2130000}"/>
    <cellStyle name="_Table_USA Ownership_commentaires fixe  internet Déc 08_Reporting Onatel Avril 2009 V0_Copie de Flash du mois d' avril 2009 corrigé par NAIMI_Reporting Onatel Mai 2009 V 0_Reporting Onatel septembre  2009 préparé_Budget Telmob 2011 5" xfId="17527" xr:uid="{00000000-0005-0000-0000-0000F3130000}"/>
    <cellStyle name="_Table_USA Ownership_commentaires fixe  internet Déc 08_Reporting Onatel Avril 2009 V0_Copie de Flash du mois d' avril 2009 corrigé par NAIMI_Reporting Onatel Mai 2009 V 0_Reporting Onatel septembre  2009 préparé_Budget Telmob 2011 6" xfId="19129" xr:uid="{00000000-0005-0000-0000-0000F4130000}"/>
    <cellStyle name="_Table_USA Ownership_commentaires fixe  internet Déc 08_Reporting Onatel Avril 2009 V0_Copie de Flash du mois d' avril 2009 corrigé par NAIMI_Reporting Onatel septembre  2009 préparé" xfId="1320" xr:uid="{00000000-0005-0000-0000-0000F5130000}"/>
    <cellStyle name="_Table_USA Ownership_commentaires fixe  internet Déc 08_Reporting Onatel Avril 2009 V0_Copie de Flash du mois d' avril 2009 corrigé par NAIMI_Reporting Onatel septembre  2009 préparé 2" xfId="14785" xr:uid="{00000000-0005-0000-0000-0000F6130000}"/>
    <cellStyle name="_Table_USA Ownership_commentaires fixe  internet Déc 08_Reporting Onatel Avril 2009 V0_Copie de Flash du mois d' avril 2009 corrigé par NAIMI_Reporting Onatel septembre  2009 préparé 2 2" xfId="18578" xr:uid="{00000000-0005-0000-0000-0000F7130000}"/>
    <cellStyle name="_Table_USA Ownership_commentaires fixe  internet Déc 08_Reporting Onatel Avril 2009 V0_Copie de Flash du mois d' avril 2009 corrigé par NAIMI_Reporting Onatel septembre  2009 préparé 3" xfId="9145" xr:uid="{00000000-0005-0000-0000-0000F8130000}"/>
    <cellStyle name="_Table_USA Ownership_commentaires fixe  internet Déc 08_Reporting Onatel Avril 2009 V0_Copie de Flash du mois d' avril 2009 corrigé par NAIMI_Reporting Onatel septembre  2009 préparé 4" xfId="13465" xr:uid="{00000000-0005-0000-0000-0000F9130000}"/>
    <cellStyle name="_Table_USA Ownership_commentaires fixe  internet Déc 08_Reporting Onatel Avril 2009 V0_Copie de Flash du mois d' avril 2009 corrigé par NAIMI_Reporting Onatel septembre  2009 préparé 5" xfId="17842" xr:uid="{00000000-0005-0000-0000-0000FA130000}"/>
    <cellStyle name="_Table_USA Ownership_commentaires fixe  internet Déc 08_Reporting Onatel Avril 2009 V0_Copie de Flash du mois d' avril 2009 corrigé par NAIMI_Reporting Onatel septembre  2009 préparé 6" xfId="10872" xr:uid="{00000000-0005-0000-0000-0000FB130000}"/>
    <cellStyle name="_Table_USA Ownership_commentaires fixe  internet Déc 08_Reporting Onatel Avril 2009 V0_Copie de Flash du mois d' avril 2009 corrigé par NAIMI_Reporting Onatel septembre  2009 préparé_Budget Telmob 2011" xfId="3073" xr:uid="{00000000-0005-0000-0000-0000FC130000}"/>
    <cellStyle name="_Table_USA Ownership_commentaires fixe  internet Déc 08_Reporting Onatel Avril 2009 V0_Copie de Flash du mois d' avril 2009 corrigé par NAIMI_Reporting Onatel septembre  2009 préparé_Budget Telmob 2011 2" xfId="15093" xr:uid="{00000000-0005-0000-0000-0000FD130000}"/>
    <cellStyle name="_Table_USA Ownership_commentaires fixe  internet Déc 08_Reporting Onatel Avril 2009 V0_Copie de Flash du mois d' avril 2009 corrigé par NAIMI_Reporting Onatel septembre  2009 préparé_Budget Telmob 2011 2 2" xfId="18834" xr:uid="{00000000-0005-0000-0000-0000FE130000}"/>
    <cellStyle name="_Table_USA Ownership_commentaires fixe  internet Déc 08_Reporting Onatel Avril 2009 V0_Copie de Flash du mois d' avril 2009 corrigé par NAIMI_Reporting Onatel septembre  2009 préparé_Budget Telmob 2011 3" xfId="10187" xr:uid="{00000000-0005-0000-0000-0000FF130000}"/>
    <cellStyle name="_Table_USA Ownership_commentaires fixe  internet Déc 08_Reporting Onatel Avril 2009 V0_Copie de Flash du mois d' avril 2009 corrigé par NAIMI_Reporting Onatel septembre  2009 préparé_Budget Telmob 2011 4" xfId="12287" xr:uid="{00000000-0005-0000-0000-000000140000}"/>
    <cellStyle name="_Table_USA Ownership_commentaires fixe  internet Déc 08_Reporting Onatel Avril 2009 V0_Copie de Flash du mois d' avril 2009 corrigé par NAIMI_Reporting Onatel septembre  2009 préparé_Budget Telmob 2011 5" xfId="17526" xr:uid="{00000000-0005-0000-0000-000001140000}"/>
    <cellStyle name="_Table_USA Ownership_commentaires fixe  internet Déc 08_Reporting Onatel Avril 2009 V0_Copie de Flash du mois d' avril 2009 corrigé par NAIMI_Reporting Onatel septembre  2009 préparé_Budget Telmob 2011 6" xfId="8407" xr:uid="{00000000-0005-0000-0000-000002140000}"/>
    <cellStyle name="_Table_USA Ownership_commentaires fixe  internet Déc 08_Reporting Onatel Avril 2009 V0_Flash du mois de mai 2009" xfId="1321" xr:uid="{00000000-0005-0000-0000-000003140000}"/>
    <cellStyle name="_Table_USA Ownership_commentaires fixe  internet Déc 08_Reporting Onatel Avril 2009 V0_Flash du mois de mai 2009 2" xfId="14786" xr:uid="{00000000-0005-0000-0000-000004140000}"/>
    <cellStyle name="_Table_USA Ownership_commentaires fixe  internet Déc 08_Reporting Onatel Avril 2009 V0_Flash du mois de mai 2009 2 2" xfId="18579" xr:uid="{00000000-0005-0000-0000-000005140000}"/>
    <cellStyle name="_Table_USA Ownership_commentaires fixe  internet Déc 08_Reporting Onatel Avril 2009 V0_Flash du mois de mai 2009 3" xfId="9146" xr:uid="{00000000-0005-0000-0000-000006140000}"/>
    <cellStyle name="_Table_USA Ownership_commentaires fixe  internet Déc 08_Reporting Onatel Avril 2009 V0_Flash du mois de mai 2009 4" xfId="13464" xr:uid="{00000000-0005-0000-0000-000007140000}"/>
    <cellStyle name="_Table_USA Ownership_commentaires fixe  internet Déc 08_Reporting Onatel Avril 2009 V0_Flash du mois de mai 2009 5" xfId="17841" xr:uid="{00000000-0005-0000-0000-000008140000}"/>
    <cellStyle name="_Table_USA Ownership_commentaires fixe  internet Déc 08_Reporting Onatel Avril 2009 V0_Flash du mois de mai 2009 6" xfId="10477" xr:uid="{00000000-0005-0000-0000-000009140000}"/>
    <cellStyle name="_Table_USA Ownership_commentaires fixe  internet Déc 08_Reporting Onatel Avril 2009 V0_Flash du mois de mai 2009_Budget Telmob 2011" xfId="3074" xr:uid="{00000000-0005-0000-0000-00000A140000}"/>
    <cellStyle name="_Table_USA Ownership_commentaires fixe  internet Déc 08_Reporting Onatel Avril 2009 V0_Flash du mois de mai 2009_Budget Telmob 2011 2" xfId="15094" xr:uid="{00000000-0005-0000-0000-00000B140000}"/>
    <cellStyle name="_Table_USA Ownership_commentaires fixe  internet Déc 08_Reporting Onatel Avril 2009 V0_Flash du mois de mai 2009_Budget Telmob 2011 2 2" xfId="18835" xr:uid="{00000000-0005-0000-0000-00000C140000}"/>
    <cellStyle name="_Table_USA Ownership_commentaires fixe  internet Déc 08_Reporting Onatel Avril 2009 V0_Flash du mois de mai 2009_Budget Telmob 2011 3" xfId="10188" xr:uid="{00000000-0005-0000-0000-00000D140000}"/>
    <cellStyle name="_Table_USA Ownership_commentaires fixe  internet Déc 08_Reporting Onatel Avril 2009 V0_Flash du mois de mai 2009_Budget Telmob 2011 4" xfId="12284" xr:uid="{00000000-0005-0000-0000-00000E140000}"/>
    <cellStyle name="_Table_USA Ownership_commentaires fixe  internet Déc 08_Reporting Onatel Avril 2009 V0_Flash du mois de mai 2009_Budget Telmob 2011 5" xfId="17525" xr:uid="{00000000-0005-0000-0000-00000F140000}"/>
    <cellStyle name="_Table_USA Ownership_commentaires fixe  internet Déc 08_Reporting Onatel Avril 2009 V0_Flash du mois de mai 2009_Budget Telmob 2011 6" xfId="11677" xr:uid="{00000000-0005-0000-0000-000010140000}"/>
    <cellStyle name="_Table_USA Ownership_commentaires fixe  internet Déc 08_Reporting Onatel Avril 2009 V0_Flash du mois de septembre 2009 (2) (version 1)" xfId="1322" xr:uid="{00000000-0005-0000-0000-000011140000}"/>
    <cellStyle name="_Table_USA Ownership_commentaires fixe  internet Déc 08_Reporting Onatel Avril 2009 V0_Flash du mois de septembre 2009 (2) (version 1) 2" xfId="14787" xr:uid="{00000000-0005-0000-0000-000012140000}"/>
    <cellStyle name="_Table_USA Ownership_commentaires fixe  internet Déc 08_Reporting Onatel Avril 2009 V0_Flash du mois de septembre 2009 (2) (version 1) 2 2" xfId="18580" xr:uid="{00000000-0005-0000-0000-000013140000}"/>
    <cellStyle name="_Table_USA Ownership_commentaires fixe  internet Déc 08_Reporting Onatel Avril 2009 V0_Flash du mois de septembre 2009 (2) (version 1) 3" xfId="9147" xr:uid="{00000000-0005-0000-0000-000014140000}"/>
    <cellStyle name="_Table_USA Ownership_commentaires fixe  internet Déc 08_Reporting Onatel Avril 2009 V0_Flash du mois de septembre 2009 (2) (version 1) 4" xfId="13463" xr:uid="{00000000-0005-0000-0000-000015140000}"/>
    <cellStyle name="_Table_USA Ownership_commentaires fixe  internet Déc 08_Reporting Onatel Avril 2009 V0_Flash du mois de septembre 2009 (2) (version 1) 5" xfId="19204" xr:uid="{00000000-0005-0000-0000-000016140000}"/>
    <cellStyle name="_Table_USA Ownership_commentaires fixe  internet Déc 08_Reporting Onatel Avril 2009 V0_Flash du mois de septembre 2009 (2) (version 1) 6" xfId="19866" xr:uid="{00000000-0005-0000-0000-000017140000}"/>
    <cellStyle name="_Table_USA Ownership_commentaires fixe  internet Déc 08_Reporting Onatel Avril 2009 V0_Flash du mois de septembre 2009 (2) (version 1)_Budget Telmob 2011" xfId="3075" xr:uid="{00000000-0005-0000-0000-000018140000}"/>
    <cellStyle name="_Table_USA Ownership_commentaires fixe  internet Déc 08_Reporting Onatel Avril 2009 V0_Flash du mois de septembre 2009 (2) (version 1)_Budget Telmob 2011 2" xfId="15095" xr:uid="{00000000-0005-0000-0000-000019140000}"/>
    <cellStyle name="_Table_USA Ownership_commentaires fixe  internet Déc 08_Reporting Onatel Avril 2009 V0_Flash du mois de septembre 2009 (2) (version 1)_Budget Telmob 2011 2 2" xfId="18836" xr:uid="{00000000-0005-0000-0000-00001A140000}"/>
    <cellStyle name="_Table_USA Ownership_commentaires fixe  internet Déc 08_Reporting Onatel Avril 2009 V0_Flash du mois de septembre 2009 (2) (version 1)_Budget Telmob 2011 3" xfId="10189" xr:uid="{00000000-0005-0000-0000-00001B140000}"/>
    <cellStyle name="_Table_USA Ownership_commentaires fixe  internet Déc 08_Reporting Onatel Avril 2009 V0_Flash du mois de septembre 2009 (2) (version 1)_Budget Telmob 2011 4" xfId="12281" xr:uid="{00000000-0005-0000-0000-00001C140000}"/>
    <cellStyle name="_Table_USA Ownership_commentaires fixe  internet Déc 08_Reporting Onatel Avril 2009 V0_Flash du mois de septembre 2009 (2) (version 1)_Budget Telmob 2011 5" xfId="17524" xr:uid="{00000000-0005-0000-0000-00001D140000}"/>
    <cellStyle name="_Table_USA Ownership_commentaires fixe  internet Déc 08_Reporting Onatel Avril 2009 V0_Flash du mois de septembre 2009 (2) (version 1)_Budget Telmob 2011 6" xfId="17578" xr:uid="{00000000-0005-0000-0000-00001E140000}"/>
    <cellStyle name="_Table_USA Ownership_commentaires fixe  internet Déc 08_Reporting Onatel Avril 2009 V0_Reporting Onatel Mai 2009 V 0" xfId="1323" xr:uid="{00000000-0005-0000-0000-00001F140000}"/>
    <cellStyle name="_Table_USA Ownership_commentaires fixe  internet Déc 08_Reporting Onatel Avril 2009 V0_Reporting Onatel Mai 2009 V 0 2" xfId="14788" xr:uid="{00000000-0005-0000-0000-000020140000}"/>
    <cellStyle name="_Table_USA Ownership_commentaires fixe  internet Déc 08_Reporting Onatel Avril 2009 V0_Reporting Onatel Mai 2009 V 0 2 2" xfId="18581" xr:uid="{00000000-0005-0000-0000-000021140000}"/>
    <cellStyle name="_Table_USA Ownership_commentaires fixe  internet Déc 08_Reporting Onatel Avril 2009 V0_Reporting Onatel Mai 2009 V 0 3" xfId="9148" xr:uid="{00000000-0005-0000-0000-000022140000}"/>
    <cellStyle name="_Table_USA Ownership_commentaires fixe  internet Déc 08_Reporting Onatel Avril 2009 V0_Reporting Onatel Mai 2009 V 0 4" xfId="13462" xr:uid="{00000000-0005-0000-0000-000023140000}"/>
    <cellStyle name="_Table_USA Ownership_commentaires fixe  internet Déc 08_Reporting Onatel Avril 2009 V0_Reporting Onatel Mai 2009 V 0 5" xfId="19541" xr:uid="{00000000-0005-0000-0000-000024140000}"/>
    <cellStyle name="_Table_USA Ownership_commentaires fixe  internet Déc 08_Reporting Onatel Avril 2009 V0_Reporting Onatel Mai 2009 V 0 6" xfId="20055" xr:uid="{00000000-0005-0000-0000-000025140000}"/>
    <cellStyle name="_Table_USA Ownership_commentaires fixe  internet Déc 08_Reporting Onatel Avril 2009 V0_Reporting Onatel Mai 2009 V 0_Budget Telmob 2011" xfId="3076" xr:uid="{00000000-0005-0000-0000-000026140000}"/>
    <cellStyle name="_Table_USA Ownership_commentaires fixe  internet Déc 08_Reporting Onatel Avril 2009 V0_Reporting Onatel Mai 2009 V 0_Budget Telmob 2011 2" xfId="15096" xr:uid="{00000000-0005-0000-0000-000027140000}"/>
    <cellStyle name="_Table_USA Ownership_commentaires fixe  internet Déc 08_Reporting Onatel Avril 2009 V0_Reporting Onatel Mai 2009 V 0_Budget Telmob 2011 2 2" xfId="18837" xr:uid="{00000000-0005-0000-0000-000028140000}"/>
    <cellStyle name="_Table_USA Ownership_commentaires fixe  internet Déc 08_Reporting Onatel Avril 2009 V0_Reporting Onatel Mai 2009 V 0_Budget Telmob 2011 3" xfId="10190" xr:uid="{00000000-0005-0000-0000-000029140000}"/>
    <cellStyle name="_Table_USA Ownership_commentaires fixe  internet Déc 08_Reporting Onatel Avril 2009 V0_Reporting Onatel Mai 2009 V 0_Budget Telmob 2011 4" xfId="12278" xr:uid="{00000000-0005-0000-0000-00002A140000}"/>
    <cellStyle name="_Table_USA Ownership_commentaires fixe  internet Déc 08_Reporting Onatel Avril 2009 V0_Reporting Onatel Mai 2009 V 0_Budget Telmob 2011 5" xfId="17523" xr:uid="{00000000-0005-0000-0000-00002B140000}"/>
    <cellStyle name="_Table_USA Ownership_commentaires fixe  internet Déc 08_Reporting Onatel Avril 2009 V0_Reporting Onatel Mai 2009 V 0_Budget Telmob 2011 6" xfId="8406" xr:uid="{00000000-0005-0000-0000-00002C140000}"/>
    <cellStyle name="_Table_USA Ownership_commentaires fixe  internet Déc 08_Reporting Onatel Avril 2009 V0_Reporting Onatel septembre  2009 préparé" xfId="1324" xr:uid="{00000000-0005-0000-0000-00002D140000}"/>
    <cellStyle name="_Table_USA Ownership_commentaires fixe  internet Déc 08_Reporting Onatel Avril 2009 V0_Reporting Onatel septembre  2009 préparé 2" xfId="14789" xr:uid="{00000000-0005-0000-0000-00002E140000}"/>
    <cellStyle name="_Table_USA Ownership_commentaires fixe  internet Déc 08_Reporting Onatel Avril 2009 V0_Reporting Onatel septembre  2009 préparé 2 2" xfId="18582" xr:uid="{00000000-0005-0000-0000-00002F140000}"/>
    <cellStyle name="_Table_USA Ownership_commentaires fixe  internet Déc 08_Reporting Onatel Avril 2009 V0_Reporting Onatel septembre  2009 préparé 3" xfId="9149" xr:uid="{00000000-0005-0000-0000-000030140000}"/>
    <cellStyle name="_Table_USA Ownership_commentaires fixe  internet Déc 08_Reporting Onatel Avril 2009 V0_Reporting Onatel septembre  2009 préparé 4" xfId="13461" xr:uid="{00000000-0005-0000-0000-000031140000}"/>
    <cellStyle name="_Table_USA Ownership_commentaires fixe  internet Déc 08_Reporting Onatel Avril 2009 V0_Reporting Onatel septembre  2009 préparé 5" xfId="17840" xr:uid="{00000000-0005-0000-0000-000032140000}"/>
    <cellStyle name="_Table_USA Ownership_commentaires fixe  internet Déc 08_Reporting Onatel Avril 2009 V0_Reporting Onatel septembre  2009 préparé 6" xfId="10871" xr:uid="{00000000-0005-0000-0000-000033140000}"/>
    <cellStyle name="_Table_USA Ownership_commentaires fixe  internet Déc 08_Reporting Onatel Avril 2009 V0_Reporting Onatel septembre  2009 préparé_Budget Telmob 2011" xfId="3077" xr:uid="{00000000-0005-0000-0000-000034140000}"/>
    <cellStyle name="_Table_USA Ownership_commentaires fixe  internet Déc 08_Reporting Onatel Avril 2009 V0_Reporting Onatel septembre  2009 préparé_Budget Telmob 2011 2" xfId="15097" xr:uid="{00000000-0005-0000-0000-000035140000}"/>
    <cellStyle name="_Table_USA Ownership_commentaires fixe  internet Déc 08_Reporting Onatel Avril 2009 V0_Reporting Onatel septembre  2009 préparé_Budget Telmob 2011 2 2" xfId="18838" xr:uid="{00000000-0005-0000-0000-000036140000}"/>
    <cellStyle name="_Table_USA Ownership_commentaires fixe  internet Déc 08_Reporting Onatel Avril 2009 V0_Reporting Onatel septembre  2009 préparé_Budget Telmob 2011 3" xfId="10191" xr:uid="{00000000-0005-0000-0000-000037140000}"/>
    <cellStyle name="_Table_USA Ownership_commentaires fixe  internet Déc 08_Reporting Onatel Avril 2009 V0_Reporting Onatel septembre  2009 préparé_Budget Telmob 2011 4" xfId="12275" xr:uid="{00000000-0005-0000-0000-000038140000}"/>
    <cellStyle name="_Table_USA Ownership_commentaires fixe  internet Déc 08_Reporting Onatel Avril 2009 V0_Reporting Onatel septembre  2009 préparé_Budget Telmob 2011 5" xfId="12944" xr:uid="{00000000-0005-0000-0000-000039140000}"/>
    <cellStyle name="_Table_USA Ownership_commentaires fixe  internet Déc 08_Reporting Onatel Avril 2009 V0_Reporting Onatel septembre  2009 préparé_Budget Telmob 2011 6" xfId="19259" xr:uid="{00000000-0005-0000-0000-00003A140000}"/>
    <cellStyle name="_Table_USA Ownership_commentaires fixe  internet Déc 08_Reporting Onatel Mai 2009 V 0" xfId="1325" xr:uid="{00000000-0005-0000-0000-00003B140000}"/>
    <cellStyle name="_Table_USA Ownership_commentaires fixe  internet Déc 08_Reporting Onatel Mai 2009 V 0 2" xfId="14790" xr:uid="{00000000-0005-0000-0000-00003C140000}"/>
    <cellStyle name="_Table_USA Ownership_commentaires fixe  internet Déc 08_Reporting Onatel Mai 2009 V 0 2 2" xfId="18583" xr:uid="{00000000-0005-0000-0000-00003D140000}"/>
    <cellStyle name="_Table_USA Ownership_commentaires fixe  internet Déc 08_Reporting Onatel Mai 2009 V 0 3" xfId="9150" xr:uid="{00000000-0005-0000-0000-00003E140000}"/>
    <cellStyle name="_Table_USA Ownership_commentaires fixe  internet Déc 08_Reporting Onatel Mai 2009 V 0 4" xfId="13460" xr:uid="{00000000-0005-0000-0000-00003F140000}"/>
    <cellStyle name="_Table_USA Ownership_commentaires fixe  internet Déc 08_Reporting Onatel Mai 2009 V 0 5" xfId="8479" xr:uid="{00000000-0005-0000-0000-000040140000}"/>
    <cellStyle name="_Table_USA Ownership_commentaires fixe  internet Déc 08_Reporting Onatel Mai 2009 V 0 6" xfId="17122" xr:uid="{00000000-0005-0000-0000-000041140000}"/>
    <cellStyle name="_Table_USA Ownership_commentaires fixe  internet Déc 08_Reporting Onatel Mai 2009 V 0 A ENVOYE" xfId="1326" xr:uid="{00000000-0005-0000-0000-000042140000}"/>
    <cellStyle name="_Table_USA Ownership_commentaires fixe  internet Déc 08_Reporting Onatel Mai 2009 V 0 A ENVOYE 2" xfId="14791" xr:uid="{00000000-0005-0000-0000-000043140000}"/>
    <cellStyle name="_Table_USA Ownership_commentaires fixe  internet Déc 08_Reporting Onatel Mai 2009 V 0 A ENVOYE 2 2" xfId="18584" xr:uid="{00000000-0005-0000-0000-000044140000}"/>
    <cellStyle name="_Table_USA Ownership_commentaires fixe  internet Déc 08_Reporting Onatel Mai 2009 V 0 A ENVOYE 3" xfId="9151" xr:uid="{00000000-0005-0000-0000-000045140000}"/>
    <cellStyle name="_Table_USA Ownership_commentaires fixe  internet Déc 08_Reporting Onatel Mai 2009 V 0 A ENVOYE 4" xfId="13459" xr:uid="{00000000-0005-0000-0000-000046140000}"/>
    <cellStyle name="_Table_USA Ownership_commentaires fixe  internet Déc 08_Reporting Onatel Mai 2009 V 0 A ENVOYE 5" xfId="17839" xr:uid="{00000000-0005-0000-0000-000047140000}"/>
    <cellStyle name="_Table_USA Ownership_commentaires fixe  internet Déc 08_Reporting Onatel Mai 2009 V 0 A ENVOYE 6" xfId="11076" xr:uid="{00000000-0005-0000-0000-000048140000}"/>
    <cellStyle name="_Table_USA Ownership_commentaires fixe  internet Déc 08_Reporting Onatel Mai 2009 V 0 A ENVOYE_Budget Telmob 2011" xfId="3078" xr:uid="{00000000-0005-0000-0000-000049140000}"/>
    <cellStyle name="_Table_USA Ownership_commentaires fixe  internet Déc 08_Reporting Onatel Mai 2009 V 0 A ENVOYE_Budget Telmob 2011 2" xfId="15098" xr:uid="{00000000-0005-0000-0000-00004A140000}"/>
    <cellStyle name="_Table_USA Ownership_commentaires fixe  internet Déc 08_Reporting Onatel Mai 2009 V 0 A ENVOYE_Budget Telmob 2011 2 2" xfId="18839" xr:uid="{00000000-0005-0000-0000-00004B140000}"/>
    <cellStyle name="_Table_USA Ownership_commentaires fixe  internet Déc 08_Reporting Onatel Mai 2009 V 0 A ENVOYE_Budget Telmob 2011 3" xfId="10192" xr:uid="{00000000-0005-0000-0000-00004C140000}"/>
    <cellStyle name="_Table_USA Ownership_commentaires fixe  internet Déc 08_Reporting Onatel Mai 2009 V 0 A ENVOYE_Budget Telmob 2011 4" xfId="12272" xr:uid="{00000000-0005-0000-0000-00004D140000}"/>
    <cellStyle name="_Table_USA Ownership_commentaires fixe  internet Déc 08_Reporting Onatel Mai 2009 V 0 A ENVOYE_Budget Telmob 2011 5" xfId="17522" xr:uid="{00000000-0005-0000-0000-00004E140000}"/>
    <cellStyle name="_Table_USA Ownership_commentaires fixe  internet Déc 08_Reporting Onatel Mai 2009 V 0 A ENVOYE_Budget Telmob 2011 6" xfId="19202" xr:uid="{00000000-0005-0000-0000-00004F140000}"/>
    <cellStyle name="_Table_USA Ownership_commentaires fixe  internet Déc 08_Reporting Onatel Mai 2009 V 0 A ENVOYE_Flash du mois de septembre 2009 (2) (version 1)" xfId="1327" xr:uid="{00000000-0005-0000-0000-000050140000}"/>
    <cellStyle name="_Table_USA Ownership_commentaires fixe  internet Déc 08_Reporting Onatel Mai 2009 V 0 A ENVOYE_Flash du mois de septembre 2009 (2) (version 1) 2" xfId="14792" xr:uid="{00000000-0005-0000-0000-000051140000}"/>
    <cellStyle name="_Table_USA Ownership_commentaires fixe  internet Déc 08_Reporting Onatel Mai 2009 V 0 A ENVOYE_Flash du mois de septembre 2009 (2) (version 1) 2 2" xfId="18585" xr:uid="{00000000-0005-0000-0000-000052140000}"/>
    <cellStyle name="_Table_USA Ownership_commentaires fixe  internet Déc 08_Reporting Onatel Mai 2009 V 0 A ENVOYE_Flash du mois de septembre 2009 (2) (version 1) 3" xfId="9152" xr:uid="{00000000-0005-0000-0000-000053140000}"/>
    <cellStyle name="_Table_USA Ownership_commentaires fixe  internet Déc 08_Reporting Onatel Mai 2009 V 0 A ENVOYE_Flash du mois de septembre 2009 (2) (version 1) 4" xfId="13458" xr:uid="{00000000-0005-0000-0000-000054140000}"/>
    <cellStyle name="_Table_USA Ownership_commentaires fixe  internet Déc 08_Reporting Onatel Mai 2009 V 0 A ENVOYE_Flash du mois de septembre 2009 (2) (version 1) 5" xfId="19131" xr:uid="{00000000-0005-0000-0000-000055140000}"/>
    <cellStyle name="_Table_USA Ownership_commentaires fixe  internet Déc 08_Reporting Onatel Mai 2009 V 0 A ENVOYE_Flash du mois de septembre 2009 (2) (version 1) 6" xfId="19804" xr:uid="{00000000-0005-0000-0000-000056140000}"/>
    <cellStyle name="_Table_USA Ownership_commentaires fixe  internet Déc 08_Reporting Onatel Mai 2009 V 0 A ENVOYE_Flash du mois de septembre 2009 (2) (version 1)_Budget Telmob 2011" xfId="3079" xr:uid="{00000000-0005-0000-0000-000057140000}"/>
    <cellStyle name="_Table_USA Ownership_commentaires fixe  internet Déc 08_Reporting Onatel Mai 2009 V 0 A ENVOYE_Flash du mois de septembre 2009 (2) (version 1)_Budget Telmob 2011 2" xfId="15099" xr:uid="{00000000-0005-0000-0000-000058140000}"/>
    <cellStyle name="_Table_USA Ownership_commentaires fixe  internet Déc 08_Reporting Onatel Mai 2009 V 0 A ENVOYE_Flash du mois de septembre 2009 (2) (version 1)_Budget Telmob 2011 2 2" xfId="18840" xr:uid="{00000000-0005-0000-0000-000059140000}"/>
    <cellStyle name="_Table_USA Ownership_commentaires fixe  internet Déc 08_Reporting Onatel Mai 2009 V 0 A ENVOYE_Flash du mois de septembre 2009 (2) (version 1)_Budget Telmob 2011 3" xfId="10193" xr:uid="{00000000-0005-0000-0000-00005A140000}"/>
    <cellStyle name="_Table_USA Ownership_commentaires fixe  internet Déc 08_Reporting Onatel Mai 2009 V 0 A ENVOYE_Flash du mois de septembre 2009 (2) (version 1)_Budget Telmob 2011 4" xfId="12269" xr:uid="{00000000-0005-0000-0000-00005B140000}"/>
    <cellStyle name="_Table_USA Ownership_commentaires fixe  internet Déc 08_Reporting Onatel Mai 2009 V 0 A ENVOYE_Flash du mois de septembre 2009 (2) (version 1)_Budget Telmob 2011 5" xfId="17521" xr:uid="{00000000-0005-0000-0000-00005C140000}"/>
    <cellStyle name="_Table_USA Ownership_commentaires fixe  internet Déc 08_Reporting Onatel Mai 2009 V 0 A ENVOYE_Flash du mois de septembre 2009 (2) (version 1)_Budget Telmob 2011 6" xfId="8405" xr:uid="{00000000-0005-0000-0000-00005D140000}"/>
    <cellStyle name="_Table_USA Ownership_commentaires fixe  internet Déc 08_Reporting Onatel Mai 2009 V 0 A ENVOYE_Reporting Onatel septembre  2009 préparé" xfId="1328" xr:uid="{00000000-0005-0000-0000-00005E140000}"/>
    <cellStyle name="_Table_USA Ownership_commentaires fixe  internet Déc 08_Reporting Onatel Mai 2009 V 0 A ENVOYE_Reporting Onatel septembre  2009 préparé 2" xfId="14793" xr:uid="{00000000-0005-0000-0000-00005F140000}"/>
    <cellStyle name="_Table_USA Ownership_commentaires fixe  internet Déc 08_Reporting Onatel Mai 2009 V 0 A ENVOYE_Reporting Onatel septembre  2009 préparé 2 2" xfId="18586" xr:uid="{00000000-0005-0000-0000-000060140000}"/>
    <cellStyle name="_Table_USA Ownership_commentaires fixe  internet Déc 08_Reporting Onatel Mai 2009 V 0 A ENVOYE_Reporting Onatel septembre  2009 préparé 3" xfId="9153" xr:uid="{00000000-0005-0000-0000-000061140000}"/>
    <cellStyle name="_Table_USA Ownership_commentaires fixe  internet Déc 08_Reporting Onatel Mai 2009 V 0 A ENVOYE_Reporting Onatel septembre  2009 préparé 4" xfId="13457" xr:uid="{00000000-0005-0000-0000-000062140000}"/>
    <cellStyle name="_Table_USA Ownership_commentaires fixe  internet Déc 08_Reporting Onatel Mai 2009 V 0 A ENVOYE_Reporting Onatel septembre  2009 préparé 5" xfId="19540" xr:uid="{00000000-0005-0000-0000-000063140000}"/>
    <cellStyle name="_Table_USA Ownership_commentaires fixe  internet Déc 08_Reporting Onatel Mai 2009 V 0 A ENVOYE_Reporting Onatel septembre  2009 préparé 6" xfId="20054" xr:uid="{00000000-0005-0000-0000-000064140000}"/>
    <cellStyle name="_Table_USA Ownership_commentaires fixe  internet Déc 08_Reporting Onatel Mai 2009 V 0 A ENVOYE_Reporting Onatel septembre  2009 préparé_Budget Telmob 2011" xfId="3080" xr:uid="{00000000-0005-0000-0000-000065140000}"/>
    <cellStyle name="_Table_USA Ownership_commentaires fixe  internet Déc 08_Reporting Onatel Mai 2009 V 0 A ENVOYE_Reporting Onatel septembre  2009 préparé_Budget Telmob 2011 2" xfId="15100" xr:uid="{00000000-0005-0000-0000-000066140000}"/>
    <cellStyle name="_Table_USA Ownership_commentaires fixe  internet Déc 08_Reporting Onatel Mai 2009 V 0 A ENVOYE_Reporting Onatel septembre  2009 préparé_Budget Telmob 2011 2 2" xfId="18841" xr:uid="{00000000-0005-0000-0000-000067140000}"/>
    <cellStyle name="_Table_USA Ownership_commentaires fixe  internet Déc 08_Reporting Onatel Mai 2009 V 0 A ENVOYE_Reporting Onatel septembre  2009 préparé_Budget Telmob 2011 3" xfId="10194" xr:uid="{00000000-0005-0000-0000-000068140000}"/>
    <cellStyle name="_Table_USA Ownership_commentaires fixe  internet Déc 08_Reporting Onatel Mai 2009 V 0 A ENVOYE_Reporting Onatel septembre  2009 préparé_Budget Telmob 2011 4" xfId="12266" xr:uid="{00000000-0005-0000-0000-000069140000}"/>
    <cellStyle name="_Table_USA Ownership_commentaires fixe  internet Déc 08_Reporting Onatel Mai 2009 V 0 A ENVOYE_Reporting Onatel septembre  2009 préparé_Budget Telmob 2011 5" xfId="17520" xr:uid="{00000000-0005-0000-0000-00006A140000}"/>
    <cellStyle name="_Table_USA Ownership_commentaires fixe  internet Déc 08_Reporting Onatel Mai 2009 V 0 A ENVOYE_Reporting Onatel septembre  2009 préparé_Budget Telmob 2011 6" xfId="8404" xr:uid="{00000000-0005-0000-0000-00006B140000}"/>
    <cellStyle name="_Table_USA Ownership_commentaires fixe  internet Déc 08_Reporting Onatel Mai 2009 V 0_Budget Telmob 2011" xfId="3081" xr:uid="{00000000-0005-0000-0000-00006C140000}"/>
    <cellStyle name="_Table_USA Ownership_commentaires fixe  internet Déc 08_Reporting Onatel Mai 2009 V 0_Budget Telmob 2011 2" xfId="15101" xr:uid="{00000000-0005-0000-0000-00006D140000}"/>
    <cellStyle name="_Table_USA Ownership_commentaires fixe  internet Déc 08_Reporting Onatel Mai 2009 V 0_Budget Telmob 2011 2 2" xfId="18842" xr:uid="{00000000-0005-0000-0000-00006E140000}"/>
    <cellStyle name="_Table_USA Ownership_commentaires fixe  internet Déc 08_Reporting Onatel Mai 2009 V 0_Budget Telmob 2011 3" xfId="10195" xr:uid="{00000000-0005-0000-0000-00006F140000}"/>
    <cellStyle name="_Table_USA Ownership_commentaires fixe  internet Déc 08_Reporting Onatel Mai 2009 V 0_Budget Telmob 2011 4" xfId="12263" xr:uid="{00000000-0005-0000-0000-000070140000}"/>
    <cellStyle name="_Table_USA Ownership_commentaires fixe  internet Déc 08_Reporting Onatel Mai 2009 V 0_Budget Telmob 2011 5" xfId="17519" xr:uid="{00000000-0005-0000-0000-000071140000}"/>
    <cellStyle name="_Table_USA Ownership_commentaires fixe  internet Déc 08_Reporting Onatel Mai 2009 V 0_Budget Telmob 2011 6" xfId="19260" xr:uid="{00000000-0005-0000-0000-000072140000}"/>
    <cellStyle name="_Table_USA Ownership_commentaires fixe  internet Déc 08_Reporting Onatel septembre  2009 préparé" xfId="1329" xr:uid="{00000000-0005-0000-0000-000073140000}"/>
    <cellStyle name="_Table_USA Ownership_commentaires fixe  internet Déc 08_Reporting Onatel septembre  2009 préparé 2" xfId="14794" xr:uid="{00000000-0005-0000-0000-000074140000}"/>
    <cellStyle name="_Table_USA Ownership_commentaires fixe  internet Déc 08_Reporting Onatel septembre  2009 préparé 2 2" xfId="18587" xr:uid="{00000000-0005-0000-0000-000075140000}"/>
    <cellStyle name="_Table_USA Ownership_commentaires fixe  internet Déc 08_Reporting Onatel septembre  2009 préparé 3" xfId="9154" xr:uid="{00000000-0005-0000-0000-000076140000}"/>
    <cellStyle name="_Table_USA Ownership_commentaires fixe  internet Déc 08_Reporting Onatel septembre  2009 préparé 4" xfId="13456" xr:uid="{00000000-0005-0000-0000-000077140000}"/>
    <cellStyle name="_Table_USA Ownership_commentaires fixe  internet Déc 08_Reporting Onatel septembre  2009 préparé 5" xfId="17838" xr:uid="{00000000-0005-0000-0000-000078140000}"/>
    <cellStyle name="_Table_USA Ownership_commentaires fixe  internet Déc 08_Reporting Onatel septembre  2009 préparé 6" xfId="10870" xr:uid="{00000000-0005-0000-0000-000079140000}"/>
    <cellStyle name="_Table_USA Ownership_commentaires fixe  internet Déc 08_Reporting Onatel septembre  2009 préparé_Budget Telmob 2011" xfId="3082" xr:uid="{00000000-0005-0000-0000-00007A140000}"/>
    <cellStyle name="_Table_USA Ownership_commentaires fixe  internet Déc 08_Reporting Onatel septembre  2009 préparé_Budget Telmob 2011 2" xfId="15102" xr:uid="{00000000-0005-0000-0000-00007B140000}"/>
    <cellStyle name="_Table_USA Ownership_commentaires fixe  internet Déc 08_Reporting Onatel septembre  2009 préparé_Budget Telmob 2011 2 2" xfId="18843" xr:uid="{00000000-0005-0000-0000-00007C140000}"/>
    <cellStyle name="_Table_USA Ownership_commentaires fixe  internet Déc 08_Reporting Onatel septembre  2009 préparé_Budget Telmob 2011 3" xfId="10196" xr:uid="{00000000-0005-0000-0000-00007D140000}"/>
    <cellStyle name="_Table_USA Ownership_commentaires fixe  internet Déc 08_Reporting Onatel septembre  2009 préparé_Budget Telmob 2011 4" xfId="12260" xr:uid="{00000000-0005-0000-0000-00007E140000}"/>
    <cellStyle name="_Table_USA Ownership_commentaires fixe  internet Déc 08_Reporting Onatel septembre  2009 préparé_Budget Telmob 2011 5" xfId="17518" xr:uid="{00000000-0005-0000-0000-00007F140000}"/>
    <cellStyle name="_Table_USA Ownership_commentaires fixe  internet Déc 08_Reporting Onatel septembre  2009 préparé_Budget Telmob 2011 6" xfId="19034" xr:uid="{00000000-0005-0000-0000-000080140000}"/>
    <cellStyle name="_Table_USA Ownership_commentaires fixe  internet Déc 08_TBG Onatel Février  2009  Vtbg V3" xfId="1330" xr:uid="{00000000-0005-0000-0000-000081140000}"/>
    <cellStyle name="_Table_USA Ownership_commentaires fixe  internet Déc 08_TBG Onatel Février  2009  Vtbg V3 2" xfId="14795" xr:uid="{00000000-0005-0000-0000-000082140000}"/>
    <cellStyle name="_Table_USA Ownership_commentaires fixe  internet Déc 08_TBG Onatel Février  2009  Vtbg V3 2 2" xfId="18588" xr:uid="{00000000-0005-0000-0000-000083140000}"/>
    <cellStyle name="_Table_USA Ownership_commentaires fixe  internet Déc 08_TBG Onatel Février  2009  Vtbg V3 3" xfId="9155" xr:uid="{00000000-0005-0000-0000-000084140000}"/>
    <cellStyle name="_Table_USA Ownership_commentaires fixe  internet Déc 08_TBG Onatel Février  2009  Vtbg V3 4" xfId="13455" xr:uid="{00000000-0005-0000-0000-000085140000}"/>
    <cellStyle name="_Table_USA Ownership_commentaires fixe  internet Déc 08_TBG Onatel Février  2009  Vtbg V3 5" xfId="8536" xr:uid="{00000000-0005-0000-0000-000086140000}"/>
    <cellStyle name="_Table_USA Ownership_commentaires fixe  internet Déc 08_TBG Onatel Février  2009  Vtbg V3 6" xfId="17161" xr:uid="{00000000-0005-0000-0000-000087140000}"/>
    <cellStyle name="_Table_USA Ownership_commentaires fixe  internet Déc 08_TBG Onatel Février  2009  Vtbg V3_Budget Telmob 2011" xfId="3083" xr:uid="{00000000-0005-0000-0000-000088140000}"/>
    <cellStyle name="_Table_USA Ownership_commentaires fixe  internet Déc 08_TBG Onatel Février  2009  Vtbg V3_Budget Telmob 2011 2" xfId="15103" xr:uid="{00000000-0005-0000-0000-000089140000}"/>
    <cellStyle name="_Table_USA Ownership_commentaires fixe  internet Déc 08_TBG Onatel Février  2009  Vtbg V3_Budget Telmob 2011 2 2" xfId="18844" xr:uid="{00000000-0005-0000-0000-00008A140000}"/>
    <cellStyle name="_Table_USA Ownership_commentaires fixe  internet Déc 08_TBG Onatel Février  2009  Vtbg V3_Budget Telmob 2011 3" xfId="10197" xr:uid="{00000000-0005-0000-0000-00008B140000}"/>
    <cellStyle name="_Table_USA Ownership_commentaires fixe  internet Déc 08_TBG Onatel Février  2009  Vtbg V3_Budget Telmob 2011 4" xfId="12257" xr:uid="{00000000-0005-0000-0000-00008C140000}"/>
    <cellStyle name="_Table_USA Ownership_commentaires fixe  internet Déc 08_TBG Onatel Février  2009  Vtbg V3_Budget Telmob 2011 5" xfId="17517" xr:uid="{00000000-0005-0000-0000-00008D140000}"/>
    <cellStyle name="_Table_USA Ownership_commentaires fixe  internet Déc 08_TBG Onatel Février  2009  Vtbg V3_Budget Telmob 2011 6" xfId="8403" xr:uid="{00000000-0005-0000-0000-00008E140000}"/>
    <cellStyle name="_Table_USA Ownership_commentaires fixe  internet Déc 08_TBG Onatel Février  2009  Vtbg V3_Commentaires TBG mars" xfId="1331" xr:uid="{00000000-0005-0000-0000-00008F140000}"/>
    <cellStyle name="_Table_USA Ownership_commentaires fixe  internet Déc 08_TBG Onatel Février  2009  Vtbg V3_Commentaires TBG mars 2" xfId="14796" xr:uid="{00000000-0005-0000-0000-000090140000}"/>
    <cellStyle name="_Table_USA Ownership_commentaires fixe  internet Déc 08_TBG Onatel Février  2009  Vtbg V3_Commentaires TBG mars 2 2" xfId="18589" xr:uid="{00000000-0005-0000-0000-000091140000}"/>
    <cellStyle name="_Table_USA Ownership_commentaires fixe  internet Déc 08_TBG Onatel Février  2009  Vtbg V3_Commentaires TBG mars 3" xfId="9156" xr:uid="{00000000-0005-0000-0000-000092140000}"/>
    <cellStyle name="_Table_USA Ownership_commentaires fixe  internet Déc 08_TBG Onatel Février  2009  Vtbg V3_Commentaires TBG mars 4" xfId="13454" xr:uid="{00000000-0005-0000-0000-000093140000}"/>
    <cellStyle name="_Table_USA Ownership_commentaires fixe  internet Déc 08_TBG Onatel Février  2009  Vtbg V3_Commentaires TBG mars 5" xfId="9101" xr:uid="{00000000-0005-0000-0000-000094140000}"/>
    <cellStyle name="_Table_USA Ownership_commentaires fixe  internet Déc 08_TBG Onatel Février  2009  Vtbg V3_Commentaires TBG mars 6" xfId="17234" xr:uid="{00000000-0005-0000-0000-000095140000}"/>
    <cellStyle name="_Table_USA Ownership_commentaires fixe  internet Déc 08_TBG Onatel Février  2009  Vtbg V3_Commentaires TBG mars_Budget Telmob 2011" xfId="3084" xr:uid="{00000000-0005-0000-0000-000096140000}"/>
    <cellStyle name="_Table_USA Ownership_commentaires fixe  internet Déc 08_TBG Onatel Février  2009  Vtbg V3_Commentaires TBG mars_Budget Telmob 2011 2" xfId="15104" xr:uid="{00000000-0005-0000-0000-000097140000}"/>
    <cellStyle name="_Table_USA Ownership_commentaires fixe  internet Déc 08_TBG Onatel Février  2009  Vtbg V3_Commentaires TBG mars_Budget Telmob 2011 2 2" xfId="18845" xr:uid="{00000000-0005-0000-0000-000098140000}"/>
    <cellStyle name="_Table_USA Ownership_commentaires fixe  internet Déc 08_TBG Onatel Février  2009  Vtbg V3_Commentaires TBG mars_Budget Telmob 2011 3" xfId="10198" xr:uid="{00000000-0005-0000-0000-000099140000}"/>
    <cellStyle name="_Table_USA Ownership_commentaires fixe  internet Déc 08_TBG Onatel Février  2009  Vtbg V3_Commentaires TBG mars_Budget Telmob 2011 4" xfId="12254" xr:uid="{00000000-0005-0000-0000-00009A140000}"/>
    <cellStyle name="_Table_USA Ownership_commentaires fixe  internet Déc 08_TBG Onatel Février  2009  Vtbg V3_Commentaires TBG mars_Budget Telmob 2011 5" xfId="17516" xr:uid="{00000000-0005-0000-0000-00009B140000}"/>
    <cellStyle name="_Table_USA Ownership_commentaires fixe  internet Déc 08_TBG Onatel Février  2009  Vtbg V3_Commentaires TBG mars_Budget Telmob 2011 6" xfId="9103" xr:uid="{00000000-0005-0000-0000-00009C140000}"/>
    <cellStyle name="_Table_USA Ownership_commentaires fixe  internet Déc 08_TBG Onatel Février  2009  Vtbg V3_Commentaires TBG mars_Copie de Flash du mois d' avril 2009 corrigé par NAIMI" xfId="1332" xr:uid="{00000000-0005-0000-0000-00009D140000}"/>
    <cellStyle name="_Table_USA Ownership_commentaires fixe  internet Déc 08_TBG Onatel Février  2009  Vtbg V3_Commentaires TBG mars_Copie de Flash du mois d' avril 2009 corrigé par NAIMI 2" xfId="14797" xr:uid="{00000000-0005-0000-0000-00009E140000}"/>
    <cellStyle name="_Table_USA Ownership_commentaires fixe  internet Déc 08_TBG Onatel Février  2009  Vtbg V3_Commentaires TBG mars_Copie de Flash du mois d' avril 2009 corrigé par NAIMI 2 2" xfId="18590" xr:uid="{00000000-0005-0000-0000-00009F140000}"/>
    <cellStyle name="_Table_USA Ownership_commentaires fixe  internet Déc 08_TBG Onatel Février  2009  Vtbg V3_Commentaires TBG mars_Copie de Flash du mois d' avril 2009 corrigé par NAIMI 3" xfId="9157" xr:uid="{00000000-0005-0000-0000-0000A0140000}"/>
    <cellStyle name="_Table_USA Ownership_commentaires fixe  internet Déc 08_TBG Onatel Février  2009  Vtbg V3_Commentaires TBG mars_Copie de Flash du mois d' avril 2009 corrigé par NAIMI 4" xfId="13453" xr:uid="{00000000-0005-0000-0000-0000A1140000}"/>
    <cellStyle name="_Table_USA Ownership_commentaires fixe  internet Déc 08_TBG Onatel Février  2009  Vtbg V3_Commentaires TBG mars_Copie de Flash du mois d' avril 2009 corrigé par NAIMI 5" xfId="17837" xr:uid="{00000000-0005-0000-0000-0000A2140000}"/>
    <cellStyle name="_Table_USA Ownership_commentaires fixe  internet Déc 08_TBG Onatel Février  2009  Vtbg V3_Commentaires TBG mars_Copie de Flash du mois d' avril 2009 corrigé par NAIMI 6" xfId="10869" xr:uid="{00000000-0005-0000-0000-0000A3140000}"/>
    <cellStyle name="_Table_USA Ownership_commentaires fixe  internet Déc 08_TBG Onatel Février  2009  Vtbg V3_Commentaires TBG mars_Copie de Flash du mois d' avril 2009 corrigé par NAIMI_Budget Telmob 2011" xfId="3085" xr:uid="{00000000-0005-0000-0000-0000A4140000}"/>
    <cellStyle name="_Table_USA Ownership_commentaires fixe  internet Déc 08_TBG Onatel Février  2009  Vtbg V3_Commentaires TBG mars_Copie de Flash du mois d' avril 2009 corrigé par NAIMI_Budget Telmob 2011 2" xfId="15105" xr:uid="{00000000-0005-0000-0000-0000A5140000}"/>
    <cellStyle name="_Table_USA Ownership_commentaires fixe  internet Déc 08_TBG Onatel Février  2009  Vtbg V3_Commentaires TBG mars_Copie de Flash du mois d' avril 2009 corrigé par NAIMI_Budget Telmob 2011 2 2" xfId="18846" xr:uid="{00000000-0005-0000-0000-0000A6140000}"/>
    <cellStyle name="_Table_USA Ownership_commentaires fixe  internet Déc 08_TBG Onatel Février  2009  Vtbg V3_Commentaires TBG mars_Copie de Flash du mois d' avril 2009 corrigé par NAIMI_Budget Telmob 2011 3" xfId="10199" xr:uid="{00000000-0005-0000-0000-0000A7140000}"/>
    <cellStyle name="_Table_USA Ownership_commentaires fixe  internet Déc 08_TBG Onatel Février  2009  Vtbg V3_Commentaires TBG mars_Copie de Flash du mois d' avril 2009 corrigé par NAIMI_Budget Telmob 2011 4" xfId="12251" xr:uid="{00000000-0005-0000-0000-0000A8140000}"/>
    <cellStyle name="_Table_USA Ownership_commentaires fixe  internet Déc 08_TBG Onatel Février  2009  Vtbg V3_Commentaires TBG mars_Copie de Flash du mois d' avril 2009 corrigé par NAIMI_Budget Telmob 2011 5" xfId="17515" xr:uid="{00000000-0005-0000-0000-0000A9140000}"/>
    <cellStyle name="_Table_USA Ownership_commentaires fixe  internet Déc 08_TBG Onatel Février  2009  Vtbg V3_Commentaires TBG mars_Copie de Flash du mois d' avril 2009 corrigé par NAIMI_Budget Telmob 2011 6" xfId="8539" xr:uid="{00000000-0005-0000-0000-0000AA140000}"/>
    <cellStyle name="_Table_USA Ownership_commentaires fixe  internet Déc 08_TBG Onatel Février  2009  Vtbg V3_Commentaires TBG mars_Copie de Flash du mois d' avril 2009 corrigé par NAIMI_Flash du mois de mai 2009" xfId="1333" xr:uid="{00000000-0005-0000-0000-0000AB140000}"/>
    <cellStyle name="_Table_USA Ownership_commentaires fixe  internet Déc 08_TBG Onatel Février  2009  Vtbg V3_Commentaires TBG mars_Copie de Flash du mois d' avril 2009 corrigé par NAIMI_Flash du mois de mai 2009 2" xfId="14798" xr:uid="{00000000-0005-0000-0000-0000AC140000}"/>
    <cellStyle name="_Table_USA Ownership_commentaires fixe  internet Déc 08_TBG Onatel Février  2009  Vtbg V3_Commentaires TBG mars_Copie de Flash du mois d' avril 2009 corrigé par NAIMI_Flash du mois de mai 2009 2 2" xfId="18591" xr:uid="{00000000-0005-0000-0000-0000AD140000}"/>
    <cellStyle name="_Table_USA Ownership_commentaires fixe  internet Déc 08_TBG Onatel Février  2009  Vtbg V3_Commentaires TBG mars_Copie de Flash du mois d' avril 2009 corrigé par NAIMI_Flash du mois de mai 2009 3" xfId="9158" xr:uid="{00000000-0005-0000-0000-0000AE140000}"/>
    <cellStyle name="_Table_USA Ownership_commentaires fixe  internet Déc 08_TBG Onatel Février  2009  Vtbg V3_Commentaires TBG mars_Copie de Flash du mois d' avril 2009 corrigé par NAIMI_Flash du mois de mai 2009 4" xfId="13452" xr:uid="{00000000-0005-0000-0000-0000AF140000}"/>
    <cellStyle name="_Table_USA Ownership_commentaires fixe  internet Déc 08_TBG Onatel Février  2009  Vtbg V3_Commentaires TBG mars_Copie de Flash du mois d' avril 2009 corrigé par NAIMI_Flash du mois de mai 2009 5" xfId="19040" xr:uid="{00000000-0005-0000-0000-0000B0140000}"/>
    <cellStyle name="_Table_USA Ownership_commentaires fixe  internet Déc 08_TBG Onatel Février  2009  Vtbg V3_Commentaires TBG mars_Copie de Flash du mois d' avril 2009 corrigé par NAIMI_Flash du mois de mai 2009 6" xfId="19737" xr:uid="{00000000-0005-0000-0000-0000B1140000}"/>
    <cellStyle name="_Table_USA Ownership_commentaires fixe  internet Déc 08_TBG Onatel Février  2009  Vtbg V3_Commentaires TBG mars_Copie de Flash du mois d' avril 2009 corrigé par NAIMI_Flash du mois de mai 2009_Budget Telmob 2011" xfId="3086" xr:uid="{00000000-0005-0000-0000-0000B2140000}"/>
    <cellStyle name="_Table_USA Ownership_commentaires fixe  internet Déc 08_TBG Onatel Février  2009  Vtbg V3_Commentaires TBG mars_Copie de Flash du mois d' avril 2009 corrigé par NAIMI_Flash du mois de mai 2009_Budget Telmob 2011 2" xfId="15106" xr:uid="{00000000-0005-0000-0000-0000B3140000}"/>
    <cellStyle name="_Table_USA Ownership_commentaires fixe  internet Déc 08_TBG Onatel Février  2009  Vtbg V3_Commentaires TBG mars_Copie de Flash du mois d' avril 2009 corrigé par NAIMI_Flash du mois de mai 2009_Budget Telmob 2011 2 2" xfId="18847" xr:uid="{00000000-0005-0000-0000-0000B4140000}"/>
    <cellStyle name="_Table_USA Ownership_commentaires fixe  internet Déc 08_TBG Onatel Février  2009  Vtbg V3_Commentaires TBG mars_Copie de Flash du mois d' avril 2009 corrigé par NAIMI_Flash du mois de mai 2009_Budget Telmob 2011 3" xfId="10200" xr:uid="{00000000-0005-0000-0000-0000B5140000}"/>
    <cellStyle name="_Table_USA Ownership_commentaires fixe  internet Déc 08_TBG Onatel Février  2009  Vtbg V3_Commentaires TBG mars_Copie de Flash du mois d' avril 2009 corrigé par NAIMI_Flash du mois de mai 2009_Budget Telmob 2011 4" xfId="12248" xr:uid="{00000000-0005-0000-0000-0000B6140000}"/>
    <cellStyle name="_Table_USA Ownership_commentaires fixe  internet Déc 08_TBG Onatel Février  2009  Vtbg V3_Commentaires TBG mars_Copie de Flash du mois d' avril 2009 corrigé par NAIMI_Flash du mois de mai 2009_Budget Telmob 2011 5" xfId="17514" xr:uid="{00000000-0005-0000-0000-0000B7140000}"/>
    <cellStyle name="_Table_USA Ownership_commentaires fixe  internet Déc 08_TBG Onatel Février  2009  Vtbg V3_Commentaires TBG mars_Copie de Flash du mois d' avril 2009 corrigé par NAIMI_Flash du mois de mai 2009_Budget Telmob 2011 6" xfId="8402" xr:uid="{00000000-0005-0000-0000-0000B8140000}"/>
    <cellStyle name="_Table_USA Ownership_commentaires fixe  internet Déc 08_TBG Onatel Février  2009  Vtbg V3_Commentaires TBG mars_Copie de Flash du mois d' avril 2009 corrigé par NAIMI_Flash du mois de septembre 2009 (2) (version 1)" xfId="1334" xr:uid="{00000000-0005-0000-0000-0000B9140000}"/>
    <cellStyle name="_Table_USA Ownership_commentaires fixe  internet Déc 08_TBG Onatel Février  2009  Vtbg V3_Commentaires TBG mars_Copie de Flash du mois d' avril 2009 corrigé par NAIMI_Flash du mois de septembre 2009 (2) (version 1) 2" xfId="14799" xr:uid="{00000000-0005-0000-0000-0000BA140000}"/>
    <cellStyle name="_Table_USA Ownership_commentaires fixe  internet Déc 08_TBG Onatel Février  2009  Vtbg V3_Commentaires TBG mars_Copie de Flash du mois d' avril 2009 corrigé par NAIMI_Flash du mois de septembre 2009 (2) (version 1) 2 2" xfId="18592" xr:uid="{00000000-0005-0000-0000-0000BB140000}"/>
    <cellStyle name="_Table_USA Ownership_commentaires fixe  internet Déc 08_TBG Onatel Février  2009  Vtbg V3_Commentaires TBG mars_Copie de Flash du mois d' avril 2009 corrigé par NAIMI_Flash du mois de septembre 2009 (2) (version 1) 3" xfId="9159" xr:uid="{00000000-0005-0000-0000-0000BC140000}"/>
    <cellStyle name="_Table_USA Ownership_commentaires fixe  internet Déc 08_TBG Onatel Février  2009  Vtbg V3_Commentaires TBG mars_Copie de Flash du mois d' avril 2009 corrigé par NAIMI_Flash du mois de septembre 2009 (2) (version 1) 4" xfId="13451" xr:uid="{00000000-0005-0000-0000-0000BD140000}"/>
    <cellStyle name="_Table_USA Ownership_commentaires fixe  internet Déc 08_TBG Onatel Février  2009  Vtbg V3_Commentaires TBG mars_Copie de Flash du mois d' avril 2009 corrigé par NAIMI_Flash du mois de septembre 2009 (2) (version 1) 5" xfId="19539" xr:uid="{00000000-0005-0000-0000-0000BE140000}"/>
    <cellStyle name="_Table_USA Ownership_commentaires fixe  internet Déc 08_TBG Onatel Février  2009  Vtbg V3_Commentaires TBG mars_Copie de Flash du mois d' avril 2009 corrigé par NAIMI_Flash du mois de septembre 2009 (2) (version 1) 6" xfId="20053" xr:uid="{00000000-0005-0000-0000-0000BF140000}"/>
    <cellStyle name="_Table_USA Ownership_commentaires fixe  internet Déc 08_TBG Onatel Février  2009  Vtbg V3_Commentaires TBG mars_Copie de Flash du mois d' avril 2009 corrigé par NAIMI_Flash du mois de septembre 2009 (2) (version 1)_Budget Telmob 2011" xfId="3087" xr:uid="{00000000-0005-0000-0000-0000C0140000}"/>
    <cellStyle name="_Table_USA Ownership_commentaires fixe  internet Déc 08_TBG Onatel Février  2009  Vtbg V3_Commentaires TBG mars_Copie de Flash du mois d' avril 2009 corrigé par NAIMI_Flash du mois de septembre 2009 (2) (version 1)_Budget Telmob 2011 2" xfId="15107" xr:uid="{00000000-0005-0000-0000-0000C1140000}"/>
    <cellStyle name="_Table_USA Ownership_commentaires fixe  internet Déc 08_TBG Onatel Février  2009  Vtbg V3_Commentaires TBG mars_Copie de Flash du mois d' avril 2009 corrigé par NAIMI_Flash du mois de septembre 2009 (2) (version 1)_Budget Telmob 2011 2 2" xfId="18848" xr:uid="{00000000-0005-0000-0000-0000C2140000}"/>
    <cellStyle name="_Table_USA Ownership_commentaires fixe  internet Déc 08_TBG Onatel Février  2009  Vtbg V3_Commentaires TBG mars_Copie de Flash du mois d' avril 2009 corrigé par NAIMI_Flash du mois de septembre 2009 (2) (version 1)_Budget Telmob 2011 3" xfId="10201" xr:uid="{00000000-0005-0000-0000-0000C3140000}"/>
    <cellStyle name="_Table_USA Ownership_commentaires fixe  internet Déc 08_TBG Onatel Février  2009  Vtbg V3_Commentaires TBG mars_Copie de Flash du mois d' avril 2009 corrigé par NAIMI_Flash du mois de septembre 2009 (2) (version 1)_Budget Telmob 2011 4" xfId="12245" xr:uid="{00000000-0005-0000-0000-0000C4140000}"/>
    <cellStyle name="_Table_USA Ownership_commentaires fixe  internet Déc 08_TBG Onatel Février  2009  Vtbg V3_Commentaires TBG mars_Copie de Flash du mois d' avril 2009 corrigé par NAIMI_Flash du mois de septembre 2009 (2) (version 1)_Budget Telmob 2011 5" xfId="17513" xr:uid="{00000000-0005-0000-0000-0000C5140000}"/>
    <cellStyle name="_Table_USA Ownership_commentaires fixe  internet Déc 08_TBG Onatel Février  2009  Vtbg V3_Commentaires TBG mars_Copie de Flash du mois d' avril 2009 corrigé par NAIMI_Flash du mois de septembre 2009 (2) (version 1)_Budget Telmob 2011 6" xfId="19261" xr:uid="{00000000-0005-0000-0000-0000C6140000}"/>
    <cellStyle name="_Table_USA Ownership_commentaires fixe  internet Déc 08_TBG Onatel Février  2009  Vtbg V3_Commentaires TBG mars_Copie de Flash du mois d' avril 2009 corrigé par NAIMI_Reporting Onatel Mai 2009 V 0" xfId="1335" xr:uid="{00000000-0005-0000-0000-0000C7140000}"/>
    <cellStyle name="_Table_USA Ownership_commentaires fixe  internet Déc 08_TBG Onatel Février  2009  Vtbg V3_Commentaires TBG mars_Copie de Flash du mois d' avril 2009 corrigé par NAIMI_Reporting Onatel Mai 2009 V 0 2" xfId="14800" xr:uid="{00000000-0005-0000-0000-0000C8140000}"/>
    <cellStyle name="_Table_USA Ownership_commentaires fixe  internet Déc 08_TBG Onatel Février  2009  Vtbg V3_Commentaires TBG mars_Copie de Flash du mois d' avril 2009 corrigé par NAIMI_Reporting Onatel Mai 2009 V 0 2 2" xfId="18593" xr:uid="{00000000-0005-0000-0000-0000C9140000}"/>
    <cellStyle name="_Table_USA Ownership_commentaires fixe  internet Déc 08_TBG Onatel Février  2009  Vtbg V3_Commentaires TBG mars_Copie de Flash du mois d' avril 2009 corrigé par NAIMI_Reporting Onatel Mai 2009 V 0 3" xfId="9160" xr:uid="{00000000-0005-0000-0000-0000CA140000}"/>
    <cellStyle name="_Table_USA Ownership_commentaires fixe  internet Déc 08_TBG Onatel Février  2009  Vtbg V3_Commentaires TBG mars_Copie de Flash du mois d' avril 2009 corrigé par NAIMI_Reporting Onatel Mai 2009 V 0 4" xfId="10529" xr:uid="{00000000-0005-0000-0000-0000CB140000}"/>
    <cellStyle name="_Table_USA Ownership_commentaires fixe  internet Déc 08_TBG Onatel Février  2009  Vtbg V3_Commentaires TBG mars_Copie de Flash du mois d' avril 2009 corrigé par NAIMI_Reporting Onatel Mai 2009 V 0 5" xfId="17836" xr:uid="{00000000-0005-0000-0000-0000CC140000}"/>
    <cellStyle name="_Table_USA Ownership_commentaires fixe  internet Déc 08_TBG Onatel Février  2009  Vtbg V3_Commentaires TBG mars_Copie de Flash du mois d' avril 2009 corrigé par NAIMI_Reporting Onatel Mai 2009 V 0 6" xfId="10665" xr:uid="{00000000-0005-0000-0000-0000CD140000}"/>
    <cellStyle name="_Table_USA Ownership_commentaires fixe  internet Déc 08_TBG Onatel Février  2009  Vtbg V3_Commentaires TBG mars_Copie de Flash du mois d' avril 2009 corrigé par NAIMI_Reporting Onatel Mai 2009 V 0_Budget Telmob 2011" xfId="3088" xr:uid="{00000000-0005-0000-0000-0000CE140000}"/>
    <cellStyle name="_Table_USA Ownership_commentaires fixe  internet Déc 08_TBG Onatel Février  2009  Vtbg V3_Commentaires TBG mars_Copie de Flash du mois d' avril 2009 corrigé par NAIMI_Reporting Onatel Mai 2009 V 0_Budget Telmob 2011 2" xfId="15108" xr:uid="{00000000-0005-0000-0000-0000CF140000}"/>
    <cellStyle name="_Table_USA Ownership_commentaires fixe  internet Déc 08_TBG Onatel Février  2009  Vtbg V3_Commentaires TBG mars_Copie de Flash du mois d' avril 2009 corrigé par NAIMI_Reporting Onatel Mai 2009 V 0_Budget Telmob 2011 2 2" xfId="18849" xr:uid="{00000000-0005-0000-0000-0000D0140000}"/>
    <cellStyle name="_Table_USA Ownership_commentaires fixe  internet Déc 08_TBG Onatel Février  2009  Vtbg V3_Commentaires TBG mars_Copie de Flash du mois d' avril 2009 corrigé par NAIMI_Reporting Onatel Mai 2009 V 0_Budget Telmob 2011 3" xfId="10202" xr:uid="{00000000-0005-0000-0000-0000D1140000}"/>
    <cellStyle name="_Table_USA Ownership_commentaires fixe  internet Déc 08_TBG Onatel Février  2009  Vtbg V3_Commentaires TBG mars_Copie de Flash du mois d' avril 2009 corrigé par NAIMI_Reporting Onatel Mai 2009 V 0_Budget Telmob 2011 4" xfId="12242" xr:uid="{00000000-0005-0000-0000-0000D2140000}"/>
    <cellStyle name="_Table_USA Ownership_commentaires fixe  internet Déc 08_TBG Onatel Février  2009  Vtbg V3_Commentaires TBG mars_Copie de Flash du mois d' avril 2009 corrigé par NAIMI_Reporting Onatel Mai 2009 V 0_Budget Telmob 2011 5" xfId="12945" xr:uid="{00000000-0005-0000-0000-0000D3140000}"/>
    <cellStyle name="_Table_USA Ownership_commentaires fixe  internet Déc 08_TBG Onatel Février  2009  Vtbg V3_Commentaires TBG mars_Copie de Flash du mois d' avril 2009 corrigé par NAIMI_Reporting Onatel Mai 2009 V 0_Budget Telmob 2011 6" xfId="19128" xr:uid="{00000000-0005-0000-0000-0000D4140000}"/>
    <cellStyle name="_Table_USA Ownership_commentaires fixe  internet Déc 08_TBG Onatel Février  2009  Vtbg V3_Commentaires TBG mars_Copie de Flash du mois d' avril 2009 corrigé par NAIMI_Reporting Onatel Mai 2009 V 0_Flash du mois de septembre 2009 (2) (version 1)" xfId="1336" xr:uid="{00000000-0005-0000-0000-0000D5140000}"/>
    <cellStyle name="_Table_USA Ownership_commentaires fixe  internet Déc 08_TBG Onatel Février  2009  Vtbg V3_Commentaires TBG mars_Copie de Flash du mois d' avril 2009 corrigé par NAIMI_Reporting Onatel Mai 2009 V 0_Flash du mois de septembre 2009 (2) (version 1) 2" xfId="14801" xr:uid="{00000000-0005-0000-0000-0000D6140000}"/>
    <cellStyle name="_Table_USA Ownership_commentaires fixe  internet Déc 08_TBG Onatel Février  2009  Vtbg V3_Commentaires TBG mars_Copie de Flash du mois d' avril 2009 corrigé par NAIMI_Reporting Onatel Mai 2009 V 0_Flash du mois de septembre 2009 (2) (version 1) 2 2" xfId="18594" xr:uid="{00000000-0005-0000-0000-0000D7140000}"/>
    <cellStyle name="_Table_USA Ownership_commentaires fixe  internet Déc 08_TBG Onatel Février  2009  Vtbg V3_Commentaires TBG mars_Copie de Flash du mois d' avril 2009 corrigé par NAIMI_Reporting Onatel Mai 2009 V 0_Flash du mois de septembre 2009 (2) (version 1) 3" xfId="9161" xr:uid="{00000000-0005-0000-0000-0000D8140000}"/>
    <cellStyle name="_Table_USA Ownership_commentaires fixe  internet Déc 08_TBG Onatel Février  2009  Vtbg V3_Commentaires TBG mars_Copie de Flash du mois d' avril 2009 corrigé par NAIMI_Reporting Onatel Mai 2009 V 0_Flash du mois de septembre 2009 (2) (version 1) 4" xfId="9882" xr:uid="{00000000-0005-0000-0000-0000D9140000}"/>
    <cellStyle name="_Table_USA Ownership_commentaires fixe  internet Déc 08_TBG Onatel Février  2009  Vtbg V3_Commentaires TBG mars_Copie de Flash du mois d' avril 2009 corrigé par NAIMI_Reporting Onatel Mai 2009 V 0_Flash du mois de septembre 2009 (2) (version 1) 5" xfId="17835" xr:uid="{00000000-0005-0000-0000-0000DA140000}"/>
    <cellStyle name="_Table_USA Ownership_commentaires fixe  internet Déc 08_TBG Onatel Février  2009  Vtbg V3_Commentaires TBG mars_Copie de Flash du mois d' avril 2009 corrigé par NAIMI_Reporting Onatel Mai 2009 V 0_Flash du mois de septembre 2009 (2) (version 1) 6" xfId="10868" xr:uid="{00000000-0005-0000-0000-0000DB140000}"/>
    <cellStyle name="_Table_USA Ownership_commentaires fixe  internet Déc 08_TBG Onatel Février  2009  Vtbg V3_Commentaires TBG mars_Copie de Flash du mois d' avril 2009 corrigé par NAIMI_Reporting Onatel Mai 2009 V 0_Reporting Onatel septembre  2009 préparé" xfId="1337" xr:uid="{00000000-0005-0000-0000-0000DC140000}"/>
    <cellStyle name="_Table_USA Ownership_commentaires fixe  internet Déc 08_TBG Onatel Février  2009  Vtbg V3_Commentaires TBG mars_Copie de Flash du mois d' avril 2009 corrigé par NAIMI_Reporting Onatel Mai 2009 V 0_Reporting Onatel septembre  2009 préparé 2" xfId="14802" xr:uid="{00000000-0005-0000-0000-0000DD140000}"/>
    <cellStyle name="_Table_USA Ownership_commentaires fixe  internet Déc 08_TBG Onatel Février  2009  Vtbg V3_Commentaires TBG mars_Copie de Flash du mois d' avril 2009 corrigé par NAIMI_Reporting Onatel Mai 2009 V 0_Reporting Onatel septembre  2009 préparé 2 2" xfId="18595" xr:uid="{00000000-0005-0000-0000-0000DE140000}"/>
    <cellStyle name="_Table_USA Ownership_commentaires fixe  internet Déc 08_TBG Onatel Février  2009  Vtbg V3_Commentaires TBG mars_Copie de Flash du mois d' avril 2009 corrigé par NAIMI_Reporting Onatel Mai 2009 V 0_Reporting Onatel septembre  2009 préparé 3" xfId="9162" xr:uid="{00000000-0005-0000-0000-0000DF140000}"/>
    <cellStyle name="_Table_USA Ownership_commentaires fixe  internet Déc 08_TBG Onatel Février  2009  Vtbg V3_Commentaires TBG mars_Copie de Flash du mois d' avril 2009 corrigé par NAIMI_Reporting Onatel Mai 2009 V 0_Reporting Onatel septembre  2009 préparé 4" xfId="13450" xr:uid="{00000000-0005-0000-0000-0000E0140000}"/>
    <cellStyle name="_Table_USA Ownership_commentaires fixe  internet Déc 08_TBG Onatel Février  2009  Vtbg V3_Commentaires TBG mars_Copie de Flash du mois d' avril 2009 corrigé par NAIMI_Reporting Onatel Mai 2009 V 0_Reporting Onatel septembre  2009 préparé 5" xfId="19207" xr:uid="{00000000-0005-0000-0000-0000E1140000}"/>
    <cellStyle name="_Table_USA Ownership_commentaires fixe  internet Déc 08_TBG Onatel Février  2009  Vtbg V3_Commentaires TBG mars_Copie de Flash du mois d' avril 2009 corrigé par NAIMI_Reporting Onatel Mai 2009 V 0_Reporting Onatel septembre  2009 préparé 6" xfId="19872" xr:uid="{00000000-0005-0000-0000-0000E2140000}"/>
    <cellStyle name="_Table_USA Ownership_commentaires fixe  internet Déc 08_TBG Onatel Février  2009  Vtbg V3_Commentaires TBG mars_Copie de Flash du mois d' avril 2009 corrigé par NAIMI_Reporting Onatel septembre  2009 préparé" xfId="1338" xr:uid="{00000000-0005-0000-0000-0000E3140000}"/>
    <cellStyle name="_Table_USA Ownership_commentaires fixe  internet Déc 08_TBG Onatel Février  2009  Vtbg V3_Commentaires TBG mars_Copie de Flash du mois d' avril 2009 corrigé par NAIMI_Reporting Onatel septembre  2009 préparé 2" xfId="14803" xr:uid="{00000000-0005-0000-0000-0000E4140000}"/>
    <cellStyle name="_Table_USA Ownership_commentaires fixe  internet Déc 08_TBG Onatel Février  2009  Vtbg V3_Commentaires TBG mars_Copie de Flash du mois d' avril 2009 corrigé par NAIMI_Reporting Onatel septembre  2009 préparé 2 2" xfId="18596" xr:uid="{00000000-0005-0000-0000-0000E5140000}"/>
    <cellStyle name="_Table_USA Ownership_commentaires fixe  internet Déc 08_TBG Onatel Février  2009  Vtbg V3_Commentaires TBG mars_Copie de Flash du mois d' avril 2009 corrigé par NAIMI_Reporting Onatel septembre  2009 préparé 3" xfId="9163" xr:uid="{00000000-0005-0000-0000-0000E6140000}"/>
    <cellStyle name="_Table_USA Ownership_commentaires fixe  internet Déc 08_TBG Onatel Février  2009  Vtbg V3_Commentaires TBG mars_Copie de Flash du mois d' avril 2009 corrigé par NAIMI_Reporting Onatel septembre  2009 préparé 4" xfId="10528" xr:uid="{00000000-0005-0000-0000-0000E7140000}"/>
    <cellStyle name="_Table_USA Ownership_commentaires fixe  internet Déc 08_TBG Onatel Février  2009  Vtbg V3_Commentaires TBG mars_Copie de Flash du mois d' avril 2009 corrigé par NAIMI_Reporting Onatel septembre  2009 préparé 5" xfId="19538" xr:uid="{00000000-0005-0000-0000-0000E8140000}"/>
    <cellStyle name="_Table_USA Ownership_commentaires fixe  internet Déc 08_TBG Onatel Février  2009  Vtbg V3_Commentaires TBG mars_Copie de Flash du mois d' avril 2009 corrigé par NAIMI_Reporting Onatel septembre  2009 préparé 6" xfId="20052" xr:uid="{00000000-0005-0000-0000-0000E9140000}"/>
    <cellStyle name="_Table_USA Ownership_commentaires fixe  internet Déc 08_TBG Onatel Février  2009  Vtbg V3_Commentaires TBG mars_Copie de Flash du mois d' avril 2009 corrigé par NAIMI_Reporting Onatel septembre  2009 préparé_Budget Telmob 2011" xfId="3089" xr:uid="{00000000-0005-0000-0000-0000EA140000}"/>
    <cellStyle name="_Table_USA Ownership_commentaires fixe  internet Déc 08_TBG Onatel Février  2009  Vtbg V3_Commentaires TBG mars_Copie de Flash du mois d' avril 2009 corrigé par NAIMI_Reporting Onatel septembre  2009 préparé_Budget Telmob 2011 2" xfId="15109" xr:uid="{00000000-0005-0000-0000-0000EB140000}"/>
    <cellStyle name="_Table_USA Ownership_commentaires fixe  internet Déc 08_TBG Onatel Février  2009  Vtbg V3_Commentaires TBG mars_Copie de Flash du mois d' avril 2009 corrigé par NAIMI_Reporting Onatel septembre  2009 préparé_Budget Telmob 2011 2 2" xfId="18850" xr:uid="{00000000-0005-0000-0000-0000EC140000}"/>
    <cellStyle name="_Table_USA Ownership_commentaires fixe  internet Déc 08_TBG Onatel Février  2009  Vtbg V3_Commentaires TBG mars_Copie de Flash du mois d' avril 2009 corrigé par NAIMI_Reporting Onatel septembre  2009 préparé_Budget Telmob 2011 3" xfId="10203" xr:uid="{00000000-0005-0000-0000-0000ED140000}"/>
    <cellStyle name="_Table_USA Ownership_commentaires fixe  internet Déc 08_TBG Onatel Février  2009  Vtbg V3_Commentaires TBG mars_Copie de Flash du mois d' avril 2009 corrigé par NAIMI_Reporting Onatel septembre  2009 préparé_Budget Telmob 2011 4" xfId="12239" xr:uid="{00000000-0005-0000-0000-0000EE140000}"/>
    <cellStyle name="_Table_USA Ownership_commentaires fixe  internet Déc 08_TBG Onatel Février  2009  Vtbg V3_Commentaires TBG mars_Copie de Flash du mois d' avril 2009 corrigé par NAIMI_Reporting Onatel septembre  2009 préparé_Budget Telmob 2011 5" xfId="17512" xr:uid="{00000000-0005-0000-0000-0000EF140000}"/>
    <cellStyle name="_Table_USA Ownership_commentaires fixe  internet Déc 08_TBG Onatel Février  2009  Vtbg V3_Commentaires TBG mars_Copie de Flash du mois d' avril 2009 corrigé par NAIMI_Reporting Onatel septembre  2009 préparé_Budget Telmob 2011 6" xfId="8401" xr:uid="{00000000-0005-0000-0000-0000F0140000}"/>
    <cellStyle name="_Table_USA Ownership_commentaires fixe  internet Déc 08_TBG Onatel Février  2009  Vtbg V3_Commentaires TBG mars_Flash du mois d' avril 2009" xfId="1339" xr:uid="{00000000-0005-0000-0000-0000F1140000}"/>
    <cellStyle name="_Table_USA Ownership_commentaires fixe  internet Déc 08_TBG Onatel Février  2009  Vtbg V3_Commentaires TBG mars_Flash du mois d' avril 2009 2" xfId="14804" xr:uid="{00000000-0005-0000-0000-0000F2140000}"/>
    <cellStyle name="_Table_USA Ownership_commentaires fixe  internet Déc 08_TBG Onatel Février  2009  Vtbg V3_Commentaires TBG mars_Flash du mois d' avril 2009 2 2" xfId="18597" xr:uid="{00000000-0005-0000-0000-0000F3140000}"/>
    <cellStyle name="_Table_USA Ownership_commentaires fixe  internet Déc 08_TBG Onatel Février  2009  Vtbg V3_Commentaires TBG mars_Flash du mois d' avril 2009 3" xfId="9164" xr:uid="{00000000-0005-0000-0000-0000F4140000}"/>
    <cellStyle name="_Table_USA Ownership_commentaires fixe  internet Déc 08_TBG Onatel Février  2009  Vtbg V3_Commentaires TBG mars_Flash du mois d' avril 2009 4" xfId="9881" xr:uid="{00000000-0005-0000-0000-0000F5140000}"/>
    <cellStyle name="_Table_USA Ownership_commentaires fixe  internet Déc 08_TBG Onatel Février  2009  Vtbg V3_Commentaires TBG mars_Flash du mois d' avril 2009 5" xfId="17834" xr:uid="{00000000-0005-0000-0000-0000F6140000}"/>
    <cellStyle name="_Table_USA Ownership_commentaires fixe  internet Déc 08_TBG Onatel Février  2009  Vtbg V3_Commentaires TBG mars_Flash du mois d' avril 2009 6" xfId="10576" xr:uid="{00000000-0005-0000-0000-0000F7140000}"/>
    <cellStyle name="_Table_USA Ownership_commentaires fixe  internet Déc 08_TBG Onatel Février  2009  Vtbg V3_Commentaires TBG mars_Flash du mois d' avril 2009_Budget Telmob 2011" xfId="3090" xr:uid="{00000000-0005-0000-0000-0000F8140000}"/>
    <cellStyle name="_Table_USA Ownership_commentaires fixe  internet Déc 08_TBG Onatel Février  2009  Vtbg V3_Commentaires TBG mars_Flash du mois d' avril 2009_Budget Telmob 2011 2" xfId="15110" xr:uid="{00000000-0005-0000-0000-0000F9140000}"/>
    <cellStyle name="_Table_USA Ownership_commentaires fixe  internet Déc 08_TBG Onatel Février  2009  Vtbg V3_Commentaires TBG mars_Flash du mois d' avril 2009_Budget Telmob 2011 2 2" xfId="18851" xr:uid="{00000000-0005-0000-0000-0000FA140000}"/>
    <cellStyle name="_Table_USA Ownership_commentaires fixe  internet Déc 08_TBG Onatel Février  2009  Vtbg V3_Commentaires TBG mars_Flash du mois d' avril 2009_Budget Telmob 2011 3" xfId="10204" xr:uid="{00000000-0005-0000-0000-0000FB140000}"/>
    <cellStyle name="_Table_USA Ownership_commentaires fixe  internet Déc 08_TBG Onatel Février  2009  Vtbg V3_Commentaires TBG mars_Flash du mois d' avril 2009_Budget Telmob 2011 4" xfId="12236" xr:uid="{00000000-0005-0000-0000-0000FC140000}"/>
    <cellStyle name="_Table_USA Ownership_commentaires fixe  internet Déc 08_TBG Onatel Février  2009  Vtbg V3_Commentaires TBG mars_Flash du mois d' avril 2009_Budget Telmob 2011 5" xfId="17511" xr:uid="{00000000-0005-0000-0000-0000FD140000}"/>
    <cellStyle name="_Table_USA Ownership_commentaires fixe  internet Déc 08_TBG Onatel Février  2009  Vtbg V3_Commentaires TBG mars_Flash du mois d' avril 2009_Budget Telmob 2011 6" xfId="11678" xr:uid="{00000000-0005-0000-0000-0000FE140000}"/>
    <cellStyle name="_Table_USA Ownership_commentaires fixe  internet Déc 08_TBG Onatel Février  2009  Vtbg V3_Commentaires TBG mars_Flash du mois d' avril 2009_Flash du mois de mai 2009" xfId="1340" xr:uid="{00000000-0005-0000-0000-0000FF140000}"/>
    <cellStyle name="_Table_USA Ownership_commentaires fixe  internet Déc 08_TBG Onatel Février  2009  Vtbg V3_Commentaires TBG mars_Flash du mois d' avril 2009_Flash du mois de mai 2009 2" xfId="14805" xr:uid="{00000000-0005-0000-0000-000000150000}"/>
    <cellStyle name="_Table_USA Ownership_commentaires fixe  internet Déc 08_TBG Onatel Février  2009  Vtbg V3_Commentaires TBG mars_Flash du mois d' avril 2009_Flash du mois de mai 2009 2 2" xfId="18598" xr:uid="{00000000-0005-0000-0000-000001150000}"/>
    <cellStyle name="_Table_USA Ownership_commentaires fixe  internet Déc 08_TBG Onatel Février  2009  Vtbg V3_Commentaires TBG mars_Flash du mois d' avril 2009_Flash du mois de mai 2009 3" xfId="9165" xr:uid="{00000000-0005-0000-0000-000002150000}"/>
    <cellStyle name="_Table_USA Ownership_commentaires fixe  internet Déc 08_TBG Onatel Février  2009  Vtbg V3_Commentaires TBG mars_Flash du mois d' avril 2009_Flash du mois de mai 2009 4" xfId="13449" xr:uid="{00000000-0005-0000-0000-000003150000}"/>
    <cellStyle name="_Table_USA Ownership_commentaires fixe  internet Déc 08_TBG Onatel Février  2009  Vtbg V3_Commentaires TBG mars_Flash du mois d' avril 2009_Flash du mois de mai 2009 5" xfId="8476" xr:uid="{00000000-0005-0000-0000-000004150000}"/>
    <cellStyle name="_Table_USA Ownership_commentaires fixe  internet Déc 08_TBG Onatel Février  2009  Vtbg V3_Commentaires TBG mars_Flash du mois d' avril 2009_Flash du mois de mai 2009 6" xfId="19311" xr:uid="{00000000-0005-0000-0000-000005150000}"/>
    <cellStyle name="_Table_USA Ownership_commentaires fixe  internet Déc 08_TBG Onatel Février  2009  Vtbg V3_Commentaires TBG mars_Flash du mois d' avril 2009_Flash du mois de mai 2009_Budget Telmob 2011" xfId="3091" xr:uid="{00000000-0005-0000-0000-000006150000}"/>
    <cellStyle name="_Table_USA Ownership_commentaires fixe  internet Déc 08_TBG Onatel Février  2009  Vtbg V3_Commentaires TBG mars_Flash du mois d' avril 2009_Flash du mois de mai 2009_Budget Telmob 2011 2" xfId="15111" xr:uid="{00000000-0005-0000-0000-000007150000}"/>
    <cellStyle name="_Table_USA Ownership_commentaires fixe  internet Déc 08_TBG Onatel Février  2009  Vtbg V3_Commentaires TBG mars_Flash du mois d' avril 2009_Flash du mois de mai 2009_Budget Telmob 2011 2 2" xfId="18852" xr:uid="{00000000-0005-0000-0000-000008150000}"/>
    <cellStyle name="_Table_USA Ownership_commentaires fixe  internet Déc 08_TBG Onatel Février  2009  Vtbg V3_Commentaires TBG mars_Flash du mois d' avril 2009_Flash du mois de mai 2009_Budget Telmob 2011 3" xfId="10205" xr:uid="{00000000-0005-0000-0000-000009150000}"/>
    <cellStyle name="_Table_USA Ownership_commentaires fixe  internet Déc 08_TBG Onatel Février  2009  Vtbg V3_Commentaires TBG mars_Flash du mois d' avril 2009_Flash du mois de mai 2009_Budget Telmob 2011 4" xfId="12233" xr:uid="{00000000-0005-0000-0000-00000A150000}"/>
    <cellStyle name="_Table_USA Ownership_commentaires fixe  internet Déc 08_TBG Onatel Février  2009  Vtbg V3_Commentaires TBG mars_Flash du mois d' avril 2009_Flash du mois de mai 2009_Budget Telmob 2011 5" xfId="17510" xr:uid="{00000000-0005-0000-0000-00000B150000}"/>
    <cellStyle name="_Table_USA Ownership_commentaires fixe  internet Déc 08_TBG Onatel Février  2009  Vtbg V3_Commentaires TBG mars_Flash du mois d' avril 2009_Flash du mois de mai 2009_Budget Telmob 2011 6" xfId="8400" xr:uid="{00000000-0005-0000-0000-00000C150000}"/>
    <cellStyle name="_Table_USA Ownership_commentaires fixe  internet Déc 08_TBG Onatel Février  2009  Vtbg V3_Commentaires TBG mars_Flash du mois d' avril 2009_Flash du mois de septembre 2009 (2) (version 1)" xfId="1341" xr:uid="{00000000-0005-0000-0000-00000D150000}"/>
    <cellStyle name="_Table_USA Ownership_commentaires fixe  internet Déc 08_TBG Onatel Février  2009  Vtbg V3_Commentaires TBG mars_Flash du mois d' avril 2009_Flash du mois de septembre 2009 (2) (version 1) 2" xfId="14806" xr:uid="{00000000-0005-0000-0000-00000E150000}"/>
    <cellStyle name="_Table_USA Ownership_commentaires fixe  internet Déc 08_TBG Onatel Février  2009  Vtbg V3_Commentaires TBG mars_Flash du mois d' avril 2009_Flash du mois de septembre 2009 (2) (version 1) 2 2" xfId="18599" xr:uid="{00000000-0005-0000-0000-00000F150000}"/>
    <cellStyle name="_Table_USA Ownership_commentaires fixe  internet Déc 08_TBG Onatel Février  2009  Vtbg V3_Commentaires TBG mars_Flash du mois d' avril 2009_Flash du mois de septembre 2009 (2) (version 1) 3" xfId="9166" xr:uid="{00000000-0005-0000-0000-000010150000}"/>
    <cellStyle name="_Table_USA Ownership_commentaires fixe  internet Déc 08_TBG Onatel Février  2009  Vtbg V3_Commentaires TBG mars_Flash du mois d' avril 2009_Flash du mois de septembre 2009 (2) (version 1) 4" xfId="10527" xr:uid="{00000000-0005-0000-0000-000011150000}"/>
    <cellStyle name="_Table_USA Ownership_commentaires fixe  internet Déc 08_TBG Onatel Février  2009  Vtbg V3_Commentaires TBG mars_Flash du mois d' avril 2009_Flash du mois de septembre 2009 (2) (version 1) 5" xfId="17833" xr:uid="{00000000-0005-0000-0000-000012150000}"/>
    <cellStyle name="_Table_USA Ownership_commentaires fixe  internet Déc 08_TBG Onatel Février  2009  Vtbg V3_Commentaires TBG mars_Flash du mois d' avril 2009_Flash du mois de septembre 2009 (2) (version 1) 6" xfId="10867" xr:uid="{00000000-0005-0000-0000-000013150000}"/>
    <cellStyle name="_Table_USA Ownership_commentaires fixe  internet Déc 08_TBG Onatel Février  2009  Vtbg V3_Commentaires TBG mars_Flash du mois d' avril 2009_Flash du mois de septembre 2009 (2) (version 1)_Budget Telmob 2011" xfId="3092" xr:uid="{00000000-0005-0000-0000-000014150000}"/>
    <cellStyle name="_Table_USA Ownership_commentaires fixe  internet Déc 08_TBG Onatel Février  2009  Vtbg V3_Commentaires TBG mars_Flash du mois d' avril 2009_Flash du mois de septembre 2009 (2) (version 1)_Budget Telmob 2011 2" xfId="15112" xr:uid="{00000000-0005-0000-0000-000015150000}"/>
    <cellStyle name="_Table_USA Ownership_commentaires fixe  internet Déc 08_TBG Onatel Février  2009  Vtbg V3_Commentaires TBG mars_Flash du mois d' avril 2009_Flash du mois de septembre 2009 (2) (version 1)_Budget Telmob 2011 2 2" xfId="18853" xr:uid="{00000000-0005-0000-0000-000016150000}"/>
    <cellStyle name="_Table_USA Ownership_commentaires fixe  internet Déc 08_TBG Onatel Février  2009  Vtbg V3_Commentaires TBG mars_Flash du mois d' avril 2009_Flash du mois de septembre 2009 (2) (version 1)_Budget Telmob 2011 3" xfId="10206" xr:uid="{00000000-0005-0000-0000-000017150000}"/>
    <cellStyle name="_Table_USA Ownership_commentaires fixe  internet Déc 08_TBG Onatel Février  2009  Vtbg V3_Commentaires TBG mars_Flash du mois d' avril 2009_Flash du mois de septembre 2009 (2) (version 1)_Budget Telmob 2011 4" xfId="12230" xr:uid="{00000000-0005-0000-0000-000018150000}"/>
    <cellStyle name="_Table_USA Ownership_commentaires fixe  internet Déc 08_TBG Onatel Février  2009  Vtbg V3_Commentaires TBG mars_Flash du mois d' avril 2009_Flash du mois de septembre 2009 (2) (version 1)_Budget Telmob 2011 5" xfId="17509" xr:uid="{00000000-0005-0000-0000-000019150000}"/>
    <cellStyle name="_Table_USA Ownership_commentaires fixe  internet Déc 08_TBG Onatel Février  2009  Vtbg V3_Commentaires TBG mars_Flash du mois d' avril 2009_Flash du mois de septembre 2009 (2) (version 1)_Budget Telmob 2011 6" xfId="19262" xr:uid="{00000000-0005-0000-0000-00001A150000}"/>
    <cellStyle name="_Table_USA Ownership_commentaires fixe  internet Déc 08_TBG Onatel Février  2009  Vtbg V3_Commentaires TBG mars_Flash du mois d' avril 2009_Reporting Onatel Mai 2009 V 0" xfId="1342" xr:uid="{00000000-0005-0000-0000-00001B150000}"/>
    <cellStyle name="_Table_USA Ownership_commentaires fixe  internet Déc 08_TBG Onatel Février  2009  Vtbg V3_Commentaires TBG mars_Flash du mois d' avril 2009_Reporting Onatel Mai 2009 V 0 2" xfId="14807" xr:uid="{00000000-0005-0000-0000-00001C150000}"/>
    <cellStyle name="_Table_USA Ownership_commentaires fixe  internet Déc 08_TBG Onatel Février  2009  Vtbg V3_Commentaires TBG mars_Flash du mois d' avril 2009_Reporting Onatel Mai 2009 V 0 2 2" xfId="18600" xr:uid="{00000000-0005-0000-0000-00001D150000}"/>
    <cellStyle name="_Table_USA Ownership_commentaires fixe  internet Déc 08_TBG Onatel Février  2009  Vtbg V3_Commentaires TBG mars_Flash du mois d' avril 2009_Reporting Onatel Mai 2009 V 0 3" xfId="9167" xr:uid="{00000000-0005-0000-0000-00001E150000}"/>
    <cellStyle name="_Table_USA Ownership_commentaires fixe  internet Déc 08_TBG Onatel Février  2009  Vtbg V3_Commentaires TBG mars_Flash du mois d' avril 2009_Reporting Onatel Mai 2009 V 0 4" xfId="9880" xr:uid="{00000000-0005-0000-0000-00001F150000}"/>
    <cellStyle name="_Table_USA Ownership_commentaires fixe  internet Déc 08_TBG Onatel Février  2009  Vtbg V3_Commentaires TBG mars_Flash du mois d' avril 2009_Reporting Onatel Mai 2009 V 0 5" xfId="19135" xr:uid="{00000000-0005-0000-0000-000020150000}"/>
    <cellStyle name="_Table_USA Ownership_commentaires fixe  internet Déc 08_TBG Onatel Février  2009  Vtbg V3_Commentaires TBG mars_Flash du mois d' avril 2009_Reporting Onatel Mai 2009 V 0 6" xfId="19810" xr:uid="{00000000-0005-0000-0000-000021150000}"/>
    <cellStyle name="_Table_USA Ownership_commentaires fixe  internet Déc 08_TBG Onatel Février  2009  Vtbg V3_Commentaires TBG mars_Flash du mois d' avril 2009_Reporting Onatel Mai 2009 V 0_Budget Telmob 2011" xfId="3093" xr:uid="{00000000-0005-0000-0000-000022150000}"/>
    <cellStyle name="_Table_USA Ownership_commentaires fixe  internet Déc 08_TBG Onatel Février  2009  Vtbg V3_Commentaires TBG mars_Flash du mois d' avril 2009_Reporting Onatel Mai 2009 V 0_Budget Telmob 2011 2" xfId="15113" xr:uid="{00000000-0005-0000-0000-000023150000}"/>
    <cellStyle name="_Table_USA Ownership_commentaires fixe  internet Déc 08_TBG Onatel Février  2009  Vtbg V3_Commentaires TBG mars_Flash du mois d' avril 2009_Reporting Onatel Mai 2009 V 0_Budget Telmob 2011 2 2" xfId="18854" xr:uid="{00000000-0005-0000-0000-000024150000}"/>
    <cellStyle name="_Table_USA Ownership_commentaires fixe  internet Déc 08_TBG Onatel Février  2009  Vtbg V3_Commentaires TBG mars_Flash du mois d' avril 2009_Reporting Onatel Mai 2009 V 0_Budget Telmob 2011 3" xfId="10207" xr:uid="{00000000-0005-0000-0000-000025150000}"/>
    <cellStyle name="_Table_USA Ownership_commentaires fixe  internet Déc 08_TBG Onatel Février  2009  Vtbg V3_Commentaires TBG mars_Flash du mois d' avril 2009_Reporting Onatel Mai 2009 V 0_Budget Telmob 2011 4" xfId="12227" xr:uid="{00000000-0005-0000-0000-000026150000}"/>
    <cellStyle name="_Table_USA Ownership_commentaires fixe  internet Déc 08_TBG Onatel Février  2009  Vtbg V3_Commentaires TBG mars_Flash du mois d' avril 2009_Reporting Onatel Mai 2009 V 0_Budget Telmob 2011 5" xfId="17508" xr:uid="{00000000-0005-0000-0000-000027150000}"/>
    <cellStyle name="_Table_USA Ownership_commentaires fixe  internet Déc 08_TBG Onatel Février  2009  Vtbg V3_Commentaires TBG mars_Flash du mois d' avril 2009_Reporting Onatel Mai 2009 V 0_Budget Telmob 2011 6" xfId="19201" xr:uid="{00000000-0005-0000-0000-000028150000}"/>
    <cellStyle name="_Table_USA Ownership_commentaires fixe  internet Déc 08_TBG Onatel Février  2009  Vtbg V3_Commentaires TBG mars_Flash du mois d' avril 2009_Reporting Onatel septembre  2009 préparé" xfId="1343" xr:uid="{00000000-0005-0000-0000-000029150000}"/>
    <cellStyle name="_Table_USA Ownership_commentaires fixe  internet Déc 08_TBG Onatel Février  2009  Vtbg V3_Commentaires TBG mars_Flash du mois d' avril 2009_Reporting Onatel septembre  2009 préparé 2" xfId="14808" xr:uid="{00000000-0005-0000-0000-00002A150000}"/>
    <cellStyle name="_Table_USA Ownership_commentaires fixe  internet Déc 08_TBG Onatel Février  2009  Vtbg V3_Commentaires TBG mars_Flash du mois d' avril 2009_Reporting Onatel septembre  2009 préparé 2 2" xfId="18601" xr:uid="{00000000-0005-0000-0000-00002B150000}"/>
    <cellStyle name="_Table_USA Ownership_commentaires fixe  internet Déc 08_TBG Onatel Février  2009  Vtbg V3_Commentaires TBG mars_Flash du mois d' avril 2009_Reporting Onatel septembre  2009 préparé 3" xfId="9168" xr:uid="{00000000-0005-0000-0000-00002C150000}"/>
    <cellStyle name="_Table_USA Ownership_commentaires fixe  internet Déc 08_TBG Onatel Février  2009  Vtbg V3_Commentaires TBG mars_Flash du mois d' avril 2009_Reporting Onatel septembre  2009 préparé 4" xfId="13448" xr:uid="{00000000-0005-0000-0000-00002D150000}"/>
    <cellStyle name="_Table_USA Ownership_commentaires fixe  internet Déc 08_TBG Onatel Février  2009  Vtbg V3_Commentaires TBG mars_Flash du mois d' avril 2009_Reporting Onatel septembre  2009 préparé 5" xfId="19537" xr:uid="{00000000-0005-0000-0000-00002E150000}"/>
    <cellStyle name="_Table_USA Ownership_commentaires fixe  internet Déc 08_TBG Onatel Février  2009  Vtbg V3_Commentaires TBG mars_Flash du mois d' avril 2009_Reporting Onatel septembre  2009 préparé 6" xfId="20051" xr:uid="{00000000-0005-0000-0000-00002F150000}"/>
    <cellStyle name="_Table_USA Ownership_commentaires fixe  internet Déc 08_TBG Onatel Février  2009  Vtbg V3_Commentaires TBG mars_Flash du mois d' avril 2009_Reporting Onatel septembre  2009 préparé_Budget Telmob 2011" xfId="3094" xr:uid="{00000000-0005-0000-0000-000030150000}"/>
    <cellStyle name="_Table_USA Ownership_commentaires fixe  internet Déc 08_TBG Onatel Février  2009  Vtbg V3_Commentaires TBG mars_Flash du mois d' avril 2009_Reporting Onatel septembre  2009 préparé_Budget Telmob 2011 2" xfId="15114" xr:uid="{00000000-0005-0000-0000-000031150000}"/>
    <cellStyle name="_Table_USA Ownership_commentaires fixe  internet Déc 08_TBG Onatel Février  2009  Vtbg V3_Commentaires TBG mars_Flash du mois d' avril 2009_Reporting Onatel septembre  2009 préparé_Budget Telmob 2011 2 2" xfId="18855" xr:uid="{00000000-0005-0000-0000-000032150000}"/>
    <cellStyle name="_Table_USA Ownership_commentaires fixe  internet Déc 08_TBG Onatel Février  2009  Vtbg V3_Commentaires TBG mars_Flash du mois d' avril 2009_Reporting Onatel septembre  2009 préparé_Budget Telmob 2011 3" xfId="10208" xr:uid="{00000000-0005-0000-0000-000033150000}"/>
    <cellStyle name="_Table_USA Ownership_commentaires fixe  internet Déc 08_TBG Onatel Février  2009  Vtbg V3_Commentaires TBG mars_Flash du mois d' avril 2009_Reporting Onatel septembre  2009 préparé_Budget Telmob 2011 4" xfId="12224" xr:uid="{00000000-0005-0000-0000-000034150000}"/>
    <cellStyle name="_Table_USA Ownership_commentaires fixe  internet Déc 08_TBG Onatel Février  2009  Vtbg V3_Commentaires TBG mars_Flash du mois d' avril 2009_Reporting Onatel septembre  2009 préparé_Budget Telmob 2011 5" xfId="17507" xr:uid="{00000000-0005-0000-0000-000035150000}"/>
    <cellStyle name="_Table_USA Ownership_commentaires fixe  internet Déc 08_TBG Onatel Février  2009  Vtbg V3_Commentaires TBG mars_Flash du mois d' avril 2009_Reporting Onatel septembre  2009 préparé_Budget Telmob 2011 6" xfId="8399" xr:uid="{00000000-0005-0000-0000-000036150000}"/>
    <cellStyle name="_Table_USA Ownership_commentaires fixe  internet Déc 08_TBG Onatel Février  2009  Vtbg V3_Commentaires TBG mars_Flash du mois de mai 2009" xfId="1344" xr:uid="{00000000-0005-0000-0000-000037150000}"/>
    <cellStyle name="_Table_USA Ownership_commentaires fixe  internet Déc 08_TBG Onatel Février  2009  Vtbg V3_Commentaires TBG mars_Flash du mois de mai 2009 2" xfId="14809" xr:uid="{00000000-0005-0000-0000-000038150000}"/>
    <cellStyle name="_Table_USA Ownership_commentaires fixe  internet Déc 08_TBG Onatel Février  2009  Vtbg V3_Commentaires TBG mars_Flash du mois de mai 2009 2 2" xfId="18602" xr:uid="{00000000-0005-0000-0000-000039150000}"/>
    <cellStyle name="_Table_USA Ownership_commentaires fixe  internet Déc 08_TBG Onatel Février  2009  Vtbg V3_Commentaires TBG mars_Flash du mois de mai 2009 3" xfId="9169" xr:uid="{00000000-0005-0000-0000-00003A150000}"/>
    <cellStyle name="_Table_USA Ownership_commentaires fixe  internet Déc 08_TBG Onatel Février  2009  Vtbg V3_Commentaires TBG mars_Flash du mois de mai 2009 4" xfId="10526" xr:uid="{00000000-0005-0000-0000-00003B150000}"/>
    <cellStyle name="_Table_USA Ownership_commentaires fixe  internet Déc 08_TBG Onatel Février  2009  Vtbg V3_Commentaires TBG mars_Flash du mois de mai 2009 5" xfId="17832" xr:uid="{00000000-0005-0000-0000-00003C150000}"/>
    <cellStyle name="_Table_USA Ownership_commentaires fixe  internet Déc 08_TBG Onatel Février  2009  Vtbg V3_Commentaires TBG mars_Flash du mois de mai 2009 6" xfId="12442" xr:uid="{00000000-0005-0000-0000-00003D150000}"/>
    <cellStyle name="_Table_USA Ownership_commentaires fixe  internet Déc 08_TBG Onatel Février  2009  Vtbg V3_Commentaires TBG mars_Flash du mois de mai 2009_Budget Telmob 2011" xfId="3095" xr:uid="{00000000-0005-0000-0000-00003E150000}"/>
    <cellStyle name="_Table_USA Ownership_commentaires fixe  internet Déc 08_TBG Onatel Février  2009  Vtbg V3_Commentaires TBG mars_Flash du mois de mai 2009_Budget Telmob 2011 2" xfId="15115" xr:uid="{00000000-0005-0000-0000-00003F150000}"/>
    <cellStyle name="_Table_USA Ownership_commentaires fixe  internet Déc 08_TBG Onatel Février  2009  Vtbg V3_Commentaires TBG mars_Flash du mois de mai 2009_Budget Telmob 2011 2 2" xfId="18856" xr:uid="{00000000-0005-0000-0000-000040150000}"/>
    <cellStyle name="_Table_USA Ownership_commentaires fixe  internet Déc 08_TBG Onatel Février  2009  Vtbg V3_Commentaires TBG mars_Flash du mois de mai 2009_Budget Telmob 2011 3" xfId="10209" xr:uid="{00000000-0005-0000-0000-000041150000}"/>
    <cellStyle name="_Table_USA Ownership_commentaires fixe  internet Déc 08_TBG Onatel Février  2009  Vtbg V3_Commentaires TBG mars_Flash du mois de mai 2009_Budget Telmob 2011 4" xfId="12221" xr:uid="{00000000-0005-0000-0000-000042150000}"/>
    <cellStyle name="_Table_USA Ownership_commentaires fixe  internet Déc 08_TBG Onatel Février  2009  Vtbg V3_Commentaires TBG mars_Flash du mois de mai 2009_Budget Telmob 2011 5" xfId="17506" xr:uid="{00000000-0005-0000-0000-000043150000}"/>
    <cellStyle name="_Table_USA Ownership_commentaires fixe  internet Déc 08_TBG Onatel Février  2009  Vtbg V3_Commentaires TBG mars_Flash du mois de mai 2009_Budget Telmob 2011 6" xfId="8398" xr:uid="{00000000-0005-0000-0000-000044150000}"/>
    <cellStyle name="_Table_USA Ownership_commentaires fixe  internet Déc 08_TBG Onatel Février  2009  Vtbg V3_Commentaires TBG mars_Flash du mois de septembre 2009 (2) (version 1)" xfId="1345" xr:uid="{00000000-0005-0000-0000-000045150000}"/>
    <cellStyle name="_Table_USA Ownership_commentaires fixe  internet Déc 08_TBG Onatel Février  2009  Vtbg V3_Commentaires TBG mars_Flash du mois de septembre 2009 (2) (version 1) 2" xfId="14810" xr:uid="{00000000-0005-0000-0000-000046150000}"/>
    <cellStyle name="_Table_USA Ownership_commentaires fixe  internet Déc 08_TBG Onatel Février  2009  Vtbg V3_Commentaires TBG mars_Flash du mois de septembre 2009 (2) (version 1) 2 2" xfId="18603" xr:uid="{00000000-0005-0000-0000-000047150000}"/>
    <cellStyle name="_Table_USA Ownership_commentaires fixe  internet Déc 08_TBG Onatel Février  2009  Vtbg V3_Commentaires TBG mars_Flash du mois de septembre 2009 (2) (version 1) 3" xfId="9170" xr:uid="{00000000-0005-0000-0000-000048150000}"/>
    <cellStyle name="_Table_USA Ownership_commentaires fixe  internet Déc 08_TBG Onatel Février  2009  Vtbg V3_Commentaires TBG mars_Flash du mois de septembre 2009 (2) (version 1) 4" xfId="9879" xr:uid="{00000000-0005-0000-0000-000049150000}"/>
    <cellStyle name="_Table_USA Ownership_commentaires fixe  internet Déc 08_TBG Onatel Février  2009  Vtbg V3_Commentaires TBG mars_Flash du mois de septembre 2009 (2) (version 1) 5" xfId="8532" xr:uid="{00000000-0005-0000-0000-00004A150000}"/>
    <cellStyle name="_Table_USA Ownership_commentaires fixe  internet Déc 08_TBG Onatel Février  2009  Vtbg V3_Commentaires TBG mars_Flash du mois de septembre 2009 (2) (version 1) 6" xfId="19334" xr:uid="{00000000-0005-0000-0000-00004B150000}"/>
    <cellStyle name="_Table_USA Ownership_commentaires fixe  internet Déc 08_TBG Onatel Février  2009  Vtbg V3_Commentaires TBG mars_Flash du mois de septembre 2009 (2) (version 1)_Budget Telmob 2011" xfId="3096" xr:uid="{00000000-0005-0000-0000-00004C150000}"/>
    <cellStyle name="_Table_USA Ownership_commentaires fixe  internet Déc 08_TBG Onatel Février  2009  Vtbg V3_Commentaires TBG mars_Flash du mois de septembre 2009 (2) (version 1)_Budget Telmob 2011 2" xfId="15116" xr:uid="{00000000-0005-0000-0000-00004D150000}"/>
    <cellStyle name="_Table_USA Ownership_commentaires fixe  internet Déc 08_TBG Onatel Février  2009  Vtbg V3_Commentaires TBG mars_Flash du mois de septembre 2009 (2) (version 1)_Budget Telmob 2011 2 2" xfId="18857" xr:uid="{00000000-0005-0000-0000-00004E150000}"/>
    <cellStyle name="_Table_USA Ownership_commentaires fixe  internet Déc 08_TBG Onatel Février  2009  Vtbg V3_Commentaires TBG mars_Flash du mois de septembre 2009 (2) (version 1)_Budget Telmob 2011 3" xfId="10210" xr:uid="{00000000-0005-0000-0000-00004F150000}"/>
    <cellStyle name="_Table_USA Ownership_commentaires fixe  internet Déc 08_TBG Onatel Février  2009  Vtbg V3_Commentaires TBG mars_Flash du mois de septembre 2009 (2) (version 1)_Budget Telmob 2011 4" xfId="12218" xr:uid="{00000000-0005-0000-0000-000050150000}"/>
    <cellStyle name="_Table_USA Ownership_commentaires fixe  internet Déc 08_TBG Onatel Février  2009  Vtbg V3_Commentaires TBG mars_Flash du mois de septembre 2009 (2) (version 1)_Budget Telmob 2011 5" xfId="17505" xr:uid="{00000000-0005-0000-0000-000051150000}"/>
    <cellStyle name="_Table_USA Ownership_commentaires fixe  internet Déc 08_TBG Onatel Février  2009  Vtbg V3_Commentaires TBG mars_Flash du mois de septembre 2009 (2) (version 1)_Budget Telmob 2011 6" xfId="19263" xr:uid="{00000000-0005-0000-0000-000052150000}"/>
    <cellStyle name="_Table_USA Ownership_commentaires fixe  internet Déc 08_TBG Onatel Février  2009  Vtbg V3_Commentaires TBG mars_Reporting Onatel Mai 2009 V 0" xfId="1346" xr:uid="{00000000-0005-0000-0000-000053150000}"/>
    <cellStyle name="_Table_USA Ownership_commentaires fixe  internet Déc 08_TBG Onatel Février  2009  Vtbg V3_Commentaires TBG mars_Reporting Onatel Mai 2009 V 0 2" xfId="14811" xr:uid="{00000000-0005-0000-0000-000054150000}"/>
    <cellStyle name="_Table_USA Ownership_commentaires fixe  internet Déc 08_TBG Onatel Février  2009  Vtbg V3_Commentaires TBG mars_Reporting Onatel Mai 2009 V 0 2 2" xfId="18604" xr:uid="{00000000-0005-0000-0000-000055150000}"/>
    <cellStyle name="_Table_USA Ownership_commentaires fixe  internet Déc 08_TBG Onatel Février  2009  Vtbg V3_Commentaires TBG mars_Reporting Onatel Mai 2009 V 0 3" xfId="9171" xr:uid="{00000000-0005-0000-0000-000056150000}"/>
    <cellStyle name="_Table_USA Ownership_commentaires fixe  internet Déc 08_TBG Onatel Février  2009  Vtbg V3_Commentaires TBG mars_Reporting Onatel Mai 2009 V 0 4" xfId="13447" xr:uid="{00000000-0005-0000-0000-000057150000}"/>
    <cellStyle name="_Table_USA Ownership_commentaires fixe  internet Déc 08_TBG Onatel Février  2009  Vtbg V3_Commentaires TBG mars_Reporting Onatel Mai 2009 V 0 5" xfId="10135" xr:uid="{00000000-0005-0000-0000-000058150000}"/>
    <cellStyle name="_Table_USA Ownership_commentaires fixe  internet Déc 08_TBG Onatel Février  2009  Vtbg V3_Commentaires TBG mars_Reporting Onatel Mai 2009 V 0 6" xfId="13050" xr:uid="{00000000-0005-0000-0000-000059150000}"/>
    <cellStyle name="_Table_USA Ownership_commentaires fixe  internet Déc 08_TBG Onatel Février  2009  Vtbg V3_Commentaires TBG mars_Reporting Onatel Mai 2009 V 0_Budget Telmob 2011" xfId="3097" xr:uid="{00000000-0005-0000-0000-00005A150000}"/>
    <cellStyle name="_Table_USA Ownership_commentaires fixe  internet Déc 08_TBG Onatel Février  2009  Vtbg V3_Commentaires TBG mars_Reporting Onatel Mai 2009 V 0_Budget Telmob 2011 2" xfId="15117" xr:uid="{00000000-0005-0000-0000-00005B150000}"/>
    <cellStyle name="_Table_USA Ownership_commentaires fixe  internet Déc 08_TBG Onatel Février  2009  Vtbg V3_Commentaires TBG mars_Reporting Onatel Mai 2009 V 0_Budget Telmob 2011 2 2" xfId="18858" xr:uid="{00000000-0005-0000-0000-00005C150000}"/>
    <cellStyle name="_Table_USA Ownership_commentaires fixe  internet Déc 08_TBG Onatel Février  2009  Vtbg V3_Commentaires TBG mars_Reporting Onatel Mai 2009 V 0_Budget Telmob 2011 3" xfId="10211" xr:uid="{00000000-0005-0000-0000-00005D150000}"/>
    <cellStyle name="_Table_USA Ownership_commentaires fixe  internet Déc 08_TBG Onatel Février  2009  Vtbg V3_Commentaires TBG mars_Reporting Onatel Mai 2009 V 0_Budget Telmob 2011 4" xfId="12215" xr:uid="{00000000-0005-0000-0000-00005E150000}"/>
    <cellStyle name="_Table_USA Ownership_commentaires fixe  internet Déc 08_TBG Onatel Février  2009  Vtbg V3_Commentaires TBG mars_Reporting Onatel Mai 2009 V 0_Budget Telmob 2011 5" xfId="17504" xr:uid="{00000000-0005-0000-0000-00005F150000}"/>
    <cellStyle name="_Table_USA Ownership_commentaires fixe  internet Déc 08_TBG Onatel Février  2009  Vtbg V3_Commentaires TBG mars_Reporting Onatel Mai 2009 V 0_Budget Telmob 2011 6" xfId="19033" xr:uid="{00000000-0005-0000-0000-000060150000}"/>
    <cellStyle name="_Table_USA Ownership_commentaires fixe  internet Déc 08_TBG Onatel Février  2009  Vtbg V3_Commentaires TBG mars_Reporting Onatel septembre  2009 préparé" xfId="1347" xr:uid="{00000000-0005-0000-0000-000061150000}"/>
    <cellStyle name="_Table_USA Ownership_commentaires fixe  internet Déc 08_TBG Onatel Février  2009  Vtbg V3_Commentaires TBG mars_Reporting Onatel septembre  2009 préparé 2" xfId="14812" xr:uid="{00000000-0005-0000-0000-000062150000}"/>
    <cellStyle name="_Table_USA Ownership_commentaires fixe  internet Déc 08_TBG Onatel Février  2009  Vtbg V3_Commentaires TBG mars_Reporting Onatel septembre  2009 préparé 2 2" xfId="18605" xr:uid="{00000000-0005-0000-0000-000063150000}"/>
    <cellStyle name="_Table_USA Ownership_commentaires fixe  internet Déc 08_TBG Onatel Février  2009  Vtbg V3_Commentaires TBG mars_Reporting Onatel septembre  2009 préparé 3" xfId="9172" xr:uid="{00000000-0005-0000-0000-000064150000}"/>
    <cellStyle name="_Table_USA Ownership_commentaires fixe  internet Déc 08_TBG Onatel Février  2009  Vtbg V3_Commentaires TBG mars_Reporting Onatel septembre  2009 préparé 4" xfId="10525" xr:uid="{00000000-0005-0000-0000-000065150000}"/>
    <cellStyle name="_Table_USA Ownership_commentaires fixe  internet Déc 08_TBG Onatel Février  2009  Vtbg V3_Commentaires TBG mars_Reporting Onatel septembre  2009 préparé 5" xfId="17831" xr:uid="{00000000-0005-0000-0000-000066150000}"/>
    <cellStyle name="_Table_USA Ownership_commentaires fixe  internet Déc 08_TBG Onatel Février  2009  Vtbg V3_Commentaires TBG mars_Reporting Onatel septembre  2009 préparé 6" xfId="17202" xr:uid="{00000000-0005-0000-0000-000067150000}"/>
    <cellStyle name="_Table_USA Ownership_commentaires fixe  internet Déc 08_TBG Onatel Février  2009  Vtbg V3_Commentaires TBG mars_Reporting Onatel septembre  2009 préparé_Budget Telmob 2011" xfId="3098" xr:uid="{00000000-0005-0000-0000-000068150000}"/>
    <cellStyle name="_Table_USA Ownership_commentaires fixe  internet Déc 08_TBG Onatel Février  2009  Vtbg V3_Commentaires TBG mars_Reporting Onatel septembre  2009 préparé_Budget Telmob 2011 2" xfId="15118" xr:uid="{00000000-0005-0000-0000-000069150000}"/>
    <cellStyle name="_Table_USA Ownership_commentaires fixe  internet Déc 08_TBG Onatel Février  2009  Vtbg V3_Commentaires TBG mars_Reporting Onatel septembre  2009 préparé_Budget Telmob 2011 2 2" xfId="18859" xr:uid="{00000000-0005-0000-0000-00006A150000}"/>
    <cellStyle name="_Table_USA Ownership_commentaires fixe  internet Déc 08_TBG Onatel Février  2009  Vtbg V3_Commentaires TBG mars_Reporting Onatel septembre  2009 préparé_Budget Telmob 2011 3" xfId="10212" xr:uid="{00000000-0005-0000-0000-00006B150000}"/>
    <cellStyle name="_Table_USA Ownership_commentaires fixe  internet Déc 08_TBG Onatel Février  2009  Vtbg V3_Commentaires TBG mars_Reporting Onatel septembre  2009 préparé_Budget Telmob 2011 4" xfId="12212" xr:uid="{00000000-0005-0000-0000-00006C150000}"/>
    <cellStyle name="_Table_USA Ownership_commentaires fixe  internet Déc 08_TBG Onatel Février  2009  Vtbg V3_Commentaires TBG mars_Reporting Onatel septembre  2009 préparé_Budget Telmob 2011 5" xfId="17503" xr:uid="{00000000-0005-0000-0000-00006D150000}"/>
    <cellStyle name="_Table_USA Ownership_commentaires fixe  internet Déc 08_TBG Onatel Février  2009  Vtbg V3_Commentaires TBG mars_Reporting Onatel septembre  2009 préparé_Budget Telmob 2011 6" xfId="8397" xr:uid="{00000000-0005-0000-0000-00006E150000}"/>
    <cellStyle name="_Table_USA Ownership_commentaires fixe  internet Déc 08_TBG Onatel Février  2009  Vtbg V3_Copie de Flash du mois d' avril 2009 corrigé par NAIMI" xfId="1348" xr:uid="{00000000-0005-0000-0000-00006F150000}"/>
    <cellStyle name="_Table_USA Ownership_commentaires fixe  internet Déc 08_TBG Onatel Février  2009  Vtbg V3_Copie de Flash du mois d' avril 2009 corrigé par NAIMI 2" xfId="14813" xr:uid="{00000000-0005-0000-0000-000070150000}"/>
    <cellStyle name="_Table_USA Ownership_commentaires fixe  internet Déc 08_TBG Onatel Février  2009  Vtbg V3_Copie de Flash du mois d' avril 2009 corrigé par NAIMI 2 2" xfId="18606" xr:uid="{00000000-0005-0000-0000-000071150000}"/>
    <cellStyle name="_Table_USA Ownership_commentaires fixe  internet Déc 08_TBG Onatel Février  2009  Vtbg V3_Copie de Flash du mois d' avril 2009 corrigé par NAIMI 3" xfId="9173" xr:uid="{00000000-0005-0000-0000-000072150000}"/>
    <cellStyle name="_Table_USA Ownership_commentaires fixe  internet Déc 08_TBG Onatel Février  2009  Vtbg V3_Copie de Flash du mois d' avril 2009 corrigé par NAIMI 4" xfId="9878" xr:uid="{00000000-0005-0000-0000-000073150000}"/>
    <cellStyle name="_Table_USA Ownership_commentaires fixe  internet Déc 08_TBG Onatel Février  2009  Vtbg V3_Copie de Flash du mois d' avril 2009 corrigé par NAIMI 5" xfId="19046" xr:uid="{00000000-0005-0000-0000-000074150000}"/>
    <cellStyle name="_Table_USA Ownership_commentaires fixe  internet Déc 08_TBG Onatel Février  2009  Vtbg V3_Copie de Flash du mois d' avril 2009 corrigé par NAIMI 6" xfId="19365" xr:uid="{00000000-0005-0000-0000-000075150000}"/>
    <cellStyle name="_Table_USA Ownership_commentaires fixe  internet Déc 08_TBG Onatel Février  2009  Vtbg V3_Copie de Flash du mois d' avril 2009 corrigé par NAIMI_Budget Telmob 2011" xfId="3099" xr:uid="{00000000-0005-0000-0000-000076150000}"/>
    <cellStyle name="_Table_USA Ownership_commentaires fixe  internet Déc 08_TBG Onatel Février  2009  Vtbg V3_Copie de Flash du mois d' avril 2009 corrigé par NAIMI_Budget Telmob 2011 2" xfId="15119" xr:uid="{00000000-0005-0000-0000-000077150000}"/>
    <cellStyle name="_Table_USA Ownership_commentaires fixe  internet Déc 08_TBG Onatel Février  2009  Vtbg V3_Copie de Flash du mois d' avril 2009 corrigé par NAIMI_Budget Telmob 2011 2 2" xfId="18860" xr:uid="{00000000-0005-0000-0000-000078150000}"/>
    <cellStyle name="_Table_USA Ownership_commentaires fixe  internet Déc 08_TBG Onatel Février  2009  Vtbg V3_Copie de Flash du mois d' avril 2009 corrigé par NAIMI_Budget Telmob 2011 3" xfId="10213" xr:uid="{00000000-0005-0000-0000-000079150000}"/>
    <cellStyle name="_Table_USA Ownership_commentaires fixe  internet Déc 08_TBG Onatel Février  2009  Vtbg V3_Copie de Flash du mois d' avril 2009 corrigé par NAIMI_Budget Telmob 2011 4" xfId="12209" xr:uid="{00000000-0005-0000-0000-00007A150000}"/>
    <cellStyle name="_Table_USA Ownership_commentaires fixe  internet Déc 08_TBG Onatel Février  2009  Vtbg V3_Copie de Flash du mois d' avril 2009 corrigé par NAIMI_Budget Telmob 2011 5" xfId="17502" xr:uid="{00000000-0005-0000-0000-00007B150000}"/>
    <cellStyle name="_Table_USA Ownership_commentaires fixe  internet Déc 08_TBG Onatel Février  2009  Vtbg V3_Copie de Flash du mois d' avril 2009 corrigé par NAIMI_Budget Telmob 2011 6" xfId="10146" xr:uid="{00000000-0005-0000-0000-00007C150000}"/>
    <cellStyle name="_Table_USA Ownership_commentaires fixe  internet Déc 08_TBG Onatel Février  2009  Vtbg V3_Copie de Flash du mois d' avril 2009 corrigé par NAIMI_Flash du mois de mai 2009" xfId="1349" xr:uid="{00000000-0005-0000-0000-00007D150000}"/>
    <cellStyle name="_Table_USA Ownership_commentaires fixe  internet Déc 08_TBG Onatel Février  2009  Vtbg V3_Copie de Flash du mois d' avril 2009 corrigé par NAIMI_Flash du mois de mai 2009 2" xfId="14814" xr:uid="{00000000-0005-0000-0000-00007E150000}"/>
    <cellStyle name="_Table_USA Ownership_commentaires fixe  internet Déc 08_TBG Onatel Février  2009  Vtbg V3_Copie de Flash du mois d' avril 2009 corrigé par NAIMI_Flash du mois de mai 2009 2 2" xfId="18607" xr:uid="{00000000-0005-0000-0000-00007F150000}"/>
    <cellStyle name="_Table_USA Ownership_commentaires fixe  internet Déc 08_TBG Onatel Février  2009  Vtbg V3_Copie de Flash du mois d' avril 2009 corrigé par NAIMI_Flash du mois de mai 2009 3" xfId="9174" xr:uid="{00000000-0005-0000-0000-000080150000}"/>
    <cellStyle name="_Table_USA Ownership_commentaires fixe  internet Déc 08_TBG Onatel Février  2009  Vtbg V3_Copie de Flash du mois d' avril 2009 corrigé par NAIMI_Flash du mois de mai 2009 4" xfId="13446" xr:uid="{00000000-0005-0000-0000-000081150000}"/>
    <cellStyle name="_Table_USA Ownership_commentaires fixe  internet Déc 08_TBG Onatel Février  2009  Vtbg V3_Copie de Flash du mois d' avril 2009 corrigé par NAIMI_Flash du mois de mai 2009 5" xfId="19536" xr:uid="{00000000-0005-0000-0000-000082150000}"/>
    <cellStyle name="_Table_USA Ownership_commentaires fixe  internet Déc 08_TBG Onatel Février  2009  Vtbg V3_Copie de Flash du mois d' avril 2009 corrigé par NAIMI_Flash du mois de mai 2009 6" xfId="17208" xr:uid="{00000000-0005-0000-0000-000083150000}"/>
    <cellStyle name="_Table_USA Ownership_commentaires fixe  internet Déc 08_TBG Onatel Février  2009  Vtbg V3_Copie de Flash du mois d' avril 2009 corrigé par NAIMI_Flash du mois de mai 2009_Budget Telmob 2011" xfId="3100" xr:uid="{00000000-0005-0000-0000-000084150000}"/>
    <cellStyle name="_Table_USA Ownership_commentaires fixe  internet Déc 08_TBG Onatel Février  2009  Vtbg V3_Copie de Flash du mois d' avril 2009 corrigé par NAIMI_Flash du mois de mai 2009_Budget Telmob 2011 2" xfId="15120" xr:uid="{00000000-0005-0000-0000-000085150000}"/>
    <cellStyle name="_Table_USA Ownership_commentaires fixe  internet Déc 08_TBG Onatel Février  2009  Vtbg V3_Copie de Flash du mois d' avril 2009 corrigé par NAIMI_Flash du mois de mai 2009_Budget Telmob 2011 2 2" xfId="18861" xr:uid="{00000000-0005-0000-0000-000086150000}"/>
    <cellStyle name="_Table_USA Ownership_commentaires fixe  internet Déc 08_TBG Onatel Février  2009  Vtbg V3_Copie de Flash du mois d' avril 2009 corrigé par NAIMI_Flash du mois de mai 2009_Budget Telmob 2011 3" xfId="10214" xr:uid="{00000000-0005-0000-0000-000087150000}"/>
    <cellStyle name="_Table_USA Ownership_commentaires fixe  internet Déc 08_TBG Onatel Février  2009  Vtbg V3_Copie de Flash du mois d' avril 2009 corrigé par NAIMI_Flash du mois de mai 2009_Budget Telmob 2011 4" xfId="12206" xr:uid="{00000000-0005-0000-0000-000088150000}"/>
    <cellStyle name="_Table_USA Ownership_commentaires fixe  internet Déc 08_TBG Onatel Février  2009  Vtbg V3_Copie de Flash du mois d' avril 2009 corrigé par NAIMI_Flash du mois de mai 2009_Budget Telmob 2011 5" xfId="17501" xr:uid="{00000000-0005-0000-0000-000089150000}"/>
    <cellStyle name="_Table_USA Ownership_commentaires fixe  internet Déc 08_TBG Onatel Février  2009  Vtbg V3_Copie de Flash du mois d' avril 2009 corrigé par NAIMI_Flash du mois de mai 2009_Budget Telmob 2011 6" xfId="8542" xr:uid="{00000000-0005-0000-0000-00008A150000}"/>
    <cellStyle name="_Table_USA Ownership_commentaires fixe  internet Déc 08_TBG Onatel Février  2009  Vtbg V3_Copie de Flash du mois d' avril 2009 corrigé par NAIMI_Flash du mois de septembre 2009 (2) (version 1)" xfId="1350" xr:uid="{00000000-0005-0000-0000-00008B150000}"/>
    <cellStyle name="_Table_USA Ownership_commentaires fixe  internet Déc 08_TBG Onatel Février  2009  Vtbg V3_Copie de Flash du mois d' avril 2009 corrigé par NAIMI_Flash du mois de septembre 2009 (2) (version 1) 2" xfId="14815" xr:uid="{00000000-0005-0000-0000-00008C150000}"/>
    <cellStyle name="_Table_USA Ownership_commentaires fixe  internet Déc 08_TBG Onatel Février  2009  Vtbg V3_Copie de Flash du mois d' avril 2009 corrigé par NAIMI_Flash du mois de septembre 2009 (2) (version 1) 2 2" xfId="18608" xr:uid="{00000000-0005-0000-0000-00008D150000}"/>
    <cellStyle name="_Table_USA Ownership_commentaires fixe  internet Déc 08_TBG Onatel Février  2009  Vtbg V3_Copie de Flash du mois d' avril 2009 corrigé par NAIMI_Flash du mois de septembre 2009 (2) (version 1) 3" xfId="9175" xr:uid="{00000000-0005-0000-0000-00008E150000}"/>
    <cellStyle name="_Table_USA Ownership_commentaires fixe  internet Déc 08_TBG Onatel Février  2009  Vtbg V3_Copie de Flash du mois d' avril 2009 corrigé par NAIMI_Flash du mois de septembre 2009 (2) (version 1) 4" xfId="11272" xr:uid="{00000000-0005-0000-0000-00008F150000}"/>
    <cellStyle name="_Table_USA Ownership_commentaires fixe  internet Déc 08_TBG Onatel Février  2009  Vtbg V3_Copie de Flash du mois d' avril 2009 corrigé par NAIMI_Flash du mois de septembre 2009 (2) (version 1) 5" xfId="17830" xr:uid="{00000000-0005-0000-0000-000090150000}"/>
    <cellStyle name="_Table_USA Ownership_commentaires fixe  internet Déc 08_TBG Onatel Février  2009  Vtbg V3_Copie de Flash du mois d' avril 2009 corrigé par NAIMI_Flash du mois de septembre 2009 (2) (version 1) 6" xfId="17207" xr:uid="{00000000-0005-0000-0000-000091150000}"/>
    <cellStyle name="_Table_USA Ownership_commentaires fixe  internet Déc 08_TBG Onatel Février  2009  Vtbg V3_Copie de Flash du mois d' avril 2009 corrigé par NAIMI_Flash du mois de septembre 2009 (2) (version 1)_Budget Telmob 2011" xfId="3101" xr:uid="{00000000-0005-0000-0000-000092150000}"/>
    <cellStyle name="_Table_USA Ownership_commentaires fixe  internet Déc 08_TBG Onatel Février  2009  Vtbg V3_Copie de Flash du mois d' avril 2009 corrigé par NAIMI_Flash du mois de septembre 2009 (2) (version 1)_Budget Telmob 2011 2" xfId="15121" xr:uid="{00000000-0005-0000-0000-000093150000}"/>
    <cellStyle name="_Table_USA Ownership_commentaires fixe  internet Déc 08_TBG Onatel Février  2009  Vtbg V3_Copie de Flash du mois d' avril 2009 corrigé par NAIMI_Flash du mois de septembre 2009 (2) (version 1)_Budget Telmob 2011 2 2" xfId="18862" xr:uid="{00000000-0005-0000-0000-000094150000}"/>
    <cellStyle name="_Table_USA Ownership_commentaires fixe  internet Déc 08_TBG Onatel Février  2009  Vtbg V3_Copie de Flash du mois d' avril 2009 corrigé par NAIMI_Flash du mois de septembre 2009 (2) (version 1)_Budget Telmob 2011 3" xfId="10215" xr:uid="{00000000-0005-0000-0000-000095150000}"/>
    <cellStyle name="_Table_USA Ownership_commentaires fixe  internet Déc 08_TBG Onatel Février  2009  Vtbg V3_Copie de Flash du mois d' avril 2009 corrigé par NAIMI_Flash du mois de septembre 2009 (2) (version 1)_Budget Telmob 2011 4" xfId="12203" xr:uid="{00000000-0005-0000-0000-000096150000}"/>
    <cellStyle name="_Table_USA Ownership_commentaires fixe  internet Déc 08_TBG Onatel Février  2009  Vtbg V3_Copie de Flash du mois d' avril 2009 corrigé par NAIMI_Flash du mois de septembre 2009 (2) (version 1)_Budget Telmob 2011 5" xfId="17500" xr:uid="{00000000-0005-0000-0000-000097150000}"/>
    <cellStyle name="_Table_USA Ownership_commentaires fixe  internet Déc 08_TBG Onatel Février  2009  Vtbg V3_Copie de Flash du mois d' avril 2009 corrigé par NAIMI_Flash du mois de septembre 2009 (2) (version 1)_Budget Telmob 2011 6" xfId="8396" xr:uid="{00000000-0005-0000-0000-000098150000}"/>
    <cellStyle name="_Table_USA Ownership_commentaires fixe  internet Déc 08_TBG Onatel Février  2009  Vtbg V3_Copie de Flash du mois d' avril 2009 corrigé par NAIMI_Reporting Onatel Mai 2009 V 0" xfId="1351" xr:uid="{00000000-0005-0000-0000-000099150000}"/>
    <cellStyle name="_Table_USA Ownership_commentaires fixe  internet Déc 08_TBG Onatel Février  2009  Vtbg V3_Copie de Flash du mois d' avril 2009 corrigé par NAIMI_Reporting Onatel Mai 2009 V 0 2" xfId="14816" xr:uid="{00000000-0005-0000-0000-00009A150000}"/>
    <cellStyle name="_Table_USA Ownership_commentaires fixe  internet Déc 08_TBG Onatel Février  2009  Vtbg V3_Copie de Flash du mois d' avril 2009 corrigé par NAIMI_Reporting Onatel Mai 2009 V 0 2 2" xfId="18609" xr:uid="{00000000-0005-0000-0000-00009B150000}"/>
    <cellStyle name="_Table_USA Ownership_commentaires fixe  internet Déc 08_TBG Onatel Février  2009  Vtbg V3_Copie de Flash du mois d' avril 2009 corrigé par NAIMI_Reporting Onatel Mai 2009 V 0 3" xfId="9176" xr:uid="{00000000-0005-0000-0000-00009C150000}"/>
    <cellStyle name="_Table_USA Ownership_commentaires fixe  internet Déc 08_TBG Onatel Février  2009  Vtbg V3_Copie de Flash du mois d' avril 2009 corrigé par NAIMI_Reporting Onatel Mai 2009 V 0 4" xfId="13445" xr:uid="{00000000-0005-0000-0000-00009D150000}"/>
    <cellStyle name="_Table_USA Ownership_commentaires fixe  internet Déc 08_TBG Onatel Février  2009  Vtbg V3_Copie de Flash du mois d' avril 2009 corrigé par NAIMI_Reporting Onatel Mai 2009 V 0 5" xfId="17829" xr:uid="{00000000-0005-0000-0000-00009E150000}"/>
    <cellStyle name="_Table_USA Ownership_commentaires fixe  internet Déc 08_TBG Onatel Février  2009  Vtbg V3_Copie de Flash du mois d' avril 2009 corrigé par NAIMI_Reporting Onatel Mai 2009 V 0 6" xfId="17176" xr:uid="{00000000-0005-0000-0000-00009F150000}"/>
    <cellStyle name="_Table_USA Ownership_commentaires fixe  internet Déc 08_TBG Onatel Février  2009  Vtbg V3_Copie de Flash du mois d' avril 2009 corrigé par NAIMI_Reporting Onatel Mai 2009 V 0_Budget Telmob 2011" xfId="3102" xr:uid="{00000000-0005-0000-0000-0000A0150000}"/>
    <cellStyle name="_Table_USA Ownership_commentaires fixe  internet Déc 08_TBG Onatel Février  2009  Vtbg V3_Copie de Flash du mois d' avril 2009 corrigé par NAIMI_Reporting Onatel Mai 2009 V 0_Budget Telmob 2011 2" xfId="15122" xr:uid="{00000000-0005-0000-0000-0000A1150000}"/>
    <cellStyle name="_Table_USA Ownership_commentaires fixe  internet Déc 08_TBG Onatel Février  2009  Vtbg V3_Copie de Flash du mois d' avril 2009 corrigé par NAIMI_Reporting Onatel Mai 2009 V 0_Budget Telmob 2011 2 2" xfId="18863" xr:uid="{00000000-0005-0000-0000-0000A2150000}"/>
    <cellStyle name="_Table_USA Ownership_commentaires fixe  internet Déc 08_TBG Onatel Février  2009  Vtbg V3_Copie de Flash du mois d' avril 2009 corrigé par NAIMI_Reporting Onatel Mai 2009 V 0_Budget Telmob 2011 3" xfId="10216" xr:uid="{00000000-0005-0000-0000-0000A3150000}"/>
    <cellStyle name="_Table_USA Ownership_commentaires fixe  internet Déc 08_TBG Onatel Février  2009  Vtbg V3_Copie de Flash du mois d' avril 2009 corrigé par NAIMI_Reporting Onatel Mai 2009 V 0_Budget Telmob 2011 4" xfId="12200" xr:uid="{00000000-0005-0000-0000-0000A4150000}"/>
    <cellStyle name="_Table_USA Ownership_commentaires fixe  internet Déc 08_TBG Onatel Février  2009  Vtbg V3_Copie de Flash du mois d' avril 2009 corrigé par NAIMI_Reporting Onatel Mai 2009 V 0_Budget Telmob 2011 5" xfId="17499" xr:uid="{00000000-0005-0000-0000-0000A5150000}"/>
    <cellStyle name="_Table_USA Ownership_commentaires fixe  internet Déc 08_TBG Onatel Février  2009  Vtbg V3_Copie de Flash du mois d' avril 2009 corrigé par NAIMI_Reporting Onatel Mai 2009 V 0_Budget Telmob 2011 6" xfId="19264" xr:uid="{00000000-0005-0000-0000-0000A6150000}"/>
    <cellStyle name="_Table_USA Ownership_commentaires fixe  internet Déc 08_TBG Onatel Février  2009  Vtbg V3_Copie de Flash du mois d' avril 2009 corrigé par NAIMI_Reporting Onatel Mai 2009 V 0_Flash du mois de septembre 2009 (2) (version 1)" xfId="1352" xr:uid="{00000000-0005-0000-0000-0000A7150000}"/>
    <cellStyle name="_Table_USA Ownership_commentaires fixe  internet Déc 08_TBG Onatel Février  2009  Vtbg V3_Copie de Flash du mois d' avril 2009 corrigé par NAIMI_Reporting Onatel Mai 2009 V 0_Flash du mois de septembre 2009 (2) (version 1) 2" xfId="14817" xr:uid="{00000000-0005-0000-0000-0000A8150000}"/>
    <cellStyle name="_Table_USA Ownership_commentaires fixe  internet Déc 08_TBG Onatel Février  2009  Vtbg V3_Copie de Flash du mois d' avril 2009 corrigé par NAIMI_Reporting Onatel Mai 2009 V 0_Flash du mois de septembre 2009 (2) (version 1) 2 2" xfId="18610" xr:uid="{00000000-0005-0000-0000-0000A9150000}"/>
    <cellStyle name="_Table_USA Ownership_commentaires fixe  internet Déc 08_TBG Onatel Février  2009  Vtbg V3_Copie de Flash du mois d' avril 2009 corrigé par NAIMI_Reporting Onatel Mai 2009 V 0_Flash du mois de septembre 2009 (2) (version 1) 3" xfId="9177" xr:uid="{00000000-0005-0000-0000-0000AA150000}"/>
    <cellStyle name="_Table_USA Ownership_commentaires fixe  internet Déc 08_TBG Onatel Février  2009  Vtbg V3_Copie de Flash du mois d' avril 2009 corrigé par NAIMI_Reporting Onatel Mai 2009 V 0_Flash du mois de septembre 2009 (2) (version 1) 4" xfId="13444" xr:uid="{00000000-0005-0000-0000-0000AB150000}"/>
    <cellStyle name="_Table_USA Ownership_commentaires fixe  internet Déc 08_TBG Onatel Février  2009  Vtbg V3_Copie de Flash du mois d' avril 2009 corrigé par NAIMI_Reporting Onatel Mai 2009 V 0_Flash du mois de septembre 2009 (2) (version 1) 5" xfId="19214" xr:uid="{00000000-0005-0000-0000-0000AC150000}"/>
    <cellStyle name="_Table_USA Ownership_commentaires fixe  internet Déc 08_TBG Onatel Février  2009  Vtbg V3_Copie de Flash du mois d' avril 2009 corrigé par NAIMI_Reporting Onatel Mai 2009 V 0_Flash du mois de septembre 2009 (2) (version 1) 6" xfId="10133" xr:uid="{00000000-0005-0000-0000-0000AD150000}"/>
    <cellStyle name="_Table_USA Ownership_commentaires fixe  internet Déc 08_TBG Onatel Février  2009  Vtbg V3_Copie de Flash du mois d' avril 2009 corrigé par NAIMI_Reporting Onatel Mai 2009 V 0_Flash du mois de septembre 2009 (2) (version 1)_Budget Telmob 2011" xfId="3103" xr:uid="{00000000-0005-0000-0000-0000AE150000}"/>
    <cellStyle name="_Table_USA Ownership_commentaires fixe  internet Déc 08_TBG Onatel Février  2009  Vtbg V3_Copie de Flash du mois d' avril 2009 corrigé par NAIMI_Reporting Onatel Mai 2009 V 0_Flash du mois de septembre 2009 (2) (version 1)_Budget Telmob 2011 2" xfId="15123" xr:uid="{00000000-0005-0000-0000-0000AF150000}"/>
    <cellStyle name="_Table_USA Ownership_commentaires fixe  internet Déc 08_TBG Onatel Février  2009  Vtbg V3_Copie de Flash du mois d' avril 2009 corrigé par NAIMI_Reporting Onatel Mai 2009 V 0_Flash du mois de septembre 2009 (2) (version 1)_Budget Telmob 2011 2 2" xfId="18864" xr:uid="{00000000-0005-0000-0000-0000B0150000}"/>
    <cellStyle name="_Table_USA Ownership_commentaires fixe  internet Déc 08_TBG Onatel Février  2009  Vtbg V3_Copie de Flash du mois d' avril 2009 corrigé par NAIMI_Reporting Onatel Mai 2009 V 0_Flash du mois de septembre 2009 (2) (version 1)_Budget Telmob 2011 3" xfId="10217" xr:uid="{00000000-0005-0000-0000-0000B1150000}"/>
    <cellStyle name="_Table_USA Ownership_commentaires fixe  internet Déc 08_TBG Onatel Février  2009  Vtbg V3_Copie de Flash du mois d' avril 2009 corrigé par NAIMI_Reporting Onatel Mai 2009 V 0_Flash du mois de septembre 2009 (2) (version 1)_Budget Telmob 2011 4" xfId="12197" xr:uid="{00000000-0005-0000-0000-0000B2150000}"/>
    <cellStyle name="_Table_USA Ownership_commentaires fixe  internet Déc 08_TBG Onatel Février  2009  Vtbg V3_Copie de Flash du mois d' avril 2009 corrigé par NAIMI_Reporting Onatel Mai 2009 V 0_Flash du mois de septembre 2009 (2) (version 1)_Budget Telmob 2011 5" xfId="17498" xr:uid="{00000000-0005-0000-0000-0000B3150000}"/>
    <cellStyle name="_Table_USA Ownership_commentaires fixe  internet Déc 08_TBG Onatel Février  2009  Vtbg V3_Copie de Flash du mois d' avril 2009 corrigé par NAIMI_Reporting Onatel Mai 2009 V 0_Flash du mois de septembre 2009 (2) (version 1)_Budget Telmob 2011 6" xfId="19125" xr:uid="{00000000-0005-0000-0000-0000B4150000}"/>
    <cellStyle name="_Table_USA Ownership_commentaires fixe  internet Déc 08_TBG Onatel Février  2009  Vtbg V3_Copie de Flash du mois d' avril 2009 corrigé par NAIMI_Reporting Onatel Mai 2009 V 0_Reporting Onatel septembre  2009 préparé" xfId="1353" xr:uid="{00000000-0005-0000-0000-0000B5150000}"/>
    <cellStyle name="_Table_USA Ownership_commentaires fixe  internet Déc 08_TBG Onatel Février  2009  Vtbg V3_Copie de Flash du mois d' avril 2009 corrigé par NAIMI_Reporting Onatel Mai 2009 V 0_Reporting Onatel septembre  2009 préparé 2" xfId="14818" xr:uid="{00000000-0005-0000-0000-0000B6150000}"/>
    <cellStyle name="_Table_USA Ownership_commentaires fixe  internet Déc 08_TBG Onatel Février  2009  Vtbg V3_Copie de Flash du mois d' avril 2009 corrigé par NAIMI_Reporting Onatel Mai 2009 V 0_Reporting Onatel septembre  2009 préparé 2 2" xfId="18611" xr:uid="{00000000-0005-0000-0000-0000B7150000}"/>
    <cellStyle name="_Table_USA Ownership_commentaires fixe  internet Déc 08_TBG Onatel Février  2009  Vtbg V3_Copie de Flash du mois d' avril 2009 corrigé par NAIMI_Reporting Onatel Mai 2009 V 0_Reporting Onatel septembre  2009 préparé 3" xfId="9178" xr:uid="{00000000-0005-0000-0000-0000B8150000}"/>
    <cellStyle name="_Table_USA Ownership_commentaires fixe  internet Déc 08_TBG Onatel Février  2009  Vtbg V3_Copie de Flash du mois d' avril 2009 corrigé par NAIMI_Reporting Onatel Mai 2009 V 0_Reporting Onatel septembre  2009 préparé 4" xfId="13443" xr:uid="{00000000-0005-0000-0000-0000B9150000}"/>
    <cellStyle name="_Table_USA Ownership_commentaires fixe  internet Déc 08_TBG Onatel Février  2009  Vtbg V3_Copie de Flash du mois d' avril 2009 corrigé par NAIMI_Reporting Onatel Mai 2009 V 0_Reporting Onatel septembre  2009 préparé 5" xfId="19535" xr:uid="{00000000-0005-0000-0000-0000BA150000}"/>
    <cellStyle name="_Table_USA Ownership_commentaires fixe  internet Déc 08_TBG Onatel Février  2009  Vtbg V3_Copie de Flash du mois d' avril 2009 corrigé par NAIMI_Reporting Onatel Mai 2009 V 0_Reporting Onatel septembre  2009 préparé 6" xfId="19366" xr:uid="{00000000-0005-0000-0000-0000BB150000}"/>
    <cellStyle name="_Table_USA Ownership_commentaires fixe  internet Déc 08_TBG Onatel Février  2009  Vtbg V3_Copie de Flash du mois d' avril 2009 corrigé par NAIMI_Reporting Onatel Mai 2009 V 0_Reporting Onatel septembre  2009 préparé_Budget Telmob 2011" xfId="3104" xr:uid="{00000000-0005-0000-0000-0000BC150000}"/>
    <cellStyle name="_Table_USA Ownership_commentaires fixe  internet Déc 08_TBG Onatel Février  2009  Vtbg V3_Copie de Flash du mois d' avril 2009 corrigé par NAIMI_Reporting Onatel Mai 2009 V 0_Reporting Onatel septembre  2009 préparé_Budget Telmob 2011 2" xfId="15124" xr:uid="{00000000-0005-0000-0000-0000BD150000}"/>
    <cellStyle name="_Table_USA Ownership_commentaires fixe  internet Déc 08_TBG Onatel Février  2009  Vtbg V3_Copie de Flash du mois d' avril 2009 corrigé par NAIMI_Reporting Onatel Mai 2009 V 0_Reporting Onatel septembre  2009 préparé_Budget Telmob 2011 2 2" xfId="18865" xr:uid="{00000000-0005-0000-0000-0000BE150000}"/>
    <cellStyle name="_Table_USA Ownership_commentaires fixe  internet Déc 08_TBG Onatel Février  2009  Vtbg V3_Copie de Flash du mois d' avril 2009 corrigé par NAIMI_Reporting Onatel Mai 2009 V 0_Reporting Onatel septembre  2009 préparé_Budget Telmob 2011 3" xfId="10218" xr:uid="{00000000-0005-0000-0000-0000BF150000}"/>
    <cellStyle name="_Table_USA Ownership_commentaires fixe  internet Déc 08_TBG Onatel Février  2009  Vtbg V3_Copie de Flash du mois d' avril 2009 corrigé par NAIMI_Reporting Onatel Mai 2009 V 0_Reporting Onatel septembre  2009 préparé_Budget Telmob 2011 4" xfId="12194" xr:uid="{00000000-0005-0000-0000-0000C0150000}"/>
    <cellStyle name="_Table_USA Ownership_commentaires fixe  internet Déc 08_TBG Onatel Février  2009  Vtbg V3_Copie de Flash du mois d' avril 2009 corrigé par NAIMI_Reporting Onatel Mai 2009 V 0_Reporting Onatel septembre  2009 préparé_Budget Telmob 2011 5" xfId="17497" xr:uid="{00000000-0005-0000-0000-0000C1150000}"/>
    <cellStyle name="_Table_USA Ownership_commentaires fixe  internet Déc 08_TBG Onatel Février  2009  Vtbg V3_Copie de Flash du mois d' avril 2009 corrigé par NAIMI_Reporting Onatel Mai 2009 V 0_Reporting Onatel septembre  2009 préparé_Budget Telmob 2011 6" xfId="8426" xr:uid="{00000000-0005-0000-0000-0000C2150000}"/>
    <cellStyle name="_Table_USA Ownership_commentaires fixe  internet Déc 08_TBG Onatel Février  2009  Vtbg V3_Copie de Flash du mois d' avril 2009 corrigé par NAIMI_Reporting Onatel septembre  2009 préparé" xfId="1354" xr:uid="{00000000-0005-0000-0000-0000C3150000}"/>
    <cellStyle name="_Table_USA Ownership_commentaires fixe  internet Déc 08_TBG Onatel Février  2009  Vtbg V3_Copie de Flash du mois d' avril 2009 corrigé par NAIMI_Reporting Onatel septembre  2009 préparé 2" xfId="14819" xr:uid="{00000000-0005-0000-0000-0000C4150000}"/>
    <cellStyle name="_Table_USA Ownership_commentaires fixe  internet Déc 08_TBG Onatel Février  2009  Vtbg V3_Copie de Flash du mois d' avril 2009 corrigé par NAIMI_Reporting Onatel septembre  2009 préparé 2 2" xfId="18612" xr:uid="{00000000-0005-0000-0000-0000C5150000}"/>
    <cellStyle name="_Table_USA Ownership_commentaires fixe  internet Déc 08_TBG Onatel Février  2009  Vtbg V3_Copie de Flash du mois d' avril 2009 corrigé par NAIMI_Reporting Onatel septembre  2009 préparé 3" xfId="9179" xr:uid="{00000000-0005-0000-0000-0000C6150000}"/>
    <cellStyle name="_Table_USA Ownership_commentaires fixe  internet Déc 08_TBG Onatel Février  2009  Vtbg V3_Copie de Flash du mois d' avril 2009 corrigé par NAIMI_Reporting Onatel septembre  2009 préparé 4" xfId="13442" xr:uid="{00000000-0005-0000-0000-0000C7150000}"/>
    <cellStyle name="_Table_USA Ownership_commentaires fixe  internet Déc 08_TBG Onatel Février  2009  Vtbg V3_Copie de Flash du mois d' avril 2009 corrigé par NAIMI_Reporting Onatel septembre  2009 préparé 5" xfId="17828" xr:uid="{00000000-0005-0000-0000-0000C8150000}"/>
    <cellStyle name="_Table_USA Ownership_commentaires fixe  internet Déc 08_TBG Onatel Février  2009  Vtbg V3_Copie de Flash du mois d' avril 2009 corrigé par NAIMI_Reporting Onatel septembre  2009 préparé 6" xfId="17201" xr:uid="{00000000-0005-0000-0000-0000C9150000}"/>
    <cellStyle name="_Table_USA Ownership_commentaires fixe  internet Déc 08_TBG Onatel Février  2009  Vtbg V3_Copie de Flash du mois d' avril 2009 corrigé par NAIMI_Reporting Onatel septembre  2009 préparé_Budget Telmob 2011" xfId="3105" xr:uid="{00000000-0005-0000-0000-0000CA150000}"/>
    <cellStyle name="_Table_USA Ownership_commentaires fixe  internet Déc 08_TBG Onatel Février  2009  Vtbg V3_Copie de Flash du mois d' avril 2009 corrigé par NAIMI_Reporting Onatel septembre  2009 préparé_Budget Telmob 2011 2" xfId="15125" xr:uid="{00000000-0005-0000-0000-0000CB150000}"/>
    <cellStyle name="_Table_USA Ownership_commentaires fixe  internet Déc 08_TBG Onatel Février  2009  Vtbg V3_Copie de Flash du mois d' avril 2009 corrigé par NAIMI_Reporting Onatel septembre  2009 préparé_Budget Telmob 2011 2 2" xfId="18866" xr:uid="{00000000-0005-0000-0000-0000CC150000}"/>
    <cellStyle name="_Table_USA Ownership_commentaires fixe  internet Déc 08_TBG Onatel Février  2009  Vtbg V3_Copie de Flash du mois d' avril 2009 corrigé par NAIMI_Reporting Onatel septembre  2009 préparé_Budget Telmob 2011 3" xfId="10219" xr:uid="{00000000-0005-0000-0000-0000CD150000}"/>
    <cellStyle name="_Table_USA Ownership_commentaires fixe  internet Déc 08_TBG Onatel Février  2009  Vtbg V3_Copie de Flash du mois d' avril 2009 corrigé par NAIMI_Reporting Onatel septembre  2009 préparé_Budget Telmob 2011 4" xfId="12191" xr:uid="{00000000-0005-0000-0000-0000CE150000}"/>
    <cellStyle name="_Table_USA Ownership_commentaires fixe  internet Déc 08_TBG Onatel Février  2009  Vtbg V3_Copie de Flash du mois d' avril 2009 corrigé par NAIMI_Reporting Onatel septembre  2009 préparé_Budget Telmob 2011 5" xfId="17496" xr:uid="{00000000-0005-0000-0000-0000CF150000}"/>
    <cellStyle name="_Table_USA Ownership_commentaires fixe  internet Déc 08_TBG Onatel Février  2009  Vtbg V3_Copie de Flash du mois d' avril 2009 corrigé par NAIMI_Reporting Onatel septembre  2009 préparé_Budget Telmob 2011 6" xfId="8395" xr:uid="{00000000-0005-0000-0000-0000D0150000}"/>
    <cellStyle name="_Table_USA Ownership_commentaires fixe  internet Déc 08_TBG Onatel Février  2009  Vtbg V3_Flash du mois d' avril 2009" xfId="1355" xr:uid="{00000000-0005-0000-0000-0000D1150000}"/>
    <cellStyle name="_Table_USA Ownership_commentaires fixe  internet Déc 08_TBG Onatel Février  2009  Vtbg V3_Flash du mois d' avril 2009 2" xfId="14820" xr:uid="{00000000-0005-0000-0000-0000D2150000}"/>
    <cellStyle name="_Table_USA Ownership_commentaires fixe  internet Déc 08_TBG Onatel Février  2009  Vtbg V3_Flash du mois d' avril 2009 2 2" xfId="18613" xr:uid="{00000000-0005-0000-0000-0000D3150000}"/>
    <cellStyle name="_Table_USA Ownership_commentaires fixe  internet Déc 08_TBG Onatel Février  2009  Vtbg V3_Flash du mois d' avril 2009 3" xfId="9180" xr:uid="{00000000-0005-0000-0000-0000D4150000}"/>
    <cellStyle name="_Table_USA Ownership_commentaires fixe  internet Déc 08_TBG Onatel Février  2009  Vtbg V3_Flash du mois d' avril 2009 4" xfId="13441" xr:uid="{00000000-0005-0000-0000-0000D5150000}"/>
    <cellStyle name="_Table_USA Ownership_commentaires fixe  internet Déc 08_TBG Onatel Février  2009  Vtbg V3_Flash du mois d' avril 2009 5" xfId="8470" xr:uid="{00000000-0005-0000-0000-0000D6150000}"/>
    <cellStyle name="_Table_USA Ownership_commentaires fixe  internet Déc 08_TBG Onatel Février  2009  Vtbg V3_Flash du mois d' avril 2009 6" xfId="17200" xr:uid="{00000000-0005-0000-0000-0000D7150000}"/>
    <cellStyle name="_Table_USA Ownership_commentaires fixe  internet Déc 08_TBG Onatel Février  2009  Vtbg V3_Flash du mois d' avril 2009_Budget Telmob 2011" xfId="3106" xr:uid="{00000000-0005-0000-0000-0000D8150000}"/>
    <cellStyle name="_Table_USA Ownership_commentaires fixe  internet Déc 08_TBG Onatel Février  2009  Vtbg V3_Flash du mois d' avril 2009_Budget Telmob 2011 2" xfId="15126" xr:uid="{00000000-0005-0000-0000-0000D9150000}"/>
    <cellStyle name="_Table_USA Ownership_commentaires fixe  internet Déc 08_TBG Onatel Février  2009  Vtbg V3_Flash du mois d' avril 2009_Budget Telmob 2011 2 2" xfId="18867" xr:uid="{00000000-0005-0000-0000-0000DA150000}"/>
    <cellStyle name="_Table_USA Ownership_commentaires fixe  internet Déc 08_TBG Onatel Février  2009  Vtbg V3_Flash du mois d' avril 2009_Budget Telmob 2011 3" xfId="10220" xr:uid="{00000000-0005-0000-0000-0000DB150000}"/>
    <cellStyle name="_Table_USA Ownership_commentaires fixe  internet Déc 08_TBG Onatel Février  2009  Vtbg V3_Flash du mois d' avril 2009_Budget Telmob 2011 4" xfId="12188" xr:uid="{00000000-0005-0000-0000-0000DC150000}"/>
    <cellStyle name="_Table_USA Ownership_commentaires fixe  internet Déc 08_TBG Onatel Février  2009  Vtbg V3_Flash du mois d' avril 2009_Budget Telmob 2011 5" xfId="17495" xr:uid="{00000000-0005-0000-0000-0000DD150000}"/>
    <cellStyle name="_Table_USA Ownership_commentaires fixe  internet Déc 08_TBG Onatel Février  2009  Vtbg V3_Flash du mois d' avril 2009_Budget Telmob 2011 6" xfId="11680" xr:uid="{00000000-0005-0000-0000-0000DE150000}"/>
    <cellStyle name="_Table_USA Ownership_commentaires fixe  internet Déc 08_TBG Onatel Février  2009  Vtbg V3_Flash du mois d' avril 2009_Flash du mois de mai 2009" xfId="1356" xr:uid="{00000000-0005-0000-0000-0000DF150000}"/>
    <cellStyle name="_Table_USA Ownership_commentaires fixe  internet Déc 08_TBG Onatel Février  2009  Vtbg V3_Flash du mois d' avril 2009_Flash du mois de mai 2009 2" xfId="14821" xr:uid="{00000000-0005-0000-0000-0000E0150000}"/>
    <cellStyle name="_Table_USA Ownership_commentaires fixe  internet Déc 08_TBG Onatel Février  2009  Vtbg V3_Flash du mois d' avril 2009_Flash du mois de mai 2009 2 2" xfId="18614" xr:uid="{00000000-0005-0000-0000-0000E1150000}"/>
    <cellStyle name="_Table_USA Ownership_commentaires fixe  internet Déc 08_TBG Onatel Février  2009  Vtbg V3_Flash du mois d' avril 2009_Flash du mois de mai 2009 3" xfId="9181" xr:uid="{00000000-0005-0000-0000-0000E2150000}"/>
    <cellStyle name="_Table_USA Ownership_commentaires fixe  internet Déc 08_TBG Onatel Février  2009  Vtbg V3_Flash du mois d' avril 2009_Flash du mois de mai 2009 4" xfId="13440" xr:uid="{00000000-0005-0000-0000-0000E3150000}"/>
    <cellStyle name="_Table_USA Ownership_commentaires fixe  internet Déc 08_TBG Onatel Février  2009  Vtbg V3_Flash du mois d' avril 2009_Flash du mois de mai 2009 5" xfId="17827" xr:uid="{00000000-0005-0000-0000-0000E4150000}"/>
    <cellStyle name="_Table_USA Ownership_commentaires fixe  internet Déc 08_TBG Onatel Février  2009  Vtbg V3_Flash du mois d' avril 2009_Flash du mois de mai 2009 6" xfId="17199" xr:uid="{00000000-0005-0000-0000-0000E5150000}"/>
    <cellStyle name="_Table_USA Ownership_commentaires fixe  internet Déc 08_TBG Onatel Février  2009  Vtbg V3_Flash du mois d' avril 2009_Flash du mois de mai 2009_Budget Telmob 2011" xfId="3107" xr:uid="{00000000-0005-0000-0000-0000E6150000}"/>
    <cellStyle name="_Table_USA Ownership_commentaires fixe  internet Déc 08_TBG Onatel Février  2009  Vtbg V3_Flash du mois d' avril 2009_Flash du mois de mai 2009_Budget Telmob 2011 2" xfId="15127" xr:uid="{00000000-0005-0000-0000-0000E7150000}"/>
    <cellStyle name="_Table_USA Ownership_commentaires fixe  internet Déc 08_TBG Onatel Février  2009  Vtbg V3_Flash du mois d' avril 2009_Flash du mois de mai 2009_Budget Telmob 2011 2 2" xfId="18868" xr:uid="{00000000-0005-0000-0000-0000E8150000}"/>
    <cellStyle name="_Table_USA Ownership_commentaires fixe  internet Déc 08_TBG Onatel Février  2009  Vtbg V3_Flash du mois d' avril 2009_Flash du mois de mai 2009_Budget Telmob 2011 3" xfId="10221" xr:uid="{00000000-0005-0000-0000-0000E9150000}"/>
    <cellStyle name="_Table_USA Ownership_commentaires fixe  internet Déc 08_TBG Onatel Février  2009  Vtbg V3_Flash du mois d' avril 2009_Flash du mois de mai 2009_Budget Telmob 2011 4" xfId="12185" xr:uid="{00000000-0005-0000-0000-0000EA150000}"/>
    <cellStyle name="_Table_USA Ownership_commentaires fixe  internet Déc 08_TBG Onatel Février  2009  Vtbg V3_Flash du mois d' avril 2009_Flash du mois de mai 2009_Budget Telmob 2011 5" xfId="17494" xr:uid="{00000000-0005-0000-0000-0000EB150000}"/>
    <cellStyle name="_Table_USA Ownership_commentaires fixe  internet Déc 08_TBG Onatel Février  2009  Vtbg V3_Flash du mois d' avril 2009_Flash du mois de mai 2009_Budget Telmob 2011 6" xfId="8394" xr:uid="{00000000-0005-0000-0000-0000EC150000}"/>
    <cellStyle name="_Table_USA Ownership_commentaires fixe  internet Déc 08_TBG Onatel Février  2009  Vtbg V3_Flash du mois d' avril 2009_Flash du mois de septembre 2009 (2) (version 1)" xfId="1357" xr:uid="{00000000-0005-0000-0000-0000ED150000}"/>
    <cellStyle name="_Table_USA Ownership_commentaires fixe  internet Déc 08_TBG Onatel Février  2009  Vtbg V3_Flash du mois d' avril 2009_Flash du mois de septembre 2009 (2) (version 1) 2" xfId="14822" xr:uid="{00000000-0005-0000-0000-0000EE150000}"/>
    <cellStyle name="_Table_USA Ownership_commentaires fixe  internet Déc 08_TBG Onatel Février  2009  Vtbg V3_Flash du mois d' avril 2009_Flash du mois de septembre 2009 (2) (version 1) 2 2" xfId="18615" xr:uid="{00000000-0005-0000-0000-0000EF150000}"/>
    <cellStyle name="_Table_USA Ownership_commentaires fixe  internet Déc 08_TBG Onatel Février  2009  Vtbg V3_Flash du mois d' avril 2009_Flash du mois de septembre 2009 (2) (version 1) 3" xfId="9182" xr:uid="{00000000-0005-0000-0000-0000F0150000}"/>
    <cellStyle name="_Table_USA Ownership_commentaires fixe  internet Déc 08_TBG Onatel Février  2009  Vtbg V3_Flash du mois d' avril 2009_Flash du mois de septembre 2009 (2) (version 1) 4" xfId="13439" xr:uid="{00000000-0005-0000-0000-0000F1150000}"/>
    <cellStyle name="_Table_USA Ownership_commentaires fixe  internet Déc 08_TBG Onatel Février  2009  Vtbg V3_Flash du mois d' avril 2009_Flash du mois de septembre 2009 (2) (version 1) 5" xfId="19141" xr:uid="{00000000-0005-0000-0000-0000F2150000}"/>
    <cellStyle name="_Table_USA Ownership_commentaires fixe  internet Déc 08_TBG Onatel Février  2009  Vtbg V3_Flash du mois d' avril 2009_Flash du mois de septembre 2009 (2) (version 1) 6" xfId="19363" xr:uid="{00000000-0005-0000-0000-0000F3150000}"/>
    <cellStyle name="_Table_USA Ownership_commentaires fixe  internet Déc 08_TBG Onatel Février  2009  Vtbg V3_Flash du mois d' avril 2009_Flash du mois de septembre 2009 (2) (version 1)_Budget Telmob 2011" xfId="3108" xr:uid="{00000000-0005-0000-0000-0000F4150000}"/>
    <cellStyle name="_Table_USA Ownership_commentaires fixe  internet Déc 08_TBG Onatel Février  2009  Vtbg V3_Flash du mois d' avril 2009_Flash du mois de septembre 2009 (2) (version 1)_Budget Telmob 2011 2" xfId="15128" xr:uid="{00000000-0005-0000-0000-0000F5150000}"/>
    <cellStyle name="_Table_USA Ownership_commentaires fixe  internet Déc 08_TBG Onatel Février  2009  Vtbg V3_Flash du mois d' avril 2009_Flash du mois de septembre 2009 (2) (version 1)_Budget Telmob 2011 2 2" xfId="18869" xr:uid="{00000000-0005-0000-0000-0000F6150000}"/>
    <cellStyle name="_Table_USA Ownership_commentaires fixe  internet Déc 08_TBG Onatel Février  2009  Vtbg V3_Flash du mois d' avril 2009_Flash du mois de septembre 2009 (2) (version 1)_Budget Telmob 2011 3" xfId="10222" xr:uid="{00000000-0005-0000-0000-0000F7150000}"/>
    <cellStyle name="_Table_USA Ownership_commentaires fixe  internet Déc 08_TBG Onatel Février  2009  Vtbg V3_Flash du mois d' avril 2009_Flash du mois de septembre 2009 (2) (version 1)_Budget Telmob 2011 4" xfId="12182" xr:uid="{00000000-0005-0000-0000-0000F8150000}"/>
    <cellStyle name="_Table_USA Ownership_commentaires fixe  internet Déc 08_TBG Onatel Février  2009  Vtbg V3_Flash du mois d' avril 2009_Flash du mois de septembre 2009 (2) (version 1)_Budget Telmob 2011 5" xfId="17493" xr:uid="{00000000-0005-0000-0000-0000F9150000}"/>
    <cellStyle name="_Table_USA Ownership_commentaires fixe  internet Déc 08_TBG Onatel Février  2009  Vtbg V3_Flash du mois d' avril 2009_Flash du mois de septembre 2009 (2) (version 1)_Budget Telmob 2011 6" xfId="19265" xr:uid="{00000000-0005-0000-0000-0000FA150000}"/>
    <cellStyle name="_Table_USA Ownership_commentaires fixe  internet Déc 08_TBG Onatel Février  2009  Vtbg V3_Flash du mois d' avril 2009_Reporting Onatel Mai 2009 V 0" xfId="1358" xr:uid="{00000000-0005-0000-0000-0000FB150000}"/>
    <cellStyle name="_Table_USA Ownership_commentaires fixe  internet Déc 08_TBG Onatel Février  2009  Vtbg V3_Flash du mois d' avril 2009_Reporting Onatel Mai 2009 V 0 2" xfId="14823" xr:uid="{00000000-0005-0000-0000-0000FC150000}"/>
    <cellStyle name="_Table_USA Ownership_commentaires fixe  internet Déc 08_TBG Onatel Février  2009  Vtbg V3_Flash du mois d' avril 2009_Reporting Onatel Mai 2009 V 0 2 2" xfId="18616" xr:uid="{00000000-0005-0000-0000-0000FD150000}"/>
    <cellStyle name="_Table_USA Ownership_commentaires fixe  internet Déc 08_TBG Onatel Février  2009  Vtbg V3_Flash du mois d' avril 2009_Reporting Onatel Mai 2009 V 0 3" xfId="9183" xr:uid="{00000000-0005-0000-0000-0000FE150000}"/>
    <cellStyle name="_Table_USA Ownership_commentaires fixe  internet Déc 08_TBG Onatel Février  2009  Vtbg V3_Flash du mois d' avril 2009_Reporting Onatel Mai 2009 V 0 4" xfId="13438" xr:uid="{00000000-0005-0000-0000-0000FF150000}"/>
    <cellStyle name="_Table_USA Ownership_commentaires fixe  internet Déc 08_TBG Onatel Février  2009  Vtbg V3_Flash du mois d' avril 2009_Reporting Onatel Mai 2009 V 0 5" xfId="19534" xr:uid="{00000000-0005-0000-0000-000000160000}"/>
    <cellStyle name="_Table_USA Ownership_commentaires fixe  internet Déc 08_TBG Onatel Février  2009  Vtbg V3_Flash du mois d' avril 2009_Reporting Onatel Mai 2009 V 0 6" xfId="17198" xr:uid="{00000000-0005-0000-0000-000001160000}"/>
    <cellStyle name="_Table_USA Ownership_commentaires fixe  internet Déc 08_TBG Onatel Février  2009  Vtbg V3_Flash du mois d' avril 2009_Reporting Onatel Mai 2009 V 0_Budget Telmob 2011" xfId="3109" xr:uid="{00000000-0005-0000-0000-000002160000}"/>
    <cellStyle name="_Table_USA Ownership_commentaires fixe  internet Déc 08_TBG Onatel Février  2009  Vtbg V3_Flash du mois d' avril 2009_Reporting Onatel Mai 2009 V 0_Budget Telmob 2011 2" xfId="15129" xr:uid="{00000000-0005-0000-0000-000003160000}"/>
    <cellStyle name="_Table_USA Ownership_commentaires fixe  internet Déc 08_TBG Onatel Février  2009  Vtbg V3_Flash du mois d' avril 2009_Reporting Onatel Mai 2009 V 0_Budget Telmob 2011 2 2" xfId="18870" xr:uid="{00000000-0005-0000-0000-000004160000}"/>
    <cellStyle name="_Table_USA Ownership_commentaires fixe  internet Déc 08_TBG Onatel Février  2009  Vtbg V3_Flash du mois d' avril 2009_Reporting Onatel Mai 2009 V 0_Budget Telmob 2011 3" xfId="10223" xr:uid="{00000000-0005-0000-0000-000005160000}"/>
    <cellStyle name="_Table_USA Ownership_commentaires fixe  internet Déc 08_TBG Onatel Février  2009  Vtbg V3_Flash du mois d' avril 2009_Reporting Onatel Mai 2009 V 0_Budget Telmob 2011 4" xfId="12179" xr:uid="{00000000-0005-0000-0000-000006160000}"/>
    <cellStyle name="_Table_USA Ownership_commentaires fixe  internet Déc 08_TBG Onatel Février  2009  Vtbg V3_Flash du mois d' avril 2009_Reporting Onatel Mai 2009 V 0_Budget Telmob 2011 5" xfId="17492" xr:uid="{00000000-0005-0000-0000-000007160000}"/>
    <cellStyle name="_Table_USA Ownership_commentaires fixe  internet Déc 08_TBG Onatel Février  2009  Vtbg V3_Flash du mois d' avril 2009_Reporting Onatel Mai 2009 V 0_Budget Telmob 2011 6" xfId="19198" xr:uid="{00000000-0005-0000-0000-000008160000}"/>
    <cellStyle name="_Table_USA Ownership_commentaires fixe  internet Déc 08_TBG Onatel Février  2009  Vtbg V3_Flash du mois d' avril 2009_Reporting Onatel septembre  2009 préparé" xfId="1359" xr:uid="{00000000-0005-0000-0000-000009160000}"/>
    <cellStyle name="_Table_USA Ownership_commentaires fixe  internet Déc 08_TBG Onatel Février  2009  Vtbg V3_Flash du mois d' avril 2009_Reporting Onatel septembre  2009 préparé 2" xfId="14824" xr:uid="{00000000-0005-0000-0000-00000A160000}"/>
    <cellStyle name="_Table_USA Ownership_commentaires fixe  internet Déc 08_TBG Onatel Février  2009  Vtbg V3_Flash du mois d' avril 2009_Reporting Onatel septembre  2009 préparé 2 2" xfId="18617" xr:uid="{00000000-0005-0000-0000-00000B160000}"/>
    <cellStyle name="_Table_USA Ownership_commentaires fixe  internet Déc 08_TBG Onatel Février  2009  Vtbg V3_Flash du mois d' avril 2009_Reporting Onatel septembre  2009 préparé 3" xfId="9184" xr:uid="{00000000-0005-0000-0000-00000C160000}"/>
    <cellStyle name="_Table_USA Ownership_commentaires fixe  internet Déc 08_TBG Onatel Février  2009  Vtbg V3_Flash du mois d' avril 2009_Reporting Onatel septembre  2009 préparé 4" xfId="9877" xr:uid="{00000000-0005-0000-0000-00000D160000}"/>
    <cellStyle name="_Table_USA Ownership_commentaires fixe  internet Déc 08_TBG Onatel Février  2009  Vtbg V3_Flash du mois d' avril 2009_Reporting Onatel septembre  2009 préparé 5" xfId="17826" xr:uid="{00000000-0005-0000-0000-00000E160000}"/>
    <cellStyle name="_Table_USA Ownership_commentaires fixe  internet Déc 08_TBG Onatel Février  2009  Vtbg V3_Flash du mois d' avril 2009_Reporting Onatel septembre  2009 préparé 6" xfId="19364" xr:uid="{00000000-0005-0000-0000-00000F160000}"/>
    <cellStyle name="_Table_USA Ownership_commentaires fixe  internet Déc 08_TBG Onatel Février  2009  Vtbg V3_Flash du mois d' avril 2009_Reporting Onatel septembre  2009 préparé_Budget Telmob 2011" xfId="3110" xr:uid="{00000000-0005-0000-0000-000010160000}"/>
    <cellStyle name="_Table_USA Ownership_commentaires fixe  internet Déc 08_TBG Onatel Février  2009  Vtbg V3_Flash du mois d' avril 2009_Reporting Onatel septembre  2009 préparé_Budget Telmob 2011 2" xfId="15130" xr:uid="{00000000-0005-0000-0000-000011160000}"/>
    <cellStyle name="_Table_USA Ownership_commentaires fixe  internet Déc 08_TBG Onatel Février  2009  Vtbg V3_Flash du mois d' avril 2009_Reporting Onatel septembre  2009 préparé_Budget Telmob 2011 2 2" xfId="18871" xr:uid="{00000000-0005-0000-0000-000012160000}"/>
    <cellStyle name="_Table_USA Ownership_commentaires fixe  internet Déc 08_TBG Onatel Février  2009  Vtbg V3_Flash du mois d' avril 2009_Reporting Onatel septembre  2009 préparé_Budget Telmob 2011 3" xfId="10224" xr:uid="{00000000-0005-0000-0000-000013160000}"/>
    <cellStyle name="_Table_USA Ownership_commentaires fixe  internet Déc 08_TBG Onatel Février  2009  Vtbg V3_Flash du mois d' avril 2009_Reporting Onatel septembre  2009 préparé_Budget Telmob 2011 4" xfId="12176" xr:uid="{00000000-0005-0000-0000-000014160000}"/>
    <cellStyle name="_Table_USA Ownership_commentaires fixe  internet Déc 08_TBG Onatel Février  2009  Vtbg V3_Flash du mois d' avril 2009_Reporting Onatel septembre  2009 préparé_Budget Telmob 2011 5" xfId="17491" xr:uid="{00000000-0005-0000-0000-000015160000}"/>
    <cellStyle name="_Table_USA Ownership_commentaires fixe  internet Déc 08_TBG Onatel Février  2009  Vtbg V3_Flash du mois d' avril 2009_Reporting Onatel septembre  2009 préparé_Budget Telmob 2011 6" xfId="8393" xr:uid="{00000000-0005-0000-0000-000016160000}"/>
    <cellStyle name="_Table_USA Ownership_commentaires fixe  internet Déc 08_TBG Onatel Février  2009  Vtbg V3_Flash du mois de mai 2009" xfId="1360" xr:uid="{00000000-0005-0000-0000-000017160000}"/>
    <cellStyle name="_Table_USA Ownership_commentaires fixe  internet Déc 08_TBG Onatel Février  2009  Vtbg V3_Flash du mois de mai 2009 2" xfId="14825" xr:uid="{00000000-0005-0000-0000-000018160000}"/>
    <cellStyle name="_Table_USA Ownership_commentaires fixe  internet Déc 08_TBG Onatel Février  2009  Vtbg V3_Flash du mois de mai 2009 2 2" xfId="18618" xr:uid="{00000000-0005-0000-0000-000019160000}"/>
    <cellStyle name="_Table_USA Ownership_commentaires fixe  internet Déc 08_TBG Onatel Février  2009  Vtbg V3_Flash du mois de mai 2009 3" xfId="9185" xr:uid="{00000000-0005-0000-0000-00001A160000}"/>
    <cellStyle name="_Table_USA Ownership_commentaires fixe  internet Déc 08_TBG Onatel Février  2009  Vtbg V3_Flash du mois de mai 2009 4" xfId="13437" xr:uid="{00000000-0005-0000-0000-00001B160000}"/>
    <cellStyle name="_Table_USA Ownership_commentaires fixe  internet Déc 08_TBG Onatel Février  2009  Vtbg V3_Flash du mois de mai 2009 5" xfId="8526" xr:uid="{00000000-0005-0000-0000-00001C160000}"/>
    <cellStyle name="_Table_USA Ownership_commentaires fixe  internet Déc 08_TBG Onatel Février  2009  Vtbg V3_Flash du mois de mai 2009 6" xfId="17203" xr:uid="{00000000-0005-0000-0000-00001D160000}"/>
    <cellStyle name="_Table_USA Ownership_commentaires fixe  internet Déc 08_TBG Onatel Février  2009  Vtbg V3_Flash du mois de mai 2009_Budget Telmob 2011" xfId="3111" xr:uid="{00000000-0005-0000-0000-00001E160000}"/>
    <cellStyle name="_Table_USA Ownership_commentaires fixe  internet Déc 08_TBG Onatel Février  2009  Vtbg V3_Flash du mois de mai 2009_Budget Telmob 2011 2" xfId="15131" xr:uid="{00000000-0005-0000-0000-00001F160000}"/>
    <cellStyle name="_Table_USA Ownership_commentaires fixe  internet Déc 08_TBG Onatel Février  2009  Vtbg V3_Flash du mois de mai 2009_Budget Telmob 2011 2 2" xfId="18872" xr:uid="{00000000-0005-0000-0000-000020160000}"/>
    <cellStyle name="_Table_USA Ownership_commentaires fixe  internet Déc 08_TBG Onatel Février  2009  Vtbg V3_Flash du mois de mai 2009_Budget Telmob 2011 3" xfId="10225" xr:uid="{00000000-0005-0000-0000-000021160000}"/>
    <cellStyle name="_Table_USA Ownership_commentaires fixe  internet Déc 08_TBG Onatel Février  2009  Vtbg V3_Flash du mois de mai 2009_Budget Telmob 2011 4" xfId="12173" xr:uid="{00000000-0005-0000-0000-000022160000}"/>
    <cellStyle name="_Table_USA Ownership_commentaires fixe  internet Déc 08_TBG Onatel Février  2009  Vtbg V3_Flash du mois de mai 2009_Budget Telmob 2011 5" xfId="17490" xr:uid="{00000000-0005-0000-0000-000023160000}"/>
    <cellStyle name="_Table_USA Ownership_commentaires fixe  internet Déc 08_TBG Onatel Février  2009  Vtbg V3_Flash du mois de mai 2009_Budget Telmob 2011 6" xfId="8392" xr:uid="{00000000-0005-0000-0000-000024160000}"/>
    <cellStyle name="_Table_USA Ownership_commentaires fixe  internet Déc 08_TBG Onatel Février  2009  Vtbg V3_Flash du mois de septembre 2009 (2) (version 1)" xfId="1361" xr:uid="{00000000-0005-0000-0000-000025160000}"/>
    <cellStyle name="_Table_USA Ownership_commentaires fixe  internet Déc 08_TBG Onatel Février  2009  Vtbg V3_Flash du mois de septembre 2009 (2) (version 1) 2" xfId="14826" xr:uid="{00000000-0005-0000-0000-000026160000}"/>
    <cellStyle name="_Table_USA Ownership_commentaires fixe  internet Déc 08_TBG Onatel Février  2009  Vtbg V3_Flash du mois de septembre 2009 (2) (version 1) 2 2" xfId="18619" xr:uid="{00000000-0005-0000-0000-000027160000}"/>
    <cellStyle name="_Table_USA Ownership_commentaires fixe  internet Déc 08_TBG Onatel Février  2009  Vtbg V3_Flash du mois de septembre 2009 (2) (version 1) 3" xfId="9186" xr:uid="{00000000-0005-0000-0000-000028160000}"/>
    <cellStyle name="_Table_USA Ownership_commentaires fixe  internet Déc 08_TBG Onatel Février  2009  Vtbg V3_Flash du mois de septembre 2009 (2) (version 1) 4" xfId="13436" xr:uid="{00000000-0005-0000-0000-000029160000}"/>
    <cellStyle name="_Table_USA Ownership_commentaires fixe  internet Déc 08_TBG Onatel Février  2009  Vtbg V3_Flash du mois de septembre 2009 (2) (version 1) 5" xfId="10121" xr:uid="{00000000-0005-0000-0000-00002A160000}"/>
    <cellStyle name="_Table_USA Ownership_commentaires fixe  internet Déc 08_TBG Onatel Février  2009  Vtbg V3_Flash du mois de septembre 2009 (2) (version 1) 6" xfId="17206" xr:uid="{00000000-0005-0000-0000-00002B160000}"/>
    <cellStyle name="_Table_USA Ownership_commentaires fixe  internet Déc 08_TBG Onatel Février  2009  Vtbg V3_Flash du mois de septembre 2009 (2) (version 1)_Budget Telmob 2011" xfId="3112" xr:uid="{00000000-0005-0000-0000-00002C160000}"/>
    <cellStyle name="_Table_USA Ownership_commentaires fixe  internet Déc 08_TBG Onatel Février  2009  Vtbg V3_Flash du mois de septembre 2009 (2) (version 1)_Budget Telmob 2011 2" xfId="15132" xr:uid="{00000000-0005-0000-0000-00002D160000}"/>
    <cellStyle name="_Table_USA Ownership_commentaires fixe  internet Déc 08_TBG Onatel Février  2009  Vtbg V3_Flash du mois de septembre 2009 (2) (version 1)_Budget Telmob 2011 2 2" xfId="18873" xr:uid="{00000000-0005-0000-0000-00002E160000}"/>
    <cellStyle name="_Table_USA Ownership_commentaires fixe  internet Déc 08_TBG Onatel Février  2009  Vtbg V3_Flash du mois de septembre 2009 (2) (version 1)_Budget Telmob 2011 3" xfId="10226" xr:uid="{00000000-0005-0000-0000-00002F160000}"/>
    <cellStyle name="_Table_USA Ownership_commentaires fixe  internet Déc 08_TBG Onatel Février  2009  Vtbg V3_Flash du mois de septembre 2009 (2) (version 1)_Budget Telmob 2011 4" xfId="12170" xr:uid="{00000000-0005-0000-0000-000030160000}"/>
    <cellStyle name="_Table_USA Ownership_commentaires fixe  internet Déc 08_TBG Onatel Février  2009  Vtbg V3_Flash du mois de septembre 2009 (2) (version 1)_Budget Telmob 2011 5" xfId="17489" xr:uid="{00000000-0005-0000-0000-000031160000}"/>
    <cellStyle name="_Table_USA Ownership_commentaires fixe  internet Déc 08_TBG Onatel Février  2009  Vtbg V3_Flash du mois de septembre 2009 (2) (version 1)_Budget Telmob 2011 6" xfId="19266" xr:uid="{00000000-0005-0000-0000-000032160000}"/>
    <cellStyle name="_Table_USA Ownership_commentaires fixe  internet Déc 08_TBG Onatel Février  2009  Vtbg V3_Reporting Onatel Mai 2009 V 0" xfId="1362" xr:uid="{00000000-0005-0000-0000-000033160000}"/>
    <cellStyle name="_Table_USA Ownership_commentaires fixe  internet Déc 08_TBG Onatel Février  2009  Vtbg V3_Reporting Onatel Mai 2009 V 0 2" xfId="14827" xr:uid="{00000000-0005-0000-0000-000034160000}"/>
    <cellStyle name="_Table_USA Ownership_commentaires fixe  internet Déc 08_TBG Onatel Février  2009  Vtbg V3_Reporting Onatel Mai 2009 V 0 2 2" xfId="18620" xr:uid="{00000000-0005-0000-0000-000035160000}"/>
    <cellStyle name="_Table_USA Ownership_commentaires fixe  internet Déc 08_TBG Onatel Février  2009  Vtbg V3_Reporting Onatel Mai 2009 V 0 3" xfId="9187" xr:uid="{00000000-0005-0000-0000-000036160000}"/>
    <cellStyle name="_Table_USA Ownership_commentaires fixe  internet Déc 08_TBG Onatel Février  2009  Vtbg V3_Reporting Onatel Mai 2009 V 0 4" xfId="13435" xr:uid="{00000000-0005-0000-0000-000037160000}"/>
    <cellStyle name="_Table_USA Ownership_commentaires fixe  internet Déc 08_TBG Onatel Février  2009  Vtbg V3_Reporting Onatel Mai 2009 V 0 5" xfId="10097" xr:uid="{00000000-0005-0000-0000-000038160000}"/>
    <cellStyle name="_Table_USA Ownership_commentaires fixe  internet Déc 08_TBG Onatel Février  2009  Vtbg V3_Reporting Onatel Mai 2009 V 0 6" xfId="19368" xr:uid="{00000000-0005-0000-0000-000039160000}"/>
    <cellStyle name="_Table_USA Ownership_commentaires fixe  internet Déc 08_TBG Onatel Février  2009  Vtbg V3_Reporting Onatel Mai 2009 V 0_Budget Telmob 2011" xfId="3113" xr:uid="{00000000-0005-0000-0000-00003A160000}"/>
    <cellStyle name="_Table_USA Ownership_commentaires fixe  internet Déc 08_TBG Onatel Février  2009  Vtbg V3_Reporting Onatel Mai 2009 V 0_Budget Telmob 2011 2" xfId="15133" xr:uid="{00000000-0005-0000-0000-00003B160000}"/>
    <cellStyle name="_Table_USA Ownership_commentaires fixe  internet Déc 08_TBG Onatel Février  2009  Vtbg V3_Reporting Onatel Mai 2009 V 0_Budget Telmob 2011 2 2" xfId="18874" xr:uid="{00000000-0005-0000-0000-00003C160000}"/>
    <cellStyle name="_Table_USA Ownership_commentaires fixe  internet Déc 08_TBG Onatel Février  2009  Vtbg V3_Reporting Onatel Mai 2009 V 0_Budget Telmob 2011 3" xfId="10227" xr:uid="{00000000-0005-0000-0000-00003D160000}"/>
    <cellStyle name="_Table_USA Ownership_commentaires fixe  internet Déc 08_TBG Onatel Février  2009  Vtbg V3_Reporting Onatel Mai 2009 V 0_Budget Telmob 2011 4" xfId="12167" xr:uid="{00000000-0005-0000-0000-00003E160000}"/>
    <cellStyle name="_Table_USA Ownership_commentaires fixe  internet Déc 08_TBG Onatel Février  2009  Vtbg V3_Reporting Onatel Mai 2009 V 0_Budget Telmob 2011 5" xfId="17488" xr:uid="{00000000-0005-0000-0000-00003F160000}"/>
    <cellStyle name="_Table_USA Ownership_commentaires fixe  internet Déc 08_TBG Onatel Février  2009  Vtbg V3_Reporting Onatel Mai 2009 V 0_Budget Telmob 2011 6" xfId="19030" xr:uid="{00000000-0005-0000-0000-000040160000}"/>
    <cellStyle name="_Table_USA Ownership_commentaires fixe  internet Déc 08_TBG Onatel Février  2009  Vtbg V3_Reporting Onatel septembre  2009 préparé" xfId="1363" xr:uid="{00000000-0005-0000-0000-000041160000}"/>
    <cellStyle name="_Table_USA Ownership_commentaires fixe  internet Déc 08_TBG Onatel Février  2009  Vtbg V3_Reporting Onatel septembre  2009 préparé 2" xfId="14828" xr:uid="{00000000-0005-0000-0000-000042160000}"/>
    <cellStyle name="_Table_USA Ownership_commentaires fixe  internet Déc 08_TBG Onatel Février  2009  Vtbg V3_Reporting Onatel septembre  2009 préparé 2 2" xfId="18621" xr:uid="{00000000-0005-0000-0000-000043160000}"/>
    <cellStyle name="_Table_USA Ownership_commentaires fixe  internet Déc 08_TBG Onatel Février  2009  Vtbg V3_Reporting Onatel septembre  2009 préparé 3" xfId="9188" xr:uid="{00000000-0005-0000-0000-000044160000}"/>
    <cellStyle name="_Table_USA Ownership_commentaires fixe  internet Déc 08_TBG Onatel Février  2009  Vtbg V3_Reporting Onatel septembre  2009 préparé 4" xfId="9876" xr:uid="{00000000-0005-0000-0000-000045160000}"/>
    <cellStyle name="_Table_USA Ownership_commentaires fixe  internet Déc 08_TBG Onatel Février  2009  Vtbg V3_Reporting Onatel septembre  2009 préparé 5" xfId="9061" xr:uid="{00000000-0005-0000-0000-000046160000}"/>
    <cellStyle name="_Table_USA Ownership_commentaires fixe  internet Déc 08_TBG Onatel Février  2009  Vtbg V3_Reporting Onatel septembre  2009 préparé 6" xfId="17177" xr:uid="{00000000-0005-0000-0000-000047160000}"/>
    <cellStyle name="_Table_USA Ownership_commentaires fixe  internet Déc 08_TBG Onatel Février  2009  Vtbg V3_Reporting Onatel septembre  2009 préparé_Budget Telmob 2011" xfId="3114" xr:uid="{00000000-0005-0000-0000-000048160000}"/>
    <cellStyle name="_Table_USA Ownership_commentaires fixe  internet Déc 08_TBG Onatel Février  2009  Vtbg V3_Reporting Onatel septembre  2009 préparé_Budget Telmob 2011 2" xfId="15134" xr:uid="{00000000-0005-0000-0000-000049160000}"/>
    <cellStyle name="_Table_USA Ownership_commentaires fixe  internet Déc 08_TBG Onatel Février  2009  Vtbg V3_Reporting Onatel septembre  2009 préparé_Budget Telmob 2011 2 2" xfId="18875" xr:uid="{00000000-0005-0000-0000-00004A160000}"/>
    <cellStyle name="_Table_USA Ownership_commentaires fixe  internet Déc 08_TBG Onatel Février  2009  Vtbg V3_Reporting Onatel septembre  2009 préparé_Budget Telmob 2011 3" xfId="10228" xr:uid="{00000000-0005-0000-0000-00004B160000}"/>
    <cellStyle name="_Table_USA Ownership_commentaires fixe  internet Déc 08_TBG Onatel Février  2009  Vtbg V3_Reporting Onatel septembre  2009 préparé_Budget Telmob 2011 4" xfId="12164" xr:uid="{00000000-0005-0000-0000-00004C160000}"/>
    <cellStyle name="_Table_USA Ownership_commentaires fixe  internet Déc 08_TBG Onatel Février  2009  Vtbg V3_Reporting Onatel septembre  2009 préparé_Budget Telmob 2011 5" xfId="17487" xr:uid="{00000000-0005-0000-0000-00004D160000}"/>
    <cellStyle name="_Table_USA Ownership_commentaires fixe  internet Déc 08_TBG Onatel Février  2009  Vtbg V3_Reporting Onatel septembre  2009 préparé_Budget Telmob 2011 6" xfId="11640" xr:uid="{00000000-0005-0000-0000-00004E160000}"/>
    <cellStyle name="_Table_USA Ownership_Commentaires TBG mars" xfId="1364" xr:uid="{00000000-0005-0000-0000-00004F160000}"/>
    <cellStyle name="_Table_USA Ownership_Commentaires TBG mars 2" xfId="14829" xr:uid="{00000000-0005-0000-0000-000050160000}"/>
    <cellStyle name="_Table_USA Ownership_Commentaires TBG mars 2 2" xfId="18622" xr:uid="{00000000-0005-0000-0000-000051160000}"/>
    <cellStyle name="_Table_USA Ownership_Commentaires TBG mars 3" xfId="9189" xr:uid="{00000000-0005-0000-0000-000052160000}"/>
    <cellStyle name="_Table_USA Ownership_Commentaires TBG mars 4" xfId="9875" xr:uid="{00000000-0005-0000-0000-000053160000}"/>
    <cellStyle name="_Table_USA Ownership_Commentaires TBG mars 5" xfId="10101" xr:uid="{00000000-0005-0000-0000-000054160000}"/>
    <cellStyle name="_Table_USA Ownership_Commentaires TBG mars 6" xfId="9075" xr:uid="{00000000-0005-0000-0000-000055160000}"/>
    <cellStyle name="_Table_USA Ownership_Commentaires TBG mars_Budget Telmob 2011" xfId="3115" xr:uid="{00000000-0005-0000-0000-000056160000}"/>
    <cellStyle name="_Table_USA Ownership_Commentaires TBG mars_Budget Telmob 2011 2" xfId="15135" xr:uid="{00000000-0005-0000-0000-000057160000}"/>
    <cellStyle name="_Table_USA Ownership_Commentaires TBG mars_Budget Telmob 2011 2 2" xfId="18876" xr:uid="{00000000-0005-0000-0000-000058160000}"/>
    <cellStyle name="_Table_USA Ownership_Commentaires TBG mars_Budget Telmob 2011 3" xfId="10229" xr:uid="{00000000-0005-0000-0000-000059160000}"/>
    <cellStyle name="_Table_USA Ownership_Commentaires TBG mars_Budget Telmob 2011 4" xfId="12161" xr:uid="{00000000-0005-0000-0000-00005A160000}"/>
    <cellStyle name="_Table_USA Ownership_Commentaires TBG mars_Budget Telmob 2011 5" xfId="17486" xr:uid="{00000000-0005-0000-0000-00005B160000}"/>
    <cellStyle name="_Table_USA Ownership_Commentaires TBG mars_Budget Telmob 2011 6" xfId="9393" xr:uid="{00000000-0005-0000-0000-00005C160000}"/>
    <cellStyle name="_Table_USA Ownership_Commentaires TBG mars_Copie de Flash du mois d' avril 2009 corrigé par NAIMI" xfId="1365" xr:uid="{00000000-0005-0000-0000-00005D160000}"/>
    <cellStyle name="_Table_USA Ownership_Commentaires TBG mars_Copie de Flash du mois d' avril 2009 corrigé par NAIMI 2" xfId="14830" xr:uid="{00000000-0005-0000-0000-00005E160000}"/>
    <cellStyle name="_Table_USA Ownership_Commentaires TBG mars_Copie de Flash du mois d' avril 2009 corrigé par NAIMI 2 2" xfId="18623" xr:uid="{00000000-0005-0000-0000-00005F160000}"/>
    <cellStyle name="_Table_USA Ownership_Commentaires TBG mars_Copie de Flash du mois d' avril 2009 corrigé par NAIMI 3" xfId="9190" xr:uid="{00000000-0005-0000-0000-000060160000}"/>
    <cellStyle name="_Table_USA Ownership_Commentaires TBG mars_Copie de Flash du mois d' avril 2009 corrigé par NAIMI 4" xfId="13433" xr:uid="{00000000-0005-0000-0000-000061160000}"/>
    <cellStyle name="_Table_USA Ownership_Commentaires TBG mars_Copie de Flash du mois d' avril 2009 corrigé par NAIMI 5" xfId="9065" xr:uid="{00000000-0005-0000-0000-000062160000}"/>
    <cellStyle name="_Table_USA Ownership_Commentaires TBG mars_Copie de Flash du mois d' avril 2009 corrigé par NAIMI 6" xfId="19027" xr:uid="{00000000-0005-0000-0000-000063160000}"/>
    <cellStyle name="_Table_USA Ownership_Commentaires TBG mars_Copie de Flash du mois d' avril 2009 corrigé par NAIMI_Budget Telmob 2011" xfId="3116" xr:uid="{00000000-0005-0000-0000-000064160000}"/>
    <cellStyle name="_Table_USA Ownership_Commentaires TBG mars_Copie de Flash du mois d' avril 2009 corrigé par NAIMI_Budget Telmob 2011 2" xfId="15136" xr:uid="{00000000-0005-0000-0000-000065160000}"/>
    <cellStyle name="_Table_USA Ownership_Commentaires TBG mars_Copie de Flash du mois d' avril 2009 corrigé par NAIMI_Budget Telmob 2011 2 2" xfId="18877" xr:uid="{00000000-0005-0000-0000-000066160000}"/>
    <cellStyle name="_Table_USA Ownership_Commentaires TBG mars_Copie de Flash du mois d' avril 2009 corrigé par NAIMI_Budget Telmob 2011 3" xfId="10230" xr:uid="{00000000-0005-0000-0000-000067160000}"/>
    <cellStyle name="_Table_USA Ownership_Commentaires TBG mars_Copie de Flash du mois d' avril 2009 corrigé par NAIMI_Budget Telmob 2011 4" xfId="12158" xr:uid="{00000000-0005-0000-0000-000068160000}"/>
    <cellStyle name="_Table_USA Ownership_Commentaires TBG mars_Copie de Flash du mois d' avril 2009 corrigé par NAIMI_Budget Telmob 2011 5" xfId="17485" xr:uid="{00000000-0005-0000-0000-000069160000}"/>
    <cellStyle name="_Table_USA Ownership_Commentaires TBG mars_Copie de Flash du mois d' avril 2009 corrigé par NAIMI_Budget Telmob 2011 6" xfId="9097" xr:uid="{00000000-0005-0000-0000-00006A160000}"/>
    <cellStyle name="_Table_USA Ownership_Commentaires TBG mars_Copie de Flash du mois d' avril 2009 corrigé par NAIMI_Flash du mois de mai 2009" xfId="1366" xr:uid="{00000000-0005-0000-0000-00006B160000}"/>
    <cellStyle name="_Table_USA Ownership_Commentaires TBG mars_Copie de Flash du mois d' avril 2009 corrigé par NAIMI_Flash du mois de mai 2009 2" xfId="14831" xr:uid="{00000000-0005-0000-0000-00006C160000}"/>
    <cellStyle name="_Table_USA Ownership_Commentaires TBG mars_Copie de Flash du mois d' avril 2009 corrigé par NAIMI_Flash du mois de mai 2009 2 2" xfId="18624" xr:uid="{00000000-0005-0000-0000-00006D160000}"/>
    <cellStyle name="_Table_USA Ownership_Commentaires TBG mars_Copie de Flash du mois d' avril 2009 corrigé par NAIMI_Flash du mois de mai 2009 3" xfId="9191" xr:uid="{00000000-0005-0000-0000-00006E160000}"/>
    <cellStyle name="_Table_USA Ownership_Commentaires TBG mars_Copie de Flash du mois d' avril 2009 corrigé par NAIMI_Flash du mois de mai 2009 4" xfId="13432" xr:uid="{00000000-0005-0000-0000-00006F160000}"/>
    <cellStyle name="_Table_USA Ownership_Commentaires TBG mars_Copie de Flash du mois d' avril 2009 corrigé par NAIMI_Flash du mois de mai 2009 5" xfId="9029" xr:uid="{00000000-0005-0000-0000-000070160000}"/>
    <cellStyle name="_Table_USA Ownership_Commentaires TBG mars_Copie de Flash du mois d' avril 2009 corrigé par NAIMI_Flash du mois de mai 2009 6" xfId="19652" xr:uid="{00000000-0005-0000-0000-000071160000}"/>
    <cellStyle name="_Table_USA Ownership_Commentaires TBG mars_Copie de Flash du mois d' avril 2009 corrigé par NAIMI_Flash du mois de mai 2009_Budget Telmob 2011" xfId="3117" xr:uid="{00000000-0005-0000-0000-000072160000}"/>
    <cellStyle name="_Table_USA Ownership_Commentaires TBG mars_Copie de Flash du mois d' avril 2009 corrigé par NAIMI_Flash du mois de mai 2009_Budget Telmob 2011 2" xfId="15137" xr:uid="{00000000-0005-0000-0000-000073160000}"/>
    <cellStyle name="_Table_USA Ownership_Commentaires TBG mars_Copie de Flash du mois d' avril 2009 corrigé par NAIMI_Flash du mois de mai 2009_Budget Telmob 2011 2 2" xfId="18878" xr:uid="{00000000-0005-0000-0000-000074160000}"/>
    <cellStyle name="_Table_USA Ownership_Commentaires TBG mars_Copie de Flash du mois d' avril 2009 corrigé par NAIMI_Flash du mois de mai 2009_Budget Telmob 2011 3" xfId="10231" xr:uid="{00000000-0005-0000-0000-000075160000}"/>
    <cellStyle name="_Table_USA Ownership_Commentaires TBG mars_Copie de Flash du mois d' avril 2009 corrigé par NAIMI_Flash du mois de mai 2009_Budget Telmob 2011 4" xfId="12155" xr:uid="{00000000-0005-0000-0000-000076160000}"/>
    <cellStyle name="_Table_USA Ownership_Commentaires TBG mars_Copie de Flash du mois d' avril 2009 corrigé par NAIMI_Flash du mois de mai 2009_Budget Telmob 2011 5" xfId="12946" xr:uid="{00000000-0005-0000-0000-000077160000}"/>
    <cellStyle name="_Table_USA Ownership_Commentaires TBG mars_Copie de Flash du mois d' avril 2009 corrigé par NAIMI_Flash du mois de mai 2009_Budget Telmob 2011 6" xfId="8533" xr:uid="{00000000-0005-0000-0000-000078160000}"/>
    <cellStyle name="_Table_USA Ownership_Commentaires TBG mars_Copie de Flash du mois d' avril 2009 corrigé par NAIMI_Flash du mois de septembre 2009 (2) (version 1)" xfId="1367" xr:uid="{00000000-0005-0000-0000-000079160000}"/>
    <cellStyle name="_Table_USA Ownership_Commentaires TBG mars_Copie de Flash du mois d' avril 2009 corrigé par NAIMI_Flash du mois de septembre 2009 (2) (version 1) 2" xfId="14832" xr:uid="{00000000-0005-0000-0000-00007A160000}"/>
    <cellStyle name="_Table_USA Ownership_Commentaires TBG mars_Copie de Flash du mois d' avril 2009 corrigé par NAIMI_Flash du mois de septembre 2009 (2) (version 1) 2 2" xfId="18625" xr:uid="{00000000-0005-0000-0000-00007B160000}"/>
    <cellStyle name="_Table_USA Ownership_Commentaires TBG mars_Copie de Flash du mois d' avril 2009 corrigé par NAIMI_Flash du mois de septembre 2009 (2) (version 1) 3" xfId="9192" xr:uid="{00000000-0005-0000-0000-00007C160000}"/>
    <cellStyle name="_Table_USA Ownership_Commentaires TBG mars_Copie de Flash du mois d' avril 2009 corrigé par NAIMI_Flash du mois de septembre 2009 (2) (version 1) 4" xfId="13431" xr:uid="{00000000-0005-0000-0000-00007D160000}"/>
    <cellStyle name="_Table_USA Ownership_Commentaires TBG mars_Copie de Flash du mois d' avril 2009 corrigé par NAIMI_Flash du mois de septembre 2009 (2) (version 1) 5" xfId="9680" xr:uid="{00000000-0005-0000-0000-00007E160000}"/>
    <cellStyle name="_Table_USA Ownership_Commentaires TBG mars_Copie de Flash du mois d' avril 2009 corrigé par NAIMI_Flash du mois de septembre 2009 (2) (version 1) 6" xfId="20050" xr:uid="{00000000-0005-0000-0000-00007F160000}"/>
    <cellStyle name="_Table_USA Ownership_Commentaires TBG mars_Copie de Flash du mois d' avril 2009 corrigé par NAIMI_Flash du mois de septembre 2009 (2) (version 1)_Budget Telmob 2011" xfId="3118" xr:uid="{00000000-0005-0000-0000-000080160000}"/>
    <cellStyle name="_Table_USA Ownership_Commentaires TBG mars_Copie de Flash du mois d' avril 2009 corrigé par NAIMI_Flash du mois de septembre 2009 (2) (version 1)_Budget Telmob 2011 2" xfId="15138" xr:uid="{00000000-0005-0000-0000-000081160000}"/>
    <cellStyle name="_Table_USA Ownership_Commentaires TBG mars_Copie de Flash du mois d' avril 2009 corrigé par NAIMI_Flash du mois de septembre 2009 (2) (version 1)_Budget Telmob 2011 2 2" xfId="18879" xr:uid="{00000000-0005-0000-0000-000082160000}"/>
    <cellStyle name="_Table_USA Ownership_Commentaires TBG mars_Copie de Flash du mois d' avril 2009 corrigé par NAIMI_Flash du mois de septembre 2009 (2) (version 1)_Budget Telmob 2011 3" xfId="10232" xr:uid="{00000000-0005-0000-0000-000083160000}"/>
    <cellStyle name="_Table_USA Ownership_Commentaires TBG mars_Copie de Flash du mois d' avril 2009 corrigé par NAIMI_Flash du mois de septembre 2009 (2) (version 1)_Budget Telmob 2011 4" xfId="12152" xr:uid="{00000000-0005-0000-0000-000084160000}"/>
    <cellStyle name="_Table_USA Ownership_Commentaires TBG mars_Copie de Flash du mois d' avril 2009 corrigé par NAIMI_Flash du mois de septembre 2009 (2) (version 1)_Budget Telmob 2011 5" xfId="17484" xr:uid="{00000000-0005-0000-0000-000085160000}"/>
    <cellStyle name="_Table_USA Ownership_Commentaires TBG mars_Copie de Flash du mois d' avril 2009 corrigé par NAIMI_Flash du mois de septembre 2009 (2) (version 1)_Budget Telmob 2011 6" xfId="8391" xr:uid="{00000000-0005-0000-0000-000086160000}"/>
    <cellStyle name="_Table_USA Ownership_Commentaires TBG mars_Copie de Flash du mois d' avril 2009 corrigé par NAIMI_Reporting Onatel Mai 2009 V 0" xfId="1368" xr:uid="{00000000-0005-0000-0000-000087160000}"/>
    <cellStyle name="_Table_USA Ownership_Commentaires TBG mars_Copie de Flash du mois d' avril 2009 corrigé par NAIMI_Reporting Onatel Mai 2009 V 0 2" xfId="14833" xr:uid="{00000000-0005-0000-0000-000088160000}"/>
    <cellStyle name="_Table_USA Ownership_Commentaires TBG mars_Copie de Flash du mois d' avril 2009 corrigé par NAIMI_Reporting Onatel Mai 2009 V 0 2 2" xfId="18626" xr:uid="{00000000-0005-0000-0000-000089160000}"/>
    <cellStyle name="_Table_USA Ownership_Commentaires TBG mars_Copie de Flash du mois d' avril 2009 corrigé par NAIMI_Reporting Onatel Mai 2009 V 0 3" xfId="9193" xr:uid="{00000000-0005-0000-0000-00008A160000}"/>
    <cellStyle name="_Table_USA Ownership_Commentaires TBG mars_Copie de Flash du mois d' avril 2009 corrigé par NAIMI_Reporting Onatel Mai 2009 V 0 4" xfId="13430" xr:uid="{00000000-0005-0000-0000-00008B160000}"/>
    <cellStyle name="_Table_USA Ownership_Commentaires TBG mars_Copie de Flash du mois d' avril 2009 corrigé par NAIMI_Reporting Onatel Mai 2009 V 0 5" xfId="10096" xr:uid="{00000000-0005-0000-0000-00008C160000}"/>
    <cellStyle name="_Table_USA Ownership_Commentaires TBG mars_Copie de Flash du mois d' avril 2009 corrigé par NAIMI_Reporting Onatel Mai 2009 V 0 6" xfId="10577" xr:uid="{00000000-0005-0000-0000-00008D160000}"/>
    <cellStyle name="_Table_USA Ownership_Commentaires TBG mars_Copie de Flash du mois d' avril 2009 corrigé par NAIMI_Reporting Onatel Mai 2009 V 0_Budget Telmob 2011" xfId="3119" xr:uid="{00000000-0005-0000-0000-00008E160000}"/>
    <cellStyle name="_Table_USA Ownership_Commentaires TBG mars_Copie de Flash du mois d' avril 2009 corrigé par NAIMI_Reporting Onatel Mai 2009 V 0_Budget Telmob 2011 2" xfId="15139" xr:uid="{00000000-0005-0000-0000-00008F160000}"/>
    <cellStyle name="_Table_USA Ownership_Commentaires TBG mars_Copie de Flash du mois d' avril 2009 corrigé par NAIMI_Reporting Onatel Mai 2009 V 0_Budget Telmob 2011 2 2" xfId="18880" xr:uid="{00000000-0005-0000-0000-000090160000}"/>
    <cellStyle name="_Table_USA Ownership_Commentaires TBG mars_Copie de Flash du mois d' avril 2009 corrigé par NAIMI_Reporting Onatel Mai 2009 V 0_Budget Telmob 2011 3" xfId="10233" xr:uid="{00000000-0005-0000-0000-000091160000}"/>
    <cellStyle name="_Table_USA Ownership_Commentaires TBG mars_Copie de Flash du mois d' avril 2009 corrigé par NAIMI_Reporting Onatel Mai 2009 V 0_Budget Telmob 2011 4" xfId="12149" xr:uid="{00000000-0005-0000-0000-000092160000}"/>
    <cellStyle name="_Table_USA Ownership_Commentaires TBG mars_Copie de Flash du mois d' avril 2009 corrigé par NAIMI_Reporting Onatel Mai 2009 V 0_Budget Telmob 2011 5" xfId="17483" xr:uid="{00000000-0005-0000-0000-000093160000}"/>
    <cellStyle name="_Table_USA Ownership_Commentaires TBG mars_Copie de Flash du mois d' avril 2009 corrigé par NAIMI_Reporting Onatel Mai 2009 V 0_Budget Telmob 2011 6" xfId="19267" xr:uid="{00000000-0005-0000-0000-000094160000}"/>
    <cellStyle name="_Table_USA Ownership_Commentaires TBG mars_Copie de Flash du mois d' avril 2009 corrigé par NAIMI_Reporting Onatel Mai 2009 V 0_Flash du mois de septembre 2009 (2) (version 1)" xfId="1369" xr:uid="{00000000-0005-0000-0000-000095160000}"/>
    <cellStyle name="_Table_USA Ownership_Commentaires TBG mars_Copie de Flash du mois d' avril 2009 corrigé par NAIMI_Reporting Onatel Mai 2009 V 0_Flash du mois de septembre 2009 (2) (version 1) 2" xfId="14834" xr:uid="{00000000-0005-0000-0000-000096160000}"/>
    <cellStyle name="_Table_USA Ownership_Commentaires TBG mars_Copie de Flash du mois d' avril 2009 corrigé par NAIMI_Reporting Onatel Mai 2009 V 0_Flash du mois de septembre 2009 (2) (version 1) 2 2" xfId="18627" xr:uid="{00000000-0005-0000-0000-000097160000}"/>
    <cellStyle name="_Table_USA Ownership_Commentaires TBG mars_Copie de Flash du mois d' avril 2009 corrigé par NAIMI_Reporting Onatel Mai 2009 V 0_Flash du mois de septembre 2009 (2) (version 1) 3" xfId="9194" xr:uid="{00000000-0005-0000-0000-000098160000}"/>
    <cellStyle name="_Table_USA Ownership_Commentaires TBG mars_Copie de Flash du mois d' avril 2009 corrigé par NAIMI_Reporting Onatel Mai 2009 V 0_Flash du mois de septembre 2009 (2) (version 1) 4" xfId="13429" xr:uid="{00000000-0005-0000-0000-000099160000}"/>
    <cellStyle name="_Table_USA Ownership_Commentaires TBG mars_Copie de Flash du mois d' avril 2009 corrigé par NAIMI_Reporting Onatel Mai 2009 V 0_Flash du mois de septembre 2009 (2) (version 1) 5" xfId="9060" xr:uid="{00000000-0005-0000-0000-00009A160000}"/>
    <cellStyle name="_Table_USA Ownership_Commentaires TBG mars_Copie de Flash du mois d' avril 2009 corrigé par NAIMI_Reporting Onatel Mai 2009 V 0_Flash du mois de septembre 2009 (2) (version 1) 6" xfId="10866" xr:uid="{00000000-0005-0000-0000-00009B160000}"/>
    <cellStyle name="_Table_USA Ownership_Commentaires TBG mars_Copie de Flash du mois d' avril 2009 corrigé par NAIMI_Reporting Onatel Mai 2009 V 0_Flash du mois de septembre 2009 (2) (version 1)_Budget Telmob 2011" xfId="3120" xr:uid="{00000000-0005-0000-0000-00009C160000}"/>
    <cellStyle name="_Table_USA Ownership_Commentaires TBG mars_Copie de Flash du mois d' avril 2009 corrigé par NAIMI_Reporting Onatel Mai 2009 V 0_Flash du mois de septembre 2009 (2) (version 1)_Budget Telmob 2011 2" xfId="15140" xr:uid="{00000000-0005-0000-0000-00009D160000}"/>
    <cellStyle name="_Table_USA Ownership_Commentaires TBG mars_Copie de Flash du mois d' avril 2009 corrigé par NAIMI_Reporting Onatel Mai 2009 V 0_Flash du mois de septembre 2009 (2) (version 1)_Budget Telmob 2011 2 2" xfId="18881" xr:uid="{00000000-0005-0000-0000-00009E160000}"/>
    <cellStyle name="_Table_USA Ownership_Commentaires TBG mars_Copie de Flash du mois d' avril 2009 corrigé par NAIMI_Reporting Onatel Mai 2009 V 0_Flash du mois de septembre 2009 (2) (version 1)_Budget Telmob 2011 3" xfId="10234" xr:uid="{00000000-0005-0000-0000-00009F160000}"/>
    <cellStyle name="_Table_USA Ownership_Commentaires TBG mars_Copie de Flash du mois d' avril 2009 corrigé par NAIMI_Reporting Onatel Mai 2009 V 0_Flash du mois de septembre 2009 (2) (version 1)_Budget Telmob 2011 4" xfId="12146" xr:uid="{00000000-0005-0000-0000-0000A0160000}"/>
    <cellStyle name="_Table_USA Ownership_Commentaires TBG mars_Copie de Flash du mois d' avril 2009 corrigé par NAIMI_Reporting Onatel Mai 2009 V 0_Flash du mois de septembre 2009 (2) (version 1)_Budget Telmob 2011 5" xfId="17482" xr:uid="{00000000-0005-0000-0000-0000A1160000}"/>
    <cellStyle name="_Table_USA Ownership_Commentaires TBG mars_Copie de Flash du mois d' avril 2009 corrigé par NAIMI_Reporting Onatel Mai 2009 V 0_Flash du mois de septembre 2009 (2) (version 1)_Budget Telmob 2011 6" xfId="19134" xr:uid="{00000000-0005-0000-0000-0000A2160000}"/>
    <cellStyle name="_Table_USA Ownership_Commentaires TBG mars_Copie de Flash du mois d' avril 2009 corrigé par NAIMI_Reporting Onatel Mai 2009 V 0_Reporting Onatel septembre  2009 préparé" xfId="1370" xr:uid="{00000000-0005-0000-0000-0000A3160000}"/>
    <cellStyle name="_Table_USA Ownership_Commentaires TBG mars_Copie de Flash du mois d' avril 2009 corrigé par NAIMI_Reporting Onatel Mai 2009 V 0_Reporting Onatel septembre  2009 préparé 2" xfId="14835" xr:uid="{00000000-0005-0000-0000-0000A4160000}"/>
    <cellStyle name="_Table_USA Ownership_Commentaires TBG mars_Copie de Flash du mois d' avril 2009 corrigé par NAIMI_Reporting Onatel Mai 2009 V 0_Reporting Onatel septembre  2009 préparé 2 2" xfId="18628" xr:uid="{00000000-0005-0000-0000-0000A5160000}"/>
    <cellStyle name="_Table_USA Ownership_Commentaires TBG mars_Copie de Flash du mois d' avril 2009 corrigé par NAIMI_Reporting Onatel Mai 2009 V 0_Reporting Onatel septembre  2009 préparé 3" xfId="9195" xr:uid="{00000000-0005-0000-0000-0000A6160000}"/>
    <cellStyle name="_Table_USA Ownership_Commentaires TBG mars_Copie de Flash du mois d' avril 2009 corrigé par NAIMI_Reporting Onatel Mai 2009 V 0_Reporting Onatel septembre  2009 préparé 4" xfId="13428" xr:uid="{00000000-0005-0000-0000-0000A7160000}"/>
    <cellStyle name="_Table_USA Ownership_Commentaires TBG mars_Copie de Flash du mois d' avril 2009 corrigé par NAIMI_Reporting Onatel Mai 2009 V 0_Reporting Onatel septembre  2009 préparé 5" xfId="10095" xr:uid="{00000000-0005-0000-0000-0000A8160000}"/>
    <cellStyle name="_Table_USA Ownership_Commentaires TBG mars_Copie de Flash du mois d' avril 2009 corrigé par NAIMI_Reporting Onatel Mai 2009 V 0_Reporting Onatel septembre  2009 préparé 6" xfId="19849" xr:uid="{00000000-0005-0000-0000-0000A9160000}"/>
    <cellStyle name="_Table_USA Ownership_Commentaires TBG mars_Copie de Flash du mois d' avril 2009 corrigé par NAIMI_Reporting Onatel Mai 2009 V 0_Reporting Onatel septembre  2009 préparé_Budget Telmob 2011" xfId="3121" xr:uid="{00000000-0005-0000-0000-0000AA160000}"/>
    <cellStyle name="_Table_USA Ownership_Commentaires TBG mars_Copie de Flash du mois d' avril 2009 corrigé par NAIMI_Reporting Onatel Mai 2009 V 0_Reporting Onatel septembre  2009 préparé_Budget Telmob 2011 2" xfId="15141" xr:uid="{00000000-0005-0000-0000-0000AB160000}"/>
    <cellStyle name="_Table_USA Ownership_Commentaires TBG mars_Copie de Flash du mois d' avril 2009 corrigé par NAIMI_Reporting Onatel Mai 2009 V 0_Reporting Onatel septembre  2009 préparé_Budget Telmob 2011 2 2" xfId="18882" xr:uid="{00000000-0005-0000-0000-0000AC160000}"/>
    <cellStyle name="_Table_USA Ownership_Commentaires TBG mars_Copie de Flash du mois d' avril 2009 corrigé par NAIMI_Reporting Onatel Mai 2009 V 0_Reporting Onatel septembre  2009 préparé_Budget Telmob 2011 3" xfId="10235" xr:uid="{00000000-0005-0000-0000-0000AD160000}"/>
    <cellStyle name="_Table_USA Ownership_Commentaires TBG mars_Copie de Flash du mois d' avril 2009 corrigé par NAIMI_Reporting Onatel Mai 2009 V 0_Reporting Onatel septembre  2009 préparé_Budget Telmob 2011 4" xfId="12143" xr:uid="{00000000-0005-0000-0000-0000AE160000}"/>
    <cellStyle name="_Table_USA Ownership_Commentaires TBG mars_Copie de Flash du mois d' avril 2009 corrigé par NAIMI_Reporting Onatel Mai 2009 V 0_Reporting Onatel septembre  2009 préparé_Budget Telmob 2011 5" xfId="17481" xr:uid="{00000000-0005-0000-0000-0000AF160000}"/>
    <cellStyle name="_Table_USA Ownership_Commentaires TBG mars_Copie de Flash du mois d' avril 2009 corrigé par NAIMI_Reporting Onatel Mai 2009 V 0_Reporting Onatel septembre  2009 préparé_Budget Telmob 2011 6" xfId="11667" xr:uid="{00000000-0005-0000-0000-0000B0160000}"/>
    <cellStyle name="_Table_USA Ownership_Commentaires TBG mars_Copie de Flash du mois d' avril 2009 corrigé par NAIMI_Reporting Onatel septembre  2009 préparé" xfId="1371" xr:uid="{00000000-0005-0000-0000-0000B1160000}"/>
    <cellStyle name="_Table_USA Ownership_Commentaires TBG mars_Copie de Flash du mois d' avril 2009 corrigé par NAIMI_Reporting Onatel septembre  2009 préparé 2" xfId="14836" xr:uid="{00000000-0005-0000-0000-0000B2160000}"/>
    <cellStyle name="_Table_USA Ownership_Commentaires TBG mars_Copie de Flash du mois d' avril 2009 corrigé par NAIMI_Reporting Onatel septembre  2009 préparé 2 2" xfId="18629" xr:uid="{00000000-0005-0000-0000-0000B3160000}"/>
    <cellStyle name="_Table_USA Ownership_Commentaires TBG mars_Copie de Flash du mois d' avril 2009 corrigé par NAIMI_Reporting Onatel septembre  2009 préparé 3" xfId="9196" xr:uid="{00000000-0005-0000-0000-0000B4160000}"/>
    <cellStyle name="_Table_USA Ownership_Commentaires TBG mars_Copie de Flash du mois d' avril 2009 corrigé par NAIMI_Reporting Onatel septembre  2009 préparé 4" xfId="10822" xr:uid="{00000000-0005-0000-0000-0000B5160000}"/>
    <cellStyle name="_Table_USA Ownership_Commentaires TBG mars_Copie de Flash du mois d' avril 2009 corrigé par NAIMI_Reporting Onatel septembre  2009 préparé 5" xfId="9059" xr:uid="{00000000-0005-0000-0000-0000B6160000}"/>
    <cellStyle name="_Table_USA Ownership_Commentaires TBG mars_Copie de Flash du mois d' avril 2009 corrigé par NAIMI_Reporting Onatel septembre  2009 préparé 6" xfId="20049" xr:uid="{00000000-0005-0000-0000-0000B7160000}"/>
    <cellStyle name="_Table_USA Ownership_Commentaires TBG mars_Copie de Flash du mois d' avril 2009 corrigé par NAIMI_Reporting Onatel septembre  2009 préparé_Budget Telmob 2011" xfId="3122" xr:uid="{00000000-0005-0000-0000-0000B8160000}"/>
    <cellStyle name="_Table_USA Ownership_Commentaires TBG mars_Copie de Flash du mois d' avril 2009 corrigé par NAIMI_Reporting Onatel septembre  2009 préparé_Budget Telmob 2011 2" xfId="15142" xr:uid="{00000000-0005-0000-0000-0000B9160000}"/>
    <cellStyle name="_Table_USA Ownership_Commentaires TBG mars_Copie de Flash du mois d' avril 2009 corrigé par NAIMI_Reporting Onatel septembre  2009 préparé_Budget Telmob 2011 2 2" xfId="18883" xr:uid="{00000000-0005-0000-0000-0000BA160000}"/>
    <cellStyle name="_Table_USA Ownership_Commentaires TBG mars_Copie de Flash du mois d' avril 2009 corrigé par NAIMI_Reporting Onatel septembre  2009 préparé_Budget Telmob 2011 3" xfId="10236" xr:uid="{00000000-0005-0000-0000-0000BB160000}"/>
    <cellStyle name="_Table_USA Ownership_Commentaires TBG mars_Copie de Flash du mois d' avril 2009 corrigé par NAIMI_Reporting Onatel septembre  2009 préparé_Budget Telmob 2011 4" xfId="12140" xr:uid="{00000000-0005-0000-0000-0000BC160000}"/>
    <cellStyle name="_Table_USA Ownership_Commentaires TBG mars_Copie de Flash du mois d' avril 2009 corrigé par NAIMI_Reporting Onatel septembre  2009 préparé_Budget Telmob 2011 5" xfId="17480" xr:uid="{00000000-0005-0000-0000-0000BD160000}"/>
    <cellStyle name="_Table_USA Ownership_Commentaires TBG mars_Copie de Flash du mois d' avril 2009 corrigé par NAIMI_Reporting Onatel septembre  2009 préparé_Budget Telmob 2011 6" xfId="8477" xr:uid="{00000000-0005-0000-0000-0000BE160000}"/>
    <cellStyle name="_Table_USA Ownership_Commentaires TBG mars_Flash du mois d' avril 2009" xfId="1372" xr:uid="{00000000-0005-0000-0000-0000BF160000}"/>
    <cellStyle name="_Table_USA Ownership_Commentaires TBG mars_Flash du mois d' avril 2009 2" xfId="14837" xr:uid="{00000000-0005-0000-0000-0000C0160000}"/>
    <cellStyle name="_Table_USA Ownership_Commentaires TBG mars_Flash du mois d' avril 2009 2 2" xfId="18630" xr:uid="{00000000-0005-0000-0000-0000C1160000}"/>
    <cellStyle name="_Table_USA Ownership_Commentaires TBG mars_Flash du mois d' avril 2009 3" xfId="9197" xr:uid="{00000000-0005-0000-0000-0000C2160000}"/>
    <cellStyle name="_Table_USA Ownership_Commentaires TBG mars_Flash du mois d' avril 2009 4" xfId="13427" xr:uid="{00000000-0005-0000-0000-0000C3160000}"/>
    <cellStyle name="_Table_USA Ownership_Commentaires TBG mars_Flash du mois d' avril 2009 5" xfId="10094" xr:uid="{00000000-0005-0000-0000-0000C4160000}"/>
    <cellStyle name="_Table_USA Ownership_Commentaires TBG mars_Flash du mois d' avril 2009 6" xfId="9661" xr:uid="{00000000-0005-0000-0000-0000C5160000}"/>
    <cellStyle name="_Table_USA Ownership_Commentaires TBG mars_Flash du mois d' avril 2009_Budget Telmob 2011" xfId="3123" xr:uid="{00000000-0005-0000-0000-0000C6160000}"/>
    <cellStyle name="_Table_USA Ownership_Commentaires TBG mars_Flash du mois d' avril 2009_Budget Telmob 2011 2" xfId="15143" xr:uid="{00000000-0005-0000-0000-0000C7160000}"/>
    <cellStyle name="_Table_USA Ownership_Commentaires TBG mars_Flash du mois d' avril 2009_Budget Telmob 2011 2 2" xfId="18884" xr:uid="{00000000-0005-0000-0000-0000C8160000}"/>
    <cellStyle name="_Table_USA Ownership_Commentaires TBG mars_Flash du mois d' avril 2009_Budget Telmob 2011 3" xfId="10237" xr:uid="{00000000-0005-0000-0000-0000C9160000}"/>
    <cellStyle name="_Table_USA Ownership_Commentaires TBG mars_Flash du mois d' avril 2009_Budget Telmob 2011 4" xfId="12137" xr:uid="{00000000-0005-0000-0000-0000CA160000}"/>
    <cellStyle name="_Table_USA Ownership_Commentaires TBG mars_Flash du mois d' avril 2009_Budget Telmob 2011 5" xfId="17479" xr:uid="{00000000-0005-0000-0000-0000CB160000}"/>
    <cellStyle name="_Table_USA Ownership_Commentaires TBG mars_Flash du mois d' avril 2009_Budget Telmob 2011 6" xfId="11666" xr:uid="{00000000-0005-0000-0000-0000CC160000}"/>
    <cellStyle name="_Table_USA Ownership_Commentaires TBG mars_Flash du mois d' avril 2009_Flash du mois de mai 2009" xfId="1373" xr:uid="{00000000-0005-0000-0000-0000CD160000}"/>
    <cellStyle name="_Table_USA Ownership_Commentaires TBG mars_Flash du mois d' avril 2009_Flash du mois de mai 2009 2" xfId="14838" xr:uid="{00000000-0005-0000-0000-0000CE160000}"/>
    <cellStyle name="_Table_USA Ownership_Commentaires TBG mars_Flash du mois d' avril 2009_Flash du mois de mai 2009 2 2" xfId="18631" xr:uid="{00000000-0005-0000-0000-0000CF160000}"/>
    <cellStyle name="_Table_USA Ownership_Commentaires TBG mars_Flash du mois d' avril 2009_Flash du mois de mai 2009 3" xfId="9198" xr:uid="{00000000-0005-0000-0000-0000D0160000}"/>
    <cellStyle name="_Table_USA Ownership_Commentaires TBG mars_Flash du mois d' avril 2009_Flash du mois de mai 2009 4" xfId="13426" xr:uid="{00000000-0005-0000-0000-0000D1160000}"/>
    <cellStyle name="_Table_USA Ownership_Commentaires TBG mars_Flash du mois d' avril 2009_Flash du mois de mai 2009 5" xfId="10093" xr:uid="{00000000-0005-0000-0000-0000D2160000}"/>
    <cellStyle name="_Table_USA Ownership_Commentaires TBG mars_Flash du mois d' avril 2009_Flash du mois de mai 2009 6" xfId="19320" xr:uid="{00000000-0005-0000-0000-0000D3160000}"/>
    <cellStyle name="_Table_USA Ownership_Commentaires TBG mars_Flash du mois d' avril 2009_Flash du mois de mai 2009_Budget Telmob 2011" xfId="3124" xr:uid="{00000000-0005-0000-0000-0000D4160000}"/>
    <cellStyle name="_Table_USA Ownership_Commentaires TBG mars_Flash du mois d' avril 2009_Flash du mois de mai 2009_Budget Telmob 2011 2" xfId="15144" xr:uid="{00000000-0005-0000-0000-0000D5160000}"/>
    <cellStyle name="_Table_USA Ownership_Commentaires TBG mars_Flash du mois d' avril 2009_Flash du mois de mai 2009_Budget Telmob 2011 2 2" xfId="18885" xr:uid="{00000000-0005-0000-0000-0000D6160000}"/>
    <cellStyle name="_Table_USA Ownership_Commentaires TBG mars_Flash du mois d' avril 2009_Flash du mois de mai 2009_Budget Telmob 2011 3" xfId="10238" xr:uid="{00000000-0005-0000-0000-0000D7160000}"/>
    <cellStyle name="_Table_USA Ownership_Commentaires TBG mars_Flash du mois d' avril 2009_Flash du mois de mai 2009_Budget Telmob 2011 4" xfId="12134" xr:uid="{00000000-0005-0000-0000-0000D8160000}"/>
    <cellStyle name="_Table_USA Ownership_Commentaires TBG mars_Flash du mois d' avril 2009_Flash du mois de mai 2009_Budget Telmob 2011 5" xfId="17478" xr:uid="{00000000-0005-0000-0000-0000D9160000}"/>
    <cellStyle name="_Table_USA Ownership_Commentaires TBG mars_Flash du mois d' avril 2009_Flash du mois de mai 2009_Budget Telmob 2011 6" xfId="19268" xr:uid="{00000000-0005-0000-0000-0000DA160000}"/>
    <cellStyle name="_Table_USA Ownership_Commentaires TBG mars_Flash du mois d' avril 2009_Flash du mois de septembre 2009 (2) (version 1)" xfId="1374" xr:uid="{00000000-0005-0000-0000-0000DB160000}"/>
    <cellStyle name="_Table_USA Ownership_Commentaires TBG mars_Flash du mois d' avril 2009_Flash du mois de septembre 2009 (2) (version 1) 2" xfId="14839" xr:uid="{00000000-0005-0000-0000-0000DC160000}"/>
    <cellStyle name="_Table_USA Ownership_Commentaires TBG mars_Flash du mois d' avril 2009_Flash du mois de septembre 2009 (2) (version 1) 2 2" xfId="18632" xr:uid="{00000000-0005-0000-0000-0000DD160000}"/>
    <cellStyle name="_Table_USA Ownership_Commentaires TBG mars_Flash du mois d' avril 2009_Flash du mois de septembre 2009 (2) (version 1) 3" xfId="9199" xr:uid="{00000000-0005-0000-0000-0000DE160000}"/>
    <cellStyle name="_Table_USA Ownership_Commentaires TBG mars_Flash du mois d' avril 2009_Flash du mois de septembre 2009 (2) (version 1) 4" xfId="9874" xr:uid="{00000000-0005-0000-0000-0000DF160000}"/>
    <cellStyle name="_Table_USA Ownership_Commentaires TBG mars_Flash du mois d' avril 2009_Flash du mois de septembre 2009 (2) (version 1) 5" xfId="9058" xr:uid="{00000000-0005-0000-0000-0000E0160000}"/>
    <cellStyle name="_Table_USA Ownership_Commentaires TBG mars_Flash du mois d' avril 2009_Flash du mois de septembre 2009 (2) (version 1) 6" xfId="10865" xr:uid="{00000000-0005-0000-0000-0000E1160000}"/>
    <cellStyle name="_Table_USA Ownership_Commentaires TBG mars_Flash du mois d' avril 2009_Flash du mois de septembre 2009 (2) (version 1)_Budget Telmob 2011" xfId="3125" xr:uid="{00000000-0005-0000-0000-0000E2160000}"/>
    <cellStyle name="_Table_USA Ownership_Commentaires TBG mars_Flash du mois d' avril 2009_Flash du mois de septembre 2009 (2) (version 1)_Budget Telmob 2011 2" xfId="15145" xr:uid="{00000000-0005-0000-0000-0000E3160000}"/>
    <cellStyle name="_Table_USA Ownership_Commentaires TBG mars_Flash du mois d' avril 2009_Flash du mois de septembre 2009 (2) (version 1)_Budget Telmob 2011 2 2" xfId="18886" xr:uid="{00000000-0005-0000-0000-0000E4160000}"/>
    <cellStyle name="_Table_USA Ownership_Commentaires TBG mars_Flash du mois d' avril 2009_Flash du mois de septembre 2009 (2) (version 1)_Budget Telmob 2011 3" xfId="10239" xr:uid="{00000000-0005-0000-0000-0000E5160000}"/>
    <cellStyle name="_Table_USA Ownership_Commentaires TBG mars_Flash du mois d' avril 2009_Flash du mois de septembre 2009 (2) (version 1)_Budget Telmob 2011 4" xfId="12131" xr:uid="{00000000-0005-0000-0000-0000E6160000}"/>
    <cellStyle name="_Table_USA Ownership_Commentaires TBG mars_Flash du mois d' avril 2009_Flash du mois de septembre 2009 (2) (version 1)_Budget Telmob 2011 5" xfId="17477" xr:uid="{00000000-0005-0000-0000-0000E7160000}"/>
    <cellStyle name="_Table_USA Ownership_Commentaires TBG mars_Flash du mois d' avril 2009_Flash du mois de septembre 2009 (2) (version 1)_Budget Telmob 2011 6" xfId="19206" xr:uid="{00000000-0005-0000-0000-0000E8160000}"/>
    <cellStyle name="_Table_USA Ownership_Commentaires TBG mars_Flash du mois d' avril 2009_Reporting Onatel Mai 2009 V 0" xfId="1375" xr:uid="{00000000-0005-0000-0000-0000E9160000}"/>
    <cellStyle name="_Table_USA Ownership_Commentaires TBG mars_Flash du mois d' avril 2009_Reporting Onatel Mai 2009 V 0 2" xfId="14840" xr:uid="{00000000-0005-0000-0000-0000EA160000}"/>
    <cellStyle name="_Table_USA Ownership_Commentaires TBG mars_Flash du mois d' avril 2009_Reporting Onatel Mai 2009 V 0 2 2" xfId="18633" xr:uid="{00000000-0005-0000-0000-0000EB160000}"/>
    <cellStyle name="_Table_USA Ownership_Commentaires TBG mars_Flash du mois d' avril 2009_Reporting Onatel Mai 2009 V 0 3" xfId="9200" xr:uid="{00000000-0005-0000-0000-0000EC160000}"/>
    <cellStyle name="_Table_USA Ownership_Commentaires TBG mars_Flash du mois d' avril 2009_Reporting Onatel Mai 2009 V 0 4" xfId="13425" xr:uid="{00000000-0005-0000-0000-0000ED160000}"/>
    <cellStyle name="_Table_USA Ownership_Commentaires TBG mars_Flash du mois d' avril 2009_Reporting Onatel Mai 2009 V 0 5" xfId="9062" xr:uid="{00000000-0005-0000-0000-0000EE160000}"/>
    <cellStyle name="_Table_USA Ownership_Commentaires TBG mars_Flash du mois d' avril 2009_Reporting Onatel Mai 2009 V 0 6" xfId="19787" xr:uid="{00000000-0005-0000-0000-0000EF160000}"/>
    <cellStyle name="_Table_USA Ownership_Commentaires TBG mars_Flash du mois d' avril 2009_Reporting Onatel Mai 2009 V 0_Budget Telmob 2011" xfId="3126" xr:uid="{00000000-0005-0000-0000-0000F0160000}"/>
    <cellStyle name="_Table_USA Ownership_Commentaires TBG mars_Flash du mois d' avril 2009_Reporting Onatel Mai 2009 V 0_Budget Telmob 2011 2" xfId="15146" xr:uid="{00000000-0005-0000-0000-0000F1160000}"/>
    <cellStyle name="_Table_USA Ownership_Commentaires TBG mars_Flash du mois d' avril 2009_Reporting Onatel Mai 2009 V 0_Budget Telmob 2011 2 2" xfId="18887" xr:uid="{00000000-0005-0000-0000-0000F2160000}"/>
    <cellStyle name="_Table_USA Ownership_Commentaires TBG mars_Flash du mois d' avril 2009_Reporting Onatel Mai 2009 V 0_Budget Telmob 2011 3" xfId="10240" xr:uid="{00000000-0005-0000-0000-0000F3160000}"/>
    <cellStyle name="_Table_USA Ownership_Commentaires TBG mars_Flash du mois d' avril 2009_Reporting Onatel Mai 2009 V 0_Budget Telmob 2011 4" xfId="12128" xr:uid="{00000000-0005-0000-0000-0000F4160000}"/>
    <cellStyle name="_Table_USA Ownership_Commentaires TBG mars_Flash du mois d' avril 2009_Reporting Onatel Mai 2009 V 0_Budget Telmob 2011 5" xfId="17476" xr:uid="{00000000-0005-0000-0000-0000F5160000}"/>
    <cellStyle name="_Table_USA Ownership_Commentaires TBG mars_Flash du mois d' avril 2009_Reporting Onatel Mai 2009 V 0_Budget Telmob 2011 6" xfId="8390" xr:uid="{00000000-0005-0000-0000-0000F6160000}"/>
    <cellStyle name="_Table_USA Ownership_Commentaires TBG mars_Flash du mois d' avril 2009_Reporting Onatel septembre  2009 préparé" xfId="1376" xr:uid="{00000000-0005-0000-0000-0000F7160000}"/>
    <cellStyle name="_Table_USA Ownership_Commentaires TBG mars_Flash du mois d' avril 2009_Reporting Onatel septembre  2009 préparé 2" xfId="14841" xr:uid="{00000000-0005-0000-0000-0000F8160000}"/>
    <cellStyle name="_Table_USA Ownership_Commentaires TBG mars_Flash du mois d' avril 2009_Reporting Onatel septembre  2009 préparé 2 2" xfId="18634" xr:uid="{00000000-0005-0000-0000-0000F9160000}"/>
    <cellStyle name="_Table_USA Ownership_Commentaires TBG mars_Flash du mois d' avril 2009_Reporting Onatel septembre  2009 préparé 3" xfId="9201" xr:uid="{00000000-0005-0000-0000-0000FA160000}"/>
    <cellStyle name="_Table_USA Ownership_Commentaires TBG mars_Flash du mois d' avril 2009_Reporting Onatel septembre  2009 préparé 4" xfId="10821" xr:uid="{00000000-0005-0000-0000-0000FB160000}"/>
    <cellStyle name="_Table_USA Ownership_Commentaires TBG mars_Flash du mois d' avril 2009_Reporting Onatel septembre  2009 préparé 5" xfId="10100" xr:uid="{00000000-0005-0000-0000-0000FC160000}"/>
    <cellStyle name="_Table_USA Ownership_Commentaires TBG mars_Flash du mois d' avril 2009_Reporting Onatel septembre  2009 préparé 6" xfId="20048" xr:uid="{00000000-0005-0000-0000-0000FD160000}"/>
    <cellStyle name="_Table_USA Ownership_Commentaires TBG mars_Flash du mois d' avril 2009_Reporting Onatel septembre  2009 préparé_Budget Telmob 2011" xfId="3127" xr:uid="{00000000-0005-0000-0000-0000FE160000}"/>
    <cellStyle name="_Table_USA Ownership_Commentaires TBG mars_Flash du mois d' avril 2009_Reporting Onatel septembre  2009 préparé_Budget Telmob 2011 2" xfId="15147" xr:uid="{00000000-0005-0000-0000-0000FF160000}"/>
    <cellStyle name="_Table_USA Ownership_Commentaires TBG mars_Flash du mois d' avril 2009_Reporting Onatel septembre  2009 préparé_Budget Telmob 2011 2 2" xfId="18888" xr:uid="{00000000-0005-0000-0000-000000170000}"/>
    <cellStyle name="_Table_USA Ownership_Commentaires TBG mars_Flash du mois d' avril 2009_Reporting Onatel septembre  2009 préparé_Budget Telmob 2011 3" xfId="10241" xr:uid="{00000000-0005-0000-0000-000001170000}"/>
    <cellStyle name="_Table_USA Ownership_Commentaires TBG mars_Flash du mois d' avril 2009_Reporting Onatel septembre  2009 préparé_Budget Telmob 2011 4" xfId="12125" xr:uid="{00000000-0005-0000-0000-000002170000}"/>
    <cellStyle name="_Table_USA Ownership_Commentaires TBG mars_Flash du mois d' avril 2009_Reporting Onatel septembre  2009 préparé_Budget Telmob 2011 5" xfId="17475" xr:uid="{00000000-0005-0000-0000-000003170000}"/>
    <cellStyle name="_Table_USA Ownership_Commentaires TBG mars_Flash du mois d' avril 2009_Reporting Onatel septembre  2009 préparé_Budget Telmob 2011 6" xfId="8389" xr:uid="{00000000-0005-0000-0000-000004170000}"/>
    <cellStyle name="_Table_USA Ownership_Commentaires TBG mars_Flash du mois de mai 2009" xfId="1377" xr:uid="{00000000-0005-0000-0000-000005170000}"/>
    <cellStyle name="_Table_USA Ownership_Commentaires TBG mars_Flash du mois de mai 2009 2" xfId="14842" xr:uid="{00000000-0005-0000-0000-000006170000}"/>
    <cellStyle name="_Table_USA Ownership_Commentaires TBG mars_Flash du mois de mai 2009 2 2" xfId="18635" xr:uid="{00000000-0005-0000-0000-000007170000}"/>
    <cellStyle name="_Table_USA Ownership_Commentaires TBG mars_Flash du mois de mai 2009 3" xfId="9202" xr:uid="{00000000-0005-0000-0000-000008170000}"/>
    <cellStyle name="_Table_USA Ownership_Commentaires TBG mars_Flash du mois de mai 2009 4" xfId="9873" xr:uid="{00000000-0005-0000-0000-000009170000}"/>
    <cellStyle name="_Table_USA Ownership_Commentaires TBG mars_Flash du mois de mai 2009 5" xfId="9064" xr:uid="{00000000-0005-0000-0000-00000A170000}"/>
    <cellStyle name="_Table_USA Ownership_Commentaires TBG mars_Flash du mois de mai 2009 6" xfId="9660" xr:uid="{00000000-0005-0000-0000-00000B170000}"/>
    <cellStyle name="_Table_USA Ownership_Commentaires TBG mars_Flash du mois de mai 2009_Budget Telmob 2011" xfId="3128" xr:uid="{00000000-0005-0000-0000-00000C170000}"/>
    <cellStyle name="_Table_USA Ownership_Commentaires TBG mars_Flash du mois de mai 2009_Budget Telmob 2011 2" xfId="15148" xr:uid="{00000000-0005-0000-0000-00000D170000}"/>
    <cellStyle name="_Table_USA Ownership_Commentaires TBG mars_Flash du mois de mai 2009_Budget Telmob 2011 2 2" xfId="18889" xr:uid="{00000000-0005-0000-0000-00000E170000}"/>
    <cellStyle name="_Table_USA Ownership_Commentaires TBG mars_Flash du mois de mai 2009_Budget Telmob 2011 3" xfId="10242" xr:uid="{00000000-0005-0000-0000-00000F170000}"/>
    <cellStyle name="_Table_USA Ownership_Commentaires TBG mars_Flash du mois de mai 2009_Budget Telmob 2011 4" xfId="12122" xr:uid="{00000000-0005-0000-0000-000010170000}"/>
    <cellStyle name="_Table_USA Ownership_Commentaires TBG mars_Flash du mois de mai 2009_Budget Telmob 2011 5" xfId="17474" xr:uid="{00000000-0005-0000-0000-000011170000}"/>
    <cellStyle name="_Table_USA Ownership_Commentaires TBG mars_Flash du mois de mai 2009_Budget Telmob 2011 6" xfId="19269" xr:uid="{00000000-0005-0000-0000-000012170000}"/>
    <cellStyle name="_Table_USA Ownership_Commentaires TBG mars_Flash du mois de septembre 2009 (2) (version 1)" xfId="1378" xr:uid="{00000000-0005-0000-0000-000013170000}"/>
    <cellStyle name="_Table_USA Ownership_Commentaires TBG mars_Flash du mois de septembre 2009 (2) (version 1) 2" xfId="14843" xr:uid="{00000000-0005-0000-0000-000014170000}"/>
    <cellStyle name="_Table_USA Ownership_Commentaires TBG mars_Flash du mois de septembre 2009 (2) (version 1) 2 2" xfId="18636" xr:uid="{00000000-0005-0000-0000-000015170000}"/>
    <cellStyle name="_Table_USA Ownership_Commentaires TBG mars_Flash du mois de septembre 2009 (2) (version 1) 3" xfId="9203" xr:uid="{00000000-0005-0000-0000-000016170000}"/>
    <cellStyle name="_Table_USA Ownership_Commentaires TBG mars_Flash du mois de septembre 2009 (2) (version 1) 4" xfId="13424" xr:uid="{00000000-0005-0000-0000-000017170000}"/>
    <cellStyle name="_Table_USA Ownership_Commentaires TBG mars_Flash du mois de septembre 2009 (2) (version 1) 5" xfId="10069" xr:uid="{00000000-0005-0000-0000-000018170000}"/>
    <cellStyle name="_Table_USA Ownership_Commentaires TBG mars_Flash du mois de septembre 2009 (2) (version 1) 6" xfId="19342" xr:uid="{00000000-0005-0000-0000-000019170000}"/>
    <cellStyle name="_Table_USA Ownership_Commentaires TBG mars_Flash du mois de septembre 2009 (2) (version 1)_Budget Telmob 2011" xfId="3129" xr:uid="{00000000-0005-0000-0000-00001A170000}"/>
    <cellStyle name="_Table_USA Ownership_Commentaires TBG mars_Flash du mois de septembre 2009 (2) (version 1)_Budget Telmob 2011 2" xfId="15149" xr:uid="{00000000-0005-0000-0000-00001B170000}"/>
    <cellStyle name="_Table_USA Ownership_Commentaires TBG mars_Flash du mois de septembre 2009 (2) (version 1)_Budget Telmob 2011 2 2" xfId="18890" xr:uid="{00000000-0005-0000-0000-00001C170000}"/>
    <cellStyle name="_Table_USA Ownership_Commentaires TBG mars_Flash du mois de septembre 2009 (2) (version 1)_Budget Telmob 2011 3" xfId="10243" xr:uid="{00000000-0005-0000-0000-00001D170000}"/>
    <cellStyle name="_Table_USA Ownership_Commentaires TBG mars_Flash du mois de septembre 2009 (2) (version 1)_Budget Telmob 2011 4" xfId="12119" xr:uid="{00000000-0005-0000-0000-00001E170000}"/>
    <cellStyle name="_Table_USA Ownership_Commentaires TBG mars_Flash du mois de septembre 2009 (2) (version 1)_Budget Telmob 2011 5" xfId="17473" xr:uid="{00000000-0005-0000-0000-00001F170000}"/>
    <cellStyle name="_Table_USA Ownership_Commentaires TBG mars_Flash du mois de septembre 2009 (2) (version 1)_Budget Telmob 2011 6" xfId="19039" xr:uid="{00000000-0005-0000-0000-000020170000}"/>
    <cellStyle name="_Table_USA Ownership_Commentaires TBG mars_Reporting Onatel Mai 2009 V 0" xfId="1379" xr:uid="{00000000-0005-0000-0000-000021170000}"/>
    <cellStyle name="_Table_USA Ownership_Commentaires TBG mars_Reporting Onatel Mai 2009 V 0 2" xfId="14844" xr:uid="{00000000-0005-0000-0000-000022170000}"/>
    <cellStyle name="_Table_USA Ownership_Commentaires TBG mars_Reporting Onatel Mai 2009 V 0 2 2" xfId="18637" xr:uid="{00000000-0005-0000-0000-000023170000}"/>
    <cellStyle name="_Table_USA Ownership_Commentaires TBG mars_Reporting Onatel Mai 2009 V 0 3" xfId="9204" xr:uid="{00000000-0005-0000-0000-000024170000}"/>
    <cellStyle name="_Table_USA Ownership_Commentaires TBG mars_Reporting Onatel Mai 2009 V 0 4" xfId="10820" xr:uid="{00000000-0005-0000-0000-000025170000}"/>
    <cellStyle name="_Table_USA Ownership_Commentaires TBG mars_Reporting Onatel Mai 2009 V 0 5" xfId="10682" xr:uid="{00000000-0005-0000-0000-000026170000}"/>
    <cellStyle name="_Table_USA Ownership_Commentaires TBG mars_Reporting Onatel Mai 2009 V 0 6" xfId="10864" xr:uid="{00000000-0005-0000-0000-000027170000}"/>
    <cellStyle name="_Table_USA Ownership_Commentaires TBG mars_Reporting Onatel Mai 2009 V 0_Budget Telmob 2011" xfId="3130" xr:uid="{00000000-0005-0000-0000-000028170000}"/>
    <cellStyle name="_Table_USA Ownership_Commentaires TBG mars_Reporting Onatel Mai 2009 V 0_Budget Telmob 2011 2" xfId="15150" xr:uid="{00000000-0005-0000-0000-000029170000}"/>
    <cellStyle name="_Table_USA Ownership_Commentaires TBG mars_Reporting Onatel Mai 2009 V 0_Budget Telmob 2011 2 2" xfId="18891" xr:uid="{00000000-0005-0000-0000-00002A170000}"/>
    <cellStyle name="_Table_USA Ownership_Commentaires TBG mars_Reporting Onatel Mai 2009 V 0_Budget Telmob 2011 3" xfId="10244" xr:uid="{00000000-0005-0000-0000-00002B170000}"/>
    <cellStyle name="_Table_USA Ownership_Commentaires TBG mars_Reporting Onatel Mai 2009 V 0_Budget Telmob 2011 4" xfId="12116" xr:uid="{00000000-0005-0000-0000-00002C170000}"/>
    <cellStyle name="_Table_USA Ownership_Commentaires TBG mars_Reporting Onatel Mai 2009 V 0_Budget Telmob 2011 5" xfId="17472" xr:uid="{00000000-0005-0000-0000-00002D170000}"/>
    <cellStyle name="_Table_USA Ownership_Commentaires TBG mars_Reporting Onatel Mai 2009 V 0_Budget Telmob 2011 6" xfId="8388" xr:uid="{00000000-0005-0000-0000-00002E170000}"/>
    <cellStyle name="_Table_USA Ownership_Commentaires TBG mars_Reporting Onatel septembre  2009 préparé" xfId="1380" xr:uid="{00000000-0005-0000-0000-00002F170000}"/>
    <cellStyle name="_Table_USA Ownership_Commentaires TBG mars_Reporting Onatel septembre  2009 préparé 2" xfId="14845" xr:uid="{00000000-0005-0000-0000-000030170000}"/>
    <cellStyle name="_Table_USA Ownership_Commentaires TBG mars_Reporting Onatel septembre  2009 préparé 2 2" xfId="18638" xr:uid="{00000000-0005-0000-0000-000031170000}"/>
    <cellStyle name="_Table_USA Ownership_Commentaires TBG mars_Reporting Onatel septembre  2009 préparé 3" xfId="9205" xr:uid="{00000000-0005-0000-0000-000032170000}"/>
    <cellStyle name="_Table_USA Ownership_Commentaires TBG mars_Reporting Onatel septembre  2009 préparé 4" xfId="9872" xr:uid="{00000000-0005-0000-0000-000033170000}"/>
    <cellStyle name="_Table_USA Ownership_Commentaires TBG mars_Reporting Onatel septembre  2009 préparé 5" xfId="10361" xr:uid="{00000000-0005-0000-0000-000034170000}"/>
    <cellStyle name="_Table_USA Ownership_Commentaires TBG mars_Reporting Onatel septembre  2009 préparé 6" xfId="19764" xr:uid="{00000000-0005-0000-0000-000035170000}"/>
    <cellStyle name="_Table_USA Ownership_Commentaires TBG mars_Reporting Onatel septembre  2009 préparé_Budget Telmob 2011" xfId="3131" xr:uid="{00000000-0005-0000-0000-000036170000}"/>
    <cellStyle name="_Table_USA Ownership_Commentaires TBG mars_Reporting Onatel septembre  2009 préparé_Budget Telmob 2011 2" xfId="15151" xr:uid="{00000000-0005-0000-0000-000037170000}"/>
    <cellStyle name="_Table_USA Ownership_Commentaires TBG mars_Reporting Onatel septembre  2009 préparé_Budget Telmob 2011 2 2" xfId="18892" xr:uid="{00000000-0005-0000-0000-000038170000}"/>
    <cellStyle name="_Table_USA Ownership_Commentaires TBG mars_Reporting Onatel septembre  2009 préparé_Budget Telmob 2011 3" xfId="10245" xr:uid="{00000000-0005-0000-0000-000039170000}"/>
    <cellStyle name="_Table_USA Ownership_Commentaires TBG mars_Reporting Onatel septembre  2009 préparé_Budget Telmob 2011 4" xfId="12113" xr:uid="{00000000-0005-0000-0000-00003A170000}"/>
    <cellStyle name="_Table_USA Ownership_Commentaires TBG mars_Reporting Onatel septembre  2009 préparé_Budget Telmob 2011 5" xfId="17471" xr:uid="{00000000-0005-0000-0000-00003B170000}"/>
    <cellStyle name="_Table_USA Ownership_Commentaires TBG mars_Reporting Onatel septembre  2009 préparé_Budget Telmob 2011 6" xfId="9041" xr:uid="{00000000-0005-0000-0000-00003C170000}"/>
    <cellStyle name="_Table_USA Ownership_Copie de Flash du mois d' avril 2009 corrigé par NAIMI" xfId="1381" xr:uid="{00000000-0005-0000-0000-00003D170000}"/>
    <cellStyle name="_Table_USA Ownership_Copie de Flash du mois d' avril 2009 corrigé par NAIMI 2" xfId="14846" xr:uid="{00000000-0005-0000-0000-00003E170000}"/>
    <cellStyle name="_Table_USA Ownership_Copie de Flash du mois d' avril 2009 corrigé par NAIMI 2 2" xfId="18639" xr:uid="{00000000-0005-0000-0000-00003F170000}"/>
    <cellStyle name="_Table_USA Ownership_Copie de Flash du mois d' avril 2009 corrigé par NAIMI 3" xfId="9206" xr:uid="{00000000-0005-0000-0000-000040170000}"/>
    <cellStyle name="_Table_USA Ownership_Copie de Flash du mois d' avril 2009 corrigé par NAIMI 4" xfId="13423" xr:uid="{00000000-0005-0000-0000-000041170000}"/>
    <cellStyle name="_Table_USA Ownership_Copie de Flash du mois d' avril 2009 corrigé par NAIMI 5" xfId="18743" xr:uid="{00000000-0005-0000-0000-000042170000}"/>
    <cellStyle name="_Table_USA Ownership_Copie de Flash du mois d' avril 2009 corrigé par NAIMI 6" xfId="20047" xr:uid="{00000000-0005-0000-0000-000043170000}"/>
    <cellStyle name="_Table_USA Ownership_Copie de Flash du mois d' avril 2009 corrigé par NAIMI_Budget Telmob 2011" xfId="3132" xr:uid="{00000000-0005-0000-0000-000044170000}"/>
    <cellStyle name="_Table_USA Ownership_Copie de Flash du mois d' avril 2009 corrigé par NAIMI_Budget Telmob 2011 2" xfId="15152" xr:uid="{00000000-0005-0000-0000-000045170000}"/>
    <cellStyle name="_Table_USA Ownership_Copie de Flash du mois d' avril 2009 corrigé par NAIMI_Budget Telmob 2011 2 2" xfId="18893" xr:uid="{00000000-0005-0000-0000-000046170000}"/>
    <cellStyle name="_Table_USA Ownership_Copie de Flash du mois d' avril 2009 corrigé par NAIMI_Budget Telmob 2011 3" xfId="10246" xr:uid="{00000000-0005-0000-0000-000047170000}"/>
    <cellStyle name="_Table_USA Ownership_Copie de Flash du mois d' avril 2009 corrigé par NAIMI_Budget Telmob 2011 4" xfId="12110" xr:uid="{00000000-0005-0000-0000-000048170000}"/>
    <cellStyle name="_Table_USA Ownership_Copie de Flash du mois d' avril 2009 corrigé par NAIMI_Budget Telmob 2011 5" xfId="17470" xr:uid="{00000000-0005-0000-0000-000049170000}"/>
    <cellStyle name="_Table_USA Ownership_Copie de Flash du mois d' avril 2009 corrigé par NAIMI_Budget Telmob 2011 6" xfId="8387" xr:uid="{00000000-0005-0000-0000-00004A170000}"/>
    <cellStyle name="_Table_USA Ownership_Copie de Flash du mois d' avril 2009 corrigé par NAIMI_Flash du mois de mai 2009" xfId="1382" xr:uid="{00000000-0005-0000-0000-00004B170000}"/>
    <cellStyle name="_Table_USA Ownership_Copie de Flash du mois d' avril 2009 corrigé par NAIMI_Flash du mois de mai 2009 2" xfId="14847" xr:uid="{00000000-0005-0000-0000-00004C170000}"/>
    <cellStyle name="_Table_USA Ownership_Copie de Flash du mois d' avril 2009 corrigé par NAIMI_Flash du mois de mai 2009 2 2" xfId="18640" xr:uid="{00000000-0005-0000-0000-00004D170000}"/>
    <cellStyle name="_Table_USA Ownership_Copie de Flash du mois d' avril 2009 corrigé par NAIMI_Flash du mois de mai 2009 3" xfId="9207" xr:uid="{00000000-0005-0000-0000-00004E170000}"/>
    <cellStyle name="_Table_USA Ownership_Copie de Flash du mois d' avril 2009 corrigé par NAIMI_Flash du mois de mai 2009 4" xfId="13422" xr:uid="{00000000-0005-0000-0000-00004F170000}"/>
    <cellStyle name="_Table_USA Ownership_Copie de Flash du mois d' avril 2009 corrigé par NAIMI_Flash du mois de mai 2009 5" xfId="19533" xr:uid="{00000000-0005-0000-0000-000050170000}"/>
    <cellStyle name="_Table_USA Ownership_Copie de Flash du mois d' avril 2009 corrigé par NAIMI_Flash du mois de mai 2009 6" xfId="10476" xr:uid="{00000000-0005-0000-0000-000051170000}"/>
    <cellStyle name="_Table_USA Ownership_Copie de Flash du mois d' avril 2009 corrigé par NAIMI_Flash du mois de mai 2009_Budget Telmob 2011" xfId="3133" xr:uid="{00000000-0005-0000-0000-000052170000}"/>
    <cellStyle name="_Table_USA Ownership_Copie de Flash du mois d' avril 2009 corrigé par NAIMI_Flash du mois de mai 2009_Budget Telmob 2011 2" xfId="15153" xr:uid="{00000000-0005-0000-0000-000053170000}"/>
    <cellStyle name="_Table_USA Ownership_Copie de Flash du mois d' avril 2009 corrigé par NAIMI_Flash du mois de mai 2009_Budget Telmob 2011 2 2" xfId="18894" xr:uid="{00000000-0005-0000-0000-000054170000}"/>
    <cellStyle name="_Table_USA Ownership_Copie de Flash du mois d' avril 2009 corrigé par NAIMI_Flash du mois de mai 2009_Budget Telmob 2011 3" xfId="10247" xr:uid="{00000000-0005-0000-0000-000055170000}"/>
    <cellStyle name="_Table_USA Ownership_Copie de Flash du mois d' avril 2009 corrigé par NAIMI_Flash du mois de mai 2009_Budget Telmob 2011 4" xfId="12107" xr:uid="{00000000-0005-0000-0000-000056170000}"/>
    <cellStyle name="_Table_USA Ownership_Copie de Flash du mois d' avril 2009 corrigé par NAIMI_Flash du mois de mai 2009_Budget Telmob 2011 5" xfId="17469" xr:uid="{00000000-0005-0000-0000-000057170000}"/>
    <cellStyle name="_Table_USA Ownership_Copie de Flash du mois d' avril 2009 corrigé par NAIMI_Flash du mois de mai 2009_Budget Telmob 2011 6" xfId="17579" xr:uid="{00000000-0005-0000-0000-000058170000}"/>
    <cellStyle name="_Table_USA Ownership_Copie de Flash du mois d' avril 2009 corrigé par NAIMI_Flash du mois de septembre 2009 (2) (version 1)" xfId="1383" xr:uid="{00000000-0005-0000-0000-000059170000}"/>
    <cellStyle name="_Table_USA Ownership_Copie de Flash du mois d' avril 2009 corrigé par NAIMI_Flash du mois de septembre 2009 (2) (version 1) 2" xfId="14848" xr:uid="{00000000-0005-0000-0000-00005A170000}"/>
    <cellStyle name="_Table_USA Ownership_Copie de Flash du mois d' avril 2009 corrigé par NAIMI_Flash du mois de septembre 2009 (2) (version 1) 2 2" xfId="18641" xr:uid="{00000000-0005-0000-0000-00005B170000}"/>
    <cellStyle name="_Table_USA Ownership_Copie de Flash du mois d' avril 2009 corrigé par NAIMI_Flash du mois de septembre 2009 (2) (version 1) 3" xfId="9208" xr:uid="{00000000-0005-0000-0000-00005C170000}"/>
    <cellStyle name="_Table_USA Ownership_Copie de Flash du mois d' avril 2009 corrigé par NAIMI_Flash du mois de septembre 2009 (2) (version 1) 4" xfId="11271" xr:uid="{00000000-0005-0000-0000-00005D170000}"/>
    <cellStyle name="_Table_USA Ownership_Copie de Flash du mois d' avril 2009 corrigé par NAIMI_Flash du mois de septembre 2009 (2) (version 1) 5" xfId="17825" xr:uid="{00000000-0005-0000-0000-00005E170000}"/>
    <cellStyle name="_Table_USA Ownership_Copie de Flash du mois d' avril 2009 corrigé par NAIMI_Flash du mois de septembre 2009 (2) (version 1) 6" xfId="10863" xr:uid="{00000000-0005-0000-0000-00005F170000}"/>
    <cellStyle name="_Table_USA Ownership_Copie de Flash du mois d' avril 2009 corrigé par NAIMI_Flash du mois de septembre 2009 (2) (version 1)_Budget Telmob 2011" xfId="3134" xr:uid="{00000000-0005-0000-0000-000060170000}"/>
    <cellStyle name="_Table_USA Ownership_Copie de Flash du mois d' avril 2009 corrigé par NAIMI_Flash du mois de septembre 2009 (2) (version 1)_Budget Telmob 2011 2" xfId="15154" xr:uid="{00000000-0005-0000-0000-000061170000}"/>
    <cellStyle name="_Table_USA Ownership_Copie de Flash du mois d' avril 2009 corrigé par NAIMI_Flash du mois de septembre 2009 (2) (version 1)_Budget Telmob 2011 2 2" xfId="18895" xr:uid="{00000000-0005-0000-0000-000062170000}"/>
    <cellStyle name="_Table_USA Ownership_Copie de Flash du mois d' avril 2009 corrigé par NAIMI_Flash du mois de septembre 2009 (2) (version 1)_Budget Telmob 2011 3" xfId="10248" xr:uid="{00000000-0005-0000-0000-000063170000}"/>
    <cellStyle name="_Table_USA Ownership_Copie de Flash du mois d' avril 2009 corrigé par NAIMI_Flash du mois de septembre 2009 (2) (version 1)_Budget Telmob 2011 4" xfId="12104" xr:uid="{00000000-0005-0000-0000-000064170000}"/>
    <cellStyle name="_Table_USA Ownership_Copie de Flash du mois d' avril 2009 corrigé par NAIMI_Flash du mois de septembre 2009 (2) (version 1)_Budget Telmob 2011 5" xfId="17468" xr:uid="{00000000-0005-0000-0000-000065170000}"/>
    <cellStyle name="_Table_USA Ownership_Copie de Flash du mois d' avril 2009 corrigé par NAIMI_Flash du mois de septembre 2009 (2) (version 1)_Budget Telmob 2011 6" xfId="19270" xr:uid="{00000000-0005-0000-0000-000066170000}"/>
    <cellStyle name="_Table_USA Ownership_Copie de Flash du mois d' avril 2009 corrigé par NAIMI_Reporting Onatel Mai 2009 V 0" xfId="1384" xr:uid="{00000000-0005-0000-0000-000067170000}"/>
    <cellStyle name="_Table_USA Ownership_Copie de Flash du mois d' avril 2009 corrigé par NAIMI_Reporting Onatel Mai 2009 V 0 2" xfId="14849" xr:uid="{00000000-0005-0000-0000-000068170000}"/>
    <cellStyle name="_Table_USA Ownership_Copie de Flash du mois d' avril 2009 corrigé par NAIMI_Reporting Onatel Mai 2009 V 0 2 2" xfId="18642" xr:uid="{00000000-0005-0000-0000-000069170000}"/>
    <cellStyle name="_Table_USA Ownership_Copie de Flash du mois d' avril 2009 corrigé par NAIMI_Reporting Onatel Mai 2009 V 0 3" xfId="9209" xr:uid="{00000000-0005-0000-0000-00006A170000}"/>
    <cellStyle name="_Table_USA Ownership_Copie de Flash du mois d' avril 2009 corrigé par NAIMI_Reporting Onatel Mai 2009 V 0 4" xfId="10819" xr:uid="{00000000-0005-0000-0000-00006B170000}"/>
    <cellStyle name="_Table_USA Ownership_Copie de Flash du mois d' avril 2009 corrigé par NAIMI_Reporting Onatel Mai 2009 V 0 5" xfId="17824" xr:uid="{00000000-0005-0000-0000-00006C170000}"/>
    <cellStyle name="_Table_USA Ownership_Copie de Flash du mois d' avril 2009 corrigé par NAIMI_Reporting Onatel Mai 2009 V 0 6" xfId="19899" xr:uid="{00000000-0005-0000-0000-00006D170000}"/>
    <cellStyle name="_Table_USA Ownership_Copie de Flash du mois d' avril 2009 corrigé par NAIMI_Reporting Onatel Mai 2009 V 0_Budget Telmob 2011" xfId="3135" xr:uid="{00000000-0005-0000-0000-00006E170000}"/>
    <cellStyle name="_Table_USA Ownership_Copie de Flash du mois d' avril 2009 corrigé par NAIMI_Reporting Onatel Mai 2009 V 0_Budget Telmob 2011 2" xfId="15155" xr:uid="{00000000-0005-0000-0000-00006F170000}"/>
    <cellStyle name="_Table_USA Ownership_Copie de Flash du mois d' avril 2009 corrigé par NAIMI_Reporting Onatel Mai 2009 V 0_Budget Telmob 2011 2 2" xfId="18896" xr:uid="{00000000-0005-0000-0000-000070170000}"/>
    <cellStyle name="_Table_USA Ownership_Copie de Flash du mois d' avril 2009 corrigé par NAIMI_Reporting Onatel Mai 2009 V 0_Budget Telmob 2011 3" xfId="10249" xr:uid="{00000000-0005-0000-0000-000071170000}"/>
    <cellStyle name="_Table_USA Ownership_Copie de Flash du mois d' avril 2009 corrigé par NAIMI_Reporting Onatel Mai 2009 V 0_Budget Telmob 2011 4" xfId="12101" xr:uid="{00000000-0005-0000-0000-000072170000}"/>
    <cellStyle name="_Table_USA Ownership_Copie de Flash du mois d' avril 2009 corrigé par NAIMI_Reporting Onatel Mai 2009 V 0_Budget Telmob 2011 5" xfId="17467" xr:uid="{00000000-0005-0000-0000-000073170000}"/>
    <cellStyle name="_Table_USA Ownership_Copie de Flash du mois d' avril 2009 corrigé par NAIMI_Reporting Onatel Mai 2009 V 0_Budget Telmob 2011 6" xfId="19090" xr:uid="{00000000-0005-0000-0000-000074170000}"/>
    <cellStyle name="_Table_USA Ownership_Copie de Flash du mois d' avril 2009 corrigé par NAIMI_Reporting Onatel Mai 2009 V 0_Flash du mois de septembre 2009 (2) (version 1)" xfId="1385" xr:uid="{00000000-0005-0000-0000-000075170000}"/>
    <cellStyle name="_Table_USA Ownership_Copie de Flash du mois d' avril 2009 corrigé par NAIMI_Reporting Onatel Mai 2009 V 0_Flash du mois de septembre 2009 (2) (version 1) 2" xfId="14850" xr:uid="{00000000-0005-0000-0000-000076170000}"/>
    <cellStyle name="_Table_USA Ownership_Copie de Flash du mois d' avril 2009 corrigé par NAIMI_Reporting Onatel Mai 2009 V 0_Flash du mois de septembre 2009 (2) (version 1) 2 2" xfId="18643" xr:uid="{00000000-0005-0000-0000-000077170000}"/>
    <cellStyle name="_Table_USA Ownership_Copie de Flash du mois d' avril 2009 corrigé par NAIMI_Reporting Onatel Mai 2009 V 0_Flash du mois de septembre 2009 (2) (version 1) 3" xfId="9210" xr:uid="{00000000-0005-0000-0000-000078170000}"/>
    <cellStyle name="_Table_USA Ownership_Copie de Flash du mois d' avril 2009 corrigé par NAIMI_Reporting Onatel Mai 2009 V 0_Flash du mois de septembre 2009 (2) (version 1) 4" xfId="9871" xr:uid="{00000000-0005-0000-0000-000079170000}"/>
    <cellStyle name="_Table_USA Ownership_Copie de Flash du mois d' avril 2009 corrigé par NAIMI_Reporting Onatel Mai 2009 V 0_Flash du mois de septembre 2009 (2) (version 1) 5" xfId="19184" xr:uid="{00000000-0005-0000-0000-00007A170000}"/>
    <cellStyle name="_Table_USA Ownership_Copie de Flash du mois d' avril 2009 corrigé par NAIMI_Reporting Onatel Mai 2009 V 0_Flash du mois de septembre 2009 (2) (version 1) 6" xfId="20046" xr:uid="{00000000-0005-0000-0000-00007B170000}"/>
    <cellStyle name="_Table_USA Ownership_Copie de Flash du mois d' avril 2009 corrigé par NAIMI_Reporting Onatel Mai 2009 V 0_Flash du mois de septembre 2009 (2) (version 1)_Budget Telmob 2011" xfId="3136" xr:uid="{00000000-0005-0000-0000-00007C170000}"/>
    <cellStyle name="_Table_USA Ownership_Copie de Flash du mois d' avril 2009 corrigé par NAIMI_Reporting Onatel Mai 2009 V 0_Flash du mois de septembre 2009 (2) (version 1)_Budget Telmob 2011 2" xfId="15156" xr:uid="{00000000-0005-0000-0000-00007D170000}"/>
    <cellStyle name="_Table_USA Ownership_Copie de Flash du mois d' avril 2009 corrigé par NAIMI_Reporting Onatel Mai 2009 V 0_Flash du mois de septembre 2009 (2) (version 1)_Budget Telmob 2011 2 2" xfId="18897" xr:uid="{00000000-0005-0000-0000-00007E170000}"/>
    <cellStyle name="_Table_USA Ownership_Copie de Flash du mois d' avril 2009 corrigé par NAIMI_Reporting Onatel Mai 2009 V 0_Flash du mois de septembre 2009 (2) (version 1)_Budget Telmob 2011 3" xfId="10250" xr:uid="{00000000-0005-0000-0000-00007F170000}"/>
    <cellStyle name="_Table_USA Ownership_Copie de Flash du mois d' avril 2009 corrigé par NAIMI_Reporting Onatel Mai 2009 V 0_Flash du mois de septembre 2009 (2) (version 1)_Budget Telmob 2011 4" xfId="12098" xr:uid="{00000000-0005-0000-0000-000080170000}"/>
    <cellStyle name="_Table_USA Ownership_Copie de Flash du mois d' avril 2009 corrigé par NAIMI_Reporting Onatel Mai 2009 V 0_Flash du mois de septembre 2009 (2) (version 1)_Budget Telmob 2011 5" xfId="17466" xr:uid="{00000000-0005-0000-0000-000081170000}"/>
    <cellStyle name="_Table_USA Ownership_Copie de Flash du mois d' avril 2009 corrigé par NAIMI_Reporting Onatel Mai 2009 V 0_Flash du mois de septembre 2009 (2) (version 1)_Budget Telmob 2011 6" xfId="8386" xr:uid="{00000000-0005-0000-0000-000082170000}"/>
    <cellStyle name="_Table_USA Ownership_Copie de Flash du mois d' avril 2009 corrigé par NAIMI_Reporting Onatel Mai 2009 V 0_Reporting Onatel septembre  2009 préparé" xfId="1386" xr:uid="{00000000-0005-0000-0000-000083170000}"/>
    <cellStyle name="_Table_USA Ownership_Copie de Flash du mois d' avril 2009 corrigé par NAIMI_Reporting Onatel Mai 2009 V 0_Reporting Onatel septembre  2009 préparé 2" xfId="14851" xr:uid="{00000000-0005-0000-0000-000084170000}"/>
    <cellStyle name="_Table_USA Ownership_Copie de Flash du mois d' avril 2009 corrigé par NAIMI_Reporting Onatel Mai 2009 V 0_Reporting Onatel septembre  2009 préparé 2 2" xfId="18644" xr:uid="{00000000-0005-0000-0000-000085170000}"/>
    <cellStyle name="_Table_USA Ownership_Copie de Flash du mois d' avril 2009 corrigé par NAIMI_Reporting Onatel Mai 2009 V 0_Reporting Onatel septembre  2009 préparé 3" xfId="9211" xr:uid="{00000000-0005-0000-0000-000086170000}"/>
    <cellStyle name="_Table_USA Ownership_Copie de Flash du mois d' avril 2009 corrigé par NAIMI_Reporting Onatel Mai 2009 V 0_Reporting Onatel septembre  2009 préparé 4" xfId="10606" xr:uid="{00000000-0005-0000-0000-000087170000}"/>
    <cellStyle name="_Table_USA Ownership_Copie de Flash du mois d' avril 2009 corrigé par NAIMI_Reporting Onatel Mai 2009 V 0_Reporting Onatel septembre  2009 préparé 5" xfId="19532" xr:uid="{00000000-0005-0000-0000-000088170000}"/>
    <cellStyle name="_Table_USA Ownership_Copie de Flash du mois d' avril 2009 corrigé par NAIMI_Reporting Onatel Mai 2009 V 0_Reporting Onatel septembre  2009 préparé 6" xfId="11075" xr:uid="{00000000-0005-0000-0000-000089170000}"/>
    <cellStyle name="_Table_USA Ownership_Copie de Flash du mois d' avril 2009 corrigé par NAIMI_Reporting Onatel Mai 2009 V 0_Reporting Onatel septembre  2009 préparé_Budget Telmob 2011" xfId="3137" xr:uid="{00000000-0005-0000-0000-00008A170000}"/>
    <cellStyle name="_Table_USA Ownership_Copie de Flash du mois d' avril 2009 corrigé par NAIMI_Reporting Onatel Mai 2009 V 0_Reporting Onatel septembre  2009 préparé_Budget Telmob 2011 2" xfId="15157" xr:uid="{00000000-0005-0000-0000-00008B170000}"/>
    <cellStyle name="_Table_USA Ownership_Copie de Flash du mois d' avril 2009 corrigé par NAIMI_Reporting Onatel Mai 2009 V 0_Reporting Onatel septembre  2009 préparé_Budget Telmob 2011 2 2" xfId="18898" xr:uid="{00000000-0005-0000-0000-00008C170000}"/>
    <cellStyle name="_Table_USA Ownership_Copie de Flash du mois d' avril 2009 corrigé par NAIMI_Reporting Onatel Mai 2009 V 0_Reporting Onatel septembre  2009 préparé_Budget Telmob 2011 3" xfId="10251" xr:uid="{00000000-0005-0000-0000-00008D170000}"/>
    <cellStyle name="_Table_USA Ownership_Copie de Flash du mois d' avril 2009 corrigé par NAIMI_Reporting Onatel Mai 2009 V 0_Reporting Onatel septembre  2009 préparé_Budget Telmob 2011 4" xfId="12095" xr:uid="{00000000-0005-0000-0000-00008E170000}"/>
    <cellStyle name="_Table_USA Ownership_Copie de Flash du mois d' avril 2009 corrigé par NAIMI_Reporting Onatel Mai 2009 V 0_Reporting Onatel septembre  2009 préparé_Budget Telmob 2011 5" xfId="17465" xr:uid="{00000000-0005-0000-0000-00008F170000}"/>
    <cellStyle name="_Table_USA Ownership_Copie de Flash du mois d' avril 2009 corrigé par NAIMI_Reporting Onatel Mai 2009 V 0_Reporting Onatel septembre  2009 préparé_Budget Telmob 2011 6" xfId="8549" xr:uid="{00000000-0005-0000-0000-000090170000}"/>
    <cellStyle name="_Table_USA Ownership_Copie de Flash du mois d' avril 2009 corrigé par NAIMI_Reporting Onatel septembre  2009 préparé" xfId="1387" xr:uid="{00000000-0005-0000-0000-000091170000}"/>
    <cellStyle name="_Table_USA Ownership_Copie de Flash du mois d' avril 2009 corrigé par NAIMI_Reporting Onatel septembre  2009 préparé 2" xfId="14852" xr:uid="{00000000-0005-0000-0000-000092170000}"/>
    <cellStyle name="_Table_USA Ownership_Copie de Flash du mois d' avril 2009 corrigé par NAIMI_Reporting Onatel septembre  2009 préparé 2 2" xfId="18645" xr:uid="{00000000-0005-0000-0000-000093170000}"/>
    <cellStyle name="_Table_USA Ownership_Copie de Flash du mois d' avril 2009 corrigé par NAIMI_Reporting Onatel septembre  2009 préparé 3" xfId="9212" xr:uid="{00000000-0005-0000-0000-000094170000}"/>
    <cellStyle name="_Table_USA Ownership_Copie de Flash du mois d' avril 2009 corrigé par NAIMI_Reporting Onatel septembre  2009 préparé 4" xfId="9865" xr:uid="{00000000-0005-0000-0000-000095170000}"/>
    <cellStyle name="_Table_USA Ownership_Copie de Flash du mois d' avril 2009 corrigé par NAIMI_Reporting Onatel septembre  2009 préparé 5" xfId="17823" xr:uid="{00000000-0005-0000-0000-000096170000}"/>
    <cellStyle name="_Table_USA Ownership_Copie de Flash du mois d' avril 2009 corrigé par NAIMI_Reporting Onatel septembre  2009 préparé 6" xfId="17100" xr:uid="{00000000-0005-0000-0000-000097170000}"/>
    <cellStyle name="_Table_USA Ownership_Copie de Flash du mois d' avril 2009 corrigé par NAIMI_Reporting Onatel septembre  2009 préparé_Budget Telmob 2011" xfId="3138" xr:uid="{00000000-0005-0000-0000-000098170000}"/>
    <cellStyle name="_Table_USA Ownership_Copie de Flash du mois d' avril 2009 corrigé par NAIMI_Reporting Onatel septembre  2009 préparé_Budget Telmob 2011 2" xfId="15158" xr:uid="{00000000-0005-0000-0000-000099170000}"/>
    <cellStyle name="_Table_USA Ownership_Copie de Flash du mois d' avril 2009 corrigé par NAIMI_Reporting Onatel septembre  2009 préparé_Budget Telmob 2011 2 2" xfId="18899" xr:uid="{00000000-0005-0000-0000-00009A170000}"/>
    <cellStyle name="_Table_USA Ownership_Copie de Flash du mois d' avril 2009 corrigé par NAIMI_Reporting Onatel septembre  2009 préparé_Budget Telmob 2011 3" xfId="10252" xr:uid="{00000000-0005-0000-0000-00009B170000}"/>
    <cellStyle name="_Table_USA Ownership_Copie de Flash du mois d' avril 2009 corrigé par NAIMI_Reporting Onatel septembre  2009 préparé_Budget Telmob 2011 4" xfId="12092" xr:uid="{00000000-0005-0000-0000-00009C170000}"/>
    <cellStyle name="_Table_USA Ownership_Copie de Flash du mois d' avril 2009 corrigé par NAIMI_Reporting Onatel septembre  2009 préparé_Budget Telmob 2011 5" xfId="17464" xr:uid="{00000000-0005-0000-0000-00009D170000}"/>
    <cellStyle name="_Table_USA Ownership_Copie de Flash du mois d' avril 2009 corrigé par NAIMI_Reporting Onatel septembre  2009 préparé_Budget Telmob 2011 6" xfId="11665" xr:uid="{00000000-0005-0000-0000-00009E170000}"/>
    <cellStyle name="_Table_USA Ownership_Flash du mois d' avril 2009" xfId="1388" xr:uid="{00000000-0005-0000-0000-00009F170000}"/>
    <cellStyle name="_Table_USA Ownership_Flash du mois d' avril 2009 2" xfId="14853" xr:uid="{00000000-0005-0000-0000-0000A0170000}"/>
    <cellStyle name="_Table_USA Ownership_Flash du mois d' avril 2009 2 2" xfId="18646" xr:uid="{00000000-0005-0000-0000-0000A1170000}"/>
    <cellStyle name="_Table_USA Ownership_Flash du mois d' avril 2009 3" xfId="9213" xr:uid="{00000000-0005-0000-0000-0000A2170000}"/>
    <cellStyle name="_Table_USA Ownership_Flash du mois d' avril 2009 4" xfId="9864" xr:uid="{00000000-0005-0000-0000-0000A3170000}"/>
    <cellStyle name="_Table_USA Ownership_Flash du mois d' avril 2009 5" xfId="11645" xr:uid="{00000000-0005-0000-0000-0000A4170000}"/>
    <cellStyle name="_Table_USA Ownership_Flash du mois d' avril 2009 6" xfId="10862" xr:uid="{00000000-0005-0000-0000-0000A5170000}"/>
    <cellStyle name="_Table_USA Ownership_Flash du mois d' avril 2009_Budget Telmob 2011" xfId="3139" xr:uid="{00000000-0005-0000-0000-0000A6170000}"/>
    <cellStyle name="_Table_USA Ownership_Flash du mois d' avril 2009_Budget Telmob 2011 2" xfId="15159" xr:uid="{00000000-0005-0000-0000-0000A7170000}"/>
    <cellStyle name="_Table_USA Ownership_Flash du mois d' avril 2009_Budget Telmob 2011 2 2" xfId="18900" xr:uid="{00000000-0005-0000-0000-0000A8170000}"/>
    <cellStyle name="_Table_USA Ownership_Flash du mois d' avril 2009_Budget Telmob 2011 3" xfId="10253" xr:uid="{00000000-0005-0000-0000-0000A9170000}"/>
    <cellStyle name="_Table_USA Ownership_Flash du mois d' avril 2009_Budget Telmob 2011 4" xfId="12089" xr:uid="{00000000-0005-0000-0000-0000AA170000}"/>
    <cellStyle name="_Table_USA Ownership_Flash du mois d' avril 2009_Budget Telmob 2011 5" xfId="17463" xr:uid="{00000000-0005-0000-0000-0000AB170000}"/>
    <cellStyle name="_Table_USA Ownership_Flash du mois d' avril 2009_Budget Telmob 2011 6" xfId="19271" xr:uid="{00000000-0005-0000-0000-0000AC170000}"/>
    <cellStyle name="_Table_USA Ownership_Flash du mois d' avril 2009_Flash du mois de mai 2009" xfId="1389" xr:uid="{00000000-0005-0000-0000-0000AD170000}"/>
    <cellStyle name="_Table_USA Ownership_Flash du mois d' avril 2009_Flash du mois de mai 2009 2" xfId="14854" xr:uid="{00000000-0005-0000-0000-0000AE170000}"/>
    <cellStyle name="_Table_USA Ownership_Flash du mois d' avril 2009_Flash du mois de mai 2009 2 2" xfId="18647" xr:uid="{00000000-0005-0000-0000-0000AF170000}"/>
    <cellStyle name="_Table_USA Ownership_Flash du mois d' avril 2009_Flash du mois de mai 2009 3" xfId="9214" xr:uid="{00000000-0005-0000-0000-0000B0170000}"/>
    <cellStyle name="_Table_USA Ownership_Flash du mois d' avril 2009_Flash du mois de mai 2009 4" xfId="10818" xr:uid="{00000000-0005-0000-0000-0000B1170000}"/>
    <cellStyle name="_Table_USA Ownership_Flash du mois d' avril 2009_Flash du mois de mai 2009 5" xfId="17822" xr:uid="{00000000-0005-0000-0000-0000B2170000}"/>
    <cellStyle name="_Table_USA Ownership_Flash du mois d' avril 2009_Flash du mois de mai 2009 6" xfId="19838" xr:uid="{00000000-0005-0000-0000-0000B3170000}"/>
    <cellStyle name="_Table_USA Ownership_Flash du mois d' avril 2009_Flash du mois de mai 2009_Budget Telmob 2011" xfId="3140" xr:uid="{00000000-0005-0000-0000-0000B4170000}"/>
    <cellStyle name="_Table_USA Ownership_Flash du mois d' avril 2009_Flash du mois de mai 2009_Budget Telmob 2011 2" xfId="15160" xr:uid="{00000000-0005-0000-0000-0000B5170000}"/>
    <cellStyle name="_Table_USA Ownership_Flash du mois d' avril 2009_Flash du mois de mai 2009_Budget Telmob 2011 2 2" xfId="18901" xr:uid="{00000000-0005-0000-0000-0000B6170000}"/>
    <cellStyle name="_Table_USA Ownership_Flash du mois d' avril 2009_Flash du mois de mai 2009_Budget Telmob 2011 3" xfId="10254" xr:uid="{00000000-0005-0000-0000-0000B7170000}"/>
    <cellStyle name="_Table_USA Ownership_Flash du mois d' avril 2009_Flash du mois de mai 2009_Budget Telmob 2011 4" xfId="12086" xr:uid="{00000000-0005-0000-0000-0000B8170000}"/>
    <cellStyle name="_Table_USA Ownership_Flash du mois d' avril 2009_Flash du mois de mai 2009_Budget Telmob 2011 5" xfId="17462" xr:uid="{00000000-0005-0000-0000-0000B9170000}"/>
    <cellStyle name="_Table_USA Ownership_Flash du mois d' avril 2009_Flash du mois de mai 2009_Budget Telmob 2011 6" xfId="19118" xr:uid="{00000000-0005-0000-0000-0000BA170000}"/>
    <cellStyle name="_Table_USA Ownership_Flash du mois d' avril 2009_Flash du mois de septembre 2009 (2) (version 1)" xfId="1390" xr:uid="{00000000-0005-0000-0000-0000BB170000}"/>
    <cellStyle name="_Table_USA Ownership_Flash du mois d' avril 2009_Flash du mois de septembre 2009 (2) (version 1) 2" xfId="14855" xr:uid="{00000000-0005-0000-0000-0000BC170000}"/>
    <cellStyle name="_Table_USA Ownership_Flash du mois d' avril 2009_Flash du mois de septembre 2009 (2) (version 1) 2 2" xfId="18648" xr:uid="{00000000-0005-0000-0000-0000BD170000}"/>
    <cellStyle name="_Table_USA Ownership_Flash du mois d' avril 2009_Flash du mois de septembre 2009 (2) (version 1) 3" xfId="9215" xr:uid="{00000000-0005-0000-0000-0000BE170000}"/>
    <cellStyle name="_Table_USA Ownership_Flash du mois d' avril 2009_Flash du mois de septembre 2009 (2) (version 1) 4" xfId="10817" xr:uid="{00000000-0005-0000-0000-0000BF170000}"/>
    <cellStyle name="_Table_USA Ownership_Flash du mois d' avril 2009_Flash du mois de septembre 2009 (2) (version 1) 5" xfId="19109" xr:uid="{00000000-0005-0000-0000-0000C0170000}"/>
    <cellStyle name="_Table_USA Ownership_Flash du mois d' avril 2009_Flash du mois de septembre 2009 (2) (version 1) 6" xfId="20045" xr:uid="{00000000-0005-0000-0000-0000C1170000}"/>
    <cellStyle name="_Table_USA Ownership_Flash du mois d' avril 2009_Flash du mois de septembre 2009 (2) (version 1)_Budget Telmob 2011" xfId="3141" xr:uid="{00000000-0005-0000-0000-0000C2170000}"/>
    <cellStyle name="_Table_USA Ownership_Flash du mois d' avril 2009_Flash du mois de septembre 2009 (2) (version 1)_Budget Telmob 2011 2" xfId="15161" xr:uid="{00000000-0005-0000-0000-0000C3170000}"/>
    <cellStyle name="_Table_USA Ownership_Flash du mois d' avril 2009_Flash du mois de septembre 2009 (2) (version 1)_Budget Telmob 2011 2 2" xfId="18902" xr:uid="{00000000-0005-0000-0000-0000C4170000}"/>
    <cellStyle name="_Table_USA Ownership_Flash du mois d' avril 2009_Flash du mois de septembre 2009 (2) (version 1)_Budget Telmob 2011 3" xfId="10255" xr:uid="{00000000-0005-0000-0000-0000C5170000}"/>
    <cellStyle name="_Table_USA Ownership_Flash du mois d' avril 2009_Flash du mois de septembre 2009 (2) (version 1)_Budget Telmob 2011 4" xfId="12083" xr:uid="{00000000-0005-0000-0000-0000C6170000}"/>
    <cellStyle name="_Table_USA Ownership_Flash du mois d' avril 2009_Flash du mois de septembre 2009 (2) (version 1)_Budget Telmob 2011 5" xfId="17461" xr:uid="{00000000-0005-0000-0000-0000C7170000}"/>
    <cellStyle name="_Table_USA Ownership_Flash du mois d' avril 2009_Flash du mois de septembre 2009 (2) (version 1)_Budget Telmob 2011 6" xfId="8385" xr:uid="{00000000-0005-0000-0000-0000C8170000}"/>
    <cellStyle name="_Table_USA Ownership_Flash du mois d' avril 2009_Reporting Onatel Mai 2009 V 0" xfId="1391" xr:uid="{00000000-0005-0000-0000-0000C9170000}"/>
    <cellStyle name="_Table_USA Ownership_Flash du mois d' avril 2009_Reporting Onatel Mai 2009 V 0 2" xfId="14856" xr:uid="{00000000-0005-0000-0000-0000CA170000}"/>
    <cellStyle name="_Table_USA Ownership_Flash du mois d' avril 2009_Reporting Onatel Mai 2009 V 0 2 2" xfId="18649" xr:uid="{00000000-0005-0000-0000-0000CB170000}"/>
    <cellStyle name="_Table_USA Ownership_Flash du mois d' avril 2009_Reporting Onatel Mai 2009 V 0 3" xfId="9216" xr:uid="{00000000-0005-0000-0000-0000CC170000}"/>
    <cellStyle name="_Table_USA Ownership_Flash du mois d' avril 2009_Reporting Onatel Mai 2009 V 0 4" xfId="10816" xr:uid="{00000000-0005-0000-0000-0000CD170000}"/>
    <cellStyle name="_Table_USA Ownership_Flash du mois d' avril 2009_Reporting Onatel Mai 2009 V 0 5" xfId="19531" xr:uid="{00000000-0005-0000-0000-0000CE170000}"/>
    <cellStyle name="_Table_USA Ownership_Flash du mois d' avril 2009_Reporting Onatel Mai 2009 V 0 6" xfId="10664" xr:uid="{00000000-0005-0000-0000-0000CF170000}"/>
    <cellStyle name="_Table_USA Ownership_Flash du mois d' avril 2009_Reporting Onatel Mai 2009 V 0_Budget Telmob 2011" xfId="3142" xr:uid="{00000000-0005-0000-0000-0000D0170000}"/>
    <cellStyle name="_Table_USA Ownership_Flash du mois d' avril 2009_Reporting Onatel Mai 2009 V 0_Budget Telmob 2011 2" xfId="15162" xr:uid="{00000000-0005-0000-0000-0000D1170000}"/>
    <cellStyle name="_Table_USA Ownership_Flash du mois d' avril 2009_Reporting Onatel Mai 2009 V 0_Budget Telmob 2011 2 2" xfId="18903" xr:uid="{00000000-0005-0000-0000-0000D2170000}"/>
    <cellStyle name="_Table_USA Ownership_Flash du mois d' avril 2009_Reporting Onatel Mai 2009 V 0_Budget Telmob 2011 3" xfId="10256" xr:uid="{00000000-0005-0000-0000-0000D3170000}"/>
    <cellStyle name="_Table_USA Ownership_Flash du mois d' avril 2009_Reporting Onatel Mai 2009 V 0_Budget Telmob 2011 4" xfId="12080" xr:uid="{00000000-0005-0000-0000-0000D4170000}"/>
    <cellStyle name="_Table_USA Ownership_Flash du mois d' avril 2009_Reporting Onatel Mai 2009 V 0_Budget Telmob 2011 5" xfId="17460" xr:uid="{00000000-0005-0000-0000-0000D5170000}"/>
    <cellStyle name="_Table_USA Ownership_Flash du mois d' avril 2009_Reporting Onatel Mai 2009 V 0_Budget Telmob 2011 6" xfId="11633" xr:uid="{00000000-0005-0000-0000-0000D6170000}"/>
    <cellStyle name="_Table_USA Ownership_Flash du mois d' avril 2009_Reporting Onatel septembre  2009 préparé" xfId="1392" xr:uid="{00000000-0005-0000-0000-0000D7170000}"/>
    <cellStyle name="_Table_USA Ownership_Flash du mois d' avril 2009_Reporting Onatel septembre  2009 préparé 2" xfId="14857" xr:uid="{00000000-0005-0000-0000-0000D8170000}"/>
    <cellStyle name="_Table_USA Ownership_Flash du mois d' avril 2009_Reporting Onatel septembre  2009 préparé 2 2" xfId="18650" xr:uid="{00000000-0005-0000-0000-0000D9170000}"/>
    <cellStyle name="_Table_USA Ownership_Flash du mois d' avril 2009_Reporting Onatel septembre  2009 préparé 3" xfId="9217" xr:uid="{00000000-0005-0000-0000-0000DA170000}"/>
    <cellStyle name="_Table_USA Ownership_Flash du mois d' avril 2009_Reporting Onatel septembre  2009 préparé 4" xfId="10815" xr:uid="{00000000-0005-0000-0000-0000DB170000}"/>
    <cellStyle name="_Table_USA Ownership_Flash du mois d' avril 2009_Reporting Onatel septembre  2009 préparé 5" xfId="17821" xr:uid="{00000000-0005-0000-0000-0000DC170000}"/>
    <cellStyle name="_Table_USA Ownership_Flash du mois d' avril 2009_Reporting Onatel septembre  2009 préparé 6" xfId="19323" xr:uid="{00000000-0005-0000-0000-0000DD170000}"/>
    <cellStyle name="_Table_USA Ownership_Flash du mois d' avril 2009_Reporting Onatel septembre  2009 préparé_Budget Telmob 2011" xfId="3143" xr:uid="{00000000-0005-0000-0000-0000DE170000}"/>
    <cellStyle name="_Table_USA Ownership_Flash du mois d' avril 2009_Reporting Onatel septembre  2009 préparé_Budget Telmob 2011 2" xfId="15163" xr:uid="{00000000-0005-0000-0000-0000DF170000}"/>
    <cellStyle name="_Table_USA Ownership_Flash du mois d' avril 2009_Reporting Onatel septembre  2009 préparé_Budget Telmob 2011 2 2" xfId="18904" xr:uid="{00000000-0005-0000-0000-0000E0170000}"/>
    <cellStyle name="_Table_USA Ownership_Flash du mois d' avril 2009_Reporting Onatel septembre  2009 préparé_Budget Telmob 2011 3" xfId="10257" xr:uid="{00000000-0005-0000-0000-0000E1170000}"/>
    <cellStyle name="_Table_USA Ownership_Flash du mois d' avril 2009_Reporting Onatel septembre  2009 préparé_Budget Telmob 2011 4" xfId="12077" xr:uid="{00000000-0005-0000-0000-0000E2170000}"/>
    <cellStyle name="_Table_USA Ownership_Flash du mois d' avril 2009_Reporting Onatel septembre  2009 préparé_Budget Telmob 2011 5" xfId="17459" xr:uid="{00000000-0005-0000-0000-0000E3170000}"/>
    <cellStyle name="_Table_USA Ownership_Flash du mois d' avril 2009_Reporting Onatel septembre  2009 préparé_Budget Telmob 2011 6" xfId="11664" xr:uid="{00000000-0005-0000-0000-0000E4170000}"/>
    <cellStyle name="_Table_USA Ownership_Flash du mois de mai 2009" xfId="1393" xr:uid="{00000000-0005-0000-0000-0000E5170000}"/>
    <cellStyle name="_Table_USA Ownership_Flash du mois de mai 2009 2" xfId="14858" xr:uid="{00000000-0005-0000-0000-0000E6170000}"/>
    <cellStyle name="_Table_USA Ownership_Flash du mois de mai 2009 2 2" xfId="18651" xr:uid="{00000000-0005-0000-0000-0000E7170000}"/>
    <cellStyle name="_Table_USA Ownership_Flash du mois de mai 2009 3" xfId="9218" xr:uid="{00000000-0005-0000-0000-0000E8170000}"/>
    <cellStyle name="_Table_USA Ownership_Flash du mois de mai 2009 4" xfId="10814" xr:uid="{00000000-0005-0000-0000-0000E9170000}"/>
    <cellStyle name="_Table_USA Ownership_Flash du mois de mai 2009 5" xfId="9025" xr:uid="{00000000-0005-0000-0000-0000EA170000}"/>
    <cellStyle name="_Table_USA Ownership_Flash du mois de mai 2009 6" xfId="17189" xr:uid="{00000000-0005-0000-0000-0000EB170000}"/>
    <cellStyle name="_Table_USA Ownership_Flash du mois de mai 2009_Budget Telmob 2011" xfId="3144" xr:uid="{00000000-0005-0000-0000-0000EC170000}"/>
    <cellStyle name="_Table_USA Ownership_Flash du mois de mai 2009_Budget Telmob 2011 2" xfId="15164" xr:uid="{00000000-0005-0000-0000-0000ED170000}"/>
    <cellStyle name="_Table_USA Ownership_Flash du mois de mai 2009_Budget Telmob 2011 2 2" xfId="18905" xr:uid="{00000000-0005-0000-0000-0000EE170000}"/>
    <cellStyle name="_Table_USA Ownership_Flash du mois de mai 2009_Budget Telmob 2011 3" xfId="10258" xr:uid="{00000000-0005-0000-0000-0000EF170000}"/>
    <cellStyle name="_Table_USA Ownership_Flash du mois de mai 2009_Budget Telmob 2011 4" xfId="12074" xr:uid="{00000000-0005-0000-0000-0000F0170000}"/>
    <cellStyle name="_Table_USA Ownership_Flash du mois de mai 2009_Budget Telmob 2011 5" xfId="17458" xr:uid="{00000000-0005-0000-0000-0000F1170000}"/>
    <cellStyle name="_Table_USA Ownership_Flash du mois de mai 2009_Budget Telmob 2011 6" xfId="19272" xr:uid="{00000000-0005-0000-0000-0000F2170000}"/>
    <cellStyle name="_Table_USA Ownership_Flash du mois de septembre 2009 (2) (version 1)" xfId="1394" xr:uid="{00000000-0005-0000-0000-0000F3170000}"/>
    <cellStyle name="_Table_USA Ownership_Flash du mois de septembre 2009 (2) (version 1) 2" xfId="14859" xr:uid="{00000000-0005-0000-0000-0000F4170000}"/>
    <cellStyle name="_Table_USA Ownership_Flash du mois de septembre 2009 (2) (version 1) 2 2" xfId="18652" xr:uid="{00000000-0005-0000-0000-0000F5170000}"/>
    <cellStyle name="_Table_USA Ownership_Flash du mois de septembre 2009 (2) (version 1) 3" xfId="9219" xr:uid="{00000000-0005-0000-0000-0000F6170000}"/>
    <cellStyle name="_Table_USA Ownership_Flash du mois de septembre 2009 (2) (version 1) 4" xfId="10813" xr:uid="{00000000-0005-0000-0000-0000F7170000}"/>
    <cellStyle name="_Table_USA Ownership_Flash du mois de septembre 2009 (2) (version 1) 5" xfId="17820" xr:uid="{00000000-0005-0000-0000-0000F8170000}"/>
    <cellStyle name="_Table_USA Ownership_Flash du mois de septembre 2009 (2) (version 1) 6" xfId="9906" xr:uid="{00000000-0005-0000-0000-0000F9170000}"/>
    <cellStyle name="_Table_USA Ownership_Flash du mois de septembre 2009 (2) (version 1)_Budget Telmob 2011" xfId="3145" xr:uid="{00000000-0005-0000-0000-0000FA170000}"/>
    <cellStyle name="_Table_USA Ownership_Flash du mois de septembre 2009 (2) (version 1)_Budget Telmob 2011 2" xfId="15165" xr:uid="{00000000-0005-0000-0000-0000FB170000}"/>
    <cellStyle name="_Table_USA Ownership_Flash du mois de septembre 2009 (2) (version 1)_Budget Telmob 2011 2 2" xfId="18906" xr:uid="{00000000-0005-0000-0000-0000FC170000}"/>
    <cellStyle name="_Table_USA Ownership_Flash du mois de septembre 2009 (2) (version 1)_Budget Telmob 2011 3" xfId="10259" xr:uid="{00000000-0005-0000-0000-0000FD170000}"/>
    <cellStyle name="_Table_USA Ownership_Flash du mois de septembre 2009 (2) (version 1)_Budget Telmob 2011 4" xfId="12071" xr:uid="{00000000-0005-0000-0000-0000FE170000}"/>
    <cellStyle name="_Table_USA Ownership_Flash du mois de septembre 2009 (2) (version 1)_Budget Telmob 2011 5" xfId="17457" xr:uid="{00000000-0005-0000-0000-0000FF170000}"/>
    <cellStyle name="_Table_USA Ownership_Flash du mois de septembre 2009 (2) (version 1)_Budget Telmob 2011 6" xfId="19192" xr:uid="{00000000-0005-0000-0000-000000180000}"/>
    <cellStyle name="_Table_USA Ownership_P &amp; L Conso" xfId="1395" xr:uid="{00000000-0005-0000-0000-000001180000}"/>
    <cellStyle name="_Table_USA Ownership_P &amp; L Conso 2" xfId="14860" xr:uid="{00000000-0005-0000-0000-000002180000}"/>
    <cellStyle name="_Table_USA Ownership_P &amp; L Conso 2 2" xfId="18653" xr:uid="{00000000-0005-0000-0000-000003180000}"/>
    <cellStyle name="_Table_USA Ownership_P &amp; L Conso 3" xfId="9220" xr:uid="{00000000-0005-0000-0000-000004180000}"/>
    <cellStyle name="_Table_USA Ownership_P &amp; L Conso 4" xfId="10812" xr:uid="{00000000-0005-0000-0000-000005180000}"/>
    <cellStyle name="_Table_USA Ownership_P &amp; L Conso 5" xfId="19078" xr:uid="{00000000-0005-0000-0000-000006180000}"/>
    <cellStyle name="_Table_USA Ownership_P &amp; L Conso 6" xfId="19735" xr:uid="{00000000-0005-0000-0000-000007180000}"/>
    <cellStyle name="_Table_USA Ownership_P &amp; L Conso_Budget Telmob 2011" xfId="3146" xr:uid="{00000000-0005-0000-0000-000008180000}"/>
    <cellStyle name="_Table_USA Ownership_P &amp; L Conso_Budget Telmob 2011 2" xfId="15166" xr:uid="{00000000-0005-0000-0000-000009180000}"/>
    <cellStyle name="_Table_USA Ownership_P &amp; L Conso_Budget Telmob 2011 2 2" xfId="18907" xr:uid="{00000000-0005-0000-0000-00000A180000}"/>
    <cellStyle name="_Table_USA Ownership_P &amp; L Conso_Budget Telmob 2011 3" xfId="10260" xr:uid="{00000000-0005-0000-0000-00000B180000}"/>
    <cellStyle name="_Table_USA Ownership_P &amp; L Conso_Budget Telmob 2011 4" xfId="12068" xr:uid="{00000000-0005-0000-0000-00000C180000}"/>
    <cellStyle name="_Table_USA Ownership_P &amp; L Conso_Budget Telmob 2011 5" xfId="12947" xr:uid="{00000000-0005-0000-0000-00000D180000}"/>
    <cellStyle name="_Table_USA Ownership_P &amp; L Conso_Budget Telmob 2011 6" xfId="8384" xr:uid="{00000000-0005-0000-0000-00000E180000}"/>
    <cellStyle name="_Table_USA Ownership_P &amp; L Conso_COMMENTAIRES JUILLET 2009" xfId="1396" xr:uid="{00000000-0005-0000-0000-00000F180000}"/>
    <cellStyle name="_Table_USA Ownership_P &amp; L Conso_COMMENTAIRES JUILLET 2009 2" xfId="14861" xr:uid="{00000000-0005-0000-0000-000010180000}"/>
    <cellStyle name="_Table_USA Ownership_P &amp; L Conso_COMMENTAIRES JUILLET 2009 2 2" xfId="18654" xr:uid="{00000000-0005-0000-0000-000011180000}"/>
    <cellStyle name="_Table_USA Ownership_P &amp; L Conso_COMMENTAIRES JUILLET 2009 3" xfId="9221" xr:uid="{00000000-0005-0000-0000-000012180000}"/>
    <cellStyle name="_Table_USA Ownership_P &amp; L Conso_COMMENTAIRES JUILLET 2009 4" xfId="10811" xr:uid="{00000000-0005-0000-0000-000013180000}"/>
    <cellStyle name="_Table_USA Ownership_P &amp; L Conso_COMMENTAIRES JUILLET 2009 5" xfId="19530" xr:uid="{00000000-0005-0000-0000-000014180000}"/>
    <cellStyle name="_Table_USA Ownership_P &amp; L Conso_COMMENTAIRES JUILLET 2009 6" xfId="20044" xr:uid="{00000000-0005-0000-0000-000015180000}"/>
    <cellStyle name="_Table_USA Ownership_P &amp; L Conso_COMMENTAIRES JUILLET 2009_Budget Telmob 2011" xfId="3147" xr:uid="{00000000-0005-0000-0000-000016180000}"/>
    <cellStyle name="_Table_USA Ownership_P &amp; L Conso_COMMENTAIRES JUILLET 2009_Budget Telmob 2011 2" xfId="15167" xr:uid="{00000000-0005-0000-0000-000017180000}"/>
    <cellStyle name="_Table_USA Ownership_P &amp; L Conso_COMMENTAIRES JUILLET 2009_Budget Telmob 2011 2 2" xfId="18908" xr:uid="{00000000-0005-0000-0000-000018180000}"/>
    <cellStyle name="_Table_USA Ownership_P &amp; L Conso_COMMENTAIRES JUILLET 2009_Budget Telmob 2011 3" xfId="10261" xr:uid="{00000000-0005-0000-0000-000019180000}"/>
    <cellStyle name="_Table_USA Ownership_P &amp; L Conso_COMMENTAIRES JUILLET 2009_Budget Telmob 2011 4" xfId="12065" xr:uid="{00000000-0005-0000-0000-00001A180000}"/>
    <cellStyle name="_Table_USA Ownership_P &amp; L Conso_COMMENTAIRES JUILLET 2009_Budget Telmob 2011 5" xfId="17456" xr:uid="{00000000-0005-0000-0000-00001B180000}"/>
    <cellStyle name="_Table_USA Ownership_P &amp; L Conso_COMMENTAIRES JUILLET 2009_Budget Telmob 2011 6" xfId="18966" xr:uid="{00000000-0005-0000-0000-00001C180000}"/>
    <cellStyle name="_Table_USA Ownership_P&amp;L S1 2008" xfId="1397" xr:uid="{00000000-0005-0000-0000-00001D180000}"/>
    <cellStyle name="_Table_USA Ownership_P&amp;L S1 2008 2" xfId="14862" xr:uid="{00000000-0005-0000-0000-00001E180000}"/>
    <cellStyle name="_Table_USA Ownership_P&amp;L S1 2008 2 2" xfId="18655" xr:uid="{00000000-0005-0000-0000-00001F180000}"/>
    <cellStyle name="_Table_USA Ownership_P&amp;L S1 2008 3" xfId="9222" xr:uid="{00000000-0005-0000-0000-000020180000}"/>
    <cellStyle name="_Table_USA Ownership_P&amp;L S1 2008 4" xfId="10810" xr:uid="{00000000-0005-0000-0000-000021180000}"/>
    <cellStyle name="_Table_USA Ownership_P&amp;L S1 2008 5" xfId="17819" xr:uid="{00000000-0005-0000-0000-000022180000}"/>
    <cellStyle name="_Table_USA Ownership_P&amp;L S1 2008 6" xfId="10574" xr:uid="{00000000-0005-0000-0000-000023180000}"/>
    <cellStyle name="_Table_USA Ownership_P&amp;L S1 2008_Budget Telmob 2011" xfId="3148" xr:uid="{00000000-0005-0000-0000-000024180000}"/>
    <cellStyle name="_Table_USA Ownership_P&amp;L S1 2008_Budget Telmob 2011 2" xfId="15168" xr:uid="{00000000-0005-0000-0000-000025180000}"/>
    <cellStyle name="_Table_USA Ownership_P&amp;L S1 2008_Budget Telmob 2011 2 2" xfId="18909" xr:uid="{00000000-0005-0000-0000-000026180000}"/>
    <cellStyle name="_Table_USA Ownership_P&amp;L S1 2008_Budget Telmob 2011 3" xfId="10262" xr:uid="{00000000-0005-0000-0000-000027180000}"/>
    <cellStyle name="_Table_USA Ownership_P&amp;L S1 2008_Budget Telmob 2011 4" xfId="12062" xr:uid="{00000000-0005-0000-0000-000028180000}"/>
    <cellStyle name="_Table_USA Ownership_P&amp;L S1 2008_Budget Telmob 2011 5" xfId="17455" xr:uid="{00000000-0005-0000-0000-000029180000}"/>
    <cellStyle name="_Table_USA Ownership_P&amp;L S1 2008_Budget Telmob 2011 6" xfId="9693" xr:uid="{00000000-0005-0000-0000-00002A180000}"/>
    <cellStyle name="_Table_USA Ownership_Reporting Onatel Avril 2009 V0" xfId="1398" xr:uid="{00000000-0005-0000-0000-00002B180000}"/>
    <cellStyle name="_Table_USA Ownership_Reporting Onatel Avril 2009 V0 2" xfId="14863" xr:uid="{00000000-0005-0000-0000-00002C180000}"/>
    <cellStyle name="_Table_USA Ownership_Reporting Onatel Avril 2009 V0 2 2" xfId="18656" xr:uid="{00000000-0005-0000-0000-00002D180000}"/>
    <cellStyle name="_Table_USA Ownership_Reporting Onatel Avril 2009 V0 3" xfId="9223" xr:uid="{00000000-0005-0000-0000-00002E180000}"/>
    <cellStyle name="_Table_USA Ownership_Reporting Onatel Avril 2009 V0 4" xfId="10809" xr:uid="{00000000-0005-0000-0000-00002F180000}"/>
    <cellStyle name="_Table_USA Ownership_Reporting Onatel Avril 2009 V0 5" xfId="17818" xr:uid="{00000000-0005-0000-0000-000030180000}"/>
    <cellStyle name="_Table_USA Ownership_Reporting Onatel Avril 2009 V0 6" xfId="9905" xr:uid="{00000000-0005-0000-0000-000031180000}"/>
    <cellStyle name="_Table_USA Ownership_Reporting Onatel Avril 2009 V0_Budget Telmob 2011" xfId="3149" xr:uid="{00000000-0005-0000-0000-000032180000}"/>
    <cellStyle name="_Table_USA Ownership_Reporting Onatel Avril 2009 V0_Budget Telmob 2011 2" xfId="15169" xr:uid="{00000000-0005-0000-0000-000033180000}"/>
    <cellStyle name="_Table_USA Ownership_Reporting Onatel Avril 2009 V0_Budget Telmob 2011 2 2" xfId="18910" xr:uid="{00000000-0005-0000-0000-000034180000}"/>
    <cellStyle name="_Table_USA Ownership_Reporting Onatel Avril 2009 V0_Budget Telmob 2011 3" xfId="10263" xr:uid="{00000000-0005-0000-0000-000035180000}"/>
    <cellStyle name="_Table_USA Ownership_Reporting Onatel Avril 2009 V0_Budget Telmob 2011 4" xfId="12059" xr:uid="{00000000-0005-0000-0000-000036180000}"/>
    <cellStyle name="_Table_USA Ownership_Reporting Onatel Avril 2009 V0_Budget Telmob 2011 5" xfId="17454" xr:uid="{00000000-0005-0000-0000-000037180000}"/>
    <cellStyle name="_Table_USA Ownership_Reporting Onatel Avril 2009 V0_Budget Telmob 2011 6" xfId="13056" xr:uid="{00000000-0005-0000-0000-000038180000}"/>
    <cellStyle name="_Table_USA Ownership_Reporting Onatel Avril 2009 V0_Copie de Flash du mois d' avril 2009 corrigé par NAIMI" xfId="1399" xr:uid="{00000000-0005-0000-0000-000039180000}"/>
    <cellStyle name="_Table_USA Ownership_Reporting Onatel Avril 2009 V0_Copie de Flash du mois d' avril 2009 corrigé par NAIMI 2" xfId="14864" xr:uid="{00000000-0005-0000-0000-00003A180000}"/>
    <cellStyle name="_Table_USA Ownership_Reporting Onatel Avril 2009 V0_Copie de Flash du mois d' avril 2009 corrigé par NAIMI 2 2" xfId="18657" xr:uid="{00000000-0005-0000-0000-00003B180000}"/>
    <cellStyle name="_Table_USA Ownership_Reporting Onatel Avril 2009 V0_Copie de Flash du mois d' avril 2009 corrigé par NAIMI 3" xfId="9224" xr:uid="{00000000-0005-0000-0000-00003C180000}"/>
    <cellStyle name="_Table_USA Ownership_Reporting Onatel Avril 2009 V0_Copie de Flash du mois d' avril 2009 corrigé par NAIMI 4" xfId="10808" xr:uid="{00000000-0005-0000-0000-00003D180000}"/>
    <cellStyle name="_Table_USA Ownership_Reporting Onatel Avril 2009 V0_Copie de Flash du mois d' avril 2009 corrigé par NAIMI 5" xfId="19245" xr:uid="{00000000-0005-0000-0000-00003E180000}"/>
    <cellStyle name="_Table_USA Ownership_Reporting Onatel Avril 2009 V0_Copie de Flash du mois d' avril 2009 corrigé par NAIMI 6" xfId="19870" xr:uid="{00000000-0005-0000-0000-00003F180000}"/>
    <cellStyle name="_Table_USA Ownership_Reporting Onatel Avril 2009 V0_Copie de Flash du mois d' avril 2009 corrigé par NAIMI_Budget Telmob 2011" xfId="3150" xr:uid="{00000000-0005-0000-0000-000040180000}"/>
    <cellStyle name="_Table_USA Ownership_Reporting Onatel Avril 2009 V0_Copie de Flash du mois d' avril 2009 corrigé par NAIMI_Budget Telmob 2011 2" xfId="15170" xr:uid="{00000000-0005-0000-0000-000041180000}"/>
    <cellStyle name="_Table_USA Ownership_Reporting Onatel Avril 2009 V0_Copie de Flash du mois d' avril 2009 corrigé par NAIMI_Budget Telmob 2011 2 2" xfId="18911" xr:uid="{00000000-0005-0000-0000-000042180000}"/>
    <cellStyle name="_Table_USA Ownership_Reporting Onatel Avril 2009 V0_Copie de Flash du mois d' avril 2009 corrigé par NAIMI_Budget Telmob 2011 3" xfId="10264" xr:uid="{00000000-0005-0000-0000-000043180000}"/>
    <cellStyle name="_Table_USA Ownership_Reporting Onatel Avril 2009 V0_Copie de Flash du mois d' avril 2009 corrigé par NAIMI_Budget Telmob 2011 4" xfId="12056" xr:uid="{00000000-0005-0000-0000-000044180000}"/>
    <cellStyle name="_Table_USA Ownership_Reporting Onatel Avril 2009 V0_Copie de Flash du mois d' avril 2009 corrigé par NAIMI_Budget Telmob 2011 5" xfId="17453" xr:uid="{00000000-0005-0000-0000-000045180000}"/>
    <cellStyle name="_Table_USA Ownership_Reporting Onatel Avril 2009 V0_Copie de Flash du mois d' avril 2009 corrigé par NAIMI_Budget Telmob 2011 6" xfId="9408" xr:uid="{00000000-0005-0000-0000-000046180000}"/>
    <cellStyle name="_Table_USA Ownership_Reporting Onatel Avril 2009 V0_Copie de Flash du mois d' avril 2009 corrigé par NAIMI_Flash du mois de mai 2009" xfId="1400" xr:uid="{00000000-0005-0000-0000-000047180000}"/>
    <cellStyle name="_Table_USA Ownership_Reporting Onatel Avril 2009 V0_Copie de Flash du mois d' avril 2009 corrigé par NAIMI_Flash du mois de mai 2009 2" xfId="14865" xr:uid="{00000000-0005-0000-0000-000048180000}"/>
    <cellStyle name="_Table_USA Ownership_Reporting Onatel Avril 2009 V0_Copie de Flash du mois d' avril 2009 corrigé par NAIMI_Flash du mois de mai 2009 2 2" xfId="18658" xr:uid="{00000000-0005-0000-0000-000049180000}"/>
    <cellStyle name="_Table_USA Ownership_Reporting Onatel Avril 2009 V0_Copie de Flash du mois d' avril 2009 corrigé par NAIMI_Flash du mois de mai 2009 3" xfId="9225" xr:uid="{00000000-0005-0000-0000-00004A180000}"/>
    <cellStyle name="_Table_USA Ownership_Reporting Onatel Avril 2009 V0_Copie de Flash du mois d' avril 2009 corrigé par NAIMI_Flash du mois de mai 2009 4" xfId="10807" xr:uid="{00000000-0005-0000-0000-00004B180000}"/>
    <cellStyle name="_Table_USA Ownership_Reporting Onatel Avril 2009 V0_Copie de Flash du mois d' avril 2009 corrigé par NAIMI_Flash du mois de mai 2009 5" xfId="19529" xr:uid="{00000000-0005-0000-0000-00004C180000}"/>
    <cellStyle name="_Table_USA Ownership_Reporting Onatel Avril 2009 V0_Copie de Flash du mois d' avril 2009 corrigé par NAIMI_Flash du mois de mai 2009 6" xfId="20043" xr:uid="{00000000-0005-0000-0000-00004D180000}"/>
    <cellStyle name="_Table_USA Ownership_Reporting Onatel Avril 2009 V0_Copie de Flash du mois d' avril 2009 corrigé par NAIMI_Flash du mois de mai 2009_Budget Telmob 2011" xfId="3151" xr:uid="{00000000-0005-0000-0000-00004E180000}"/>
    <cellStyle name="_Table_USA Ownership_Reporting Onatel Avril 2009 V0_Copie de Flash du mois d' avril 2009 corrigé par NAIMI_Flash du mois de mai 2009_Budget Telmob 2011 2" xfId="15171" xr:uid="{00000000-0005-0000-0000-00004F180000}"/>
    <cellStyle name="_Table_USA Ownership_Reporting Onatel Avril 2009 V0_Copie de Flash du mois d' avril 2009 corrigé par NAIMI_Flash du mois de mai 2009_Budget Telmob 2011 2 2" xfId="18912" xr:uid="{00000000-0005-0000-0000-000050180000}"/>
    <cellStyle name="_Table_USA Ownership_Reporting Onatel Avril 2009 V0_Copie de Flash du mois d' avril 2009 corrigé par NAIMI_Flash du mois de mai 2009_Budget Telmob 2011 3" xfId="10265" xr:uid="{00000000-0005-0000-0000-000051180000}"/>
    <cellStyle name="_Table_USA Ownership_Reporting Onatel Avril 2009 V0_Copie de Flash du mois d' avril 2009 corrigé par NAIMI_Flash du mois de mai 2009_Budget Telmob 2011 4" xfId="12053" xr:uid="{00000000-0005-0000-0000-000052180000}"/>
    <cellStyle name="_Table_USA Ownership_Reporting Onatel Avril 2009 V0_Copie de Flash du mois d' avril 2009 corrigé par NAIMI_Flash du mois de mai 2009_Budget Telmob 2011 5" xfId="17452" xr:uid="{00000000-0005-0000-0000-000053180000}"/>
    <cellStyle name="_Table_USA Ownership_Reporting Onatel Avril 2009 V0_Copie de Flash du mois d' avril 2009 corrigé par NAIMI_Flash du mois de mai 2009_Budget Telmob 2011 6" xfId="10079" xr:uid="{00000000-0005-0000-0000-000054180000}"/>
    <cellStyle name="_Table_USA Ownership_Reporting Onatel Avril 2009 V0_Copie de Flash du mois d' avril 2009 corrigé par NAIMI_Flash du mois de septembre 2009 (2) (version 1)" xfId="1401" xr:uid="{00000000-0005-0000-0000-000055180000}"/>
    <cellStyle name="_Table_USA Ownership_Reporting Onatel Avril 2009 V0_Copie de Flash du mois d' avril 2009 corrigé par NAIMI_Flash du mois de septembre 2009 (2) (version 1) 2" xfId="14866" xr:uid="{00000000-0005-0000-0000-000056180000}"/>
    <cellStyle name="_Table_USA Ownership_Reporting Onatel Avril 2009 V0_Copie de Flash du mois d' avril 2009 corrigé par NAIMI_Flash du mois de septembre 2009 (2) (version 1) 2 2" xfId="18659" xr:uid="{00000000-0005-0000-0000-000057180000}"/>
    <cellStyle name="_Table_USA Ownership_Reporting Onatel Avril 2009 V0_Copie de Flash du mois d' avril 2009 corrigé par NAIMI_Flash du mois de septembre 2009 (2) (version 1) 3" xfId="9226" xr:uid="{00000000-0005-0000-0000-000058180000}"/>
    <cellStyle name="_Table_USA Ownership_Reporting Onatel Avril 2009 V0_Copie de Flash du mois d' avril 2009 corrigé par NAIMI_Flash du mois de septembre 2009 (2) (version 1) 4" xfId="10806" xr:uid="{00000000-0005-0000-0000-000059180000}"/>
    <cellStyle name="_Table_USA Ownership_Reporting Onatel Avril 2009 V0_Copie de Flash du mois d' avril 2009 corrigé par NAIMI_Flash du mois de septembre 2009 (2) (version 1) 5" xfId="17817" xr:uid="{00000000-0005-0000-0000-00005A180000}"/>
    <cellStyle name="_Table_USA Ownership_Reporting Onatel Avril 2009 V0_Copie de Flash du mois d' avril 2009 corrigé par NAIMI_Flash du mois de septembre 2009 (2) (version 1) 6" xfId="12441" xr:uid="{00000000-0005-0000-0000-00005B180000}"/>
    <cellStyle name="_Table_USA Ownership_Reporting Onatel Avril 2009 V0_Copie de Flash du mois d' avril 2009 corrigé par NAIMI_Flash du mois de septembre 2009 (2) (version 1)_Budget Telmob 2011" xfId="3152" xr:uid="{00000000-0005-0000-0000-00005C180000}"/>
    <cellStyle name="_Table_USA Ownership_Reporting Onatel Avril 2009 V0_Copie de Flash du mois d' avril 2009 corrigé par NAIMI_Flash du mois de septembre 2009 (2) (version 1)_Budget Telmob 2011 2" xfId="15172" xr:uid="{00000000-0005-0000-0000-00005D180000}"/>
    <cellStyle name="_Table_USA Ownership_Reporting Onatel Avril 2009 V0_Copie de Flash du mois d' avril 2009 corrigé par NAIMI_Flash du mois de septembre 2009 (2) (version 1)_Budget Telmob 2011 2 2" xfId="18913" xr:uid="{00000000-0005-0000-0000-00005E180000}"/>
    <cellStyle name="_Table_USA Ownership_Reporting Onatel Avril 2009 V0_Copie de Flash du mois d' avril 2009 corrigé par NAIMI_Flash du mois de septembre 2009 (2) (version 1)_Budget Telmob 2011 3" xfId="10266" xr:uid="{00000000-0005-0000-0000-00005F180000}"/>
    <cellStyle name="_Table_USA Ownership_Reporting Onatel Avril 2009 V0_Copie de Flash du mois d' avril 2009 corrigé par NAIMI_Flash du mois de septembre 2009 (2) (version 1)_Budget Telmob 2011 4" xfId="12050" xr:uid="{00000000-0005-0000-0000-000060180000}"/>
    <cellStyle name="_Table_USA Ownership_Reporting Onatel Avril 2009 V0_Copie de Flash du mois d' avril 2009 corrigé par NAIMI_Flash du mois de septembre 2009 (2) (version 1)_Budget Telmob 2011 5" xfId="17451" xr:uid="{00000000-0005-0000-0000-000061180000}"/>
    <cellStyle name="_Table_USA Ownership_Reporting Onatel Avril 2009 V0_Copie de Flash du mois d' avril 2009 corrigé par NAIMI_Flash du mois de septembre 2009 (2) (version 1)_Budget Telmob 2011 6" xfId="11663" xr:uid="{00000000-0005-0000-0000-000062180000}"/>
    <cellStyle name="_Table_USA Ownership_Reporting Onatel Avril 2009 V0_Copie de Flash du mois d' avril 2009 corrigé par NAIMI_Reporting Onatel Mai 2009 V 0" xfId="1402" xr:uid="{00000000-0005-0000-0000-000063180000}"/>
    <cellStyle name="_Table_USA Ownership_Reporting Onatel Avril 2009 V0_Copie de Flash du mois d' avril 2009 corrigé par NAIMI_Reporting Onatel Mai 2009 V 0 2" xfId="14867" xr:uid="{00000000-0005-0000-0000-000064180000}"/>
    <cellStyle name="_Table_USA Ownership_Reporting Onatel Avril 2009 V0_Copie de Flash du mois d' avril 2009 corrigé par NAIMI_Reporting Onatel Mai 2009 V 0 2 2" xfId="18660" xr:uid="{00000000-0005-0000-0000-000065180000}"/>
    <cellStyle name="_Table_USA Ownership_Reporting Onatel Avril 2009 V0_Copie de Flash du mois d' avril 2009 corrigé par NAIMI_Reporting Onatel Mai 2009 V 0 3" xfId="9227" xr:uid="{00000000-0005-0000-0000-000066180000}"/>
    <cellStyle name="_Table_USA Ownership_Reporting Onatel Avril 2009 V0_Copie de Flash du mois d' avril 2009 corrigé par NAIMI_Reporting Onatel Mai 2009 V 0 4" xfId="9863" xr:uid="{00000000-0005-0000-0000-000067180000}"/>
    <cellStyle name="_Table_USA Ownership_Reporting Onatel Avril 2009 V0_Copie de Flash du mois d' avril 2009 corrigé par NAIMI_Reporting Onatel Mai 2009 V 0 5" xfId="8449" xr:uid="{00000000-0005-0000-0000-000068180000}"/>
    <cellStyle name="_Table_USA Ownership_Reporting Onatel Avril 2009 V0_Copie de Flash du mois d' avril 2009 corrigé par NAIMI_Reporting Onatel Mai 2009 V 0 6" xfId="17120" xr:uid="{00000000-0005-0000-0000-000069180000}"/>
    <cellStyle name="_Table_USA Ownership_Reporting Onatel Avril 2009 V0_Copie de Flash du mois d' avril 2009 corrigé par NAIMI_Reporting Onatel Mai 2009 V 0_Budget Telmob 2011" xfId="3153" xr:uid="{00000000-0005-0000-0000-00006A180000}"/>
    <cellStyle name="_Table_USA Ownership_Reporting Onatel Avril 2009 V0_Copie de Flash du mois d' avril 2009 corrigé par NAIMI_Reporting Onatel Mai 2009 V 0_Budget Telmob 2011 2" xfId="15173" xr:uid="{00000000-0005-0000-0000-00006B180000}"/>
    <cellStyle name="_Table_USA Ownership_Reporting Onatel Avril 2009 V0_Copie de Flash du mois d' avril 2009 corrigé par NAIMI_Reporting Onatel Mai 2009 V 0_Budget Telmob 2011 2 2" xfId="18914" xr:uid="{00000000-0005-0000-0000-00006C180000}"/>
    <cellStyle name="_Table_USA Ownership_Reporting Onatel Avril 2009 V0_Copie de Flash du mois d' avril 2009 corrigé par NAIMI_Reporting Onatel Mai 2009 V 0_Budget Telmob 2011 3" xfId="10267" xr:uid="{00000000-0005-0000-0000-00006D180000}"/>
    <cellStyle name="_Table_USA Ownership_Reporting Onatel Avril 2009 V0_Copie de Flash du mois d' avril 2009 corrigé par NAIMI_Reporting Onatel Mai 2009 V 0_Budget Telmob 2011 4" xfId="12047" xr:uid="{00000000-0005-0000-0000-00006E180000}"/>
    <cellStyle name="_Table_USA Ownership_Reporting Onatel Avril 2009 V0_Copie de Flash du mois d' avril 2009 corrigé par NAIMI_Reporting Onatel Mai 2009 V 0_Budget Telmob 2011 5" xfId="17450" xr:uid="{00000000-0005-0000-0000-00006F180000}"/>
    <cellStyle name="_Table_USA Ownership_Reporting Onatel Avril 2009 V0_Copie de Flash du mois d' avril 2009 corrigé par NAIMI_Reporting Onatel Mai 2009 V 0_Budget Telmob 2011 6" xfId="9409" xr:uid="{00000000-0005-0000-0000-000070180000}"/>
    <cellStyle name="_Table_USA Ownership_Reporting Onatel Avril 2009 V0_Copie de Flash du mois d' avril 2009 corrigé par NAIMI_Reporting Onatel Mai 2009 V 0_Flash du mois de septembre 2009 (2) (version 1)" xfId="1403" xr:uid="{00000000-0005-0000-0000-000071180000}"/>
    <cellStyle name="_Table_USA Ownership_Reporting Onatel Avril 2009 V0_Copie de Flash du mois d' avril 2009 corrigé par NAIMI_Reporting Onatel Mai 2009 V 0_Flash du mois de septembre 2009 (2) (version 1) 2" xfId="14868" xr:uid="{00000000-0005-0000-0000-000072180000}"/>
    <cellStyle name="_Table_USA Ownership_Reporting Onatel Avril 2009 V0_Copie de Flash du mois d' avril 2009 corrigé par NAIMI_Reporting Onatel Mai 2009 V 0_Flash du mois de septembre 2009 (2) (version 1) 2 2" xfId="18661" xr:uid="{00000000-0005-0000-0000-000073180000}"/>
    <cellStyle name="_Table_USA Ownership_Reporting Onatel Avril 2009 V0_Copie de Flash du mois d' avril 2009 corrigé par NAIMI_Reporting Onatel Mai 2009 V 0_Flash du mois de septembre 2009 (2) (version 1) 3" xfId="9228" xr:uid="{00000000-0005-0000-0000-000074180000}"/>
    <cellStyle name="_Table_USA Ownership_Reporting Onatel Avril 2009 V0_Copie de Flash du mois d' avril 2009 corrigé par NAIMI_Reporting Onatel Mai 2009 V 0_Flash du mois de septembre 2009 (2) (version 1) 4" xfId="9862" xr:uid="{00000000-0005-0000-0000-000075180000}"/>
    <cellStyle name="_Table_USA Ownership_Reporting Onatel Avril 2009 V0_Copie de Flash du mois d' avril 2009 corrigé par NAIMI_Reporting Onatel Mai 2009 V 0_Flash du mois de septembre 2009 (2) (version 1) 5" xfId="17816" xr:uid="{00000000-0005-0000-0000-000076180000}"/>
    <cellStyle name="_Table_USA Ownership_Reporting Onatel Avril 2009 V0_Copie de Flash du mois d' avril 2009 corrigé par NAIMI_Reporting Onatel Mai 2009 V 0_Flash du mois de septembre 2009 (2) (version 1) 6" xfId="9904" xr:uid="{00000000-0005-0000-0000-000077180000}"/>
    <cellStyle name="_Table_USA Ownership_Reporting Onatel Avril 2009 V0_Copie de Flash du mois d' avril 2009 corrigé par NAIMI_Reporting Onatel Mai 2009 V 0_Flash du mois de septembre 2009 (2) (version 1)_Budget Telmob 2011" xfId="3154" xr:uid="{00000000-0005-0000-0000-000078180000}"/>
    <cellStyle name="_Table_USA Ownership_Reporting Onatel Avril 2009 V0_Copie de Flash du mois d' avril 2009 corrigé par NAIMI_Reporting Onatel Mai 2009 V 0_Flash du mois de septembre 2009 (2) (version 1)_Budget Telmob 2011 2" xfId="15174" xr:uid="{00000000-0005-0000-0000-000079180000}"/>
    <cellStyle name="_Table_USA Ownership_Reporting Onatel Avril 2009 V0_Copie de Flash du mois d' avril 2009 corrigé par NAIMI_Reporting Onatel Mai 2009 V 0_Flash du mois de septembre 2009 (2) (version 1)_Budget Telmob 2011 2 2" xfId="18915" xr:uid="{00000000-0005-0000-0000-00007A180000}"/>
    <cellStyle name="_Table_USA Ownership_Reporting Onatel Avril 2009 V0_Copie de Flash du mois d' avril 2009 corrigé par NAIMI_Reporting Onatel Mai 2009 V 0_Flash du mois de septembre 2009 (2) (version 1)_Budget Telmob 2011 3" xfId="10268" xr:uid="{00000000-0005-0000-0000-00007B180000}"/>
    <cellStyle name="_Table_USA Ownership_Reporting Onatel Avril 2009 V0_Copie de Flash du mois d' avril 2009 corrigé par NAIMI_Reporting Onatel Mai 2009 V 0_Flash du mois de septembre 2009 (2) (version 1)_Budget Telmob 2011 4" xfId="12044" xr:uid="{00000000-0005-0000-0000-00007C180000}"/>
    <cellStyle name="_Table_USA Ownership_Reporting Onatel Avril 2009 V0_Copie de Flash du mois d' avril 2009 corrigé par NAIMI_Reporting Onatel Mai 2009 V 0_Flash du mois de septembre 2009 (2) (version 1)_Budget Telmob 2011 5" xfId="17449" xr:uid="{00000000-0005-0000-0000-00007D180000}"/>
    <cellStyle name="_Table_USA Ownership_Reporting Onatel Avril 2009 V0_Copie de Flash du mois d' avril 2009 corrigé par NAIMI_Reporting Onatel Mai 2009 V 0_Flash du mois de septembre 2009 (2) (version 1)_Budget Telmob 2011 6" xfId="10341" xr:uid="{00000000-0005-0000-0000-00007E180000}"/>
    <cellStyle name="_Table_USA Ownership_Reporting Onatel Avril 2009 V0_Copie de Flash du mois d' avril 2009 corrigé par NAIMI_Reporting Onatel Mai 2009 V 0_Reporting Onatel septembre  2009 préparé" xfId="1404" xr:uid="{00000000-0005-0000-0000-00007F180000}"/>
    <cellStyle name="_Table_USA Ownership_Reporting Onatel Avril 2009 V0_Copie de Flash du mois d' avril 2009 corrigé par NAIMI_Reporting Onatel Mai 2009 V 0_Reporting Onatel septembre  2009 préparé 2" xfId="14869" xr:uid="{00000000-0005-0000-0000-000080180000}"/>
    <cellStyle name="_Table_USA Ownership_Reporting Onatel Avril 2009 V0_Copie de Flash du mois d' avril 2009 corrigé par NAIMI_Reporting Onatel Mai 2009 V 0_Reporting Onatel septembre  2009 préparé 2 2" xfId="18662" xr:uid="{00000000-0005-0000-0000-000081180000}"/>
    <cellStyle name="_Table_USA Ownership_Reporting Onatel Avril 2009 V0_Copie de Flash du mois d' avril 2009 corrigé par NAIMI_Reporting Onatel Mai 2009 V 0_Reporting Onatel septembre  2009 préparé 3" xfId="9229" xr:uid="{00000000-0005-0000-0000-000082180000}"/>
    <cellStyle name="_Table_USA Ownership_Reporting Onatel Avril 2009 V0_Copie de Flash du mois d' avril 2009 corrigé par NAIMI_Reporting Onatel Mai 2009 V 0_Reporting Onatel septembre  2009 préparé 4" xfId="9861" xr:uid="{00000000-0005-0000-0000-000083180000}"/>
    <cellStyle name="_Table_USA Ownership_Reporting Onatel Avril 2009 V0_Copie de Flash du mois d' avril 2009 corrigé par NAIMI_Reporting Onatel Mai 2009 V 0_Reporting Onatel septembre  2009 préparé 5" xfId="19172" xr:uid="{00000000-0005-0000-0000-000084180000}"/>
    <cellStyle name="_Table_USA Ownership_Reporting Onatel Avril 2009 V0_Copie de Flash du mois d' avril 2009 corrigé par NAIMI_Reporting Onatel Mai 2009 V 0_Reporting Onatel septembre  2009 préparé 6" xfId="19808" xr:uid="{00000000-0005-0000-0000-000085180000}"/>
    <cellStyle name="_Table_USA Ownership_Reporting Onatel Avril 2009 V0_Copie de Flash du mois d' avril 2009 corrigé par NAIMI_Reporting Onatel Mai 2009 V 0_Reporting Onatel septembre  2009 préparé_Budget Telmob 2011" xfId="3155" xr:uid="{00000000-0005-0000-0000-000086180000}"/>
    <cellStyle name="_Table_USA Ownership_Reporting Onatel Avril 2009 V0_Copie de Flash du mois d' avril 2009 corrigé par NAIMI_Reporting Onatel Mai 2009 V 0_Reporting Onatel septembre  2009 préparé_Budget Telmob 2011 2" xfId="15175" xr:uid="{00000000-0005-0000-0000-000087180000}"/>
    <cellStyle name="_Table_USA Ownership_Reporting Onatel Avril 2009 V0_Copie de Flash du mois d' avril 2009 corrigé par NAIMI_Reporting Onatel Mai 2009 V 0_Reporting Onatel septembre  2009 préparé_Budget Telmob 2011 2 2" xfId="18916" xr:uid="{00000000-0005-0000-0000-000088180000}"/>
    <cellStyle name="_Table_USA Ownership_Reporting Onatel Avril 2009 V0_Copie de Flash du mois d' avril 2009 corrigé par NAIMI_Reporting Onatel Mai 2009 V 0_Reporting Onatel septembre  2009 préparé_Budget Telmob 2011 3" xfId="10269" xr:uid="{00000000-0005-0000-0000-000089180000}"/>
    <cellStyle name="_Table_USA Ownership_Reporting Onatel Avril 2009 V0_Copie de Flash du mois d' avril 2009 corrigé par NAIMI_Reporting Onatel Mai 2009 V 0_Reporting Onatel septembre  2009 préparé_Budget Telmob 2011 4" xfId="12041" xr:uid="{00000000-0005-0000-0000-00008A180000}"/>
    <cellStyle name="_Table_USA Ownership_Reporting Onatel Avril 2009 V0_Copie de Flash du mois d' avril 2009 corrigé par NAIMI_Reporting Onatel Mai 2009 V 0_Reporting Onatel septembre  2009 préparé_Budget Telmob 2011 5" xfId="17448" xr:uid="{00000000-0005-0000-0000-00008B180000}"/>
    <cellStyle name="_Table_USA Ownership_Reporting Onatel Avril 2009 V0_Copie de Flash du mois d' avril 2009 corrigé par NAIMI_Reporting Onatel Mai 2009 V 0_Reporting Onatel septembre  2009 préparé_Budget Telmob 2011 6" xfId="10130" xr:uid="{00000000-0005-0000-0000-00008C180000}"/>
    <cellStyle name="_Table_USA Ownership_Reporting Onatel Avril 2009 V0_Copie de Flash du mois d' avril 2009 corrigé par NAIMI_Reporting Onatel septembre  2009 préparé" xfId="1405" xr:uid="{00000000-0005-0000-0000-00008D180000}"/>
    <cellStyle name="_Table_USA Ownership_Reporting Onatel Avril 2009 V0_Copie de Flash du mois d' avril 2009 corrigé par NAIMI_Reporting Onatel septembre  2009 préparé 2" xfId="14870" xr:uid="{00000000-0005-0000-0000-00008E180000}"/>
    <cellStyle name="_Table_USA Ownership_Reporting Onatel Avril 2009 V0_Copie de Flash du mois d' avril 2009 corrigé par NAIMI_Reporting Onatel septembre  2009 préparé 2 2" xfId="18663" xr:uid="{00000000-0005-0000-0000-00008F180000}"/>
    <cellStyle name="_Table_USA Ownership_Reporting Onatel Avril 2009 V0_Copie de Flash du mois d' avril 2009 corrigé par NAIMI_Reporting Onatel septembre  2009 préparé 3" xfId="9230" xr:uid="{00000000-0005-0000-0000-000090180000}"/>
    <cellStyle name="_Table_USA Ownership_Reporting Onatel Avril 2009 V0_Copie de Flash du mois d' avril 2009 corrigé par NAIMI_Reporting Onatel septembre  2009 préparé 4" xfId="9860" xr:uid="{00000000-0005-0000-0000-000091180000}"/>
    <cellStyle name="_Table_USA Ownership_Reporting Onatel Avril 2009 V0_Copie de Flash du mois d' avril 2009 corrigé par NAIMI_Reporting Onatel septembre  2009 préparé 5" xfId="19528" xr:uid="{00000000-0005-0000-0000-000092180000}"/>
    <cellStyle name="_Table_USA Ownership_Reporting Onatel Avril 2009 V0_Copie de Flash du mois d' avril 2009 corrigé par NAIMI_Reporting Onatel septembre  2009 préparé 6" xfId="20042" xr:uid="{00000000-0005-0000-0000-000093180000}"/>
    <cellStyle name="_Table_USA Ownership_Reporting Onatel Avril 2009 V0_Copie de Flash du mois d' avril 2009 corrigé par NAIMI_Reporting Onatel septembre  2009 préparé_Budget Telmob 2011" xfId="3156" xr:uid="{00000000-0005-0000-0000-000094180000}"/>
    <cellStyle name="_Table_USA Ownership_Reporting Onatel Avril 2009 V0_Copie de Flash du mois d' avril 2009 corrigé par NAIMI_Reporting Onatel septembre  2009 préparé_Budget Telmob 2011 2" xfId="15176" xr:uid="{00000000-0005-0000-0000-000095180000}"/>
    <cellStyle name="_Table_USA Ownership_Reporting Onatel Avril 2009 V0_Copie de Flash du mois d' avril 2009 corrigé par NAIMI_Reporting Onatel septembre  2009 préparé_Budget Telmob 2011 2 2" xfId="18917" xr:uid="{00000000-0005-0000-0000-000096180000}"/>
    <cellStyle name="_Table_USA Ownership_Reporting Onatel Avril 2009 V0_Copie de Flash du mois d' avril 2009 corrigé par NAIMI_Reporting Onatel septembre  2009 préparé_Budget Telmob 2011 3" xfId="10270" xr:uid="{00000000-0005-0000-0000-000097180000}"/>
    <cellStyle name="_Table_USA Ownership_Reporting Onatel Avril 2009 V0_Copie de Flash du mois d' avril 2009 corrigé par NAIMI_Reporting Onatel septembre  2009 préparé_Budget Telmob 2011 4" xfId="12038" xr:uid="{00000000-0005-0000-0000-000098180000}"/>
    <cellStyle name="_Table_USA Ownership_Reporting Onatel Avril 2009 V0_Copie de Flash du mois d' avril 2009 corrigé par NAIMI_Reporting Onatel septembre  2009 préparé_Budget Telmob 2011 5" xfId="17447" xr:uid="{00000000-0005-0000-0000-000099180000}"/>
    <cellStyle name="_Table_USA Ownership_Reporting Onatel Avril 2009 V0_Copie de Flash du mois d' avril 2009 corrigé par NAIMI_Reporting Onatel septembre  2009 préparé_Budget Telmob 2011 6" xfId="11053" xr:uid="{00000000-0005-0000-0000-00009A180000}"/>
    <cellStyle name="_Table_USA Ownership_Reporting Onatel Avril 2009 V0_Flash du mois de mai 2009" xfId="1406" xr:uid="{00000000-0005-0000-0000-00009B180000}"/>
    <cellStyle name="_Table_USA Ownership_Reporting Onatel Avril 2009 V0_Flash du mois de mai 2009 2" xfId="14871" xr:uid="{00000000-0005-0000-0000-00009C180000}"/>
    <cellStyle name="_Table_USA Ownership_Reporting Onatel Avril 2009 V0_Flash du mois de mai 2009 2 2" xfId="18664" xr:uid="{00000000-0005-0000-0000-00009D180000}"/>
    <cellStyle name="_Table_USA Ownership_Reporting Onatel Avril 2009 V0_Flash du mois de mai 2009 3" xfId="9231" xr:uid="{00000000-0005-0000-0000-00009E180000}"/>
    <cellStyle name="_Table_USA Ownership_Reporting Onatel Avril 2009 V0_Flash du mois de mai 2009 4" xfId="13421" xr:uid="{00000000-0005-0000-0000-00009F180000}"/>
    <cellStyle name="_Table_USA Ownership_Reporting Onatel Avril 2009 V0_Flash du mois de mai 2009 5" xfId="17815" xr:uid="{00000000-0005-0000-0000-0000A0180000}"/>
    <cellStyle name="_Table_USA Ownership_Reporting Onatel Avril 2009 V0_Flash du mois de mai 2009 6" xfId="11258" xr:uid="{00000000-0005-0000-0000-0000A1180000}"/>
    <cellStyle name="_Table_USA Ownership_Reporting Onatel Avril 2009 V0_Flash du mois de mai 2009_Budget Telmob 2011" xfId="3157" xr:uid="{00000000-0005-0000-0000-0000A2180000}"/>
    <cellStyle name="_Table_USA Ownership_Reporting Onatel Avril 2009 V0_Flash du mois de mai 2009_Budget Telmob 2011 2" xfId="15177" xr:uid="{00000000-0005-0000-0000-0000A3180000}"/>
    <cellStyle name="_Table_USA Ownership_Reporting Onatel Avril 2009 V0_Flash du mois de mai 2009_Budget Telmob 2011 2 2" xfId="18918" xr:uid="{00000000-0005-0000-0000-0000A4180000}"/>
    <cellStyle name="_Table_USA Ownership_Reporting Onatel Avril 2009 V0_Flash du mois de mai 2009_Budget Telmob 2011 3" xfId="10271" xr:uid="{00000000-0005-0000-0000-0000A5180000}"/>
    <cellStyle name="_Table_USA Ownership_Reporting Onatel Avril 2009 V0_Flash du mois de mai 2009_Budget Telmob 2011 4" xfId="12035" xr:uid="{00000000-0005-0000-0000-0000A6180000}"/>
    <cellStyle name="_Table_USA Ownership_Reporting Onatel Avril 2009 V0_Flash du mois de mai 2009_Budget Telmob 2011 5" xfId="17446" xr:uid="{00000000-0005-0000-0000-0000A7180000}"/>
    <cellStyle name="_Table_USA Ownership_Reporting Onatel Avril 2009 V0_Flash du mois de mai 2009_Budget Telmob 2011 6" xfId="13055" xr:uid="{00000000-0005-0000-0000-0000A8180000}"/>
    <cellStyle name="_Table_USA Ownership_Reporting Onatel Avril 2009 V0_Flash du mois de septembre 2009 (2) (version 1)" xfId="1407" xr:uid="{00000000-0005-0000-0000-0000A9180000}"/>
    <cellStyle name="_Table_USA Ownership_Reporting Onatel Avril 2009 V0_Flash du mois de septembre 2009 (2) (version 1) 2" xfId="14872" xr:uid="{00000000-0005-0000-0000-0000AA180000}"/>
    <cellStyle name="_Table_USA Ownership_Reporting Onatel Avril 2009 V0_Flash du mois de septembre 2009 (2) (version 1) 2 2" xfId="18665" xr:uid="{00000000-0005-0000-0000-0000AB180000}"/>
    <cellStyle name="_Table_USA Ownership_Reporting Onatel Avril 2009 V0_Flash du mois de septembre 2009 (2) (version 1) 3" xfId="9232" xr:uid="{00000000-0005-0000-0000-0000AC180000}"/>
    <cellStyle name="_Table_USA Ownership_Reporting Onatel Avril 2009 V0_Flash du mois de septembre 2009 (2) (version 1) 4" xfId="10805" xr:uid="{00000000-0005-0000-0000-0000AD180000}"/>
    <cellStyle name="_Table_USA Ownership_Reporting Onatel Avril 2009 V0_Flash du mois de septembre 2009 (2) (version 1) 5" xfId="8494" xr:uid="{00000000-0005-0000-0000-0000AE180000}"/>
    <cellStyle name="_Table_USA Ownership_Reporting Onatel Avril 2009 V0_Flash du mois de septembre 2009 (2) (version 1) 6" xfId="17159" xr:uid="{00000000-0005-0000-0000-0000AF180000}"/>
    <cellStyle name="_Table_USA Ownership_Reporting Onatel Avril 2009 V0_Flash du mois de septembre 2009 (2) (version 1)_Budget Telmob 2011" xfId="3158" xr:uid="{00000000-0005-0000-0000-0000B0180000}"/>
    <cellStyle name="_Table_USA Ownership_Reporting Onatel Avril 2009 V0_Flash du mois de septembre 2009 (2) (version 1)_Budget Telmob 2011 2" xfId="15178" xr:uid="{00000000-0005-0000-0000-0000B1180000}"/>
    <cellStyle name="_Table_USA Ownership_Reporting Onatel Avril 2009 V0_Flash du mois de septembre 2009 (2) (version 1)_Budget Telmob 2011 2 2" xfId="18919" xr:uid="{00000000-0005-0000-0000-0000B2180000}"/>
    <cellStyle name="_Table_USA Ownership_Reporting Onatel Avril 2009 V0_Flash du mois de septembre 2009 (2) (version 1)_Budget Telmob 2011 3" xfId="10272" xr:uid="{00000000-0005-0000-0000-0000B3180000}"/>
    <cellStyle name="_Table_USA Ownership_Reporting Onatel Avril 2009 V0_Flash du mois de septembre 2009 (2) (version 1)_Budget Telmob 2011 4" xfId="12032" xr:uid="{00000000-0005-0000-0000-0000B4180000}"/>
    <cellStyle name="_Table_USA Ownership_Reporting Onatel Avril 2009 V0_Flash du mois de septembre 2009 (2) (version 1)_Budget Telmob 2011 5" xfId="17445" xr:uid="{00000000-0005-0000-0000-0000B5180000}"/>
    <cellStyle name="_Table_USA Ownership_Reporting Onatel Avril 2009 V0_Flash du mois de septembre 2009 (2) (version 1)_Budget Telmob 2011 6" xfId="13054" xr:uid="{00000000-0005-0000-0000-0000B6180000}"/>
    <cellStyle name="_Table_USA Ownership_Reporting Onatel Avril 2009 V0_Reporting Onatel Mai 2009 V 0" xfId="1408" xr:uid="{00000000-0005-0000-0000-0000B7180000}"/>
    <cellStyle name="_Table_USA Ownership_Reporting Onatel Avril 2009 V0_Reporting Onatel Mai 2009 V 0 2" xfId="14873" xr:uid="{00000000-0005-0000-0000-0000B8180000}"/>
    <cellStyle name="_Table_USA Ownership_Reporting Onatel Avril 2009 V0_Reporting Onatel Mai 2009 V 0 2 2" xfId="18666" xr:uid="{00000000-0005-0000-0000-0000B9180000}"/>
    <cellStyle name="_Table_USA Ownership_Reporting Onatel Avril 2009 V0_Reporting Onatel Mai 2009 V 0 3" xfId="9233" xr:uid="{00000000-0005-0000-0000-0000BA180000}"/>
    <cellStyle name="_Table_USA Ownership_Reporting Onatel Avril 2009 V0_Reporting Onatel Mai 2009 V 0 4" xfId="10804" xr:uid="{00000000-0005-0000-0000-0000BB180000}"/>
    <cellStyle name="_Table_USA Ownership_Reporting Onatel Avril 2009 V0_Reporting Onatel Mai 2009 V 0 5" xfId="10087" xr:uid="{00000000-0005-0000-0000-0000BC180000}"/>
    <cellStyle name="_Table_USA Ownership_Reporting Onatel Avril 2009 V0_Reporting Onatel Mai 2009 V 0 6" xfId="13049" xr:uid="{00000000-0005-0000-0000-0000BD180000}"/>
    <cellStyle name="_Table_USA Ownership_Reporting Onatel Avril 2009 V0_Reporting Onatel Mai 2009 V 0_Budget Telmob 2011" xfId="3159" xr:uid="{00000000-0005-0000-0000-0000BE180000}"/>
    <cellStyle name="_Table_USA Ownership_Reporting Onatel Avril 2009 V0_Reporting Onatel Mai 2009 V 0_Budget Telmob 2011 2" xfId="15179" xr:uid="{00000000-0005-0000-0000-0000BF180000}"/>
    <cellStyle name="_Table_USA Ownership_Reporting Onatel Avril 2009 V0_Reporting Onatel Mai 2009 V 0_Budget Telmob 2011 2 2" xfId="18920" xr:uid="{00000000-0005-0000-0000-0000C0180000}"/>
    <cellStyle name="_Table_USA Ownership_Reporting Onatel Avril 2009 V0_Reporting Onatel Mai 2009 V 0_Budget Telmob 2011 3" xfId="10273" xr:uid="{00000000-0005-0000-0000-0000C1180000}"/>
    <cellStyle name="_Table_USA Ownership_Reporting Onatel Avril 2009 V0_Reporting Onatel Mai 2009 V 0_Budget Telmob 2011 4" xfId="12029" xr:uid="{00000000-0005-0000-0000-0000C2180000}"/>
    <cellStyle name="_Table_USA Ownership_Reporting Onatel Avril 2009 V0_Reporting Onatel Mai 2009 V 0_Budget Telmob 2011 5" xfId="17444" xr:uid="{00000000-0005-0000-0000-0000C3180000}"/>
    <cellStyle name="_Table_USA Ownership_Reporting Onatel Avril 2009 V0_Reporting Onatel Mai 2009 V 0_Budget Telmob 2011 6" xfId="9407" xr:uid="{00000000-0005-0000-0000-0000C4180000}"/>
    <cellStyle name="_Table_USA Ownership_Reporting Onatel Avril 2009 V0_Reporting Onatel septembre  2009 préparé" xfId="1409" xr:uid="{00000000-0005-0000-0000-0000C5180000}"/>
    <cellStyle name="_Table_USA Ownership_Reporting Onatel Avril 2009 V0_Reporting Onatel septembre  2009 préparé 2" xfId="14874" xr:uid="{00000000-0005-0000-0000-0000C6180000}"/>
    <cellStyle name="_Table_USA Ownership_Reporting Onatel Avril 2009 V0_Reporting Onatel septembre  2009 préparé 2 2" xfId="18667" xr:uid="{00000000-0005-0000-0000-0000C7180000}"/>
    <cellStyle name="_Table_USA Ownership_Reporting Onatel Avril 2009 V0_Reporting Onatel septembre  2009 préparé 3" xfId="9234" xr:uid="{00000000-0005-0000-0000-0000C8180000}"/>
    <cellStyle name="_Table_USA Ownership_Reporting Onatel Avril 2009 V0_Reporting Onatel septembre  2009 préparé 4" xfId="10803" xr:uid="{00000000-0005-0000-0000-0000C9180000}"/>
    <cellStyle name="_Table_USA Ownership_Reporting Onatel Avril 2009 V0_Reporting Onatel septembre  2009 préparé 5" xfId="17814" xr:uid="{00000000-0005-0000-0000-0000CA180000}"/>
    <cellStyle name="_Table_USA Ownership_Reporting Onatel Avril 2009 V0_Reporting Onatel septembre  2009 préparé 6" xfId="13529" xr:uid="{00000000-0005-0000-0000-0000CB180000}"/>
    <cellStyle name="_Table_USA Ownership_Reporting Onatel Avril 2009 V0_Reporting Onatel septembre  2009 préparé_Budget Telmob 2011" xfId="3160" xr:uid="{00000000-0005-0000-0000-0000CC180000}"/>
    <cellStyle name="_Table_USA Ownership_Reporting Onatel Avril 2009 V0_Reporting Onatel septembre  2009 préparé_Budget Telmob 2011 2" xfId="15180" xr:uid="{00000000-0005-0000-0000-0000CD180000}"/>
    <cellStyle name="_Table_USA Ownership_Reporting Onatel Avril 2009 V0_Reporting Onatel septembre  2009 préparé_Budget Telmob 2011 2 2" xfId="18921" xr:uid="{00000000-0005-0000-0000-0000CE180000}"/>
    <cellStyle name="_Table_USA Ownership_Reporting Onatel Avril 2009 V0_Reporting Onatel septembre  2009 préparé_Budget Telmob 2011 3" xfId="10274" xr:uid="{00000000-0005-0000-0000-0000CF180000}"/>
    <cellStyle name="_Table_USA Ownership_Reporting Onatel Avril 2009 V0_Reporting Onatel septembre  2009 préparé_Budget Telmob 2011 4" xfId="12026" xr:uid="{00000000-0005-0000-0000-0000D0180000}"/>
    <cellStyle name="_Table_USA Ownership_Reporting Onatel Avril 2009 V0_Reporting Onatel septembre  2009 préparé_Budget Telmob 2011 5" xfId="17443" xr:uid="{00000000-0005-0000-0000-0000D1180000}"/>
    <cellStyle name="_Table_USA Ownership_Reporting Onatel Avril 2009 V0_Reporting Onatel septembre  2009 préparé_Budget Telmob 2011 6" xfId="11662" xr:uid="{00000000-0005-0000-0000-0000D2180000}"/>
    <cellStyle name="_Table_USA Ownership_Reporting Onatel Mai 2009 V 0" xfId="1410" xr:uid="{00000000-0005-0000-0000-0000D3180000}"/>
    <cellStyle name="_Table_USA Ownership_Reporting Onatel Mai 2009 V 0 2" xfId="14875" xr:uid="{00000000-0005-0000-0000-0000D4180000}"/>
    <cellStyle name="_Table_USA Ownership_Reporting Onatel Mai 2009 V 0 2 2" xfId="18668" xr:uid="{00000000-0005-0000-0000-0000D5180000}"/>
    <cellStyle name="_Table_USA Ownership_Reporting Onatel Mai 2009 V 0 3" xfId="9235" xr:uid="{00000000-0005-0000-0000-0000D6180000}"/>
    <cellStyle name="_Table_USA Ownership_Reporting Onatel Mai 2009 V 0 4" xfId="10802" xr:uid="{00000000-0005-0000-0000-0000D7180000}"/>
    <cellStyle name="_Table_USA Ownership_Reporting Onatel Mai 2009 V 0 5" xfId="19044" xr:uid="{00000000-0005-0000-0000-0000D8180000}"/>
    <cellStyle name="_Table_USA Ownership_Reporting Onatel Mai 2009 V 0 6" xfId="19683" xr:uid="{00000000-0005-0000-0000-0000D9180000}"/>
    <cellStyle name="_Table_USA Ownership_Reporting Onatel Mai 2009 V 0 A ENVOYE" xfId="1411" xr:uid="{00000000-0005-0000-0000-0000DA180000}"/>
    <cellStyle name="_Table_USA Ownership_Reporting Onatel Mai 2009 V 0 A ENVOYE 2" xfId="14876" xr:uid="{00000000-0005-0000-0000-0000DB180000}"/>
    <cellStyle name="_Table_USA Ownership_Reporting Onatel Mai 2009 V 0 A ENVOYE 2 2" xfId="18669" xr:uid="{00000000-0005-0000-0000-0000DC180000}"/>
    <cellStyle name="_Table_USA Ownership_Reporting Onatel Mai 2009 V 0 A ENVOYE 3" xfId="9236" xr:uid="{00000000-0005-0000-0000-0000DD180000}"/>
    <cellStyle name="_Table_USA Ownership_Reporting Onatel Mai 2009 V 0 A ENVOYE 4" xfId="10801" xr:uid="{00000000-0005-0000-0000-0000DE180000}"/>
    <cellStyle name="_Table_USA Ownership_Reporting Onatel Mai 2009 V 0 A ENVOYE 5" xfId="19527" xr:uid="{00000000-0005-0000-0000-0000DF180000}"/>
    <cellStyle name="_Table_USA Ownership_Reporting Onatel Mai 2009 V 0 A ENVOYE 6" xfId="20041" xr:uid="{00000000-0005-0000-0000-0000E0180000}"/>
    <cellStyle name="_Table_USA Ownership_Reporting Onatel Mai 2009 V 0 A ENVOYE_Budget Telmob 2011" xfId="3161" xr:uid="{00000000-0005-0000-0000-0000E1180000}"/>
    <cellStyle name="_Table_USA Ownership_Reporting Onatel Mai 2009 V 0 A ENVOYE_Budget Telmob 2011 2" xfId="15181" xr:uid="{00000000-0005-0000-0000-0000E2180000}"/>
    <cellStyle name="_Table_USA Ownership_Reporting Onatel Mai 2009 V 0 A ENVOYE_Budget Telmob 2011 2 2" xfId="18922" xr:uid="{00000000-0005-0000-0000-0000E3180000}"/>
    <cellStyle name="_Table_USA Ownership_Reporting Onatel Mai 2009 V 0 A ENVOYE_Budget Telmob 2011 3" xfId="10275" xr:uid="{00000000-0005-0000-0000-0000E4180000}"/>
    <cellStyle name="_Table_USA Ownership_Reporting Onatel Mai 2009 V 0 A ENVOYE_Budget Telmob 2011 4" xfId="12023" xr:uid="{00000000-0005-0000-0000-0000E5180000}"/>
    <cellStyle name="_Table_USA Ownership_Reporting Onatel Mai 2009 V 0 A ENVOYE_Budget Telmob 2011 5" xfId="17442" xr:uid="{00000000-0005-0000-0000-0000E6180000}"/>
    <cellStyle name="_Table_USA Ownership_Reporting Onatel Mai 2009 V 0 A ENVOYE_Budget Telmob 2011 6" xfId="10353" xr:uid="{00000000-0005-0000-0000-0000E7180000}"/>
    <cellStyle name="_Table_USA Ownership_Reporting Onatel Mai 2009 V 0 A ENVOYE_Flash du mois de septembre 2009 (2) (version 1)" xfId="1412" xr:uid="{00000000-0005-0000-0000-0000E8180000}"/>
    <cellStyle name="_Table_USA Ownership_Reporting Onatel Mai 2009 V 0 A ENVOYE_Flash du mois de septembre 2009 (2) (version 1) 2" xfId="14877" xr:uid="{00000000-0005-0000-0000-0000E9180000}"/>
    <cellStyle name="_Table_USA Ownership_Reporting Onatel Mai 2009 V 0 A ENVOYE_Flash du mois de septembre 2009 (2) (version 1) 2 2" xfId="18670" xr:uid="{00000000-0005-0000-0000-0000EA180000}"/>
    <cellStyle name="_Table_USA Ownership_Reporting Onatel Mai 2009 V 0 A ENVOYE_Flash du mois de septembre 2009 (2) (version 1) 3" xfId="9237" xr:uid="{00000000-0005-0000-0000-0000EB180000}"/>
    <cellStyle name="_Table_USA Ownership_Reporting Onatel Mai 2009 V 0 A ENVOYE_Flash du mois de septembre 2009 (2) (version 1) 4" xfId="10800" xr:uid="{00000000-0005-0000-0000-0000EC180000}"/>
    <cellStyle name="_Table_USA Ownership_Reporting Onatel Mai 2009 V 0 A ENVOYE_Flash du mois de septembre 2009 (2) (version 1) 5" xfId="17813" xr:uid="{00000000-0005-0000-0000-0000ED180000}"/>
    <cellStyle name="_Table_USA Ownership_Reporting Onatel Mai 2009 V 0 A ENVOYE_Flash du mois de septembre 2009 (2) (version 1) 6" xfId="10575" xr:uid="{00000000-0005-0000-0000-0000EE180000}"/>
    <cellStyle name="_Table_USA Ownership_Reporting Onatel Mai 2009 V 0 A ENVOYE_Flash du mois de septembre 2009 (2) (version 1)_Budget Telmob 2011" xfId="3162" xr:uid="{00000000-0005-0000-0000-0000EF180000}"/>
    <cellStyle name="_Table_USA Ownership_Reporting Onatel Mai 2009 V 0 A ENVOYE_Flash du mois de septembre 2009 (2) (version 1)_Budget Telmob 2011 2" xfId="15182" xr:uid="{00000000-0005-0000-0000-0000F0180000}"/>
    <cellStyle name="_Table_USA Ownership_Reporting Onatel Mai 2009 V 0 A ENVOYE_Flash du mois de septembre 2009 (2) (version 1)_Budget Telmob 2011 2 2" xfId="18923" xr:uid="{00000000-0005-0000-0000-0000F1180000}"/>
    <cellStyle name="_Table_USA Ownership_Reporting Onatel Mai 2009 V 0 A ENVOYE_Flash du mois de septembre 2009 (2) (version 1)_Budget Telmob 2011 3" xfId="10276" xr:uid="{00000000-0005-0000-0000-0000F2180000}"/>
    <cellStyle name="_Table_USA Ownership_Reporting Onatel Mai 2009 V 0 A ENVOYE_Flash du mois de septembre 2009 (2) (version 1)_Budget Telmob 2011 4" xfId="12020" xr:uid="{00000000-0005-0000-0000-0000F3180000}"/>
    <cellStyle name="_Table_USA Ownership_Reporting Onatel Mai 2009 V 0 A ENVOYE_Flash du mois de septembre 2009 (2) (version 1)_Budget Telmob 2011 5" xfId="17441" xr:uid="{00000000-0005-0000-0000-0000F4180000}"/>
    <cellStyle name="_Table_USA Ownership_Reporting Onatel Mai 2009 V 0 A ENVOYE_Flash du mois de septembre 2009 (2) (version 1)_Budget Telmob 2011 6" xfId="17580" xr:uid="{00000000-0005-0000-0000-0000F5180000}"/>
    <cellStyle name="_Table_USA Ownership_Reporting Onatel Mai 2009 V 0 A ENVOYE_Reporting Onatel septembre  2009 préparé" xfId="1413" xr:uid="{00000000-0005-0000-0000-0000F6180000}"/>
    <cellStyle name="_Table_USA Ownership_Reporting Onatel Mai 2009 V 0 A ENVOYE_Reporting Onatel septembre  2009 préparé 2" xfId="14878" xr:uid="{00000000-0005-0000-0000-0000F7180000}"/>
    <cellStyle name="_Table_USA Ownership_Reporting Onatel Mai 2009 V 0 A ENVOYE_Reporting Onatel septembre  2009 préparé 2 2" xfId="18671" xr:uid="{00000000-0005-0000-0000-0000F8180000}"/>
    <cellStyle name="_Table_USA Ownership_Reporting Onatel Mai 2009 V 0 A ENVOYE_Reporting Onatel septembre  2009 préparé 3" xfId="9238" xr:uid="{00000000-0005-0000-0000-0000F9180000}"/>
    <cellStyle name="_Table_USA Ownership_Reporting Onatel Mai 2009 V 0 A ENVOYE_Reporting Onatel septembre  2009 préparé 4" xfId="10799" xr:uid="{00000000-0005-0000-0000-0000FA180000}"/>
    <cellStyle name="_Table_USA Ownership_Reporting Onatel Mai 2009 V 0 A ENVOYE_Reporting Onatel septembre  2009 préparé 5" xfId="17812" xr:uid="{00000000-0005-0000-0000-0000FB180000}"/>
    <cellStyle name="_Table_USA Ownership_Reporting Onatel Mai 2009 V 0 A ENVOYE_Reporting Onatel septembre  2009 préparé 6" xfId="10861" xr:uid="{00000000-0005-0000-0000-0000FC180000}"/>
    <cellStyle name="_Table_USA Ownership_Reporting Onatel Mai 2009 V 0 A ENVOYE_Reporting Onatel septembre  2009 préparé_Budget Telmob 2011" xfId="3163" xr:uid="{00000000-0005-0000-0000-0000FD180000}"/>
    <cellStyle name="_Table_USA Ownership_Reporting Onatel Mai 2009 V 0 A ENVOYE_Reporting Onatel septembre  2009 préparé_Budget Telmob 2011 2" xfId="15183" xr:uid="{00000000-0005-0000-0000-0000FE180000}"/>
    <cellStyle name="_Table_USA Ownership_Reporting Onatel Mai 2009 V 0 A ENVOYE_Reporting Onatel septembre  2009 préparé_Budget Telmob 2011 2 2" xfId="18924" xr:uid="{00000000-0005-0000-0000-0000FF180000}"/>
    <cellStyle name="_Table_USA Ownership_Reporting Onatel Mai 2009 V 0 A ENVOYE_Reporting Onatel septembre  2009 préparé_Budget Telmob 2011 3" xfId="10277" xr:uid="{00000000-0005-0000-0000-000000190000}"/>
    <cellStyle name="_Table_USA Ownership_Reporting Onatel Mai 2009 V 0 A ENVOYE_Reporting Onatel septembre  2009 préparé_Budget Telmob 2011 4" xfId="12017" xr:uid="{00000000-0005-0000-0000-000001190000}"/>
    <cellStyle name="_Table_USA Ownership_Reporting Onatel Mai 2009 V 0 A ENVOYE_Reporting Onatel septembre  2009 préparé_Budget Telmob 2011 5" xfId="17440" xr:uid="{00000000-0005-0000-0000-000002190000}"/>
    <cellStyle name="_Table_USA Ownership_Reporting Onatel Mai 2009 V 0 A ENVOYE_Reporting Onatel septembre  2009 préparé_Budget Telmob 2011 6" xfId="19410" xr:uid="{00000000-0005-0000-0000-000003190000}"/>
    <cellStyle name="_Table_USA Ownership_Reporting Onatel Mai 2009 V 0_Budget Telmob 2011" xfId="3164" xr:uid="{00000000-0005-0000-0000-000004190000}"/>
    <cellStyle name="_Table_USA Ownership_Reporting Onatel Mai 2009 V 0_Budget Telmob 2011 2" xfId="15184" xr:uid="{00000000-0005-0000-0000-000005190000}"/>
    <cellStyle name="_Table_USA Ownership_Reporting Onatel Mai 2009 V 0_Budget Telmob 2011 2 2" xfId="18925" xr:uid="{00000000-0005-0000-0000-000006190000}"/>
    <cellStyle name="_Table_USA Ownership_Reporting Onatel Mai 2009 V 0_Budget Telmob 2011 3" xfId="10278" xr:uid="{00000000-0005-0000-0000-000007190000}"/>
    <cellStyle name="_Table_USA Ownership_Reporting Onatel Mai 2009 V 0_Budget Telmob 2011 4" xfId="12014" xr:uid="{00000000-0005-0000-0000-000008190000}"/>
    <cellStyle name="_Table_USA Ownership_Reporting Onatel Mai 2009 V 0_Budget Telmob 2011 5" xfId="17439" xr:uid="{00000000-0005-0000-0000-000009190000}"/>
    <cellStyle name="_Table_USA Ownership_Reporting Onatel Mai 2009 V 0_Budget Telmob 2011 6" xfId="19633" xr:uid="{00000000-0005-0000-0000-00000A190000}"/>
    <cellStyle name="_Table_USA Ownership_Reporting Onatel septembre  2009 préparé" xfId="1414" xr:uid="{00000000-0005-0000-0000-00000B190000}"/>
    <cellStyle name="_Table_USA Ownership_Reporting Onatel septembre  2009 préparé 2" xfId="14879" xr:uid="{00000000-0005-0000-0000-00000C190000}"/>
    <cellStyle name="_Table_USA Ownership_Reporting Onatel septembre  2009 préparé 2 2" xfId="18672" xr:uid="{00000000-0005-0000-0000-00000D190000}"/>
    <cellStyle name="_Table_USA Ownership_Reporting Onatel septembre  2009 préparé 3" xfId="9239" xr:uid="{00000000-0005-0000-0000-00000E190000}"/>
    <cellStyle name="_Table_USA Ownership_Reporting Onatel septembre  2009 préparé 4" xfId="10798" xr:uid="{00000000-0005-0000-0000-00000F190000}"/>
    <cellStyle name="_Table_USA Ownership_Reporting Onatel septembre  2009 préparé 5" xfId="19212" xr:uid="{00000000-0005-0000-0000-000010190000}"/>
    <cellStyle name="_Table_USA Ownership_Reporting Onatel septembre  2009 préparé 6" xfId="19855" xr:uid="{00000000-0005-0000-0000-000011190000}"/>
    <cellStyle name="_Table_USA Ownership_Reporting Onatel septembre  2009 préparé_Budget Telmob 2011" xfId="3165" xr:uid="{00000000-0005-0000-0000-000012190000}"/>
    <cellStyle name="_Table_USA Ownership_Reporting Onatel septembre  2009 préparé_Budget Telmob 2011 2" xfId="15185" xr:uid="{00000000-0005-0000-0000-000013190000}"/>
    <cellStyle name="_Table_USA Ownership_Reporting Onatel septembre  2009 préparé_Budget Telmob 2011 2 2" xfId="18926" xr:uid="{00000000-0005-0000-0000-000014190000}"/>
    <cellStyle name="_Table_USA Ownership_Reporting Onatel septembre  2009 préparé_Budget Telmob 2011 3" xfId="10279" xr:uid="{00000000-0005-0000-0000-000015190000}"/>
    <cellStyle name="_Table_USA Ownership_Reporting Onatel septembre  2009 préparé_Budget Telmob 2011 4" xfId="12011" xr:uid="{00000000-0005-0000-0000-000016190000}"/>
    <cellStyle name="_Table_USA Ownership_Reporting Onatel septembre  2009 préparé_Budget Telmob 2011 5" xfId="17438" xr:uid="{00000000-0005-0000-0000-000017190000}"/>
    <cellStyle name="_Table_USA Ownership_Reporting Onatel septembre  2009 préparé_Budget Telmob 2011 6" xfId="19409" xr:uid="{00000000-0005-0000-0000-000018190000}"/>
    <cellStyle name="_Table_USA Ownership_Rev Fixe-Internet" xfId="1415" xr:uid="{00000000-0005-0000-0000-000019190000}"/>
    <cellStyle name="_Table_USA Ownership_Rev Fixe-Internet 2" xfId="14880" xr:uid="{00000000-0005-0000-0000-00001A190000}"/>
    <cellStyle name="_Table_USA Ownership_Rev Fixe-Internet 2 2" xfId="18673" xr:uid="{00000000-0005-0000-0000-00001B190000}"/>
    <cellStyle name="_Table_USA Ownership_Rev Fixe-Internet 3" xfId="9240" xr:uid="{00000000-0005-0000-0000-00001C190000}"/>
    <cellStyle name="_Table_USA Ownership_Rev Fixe-Internet 4" xfId="10797" xr:uid="{00000000-0005-0000-0000-00001D190000}"/>
    <cellStyle name="_Table_USA Ownership_Rev Fixe-Internet 5" xfId="19526" xr:uid="{00000000-0005-0000-0000-00001E190000}"/>
    <cellStyle name="_Table_USA Ownership_Rev Fixe-Internet 6" xfId="20040" xr:uid="{00000000-0005-0000-0000-00001F190000}"/>
    <cellStyle name="_Table_USA Ownership_Rev Fixe-Internet_Budget Telmob 2011" xfId="3166" xr:uid="{00000000-0005-0000-0000-000020190000}"/>
    <cellStyle name="_Table_USA Ownership_Rev Fixe-Internet_Budget Telmob 2011 2" xfId="15186" xr:uid="{00000000-0005-0000-0000-000021190000}"/>
    <cellStyle name="_Table_USA Ownership_Rev Fixe-Internet_Budget Telmob 2011 2 2" xfId="18927" xr:uid="{00000000-0005-0000-0000-000022190000}"/>
    <cellStyle name="_Table_USA Ownership_Rev Fixe-Internet_Budget Telmob 2011 3" xfId="10280" xr:uid="{00000000-0005-0000-0000-000023190000}"/>
    <cellStyle name="_Table_USA Ownership_Rev Fixe-Internet_Budget Telmob 2011 4" xfId="12008" xr:uid="{00000000-0005-0000-0000-000024190000}"/>
    <cellStyle name="_Table_USA Ownership_Rev Fixe-Internet_Budget Telmob 2011 5" xfId="17437" xr:uid="{00000000-0005-0000-0000-000025190000}"/>
    <cellStyle name="_Table_USA Ownership_Rev Fixe-Internet_Budget Telmob 2011 6" xfId="19615" xr:uid="{00000000-0005-0000-0000-000026190000}"/>
    <cellStyle name="_Table_USA Ownership_Rev Fixe-Internet_COMMENTAIRES JUILLET 2009" xfId="1416" xr:uid="{00000000-0005-0000-0000-000027190000}"/>
    <cellStyle name="_Table_USA Ownership_Rev Fixe-Internet_COMMENTAIRES JUILLET 2009 2" xfId="14881" xr:uid="{00000000-0005-0000-0000-000028190000}"/>
    <cellStyle name="_Table_USA Ownership_Rev Fixe-Internet_COMMENTAIRES JUILLET 2009 2 2" xfId="18674" xr:uid="{00000000-0005-0000-0000-000029190000}"/>
    <cellStyle name="_Table_USA Ownership_Rev Fixe-Internet_COMMENTAIRES JUILLET 2009 3" xfId="9241" xr:uid="{00000000-0005-0000-0000-00002A190000}"/>
    <cellStyle name="_Table_USA Ownership_Rev Fixe-Internet_COMMENTAIRES JUILLET 2009 4" xfId="10796" xr:uid="{00000000-0005-0000-0000-00002B190000}"/>
    <cellStyle name="_Table_USA Ownership_Rev Fixe-Internet_COMMENTAIRES JUILLET 2009 5" xfId="17811" xr:uid="{00000000-0005-0000-0000-00002C190000}"/>
    <cellStyle name="_Table_USA Ownership_Rev Fixe-Internet_COMMENTAIRES JUILLET 2009 6" xfId="9659" xr:uid="{00000000-0005-0000-0000-00002D190000}"/>
    <cellStyle name="_Table_USA Ownership_Rev Fixe-Internet_COMMENTAIRES JUILLET 2009_Budget Telmob 2011" xfId="3167" xr:uid="{00000000-0005-0000-0000-00002E190000}"/>
    <cellStyle name="_Table_USA Ownership_Rev Fixe-Internet_COMMENTAIRES JUILLET 2009_Budget Telmob 2011 2" xfId="15187" xr:uid="{00000000-0005-0000-0000-00002F190000}"/>
    <cellStyle name="_Table_USA Ownership_Rev Fixe-Internet_COMMENTAIRES JUILLET 2009_Budget Telmob 2011 2 2" xfId="18928" xr:uid="{00000000-0005-0000-0000-000030190000}"/>
    <cellStyle name="_Table_USA Ownership_Rev Fixe-Internet_COMMENTAIRES JUILLET 2009_Budget Telmob 2011 3" xfId="10281" xr:uid="{00000000-0005-0000-0000-000031190000}"/>
    <cellStyle name="_Table_USA Ownership_Rev Fixe-Internet_COMMENTAIRES JUILLET 2009_Budget Telmob 2011 4" xfId="12005" xr:uid="{00000000-0005-0000-0000-000032190000}"/>
    <cellStyle name="_Table_USA Ownership_Rev Fixe-Internet_COMMENTAIRES JUILLET 2009_Budget Telmob 2011 5" xfId="17436" xr:uid="{00000000-0005-0000-0000-000033190000}"/>
    <cellStyle name="_Table_USA Ownership_Rev Fixe-Internet_COMMENTAIRES JUILLET 2009_Budget Telmob 2011 6" xfId="19257" xr:uid="{00000000-0005-0000-0000-000034190000}"/>
    <cellStyle name="_Table_USA Ownership_TBG Onatel Février  2009  Vtbg V3" xfId="1417" xr:uid="{00000000-0005-0000-0000-000035190000}"/>
    <cellStyle name="_Table_USA Ownership_TBG Onatel Février  2009  Vtbg V3 2" xfId="14882" xr:uid="{00000000-0005-0000-0000-000036190000}"/>
    <cellStyle name="_Table_USA Ownership_TBG Onatel Février  2009  Vtbg V3 2 2" xfId="18675" xr:uid="{00000000-0005-0000-0000-000037190000}"/>
    <cellStyle name="_Table_USA Ownership_TBG Onatel Février  2009  Vtbg V3 3" xfId="9242" xr:uid="{00000000-0005-0000-0000-000038190000}"/>
    <cellStyle name="_Table_USA Ownership_TBG Onatel Février  2009  Vtbg V3 4" xfId="10795" xr:uid="{00000000-0005-0000-0000-000039190000}"/>
    <cellStyle name="_Table_USA Ownership_TBG Onatel Février  2009  Vtbg V3 5" xfId="8472" xr:uid="{00000000-0005-0000-0000-00003A190000}"/>
    <cellStyle name="_Table_USA Ownership_TBG Onatel Février  2009  Vtbg V3 6" xfId="19319" xr:uid="{00000000-0005-0000-0000-00003B190000}"/>
    <cellStyle name="_Table_USA Ownership_TBG Onatel Février  2009  Vtbg V3_Budget Telmob 2011" xfId="3168" xr:uid="{00000000-0005-0000-0000-00003C190000}"/>
    <cellStyle name="_Table_USA Ownership_TBG Onatel Février  2009  Vtbg V3_Budget Telmob 2011 2" xfId="15188" xr:uid="{00000000-0005-0000-0000-00003D190000}"/>
    <cellStyle name="_Table_USA Ownership_TBG Onatel Février  2009  Vtbg V3_Budget Telmob 2011 2 2" xfId="18929" xr:uid="{00000000-0005-0000-0000-00003E190000}"/>
    <cellStyle name="_Table_USA Ownership_TBG Onatel Février  2009  Vtbg V3_Budget Telmob 2011 3" xfId="10282" xr:uid="{00000000-0005-0000-0000-00003F190000}"/>
    <cellStyle name="_Table_USA Ownership_TBG Onatel Février  2009  Vtbg V3_Budget Telmob 2011 4" xfId="12002" xr:uid="{00000000-0005-0000-0000-000040190000}"/>
    <cellStyle name="_Table_USA Ownership_TBG Onatel Février  2009  Vtbg V3_Budget Telmob 2011 5" xfId="17435" xr:uid="{00000000-0005-0000-0000-000041190000}"/>
    <cellStyle name="_Table_USA Ownership_TBG Onatel Février  2009  Vtbg V3_Budget Telmob 2011 6" xfId="9384" xr:uid="{00000000-0005-0000-0000-000042190000}"/>
    <cellStyle name="_Table_USA Ownership_TBG Onatel Février  2009  Vtbg V3_Commentaires TBG mars" xfId="1418" xr:uid="{00000000-0005-0000-0000-000043190000}"/>
    <cellStyle name="_Table_USA Ownership_TBG Onatel Février  2009  Vtbg V3_Commentaires TBG mars 2" xfId="14883" xr:uid="{00000000-0005-0000-0000-000044190000}"/>
    <cellStyle name="_Table_USA Ownership_TBG Onatel Février  2009  Vtbg V3_Commentaires TBG mars 2 2" xfId="18676" xr:uid="{00000000-0005-0000-0000-000045190000}"/>
    <cellStyle name="_Table_USA Ownership_TBG Onatel Février  2009  Vtbg V3_Commentaires TBG mars 3" xfId="9243" xr:uid="{00000000-0005-0000-0000-000046190000}"/>
    <cellStyle name="_Table_USA Ownership_TBG Onatel Février  2009  Vtbg V3_Commentaires TBG mars 4" xfId="10794" xr:uid="{00000000-0005-0000-0000-000047190000}"/>
    <cellStyle name="_Table_USA Ownership_TBG Onatel Février  2009  Vtbg V3_Commentaires TBG mars 5" xfId="17810" xr:uid="{00000000-0005-0000-0000-000048190000}"/>
    <cellStyle name="_Table_USA Ownership_TBG Onatel Février  2009  Vtbg V3_Commentaires TBG mars 6" xfId="10860" xr:uid="{00000000-0005-0000-0000-000049190000}"/>
    <cellStyle name="_Table_USA Ownership_TBG Onatel Février  2009  Vtbg V3_Commentaires TBG mars_Budget Telmob 2011" xfId="3169" xr:uid="{00000000-0005-0000-0000-00004A190000}"/>
    <cellStyle name="_Table_USA Ownership_TBG Onatel Février  2009  Vtbg V3_Commentaires TBG mars_Budget Telmob 2011 2" xfId="15189" xr:uid="{00000000-0005-0000-0000-00004B190000}"/>
    <cellStyle name="_Table_USA Ownership_TBG Onatel Février  2009  Vtbg V3_Commentaires TBG mars_Budget Telmob 2011 2 2" xfId="18930" xr:uid="{00000000-0005-0000-0000-00004C190000}"/>
    <cellStyle name="_Table_USA Ownership_TBG Onatel Février  2009  Vtbg V3_Commentaires TBG mars_Budget Telmob 2011 3" xfId="10283" xr:uid="{00000000-0005-0000-0000-00004D190000}"/>
    <cellStyle name="_Table_USA Ownership_TBG Onatel Février  2009  Vtbg V3_Commentaires TBG mars_Budget Telmob 2011 4" xfId="11999" xr:uid="{00000000-0005-0000-0000-00004E190000}"/>
    <cellStyle name="_Table_USA Ownership_TBG Onatel Février  2009  Vtbg V3_Commentaires TBG mars_Budget Telmob 2011 5" xfId="17434" xr:uid="{00000000-0005-0000-0000-00004F190000}"/>
    <cellStyle name="_Table_USA Ownership_TBG Onatel Février  2009  Vtbg V3_Commentaires TBG mars_Budget Telmob 2011 6" xfId="17581" xr:uid="{00000000-0005-0000-0000-000050190000}"/>
    <cellStyle name="_Table_USA Ownership_TBG Onatel Février  2009  Vtbg V3_Commentaires TBG mars_Copie de Flash du mois d' avril 2009 corrigé par NAIMI" xfId="1419" xr:uid="{00000000-0005-0000-0000-000051190000}"/>
    <cellStyle name="_Table_USA Ownership_TBG Onatel Février  2009  Vtbg V3_Commentaires TBG mars_Copie de Flash du mois d' avril 2009 corrigé par NAIMI 2" xfId="14884" xr:uid="{00000000-0005-0000-0000-000052190000}"/>
    <cellStyle name="_Table_USA Ownership_TBG Onatel Février  2009  Vtbg V3_Commentaires TBG mars_Copie de Flash du mois d' avril 2009 corrigé par NAIMI 2 2" xfId="18677" xr:uid="{00000000-0005-0000-0000-000053190000}"/>
    <cellStyle name="_Table_USA Ownership_TBG Onatel Février  2009  Vtbg V3_Commentaires TBG mars_Copie de Flash du mois d' avril 2009 corrigé par NAIMI 3" xfId="9244" xr:uid="{00000000-0005-0000-0000-000054190000}"/>
    <cellStyle name="_Table_USA Ownership_TBG Onatel Février  2009  Vtbg V3_Commentaires TBG mars_Copie de Flash du mois d' avril 2009 corrigé par NAIMI 4" xfId="10793" xr:uid="{00000000-0005-0000-0000-000055190000}"/>
    <cellStyle name="_Table_USA Ownership_TBG Onatel Février  2009  Vtbg V3_Commentaires TBG mars_Copie de Flash du mois d' avril 2009 corrigé par NAIMI 5" xfId="19139" xr:uid="{00000000-0005-0000-0000-000056190000}"/>
    <cellStyle name="_Table_USA Ownership_TBG Onatel Février  2009  Vtbg V3_Commentaires TBG mars_Copie de Flash du mois d' avril 2009 corrigé par NAIMI 6" xfId="19792" xr:uid="{00000000-0005-0000-0000-000057190000}"/>
    <cellStyle name="_Table_USA Ownership_TBG Onatel Février  2009  Vtbg V3_Commentaires TBG mars_Copie de Flash du mois d' avril 2009 corrigé par NAIMI_Budget Telmob 2011" xfId="3170" xr:uid="{00000000-0005-0000-0000-000058190000}"/>
    <cellStyle name="_Table_USA Ownership_TBG Onatel Février  2009  Vtbg V3_Commentaires TBG mars_Copie de Flash du mois d' avril 2009 corrigé par NAIMI_Budget Telmob 2011 2" xfId="15190" xr:uid="{00000000-0005-0000-0000-000059190000}"/>
    <cellStyle name="_Table_USA Ownership_TBG Onatel Février  2009  Vtbg V3_Commentaires TBG mars_Copie de Flash du mois d' avril 2009 corrigé par NAIMI_Budget Telmob 2011 2 2" xfId="18931" xr:uid="{00000000-0005-0000-0000-00005A190000}"/>
    <cellStyle name="_Table_USA Ownership_TBG Onatel Février  2009  Vtbg V3_Commentaires TBG mars_Copie de Flash du mois d' avril 2009 corrigé par NAIMI_Budget Telmob 2011 3" xfId="10284" xr:uid="{00000000-0005-0000-0000-00005B190000}"/>
    <cellStyle name="_Table_USA Ownership_TBG Onatel Février  2009  Vtbg V3_Commentaires TBG mars_Copie de Flash du mois d' avril 2009 corrigé par NAIMI_Budget Telmob 2011 4" xfId="11996" xr:uid="{00000000-0005-0000-0000-00005C190000}"/>
    <cellStyle name="_Table_USA Ownership_TBG Onatel Février  2009  Vtbg V3_Commentaires TBG mars_Copie de Flash du mois d' avril 2009 corrigé par NAIMI_Budget Telmob 2011 5" xfId="17433" xr:uid="{00000000-0005-0000-0000-00005D190000}"/>
    <cellStyle name="_Table_USA Ownership_TBG Onatel Février  2009  Vtbg V3_Commentaires TBG mars_Copie de Flash du mois d' avril 2009 corrigé par NAIMI_Budget Telmob 2011 6" xfId="9093" xr:uid="{00000000-0005-0000-0000-00005E190000}"/>
    <cellStyle name="_Table_USA Ownership_TBG Onatel Février  2009  Vtbg V3_Commentaires TBG mars_Copie de Flash du mois d' avril 2009 corrigé par NAIMI_Flash du mois de mai 2009" xfId="1420" xr:uid="{00000000-0005-0000-0000-00005F190000}"/>
    <cellStyle name="_Table_USA Ownership_TBG Onatel Février  2009  Vtbg V3_Commentaires TBG mars_Copie de Flash du mois d' avril 2009 corrigé par NAIMI_Flash du mois de mai 2009 2" xfId="14885" xr:uid="{00000000-0005-0000-0000-000060190000}"/>
    <cellStyle name="_Table_USA Ownership_TBG Onatel Février  2009  Vtbg V3_Commentaires TBG mars_Copie de Flash du mois d' avril 2009 corrigé par NAIMI_Flash du mois de mai 2009 2 2" xfId="18678" xr:uid="{00000000-0005-0000-0000-000061190000}"/>
    <cellStyle name="_Table_USA Ownership_TBG Onatel Février  2009  Vtbg V3_Commentaires TBG mars_Copie de Flash du mois d' avril 2009 corrigé par NAIMI_Flash du mois de mai 2009 3" xfId="9245" xr:uid="{00000000-0005-0000-0000-000062190000}"/>
    <cellStyle name="_Table_USA Ownership_TBG Onatel Février  2009  Vtbg V3_Commentaires TBG mars_Copie de Flash du mois d' avril 2009 corrigé par NAIMI_Flash du mois de mai 2009 4" xfId="9859" xr:uid="{00000000-0005-0000-0000-000063190000}"/>
    <cellStyle name="_Table_USA Ownership_TBG Onatel Février  2009  Vtbg V3_Commentaires TBG mars_Copie de Flash du mois d' avril 2009 corrigé par NAIMI_Flash du mois de mai 2009 5" xfId="19525" xr:uid="{00000000-0005-0000-0000-000064190000}"/>
    <cellStyle name="_Table_USA Ownership_TBG Onatel Février  2009  Vtbg V3_Commentaires TBG mars_Copie de Flash du mois d' avril 2009 corrigé par NAIMI_Flash du mois de mai 2009 6" xfId="20039" xr:uid="{00000000-0005-0000-0000-000065190000}"/>
    <cellStyle name="_Table_USA Ownership_TBG Onatel Février  2009  Vtbg V3_Commentaires TBG mars_Copie de Flash du mois d' avril 2009 corrigé par NAIMI_Flash du mois de mai 2009_Budget Telmob 2011" xfId="3171" xr:uid="{00000000-0005-0000-0000-000066190000}"/>
    <cellStyle name="_Table_USA Ownership_TBG Onatel Février  2009  Vtbg V3_Commentaires TBG mars_Copie de Flash du mois d' avril 2009 corrigé par NAIMI_Flash du mois de mai 2009_Budget Telmob 2011 2" xfId="15191" xr:uid="{00000000-0005-0000-0000-000067190000}"/>
    <cellStyle name="_Table_USA Ownership_TBG Onatel Février  2009  Vtbg V3_Commentaires TBG mars_Copie de Flash du mois d' avril 2009 corrigé par NAIMI_Flash du mois de mai 2009_Budget Telmob 2011 2 2" xfId="18932" xr:uid="{00000000-0005-0000-0000-000068190000}"/>
    <cellStyle name="_Table_USA Ownership_TBG Onatel Février  2009  Vtbg V3_Commentaires TBG mars_Copie de Flash du mois d' avril 2009 corrigé par NAIMI_Flash du mois de mai 2009_Budget Telmob 2011 3" xfId="10285" xr:uid="{00000000-0005-0000-0000-000069190000}"/>
    <cellStyle name="_Table_USA Ownership_TBG Onatel Février  2009  Vtbg V3_Commentaires TBG mars_Copie de Flash du mois d' avril 2009 corrigé par NAIMI_Flash du mois de mai 2009_Budget Telmob 2011 4" xfId="11993" xr:uid="{00000000-0005-0000-0000-00006A190000}"/>
    <cellStyle name="_Table_USA Ownership_TBG Onatel Février  2009  Vtbg V3_Commentaires TBG mars_Copie de Flash du mois d' avril 2009 corrigé par NAIMI_Flash du mois de mai 2009_Budget Telmob 2011 5" xfId="17432" xr:uid="{00000000-0005-0000-0000-00006B190000}"/>
    <cellStyle name="_Table_USA Ownership_TBG Onatel Février  2009  Vtbg V3_Commentaires TBG mars_Copie de Flash du mois d' avril 2009 corrigé par NAIMI_Flash du mois de mai 2009_Budget Telmob 2011 6" xfId="17582" xr:uid="{00000000-0005-0000-0000-00006C190000}"/>
    <cellStyle name="_Table_USA Ownership_TBG Onatel Février  2009  Vtbg V3_Commentaires TBG mars_Copie de Flash du mois d' avril 2009 corrigé par NAIMI_Flash du mois de septembre 2009 (2) (version 1)" xfId="1421" xr:uid="{00000000-0005-0000-0000-00006D190000}"/>
    <cellStyle name="_Table_USA Ownership_TBG Onatel Février  2009  Vtbg V3_Commentaires TBG mars_Copie de Flash du mois d' avril 2009 corrigé par NAIMI_Flash du mois de septembre 2009 (2) (version 1) 2" xfId="14886" xr:uid="{00000000-0005-0000-0000-00006E190000}"/>
    <cellStyle name="_Table_USA Ownership_TBG Onatel Février  2009  Vtbg V3_Commentaires TBG mars_Copie de Flash du mois d' avril 2009 corrigé par NAIMI_Flash du mois de septembre 2009 (2) (version 1) 2 2" xfId="18679" xr:uid="{00000000-0005-0000-0000-00006F190000}"/>
    <cellStyle name="_Table_USA Ownership_TBG Onatel Février  2009  Vtbg V3_Commentaires TBG mars_Copie de Flash du mois d' avril 2009 corrigé par NAIMI_Flash du mois de septembre 2009 (2) (version 1) 3" xfId="9246" xr:uid="{00000000-0005-0000-0000-000070190000}"/>
    <cellStyle name="_Table_USA Ownership_TBG Onatel Février  2009  Vtbg V3_Commentaires TBG mars_Copie de Flash du mois d' avril 2009 corrigé par NAIMI_Flash du mois de septembre 2009 (2) (version 1) 4" xfId="9858" xr:uid="{00000000-0005-0000-0000-000071190000}"/>
    <cellStyle name="_Table_USA Ownership_TBG Onatel Février  2009  Vtbg V3_Commentaires TBG mars_Copie de Flash du mois d' avril 2009 corrigé par NAIMI_Flash du mois de septembre 2009 (2) (version 1) 5" xfId="17809" xr:uid="{00000000-0005-0000-0000-000072190000}"/>
    <cellStyle name="_Table_USA Ownership_TBG Onatel Février  2009  Vtbg V3_Commentaires TBG mars_Copie de Flash du mois d' avril 2009 corrigé par NAIMI_Flash du mois de septembre 2009 (2) (version 1) 6" xfId="9658" xr:uid="{00000000-0005-0000-0000-000073190000}"/>
    <cellStyle name="_Table_USA Ownership_TBG Onatel Février  2009  Vtbg V3_Commentaires TBG mars_Copie de Flash du mois d' avril 2009 corrigé par NAIMI_Flash du mois de septembre 2009 (2) (version 1)_Budget Telmob 2011" xfId="3172" xr:uid="{00000000-0005-0000-0000-000074190000}"/>
    <cellStyle name="_Table_USA Ownership_TBG Onatel Février  2009  Vtbg V3_Commentaires TBG mars_Copie de Flash du mois d' avril 2009 corrigé par NAIMI_Flash du mois de septembre 2009 (2) (version 1)_Budget Telmob 2011 2" xfId="15192" xr:uid="{00000000-0005-0000-0000-000075190000}"/>
    <cellStyle name="_Table_USA Ownership_TBG Onatel Février  2009  Vtbg V3_Commentaires TBG mars_Copie de Flash du mois d' avril 2009 corrigé par NAIMI_Flash du mois de septembre 2009 (2) (version 1)_Budget Telmob 2011 2 2" xfId="18933" xr:uid="{00000000-0005-0000-0000-000076190000}"/>
    <cellStyle name="_Table_USA Ownership_TBG Onatel Février  2009  Vtbg V3_Commentaires TBG mars_Copie de Flash du mois d' avril 2009 corrigé par NAIMI_Flash du mois de septembre 2009 (2) (version 1)_Budget Telmob 2011 3" xfId="10286" xr:uid="{00000000-0005-0000-0000-000077190000}"/>
    <cellStyle name="_Table_USA Ownership_TBG Onatel Février  2009  Vtbg V3_Commentaires TBG mars_Copie de Flash du mois d' avril 2009 corrigé par NAIMI_Flash du mois de septembre 2009 (2) (version 1)_Budget Telmob 2011 4" xfId="11990" xr:uid="{00000000-0005-0000-0000-000078190000}"/>
    <cellStyle name="_Table_USA Ownership_TBG Onatel Février  2009  Vtbg V3_Commentaires TBG mars_Copie de Flash du mois d' avril 2009 corrigé par NAIMI_Flash du mois de septembre 2009 (2) (version 1)_Budget Telmob 2011 5" xfId="17431" xr:uid="{00000000-0005-0000-0000-000079190000}"/>
    <cellStyle name="_Table_USA Ownership_TBG Onatel Février  2009  Vtbg V3_Commentaires TBG mars_Copie de Flash du mois d' avril 2009 corrigé par NAIMI_Flash du mois de septembre 2009 (2) (version 1)_Budget Telmob 2011 6" xfId="17583" xr:uid="{00000000-0005-0000-0000-00007A190000}"/>
    <cellStyle name="_Table_USA Ownership_TBG Onatel Février  2009  Vtbg V3_Commentaires TBG mars_Copie de Flash du mois d' avril 2009 corrigé par NAIMI_Reporting Onatel Mai 2009 V 0" xfId="1422" xr:uid="{00000000-0005-0000-0000-00007B190000}"/>
    <cellStyle name="_Table_USA Ownership_TBG Onatel Février  2009  Vtbg V3_Commentaires TBG mars_Copie de Flash du mois d' avril 2009 corrigé par NAIMI_Reporting Onatel Mai 2009 V 0 2" xfId="14887" xr:uid="{00000000-0005-0000-0000-00007C190000}"/>
    <cellStyle name="_Table_USA Ownership_TBG Onatel Février  2009  Vtbg V3_Commentaires TBG mars_Copie de Flash du mois d' avril 2009 corrigé par NAIMI_Reporting Onatel Mai 2009 V 0 2 2" xfId="18680" xr:uid="{00000000-0005-0000-0000-00007D190000}"/>
    <cellStyle name="_Table_USA Ownership_TBG Onatel Février  2009  Vtbg V3_Commentaires TBG mars_Copie de Flash du mois d' avril 2009 corrigé par NAIMI_Reporting Onatel Mai 2009 V 0 3" xfId="9247" xr:uid="{00000000-0005-0000-0000-00007E190000}"/>
    <cellStyle name="_Table_USA Ownership_TBG Onatel Février  2009  Vtbg V3_Commentaires TBG mars_Copie de Flash du mois d' avril 2009 corrigé par NAIMI_Reporting Onatel Mai 2009 V 0 4" xfId="9857" xr:uid="{00000000-0005-0000-0000-00007F190000}"/>
    <cellStyle name="_Table_USA Ownership_TBG Onatel Février  2009  Vtbg V3_Commentaires TBG mars_Copie de Flash du mois d' avril 2009 corrigé par NAIMI_Reporting Onatel Mai 2009 V 0 5" xfId="8528" xr:uid="{00000000-0005-0000-0000-000080190000}"/>
    <cellStyle name="_Table_USA Ownership_TBG Onatel Février  2009  Vtbg V3_Commentaires TBG mars_Copie de Flash du mois d' avril 2009 corrigé par NAIMI_Reporting Onatel Mai 2009 V 0 6" xfId="19341" xr:uid="{00000000-0005-0000-0000-000081190000}"/>
    <cellStyle name="_Table_USA Ownership_TBG Onatel Février  2009  Vtbg V3_Commentaires TBG mars_Copie de Flash du mois d' avril 2009 corrigé par NAIMI_Reporting Onatel Mai 2009 V 0_Budget Telmob 2011" xfId="3173" xr:uid="{00000000-0005-0000-0000-000082190000}"/>
    <cellStyle name="_Table_USA Ownership_TBG Onatel Février  2009  Vtbg V3_Commentaires TBG mars_Copie de Flash du mois d' avril 2009 corrigé par NAIMI_Reporting Onatel Mai 2009 V 0_Budget Telmob 2011 2" xfId="15193" xr:uid="{00000000-0005-0000-0000-000083190000}"/>
    <cellStyle name="_Table_USA Ownership_TBG Onatel Février  2009  Vtbg V3_Commentaires TBG mars_Copie de Flash du mois d' avril 2009 corrigé par NAIMI_Reporting Onatel Mai 2009 V 0_Budget Telmob 2011 2 2" xfId="18934" xr:uid="{00000000-0005-0000-0000-000084190000}"/>
    <cellStyle name="_Table_USA Ownership_TBG Onatel Février  2009  Vtbg V3_Commentaires TBG mars_Copie de Flash du mois d' avril 2009 corrigé par NAIMI_Reporting Onatel Mai 2009 V 0_Budget Telmob 2011 3" xfId="10287" xr:uid="{00000000-0005-0000-0000-000085190000}"/>
    <cellStyle name="_Table_USA Ownership_TBG Onatel Février  2009  Vtbg V3_Commentaires TBG mars_Copie de Flash du mois d' avril 2009 corrigé par NAIMI_Reporting Onatel Mai 2009 V 0_Budget Telmob 2011 4" xfId="11987" xr:uid="{00000000-0005-0000-0000-000086190000}"/>
    <cellStyle name="_Table_USA Ownership_TBG Onatel Février  2009  Vtbg V3_Commentaires TBG mars_Copie de Flash du mois d' avril 2009 corrigé par NAIMI_Reporting Onatel Mai 2009 V 0_Budget Telmob 2011 5" xfId="17430" xr:uid="{00000000-0005-0000-0000-000087190000}"/>
    <cellStyle name="_Table_USA Ownership_TBG Onatel Février  2009  Vtbg V3_Commentaires TBG mars_Copie de Flash du mois d' avril 2009 corrigé par NAIMI_Reporting Onatel Mai 2009 V 0_Budget Telmob 2011 6" xfId="19412" xr:uid="{00000000-0005-0000-0000-000088190000}"/>
    <cellStyle name="_Table_USA Ownership_TBG Onatel Février  2009  Vtbg V3_Commentaires TBG mars_Copie de Flash du mois d' avril 2009 corrigé par NAIMI_Reporting Onatel Mai 2009 V 0_Flash du mois de septembre 2009 (2) (version 1)" xfId="1423" xr:uid="{00000000-0005-0000-0000-000089190000}"/>
    <cellStyle name="_Table_USA Ownership_TBG Onatel Février  2009  Vtbg V3_Commentaires TBG mars_Copie de Flash du mois d' avril 2009 corrigé par NAIMI_Reporting Onatel Mai 2009 V 0_Flash du mois de septembre 2009 (2) (version 1) 2" xfId="14888" xr:uid="{00000000-0005-0000-0000-00008A190000}"/>
    <cellStyle name="_Table_USA Ownership_TBG Onatel Février  2009  Vtbg V3_Commentaires TBG mars_Copie de Flash du mois d' avril 2009 corrigé par NAIMI_Reporting Onatel Mai 2009 V 0_Flash du mois de septembre 2009 (2) (version 1) 2 2" xfId="18681" xr:uid="{00000000-0005-0000-0000-00008B190000}"/>
    <cellStyle name="_Table_USA Ownership_TBG Onatel Février  2009  Vtbg V3_Commentaires TBG mars_Copie de Flash du mois d' avril 2009 corrigé par NAIMI_Reporting Onatel Mai 2009 V 0_Flash du mois de septembre 2009 (2) (version 1) 3" xfId="9248" xr:uid="{00000000-0005-0000-0000-00008C190000}"/>
    <cellStyle name="_Table_USA Ownership_TBG Onatel Février  2009  Vtbg V3_Commentaires TBG mars_Copie de Flash du mois d' avril 2009 corrigé par NAIMI_Reporting Onatel Mai 2009 V 0_Flash du mois de septembre 2009 (2) (version 1) 4" xfId="9856" xr:uid="{00000000-0005-0000-0000-00008D190000}"/>
    <cellStyle name="_Table_USA Ownership_TBG Onatel Février  2009  Vtbg V3_Commentaires TBG mars_Copie de Flash du mois d' avril 2009 corrigé par NAIMI_Reporting Onatel Mai 2009 V 0_Flash du mois de septembre 2009 (2) (version 1) 5" xfId="10123" xr:uid="{00000000-0005-0000-0000-00008E190000}"/>
    <cellStyle name="_Table_USA Ownership_TBG Onatel Février  2009  Vtbg V3_Commentaires TBG mars_Copie de Flash du mois d' avril 2009 corrigé par NAIMI_Reporting Onatel Mai 2009 V 0_Flash du mois de septembre 2009 (2) (version 1) 6" xfId="10859" xr:uid="{00000000-0005-0000-0000-00008F190000}"/>
    <cellStyle name="_Table_USA Ownership_TBG Onatel Février  2009  Vtbg V3_Commentaires TBG mars_Copie de Flash du mois d' avril 2009 corrigé par NAIMI_Reporting Onatel Mai 2009 V 0_Flash du mois de septembre 2009 (2) (version 1)_Budget Telmob 2011" xfId="3174" xr:uid="{00000000-0005-0000-0000-000090190000}"/>
    <cellStyle name="_Table_USA Ownership_TBG Onatel Février  2009  Vtbg V3_Commentaires TBG mars_Copie de Flash du mois d' avril 2009 corrigé par NAIMI_Reporting Onatel Mai 2009 V 0_Flash du mois de septembre 2009 (2) (version 1)_Budget Telmob 2011 2" xfId="15194" xr:uid="{00000000-0005-0000-0000-000091190000}"/>
    <cellStyle name="_Table_USA Ownership_TBG Onatel Février  2009  Vtbg V3_Commentaires TBG mars_Copie de Flash du mois d' avril 2009 corrigé par NAIMI_Reporting Onatel Mai 2009 V 0_Flash du mois de septembre 2009 (2) (version 1)_Budget Telmob 2011 2 2" xfId="18935" xr:uid="{00000000-0005-0000-0000-000092190000}"/>
    <cellStyle name="_Table_USA Ownership_TBG Onatel Février  2009  Vtbg V3_Commentaires TBG mars_Copie de Flash du mois d' avril 2009 corrigé par NAIMI_Reporting Onatel Mai 2009 V 0_Flash du mois de septembre 2009 (2) (version 1)_Budget Telmob 2011 3" xfId="10288" xr:uid="{00000000-0005-0000-0000-000093190000}"/>
    <cellStyle name="_Table_USA Ownership_TBG Onatel Février  2009  Vtbg V3_Commentaires TBG mars_Copie de Flash du mois d' avril 2009 corrigé par NAIMI_Reporting Onatel Mai 2009 V 0_Flash du mois de septembre 2009 (2) (version 1)_Budget Telmob 2011 4" xfId="11984" xr:uid="{00000000-0005-0000-0000-000094190000}"/>
    <cellStyle name="_Table_USA Ownership_TBG Onatel Février  2009  Vtbg V3_Commentaires TBG mars_Copie de Flash du mois d' avril 2009 corrigé par NAIMI_Reporting Onatel Mai 2009 V 0_Flash du mois de septembre 2009 (2) (version 1)_Budget Telmob 2011 5" xfId="17429" xr:uid="{00000000-0005-0000-0000-000095190000}"/>
    <cellStyle name="_Table_USA Ownership_TBG Onatel Février  2009  Vtbg V3_Commentaires TBG mars_Copie de Flash du mois d' avril 2009 corrigé par NAIMI_Reporting Onatel Mai 2009 V 0_Flash du mois de septembre 2009 (2) (version 1)_Budget Telmob 2011 6" xfId="10631" xr:uid="{00000000-0005-0000-0000-000096190000}"/>
    <cellStyle name="_Table_USA Ownership_TBG Onatel Février  2009  Vtbg V3_Commentaires TBG mars_Copie de Flash du mois d' avril 2009 corrigé par NAIMI_Reporting Onatel Mai 2009 V 0_Reporting Onatel septembre  2009 préparé" xfId="1424" xr:uid="{00000000-0005-0000-0000-000097190000}"/>
    <cellStyle name="_Table_USA Ownership_TBG Onatel Février  2009  Vtbg V3_Commentaires TBG mars_Copie de Flash du mois d' avril 2009 corrigé par NAIMI_Reporting Onatel Mai 2009 V 0_Reporting Onatel septembre  2009 préparé 2" xfId="14889" xr:uid="{00000000-0005-0000-0000-000098190000}"/>
    <cellStyle name="_Table_USA Ownership_TBG Onatel Février  2009  Vtbg V3_Commentaires TBG mars_Copie de Flash du mois d' avril 2009 corrigé par NAIMI_Reporting Onatel Mai 2009 V 0_Reporting Onatel septembre  2009 préparé 2 2" xfId="18682" xr:uid="{00000000-0005-0000-0000-000099190000}"/>
    <cellStyle name="_Table_USA Ownership_TBG Onatel Février  2009  Vtbg V3_Commentaires TBG mars_Copie de Flash du mois d' avril 2009 corrigé par NAIMI_Reporting Onatel Mai 2009 V 0_Reporting Onatel septembre  2009 préparé 3" xfId="9249" xr:uid="{00000000-0005-0000-0000-00009A190000}"/>
    <cellStyle name="_Table_USA Ownership_TBG Onatel Février  2009  Vtbg V3_Commentaires TBG mars_Copie de Flash du mois d' avril 2009 corrigé par NAIMI_Reporting Onatel Mai 2009 V 0_Reporting Onatel septembre  2009 préparé 4" xfId="13420" xr:uid="{00000000-0005-0000-0000-00009B190000}"/>
    <cellStyle name="_Table_USA Ownership_TBG Onatel Février  2009  Vtbg V3_Commentaires TBG mars_Copie de Flash du mois d' avril 2009 corrigé par NAIMI_Reporting Onatel Mai 2009 V 0_Reporting Onatel septembre  2009 préparé 5" xfId="17808" xr:uid="{00000000-0005-0000-0000-00009C190000}"/>
    <cellStyle name="_Table_USA Ownership_TBG Onatel Février  2009  Vtbg V3_Commentaires TBG mars_Copie de Flash du mois d' avril 2009 corrigé par NAIMI_Reporting Onatel Mai 2009 V 0_Reporting Onatel septembre  2009 préparé 6" xfId="19769" xr:uid="{00000000-0005-0000-0000-00009D190000}"/>
    <cellStyle name="_Table_USA Ownership_TBG Onatel Février  2009  Vtbg V3_Commentaires TBG mars_Copie de Flash du mois d' avril 2009 corrigé par NAIMI_Reporting Onatel Mai 2009 V 0_Reporting Onatel septembre  2009 préparé_Budget Telmob 2011" xfId="3175" xr:uid="{00000000-0005-0000-0000-00009E190000}"/>
    <cellStyle name="_Table_USA Ownership_TBG Onatel Février  2009  Vtbg V3_Commentaires TBG mars_Copie de Flash du mois d' avril 2009 corrigé par NAIMI_Reporting Onatel Mai 2009 V 0_Reporting Onatel septembre  2009 préparé_Budget Telmob 2011 2" xfId="15195" xr:uid="{00000000-0005-0000-0000-00009F190000}"/>
    <cellStyle name="_Table_USA Ownership_TBG Onatel Février  2009  Vtbg V3_Commentaires TBG mars_Copie de Flash du mois d' avril 2009 corrigé par NAIMI_Reporting Onatel Mai 2009 V 0_Reporting Onatel septembre  2009 préparé_Budget Telmob 2011 2 2" xfId="18936" xr:uid="{00000000-0005-0000-0000-0000A0190000}"/>
    <cellStyle name="_Table_USA Ownership_TBG Onatel Février  2009  Vtbg V3_Commentaires TBG mars_Copie de Flash du mois d' avril 2009 corrigé par NAIMI_Reporting Onatel Mai 2009 V 0_Reporting Onatel septembre  2009 préparé_Budget Telmob 2011 3" xfId="10289" xr:uid="{00000000-0005-0000-0000-0000A1190000}"/>
    <cellStyle name="_Table_USA Ownership_TBG Onatel Février  2009  Vtbg V3_Commentaires TBG mars_Copie de Flash du mois d' avril 2009 corrigé par NAIMI_Reporting Onatel Mai 2009 V 0_Reporting Onatel septembre  2009 préparé_Budget Telmob 2011 4" xfId="11981" xr:uid="{00000000-0005-0000-0000-0000A2190000}"/>
    <cellStyle name="_Table_USA Ownership_TBG Onatel Février  2009  Vtbg V3_Commentaires TBG mars_Copie de Flash du mois d' avril 2009 corrigé par NAIMI_Reporting Onatel Mai 2009 V 0_Reporting Onatel septembre  2009 préparé_Budget Telmob 2011 5" xfId="12948" xr:uid="{00000000-0005-0000-0000-0000A3190000}"/>
    <cellStyle name="_Table_USA Ownership_TBG Onatel Février  2009  Vtbg V3_Commentaires TBG mars_Copie de Flash du mois d' avril 2009 corrigé par NAIMI_Reporting Onatel Mai 2009 V 0_Reporting Onatel septembre  2009 préparé_Budget Telmob 2011 6" xfId="19411" xr:uid="{00000000-0005-0000-0000-0000A4190000}"/>
    <cellStyle name="_Table_USA Ownership_TBG Onatel Février  2009  Vtbg V3_Commentaires TBG mars_Copie de Flash du mois d' avril 2009 corrigé par NAIMI_Reporting Onatel septembre  2009 préparé" xfId="1425" xr:uid="{00000000-0005-0000-0000-0000A5190000}"/>
    <cellStyle name="_Table_USA Ownership_TBG Onatel Février  2009  Vtbg V3_Commentaires TBG mars_Copie de Flash du mois d' avril 2009 corrigé par NAIMI_Reporting Onatel septembre  2009 préparé 2" xfId="14890" xr:uid="{00000000-0005-0000-0000-0000A6190000}"/>
    <cellStyle name="_Table_USA Ownership_TBG Onatel Février  2009  Vtbg V3_Commentaires TBG mars_Copie de Flash du mois d' avril 2009 corrigé par NAIMI_Reporting Onatel septembre  2009 préparé 2 2" xfId="18683" xr:uid="{00000000-0005-0000-0000-0000A7190000}"/>
    <cellStyle name="_Table_USA Ownership_TBG Onatel Février  2009  Vtbg V3_Commentaires TBG mars_Copie de Flash du mois d' avril 2009 corrigé par NAIMI_Reporting Onatel septembre  2009 préparé 3" xfId="9250" xr:uid="{00000000-0005-0000-0000-0000A8190000}"/>
    <cellStyle name="_Table_USA Ownership_TBG Onatel Février  2009  Vtbg V3_Commentaires TBG mars_Copie de Flash du mois d' avril 2009 corrigé par NAIMI_Reporting Onatel septembre  2009 préparé 4" xfId="10792" xr:uid="{00000000-0005-0000-0000-0000A9190000}"/>
    <cellStyle name="_Table_USA Ownership_TBG Onatel Février  2009  Vtbg V3_Commentaires TBG mars_Copie de Flash du mois d' avril 2009 corrigé par NAIMI_Reporting Onatel septembre  2009 préparé 5" xfId="18964" xr:uid="{00000000-0005-0000-0000-0000AA190000}"/>
    <cellStyle name="_Table_USA Ownership_TBG Onatel Février  2009  Vtbg V3_Commentaires TBG mars_Copie de Flash du mois d' avril 2009 corrigé par NAIMI_Reporting Onatel septembre  2009 préparé 6" xfId="20038" xr:uid="{00000000-0005-0000-0000-0000AB190000}"/>
    <cellStyle name="_Table_USA Ownership_TBG Onatel Février  2009  Vtbg V3_Commentaires TBG mars_Copie de Flash du mois d' avril 2009 corrigé par NAIMI_Reporting Onatel septembre  2009 préparé_Budget Telmob 2011" xfId="3176" xr:uid="{00000000-0005-0000-0000-0000AC190000}"/>
    <cellStyle name="_Table_USA Ownership_TBG Onatel Février  2009  Vtbg V3_Commentaires TBG mars_Copie de Flash du mois d' avril 2009 corrigé par NAIMI_Reporting Onatel septembre  2009 préparé_Budget Telmob 2011 2" xfId="15196" xr:uid="{00000000-0005-0000-0000-0000AD190000}"/>
    <cellStyle name="_Table_USA Ownership_TBG Onatel Février  2009  Vtbg V3_Commentaires TBG mars_Copie de Flash du mois d' avril 2009 corrigé par NAIMI_Reporting Onatel septembre  2009 préparé_Budget Telmob 2011 2 2" xfId="18937" xr:uid="{00000000-0005-0000-0000-0000AE190000}"/>
    <cellStyle name="_Table_USA Ownership_TBG Onatel Février  2009  Vtbg V3_Commentaires TBG mars_Copie de Flash du mois d' avril 2009 corrigé par NAIMI_Reporting Onatel septembre  2009 préparé_Budget Telmob 2011 3" xfId="10290" xr:uid="{00000000-0005-0000-0000-0000AF190000}"/>
    <cellStyle name="_Table_USA Ownership_TBG Onatel Février  2009  Vtbg V3_Commentaires TBG mars_Copie de Flash du mois d' avril 2009 corrigé par NAIMI_Reporting Onatel septembre  2009 préparé_Budget Telmob 2011 4" xfId="11978" xr:uid="{00000000-0005-0000-0000-0000B0190000}"/>
    <cellStyle name="_Table_USA Ownership_TBG Onatel Février  2009  Vtbg V3_Commentaires TBG mars_Copie de Flash du mois d' avril 2009 corrigé par NAIMI_Reporting Onatel septembre  2009 préparé_Budget Telmob 2011 5" xfId="12949" xr:uid="{00000000-0005-0000-0000-0000B1190000}"/>
    <cellStyle name="_Table_USA Ownership_TBG Onatel Février  2009  Vtbg V3_Commentaires TBG mars_Copie de Flash du mois d' avril 2009 corrigé par NAIMI_Reporting Onatel septembre  2009 préparé_Budget Telmob 2011 6" xfId="17584" xr:uid="{00000000-0005-0000-0000-0000B2190000}"/>
    <cellStyle name="_Table_USA Ownership_TBG Onatel Février  2009  Vtbg V3_Commentaires TBG mars_Flash du mois d' avril 2009" xfId="1426" xr:uid="{00000000-0005-0000-0000-0000B3190000}"/>
    <cellStyle name="_Table_USA Ownership_TBG Onatel Février  2009  Vtbg V3_Commentaires TBG mars_Flash du mois d' avril 2009 2" xfId="14891" xr:uid="{00000000-0005-0000-0000-0000B4190000}"/>
    <cellStyle name="_Table_USA Ownership_TBG Onatel Février  2009  Vtbg V3_Commentaires TBG mars_Flash du mois d' avril 2009 2 2" xfId="18684" xr:uid="{00000000-0005-0000-0000-0000B5190000}"/>
    <cellStyle name="_Table_USA Ownership_TBG Onatel Février  2009  Vtbg V3_Commentaires TBG mars_Flash du mois d' avril 2009 3" xfId="9251" xr:uid="{00000000-0005-0000-0000-0000B6190000}"/>
    <cellStyle name="_Table_USA Ownership_TBG Onatel Février  2009  Vtbg V3_Commentaires TBG mars_Flash du mois d' avril 2009 4" xfId="10791" xr:uid="{00000000-0005-0000-0000-0000B7190000}"/>
    <cellStyle name="_Table_USA Ownership_TBG Onatel Février  2009  Vtbg V3_Commentaires TBG mars_Flash du mois d' avril 2009 5" xfId="19524" xr:uid="{00000000-0005-0000-0000-0000B8190000}"/>
    <cellStyle name="_Table_USA Ownership_TBG Onatel Février  2009  Vtbg V3_Commentaires TBG mars_Flash du mois d' avril 2009 6" xfId="12440" xr:uid="{00000000-0005-0000-0000-0000B9190000}"/>
    <cellStyle name="_Table_USA Ownership_TBG Onatel Février  2009  Vtbg V3_Commentaires TBG mars_Flash du mois d' avril 2009_Budget Telmob 2011" xfId="3177" xr:uid="{00000000-0005-0000-0000-0000BA190000}"/>
    <cellStyle name="_Table_USA Ownership_TBG Onatel Février  2009  Vtbg V3_Commentaires TBG mars_Flash du mois d' avril 2009_Budget Telmob 2011 2" xfId="15197" xr:uid="{00000000-0005-0000-0000-0000BB190000}"/>
    <cellStyle name="_Table_USA Ownership_TBG Onatel Février  2009  Vtbg V3_Commentaires TBG mars_Flash du mois d' avril 2009_Budget Telmob 2011 2 2" xfId="18938" xr:uid="{00000000-0005-0000-0000-0000BC190000}"/>
    <cellStyle name="_Table_USA Ownership_TBG Onatel Février  2009  Vtbg V3_Commentaires TBG mars_Flash du mois d' avril 2009_Budget Telmob 2011 3" xfId="10291" xr:uid="{00000000-0005-0000-0000-0000BD190000}"/>
    <cellStyle name="_Table_USA Ownership_TBG Onatel Février  2009  Vtbg V3_Commentaires TBG mars_Flash du mois d' avril 2009_Budget Telmob 2011 4" xfId="11975" xr:uid="{00000000-0005-0000-0000-0000BE190000}"/>
    <cellStyle name="_Table_USA Ownership_TBG Onatel Février  2009  Vtbg V3_Commentaires TBG mars_Flash du mois d' avril 2009_Budget Telmob 2011 5" xfId="18717" xr:uid="{00000000-0005-0000-0000-0000BF190000}"/>
    <cellStyle name="_Table_USA Ownership_TBG Onatel Février  2009  Vtbg V3_Commentaires TBG mars_Flash du mois d' avril 2009_Budget Telmob 2011 6" xfId="13053" xr:uid="{00000000-0005-0000-0000-0000C0190000}"/>
    <cellStyle name="_Table_USA Ownership_TBG Onatel Février  2009  Vtbg V3_Commentaires TBG mars_Flash du mois d' avril 2009_Flash du mois de mai 2009" xfId="1427" xr:uid="{00000000-0005-0000-0000-0000C1190000}"/>
    <cellStyle name="_Table_USA Ownership_TBG Onatel Février  2009  Vtbg V3_Commentaires TBG mars_Flash du mois d' avril 2009_Flash du mois de mai 2009 2" xfId="14892" xr:uid="{00000000-0005-0000-0000-0000C2190000}"/>
    <cellStyle name="_Table_USA Ownership_TBG Onatel Février  2009  Vtbg V3_Commentaires TBG mars_Flash du mois d' avril 2009_Flash du mois de mai 2009 2 2" xfId="18685" xr:uid="{00000000-0005-0000-0000-0000C3190000}"/>
    <cellStyle name="_Table_USA Ownership_TBG Onatel Février  2009  Vtbg V3_Commentaires TBG mars_Flash du mois d' avril 2009_Flash du mois de mai 2009 3" xfId="9252" xr:uid="{00000000-0005-0000-0000-0000C4190000}"/>
    <cellStyle name="_Table_USA Ownership_TBG Onatel Février  2009  Vtbg V3_Commentaires TBG mars_Flash du mois d' avril 2009_Flash du mois de mai 2009 4" xfId="10790" xr:uid="{00000000-0005-0000-0000-0000C5190000}"/>
    <cellStyle name="_Table_USA Ownership_TBG Onatel Février  2009  Vtbg V3_Commentaires TBG mars_Flash du mois d' avril 2009_Flash du mois de mai 2009 5" xfId="17807" xr:uid="{00000000-0005-0000-0000-0000C6190000}"/>
    <cellStyle name="_Table_USA Ownership_TBG Onatel Février  2009  Vtbg V3_Commentaires TBG mars_Flash du mois d' avril 2009_Flash du mois de mai 2009 6" xfId="10858" xr:uid="{00000000-0005-0000-0000-0000C7190000}"/>
    <cellStyle name="_Table_USA Ownership_TBG Onatel Février  2009  Vtbg V3_Commentaires TBG mars_Flash du mois d' avril 2009_Flash du mois de mai 2009_Budget Telmob 2011" xfId="3178" xr:uid="{00000000-0005-0000-0000-0000C8190000}"/>
    <cellStyle name="_Table_USA Ownership_TBG Onatel Février  2009  Vtbg V3_Commentaires TBG mars_Flash du mois d' avril 2009_Flash du mois de mai 2009_Budget Telmob 2011 2" xfId="15198" xr:uid="{00000000-0005-0000-0000-0000C9190000}"/>
    <cellStyle name="_Table_USA Ownership_TBG Onatel Février  2009  Vtbg V3_Commentaires TBG mars_Flash du mois d' avril 2009_Flash du mois de mai 2009_Budget Telmob 2011 2 2" xfId="18939" xr:uid="{00000000-0005-0000-0000-0000CA190000}"/>
    <cellStyle name="_Table_USA Ownership_TBG Onatel Février  2009  Vtbg V3_Commentaires TBG mars_Flash du mois d' avril 2009_Flash du mois de mai 2009_Budget Telmob 2011 3" xfId="10292" xr:uid="{00000000-0005-0000-0000-0000CB190000}"/>
    <cellStyle name="_Table_USA Ownership_TBG Onatel Février  2009  Vtbg V3_Commentaires TBG mars_Flash du mois d' avril 2009_Flash du mois de mai 2009_Budget Telmob 2011 4" xfId="11972" xr:uid="{00000000-0005-0000-0000-0000CC190000}"/>
    <cellStyle name="_Table_USA Ownership_TBG Onatel Février  2009  Vtbg V3_Commentaires TBG mars_Flash du mois d' avril 2009_Flash du mois de mai 2009_Budget Telmob 2011 5" xfId="12950" xr:uid="{00000000-0005-0000-0000-0000CD190000}"/>
    <cellStyle name="_Table_USA Ownership_TBG Onatel Février  2009  Vtbg V3_Commentaires TBG mars_Flash du mois d' avril 2009_Flash du mois de mai 2009_Budget Telmob 2011 6" xfId="13052" xr:uid="{00000000-0005-0000-0000-0000CE190000}"/>
    <cellStyle name="_Table_USA Ownership_TBG Onatel Février  2009  Vtbg V3_Commentaires TBG mars_Flash du mois d' avril 2009_Reporting Onatel Mai 2009 V 0" xfId="1428" xr:uid="{00000000-0005-0000-0000-0000CF190000}"/>
    <cellStyle name="_Table_USA Ownership_TBG Onatel Février  2009  Vtbg V3_Commentaires TBG mars_Flash du mois d' avril 2009_Reporting Onatel Mai 2009 V 0 2" xfId="14893" xr:uid="{00000000-0005-0000-0000-0000D0190000}"/>
    <cellStyle name="_Table_USA Ownership_TBG Onatel Février  2009  Vtbg V3_Commentaires TBG mars_Flash du mois d' avril 2009_Reporting Onatel Mai 2009 V 0 2 2" xfId="18686" xr:uid="{00000000-0005-0000-0000-0000D1190000}"/>
    <cellStyle name="_Table_USA Ownership_TBG Onatel Février  2009  Vtbg V3_Commentaires TBG mars_Flash du mois d' avril 2009_Reporting Onatel Mai 2009 V 0 3" xfId="9253" xr:uid="{00000000-0005-0000-0000-0000D2190000}"/>
    <cellStyle name="_Table_USA Ownership_TBG Onatel Février  2009  Vtbg V3_Commentaires TBG mars_Flash du mois d' avril 2009_Reporting Onatel Mai 2009 V 0 4" xfId="10789" xr:uid="{00000000-0005-0000-0000-0000D3190000}"/>
    <cellStyle name="_Table_USA Ownership_TBG Onatel Février  2009  Vtbg V3_Commentaires TBG mars_Flash du mois d' avril 2009_Reporting Onatel Mai 2009 V 0 5" xfId="17806" xr:uid="{00000000-0005-0000-0000-0000D4190000}"/>
    <cellStyle name="_Table_USA Ownership_TBG Onatel Février  2009  Vtbg V3_Commentaires TBG mars_Flash du mois d' avril 2009_Reporting Onatel Mai 2009 V 0 6" xfId="19905" xr:uid="{00000000-0005-0000-0000-0000D5190000}"/>
    <cellStyle name="_Table_USA Ownership_TBG Onatel Février  2009  Vtbg V3_Commentaires TBG mars_Flash du mois d' avril 2009_Reporting Onatel Mai 2009 V 0_Budget Telmob 2011" xfId="3179" xr:uid="{00000000-0005-0000-0000-0000D6190000}"/>
    <cellStyle name="_Table_USA Ownership_TBG Onatel Février  2009  Vtbg V3_Commentaires TBG mars_Flash du mois d' avril 2009_Reporting Onatel Mai 2009 V 0_Budget Telmob 2011 2" xfId="15199" xr:uid="{00000000-0005-0000-0000-0000D7190000}"/>
    <cellStyle name="_Table_USA Ownership_TBG Onatel Février  2009  Vtbg V3_Commentaires TBG mars_Flash du mois d' avril 2009_Reporting Onatel Mai 2009 V 0_Budget Telmob 2011 2 2" xfId="18940" xr:uid="{00000000-0005-0000-0000-0000D8190000}"/>
    <cellStyle name="_Table_USA Ownership_TBG Onatel Février  2009  Vtbg V3_Commentaires TBG mars_Flash du mois d' avril 2009_Reporting Onatel Mai 2009 V 0_Budget Telmob 2011 3" xfId="10293" xr:uid="{00000000-0005-0000-0000-0000D9190000}"/>
    <cellStyle name="_Table_USA Ownership_TBG Onatel Février  2009  Vtbg V3_Commentaires TBG mars_Flash du mois d' avril 2009_Reporting Onatel Mai 2009 V 0_Budget Telmob 2011 4" xfId="11969" xr:uid="{00000000-0005-0000-0000-0000DA190000}"/>
    <cellStyle name="_Table_USA Ownership_TBG Onatel Février  2009  Vtbg V3_Commentaires TBG mars_Flash du mois d' avril 2009_Reporting Onatel Mai 2009 V 0_Budget Telmob 2011 5" xfId="12951" xr:uid="{00000000-0005-0000-0000-0000DB190000}"/>
    <cellStyle name="_Table_USA Ownership_TBG Onatel Février  2009  Vtbg V3_Commentaires TBG mars_Flash du mois d' avril 2009_Reporting Onatel Mai 2009 V 0_Budget Telmob 2011 6" xfId="10352" xr:uid="{00000000-0005-0000-0000-0000DC190000}"/>
    <cellStyle name="_Table_USA Ownership_TBG Onatel Février  2009  Vtbg V3_Commentaires TBG mars_Flash du mois d' avril 2009_Reporting Onatel septembre  2009 préparé" xfId="1429" xr:uid="{00000000-0005-0000-0000-0000DD190000}"/>
    <cellStyle name="_Table_USA Ownership_TBG Onatel Février  2009  Vtbg V3_Commentaires TBG mars_Flash du mois d' avril 2009_Reporting Onatel septembre  2009 préparé 2" xfId="14894" xr:uid="{00000000-0005-0000-0000-0000DE190000}"/>
    <cellStyle name="_Table_USA Ownership_TBG Onatel Février  2009  Vtbg V3_Commentaires TBG mars_Flash du mois d' avril 2009_Reporting Onatel septembre  2009 préparé 2 2" xfId="18687" xr:uid="{00000000-0005-0000-0000-0000DF190000}"/>
    <cellStyle name="_Table_USA Ownership_TBG Onatel Février  2009  Vtbg V3_Commentaires TBG mars_Flash du mois d' avril 2009_Reporting Onatel septembre  2009 préparé 3" xfId="9254" xr:uid="{00000000-0005-0000-0000-0000E0190000}"/>
    <cellStyle name="_Table_USA Ownership_TBG Onatel Février  2009  Vtbg V3_Commentaires TBG mars_Flash du mois d' avril 2009_Reporting Onatel septembre  2009 préparé 4" xfId="10788" xr:uid="{00000000-0005-0000-0000-0000E1190000}"/>
    <cellStyle name="_Table_USA Ownership_TBG Onatel Février  2009  Vtbg V3_Commentaires TBG mars_Flash du mois d' avril 2009_Reporting Onatel septembre  2009 préparé 5" xfId="19190" xr:uid="{00000000-0005-0000-0000-0000E2190000}"/>
    <cellStyle name="_Table_USA Ownership_TBG Onatel Février  2009  Vtbg V3_Commentaires TBG mars_Flash du mois d' avril 2009_Reporting Onatel septembre  2009 préparé 6" xfId="20037" xr:uid="{00000000-0005-0000-0000-0000E3190000}"/>
    <cellStyle name="_Table_USA Ownership_TBG Onatel Février  2009  Vtbg V3_Commentaires TBG mars_Flash du mois de mai 2009" xfId="1430" xr:uid="{00000000-0005-0000-0000-0000E4190000}"/>
    <cellStyle name="_Table_USA Ownership_TBG Onatel Février  2009  Vtbg V3_Commentaires TBG mars_Flash du mois de mai 2009 2" xfId="14895" xr:uid="{00000000-0005-0000-0000-0000E5190000}"/>
    <cellStyle name="_Table_USA Ownership_TBG Onatel Février  2009  Vtbg V3_Commentaires TBG mars_Flash du mois de mai 2009 2 2" xfId="18688" xr:uid="{00000000-0005-0000-0000-0000E6190000}"/>
    <cellStyle name="_Table_USA Ownership_TBG Onatel Février  2009  Vtbg V3_Commentaires TBG mars_Flash du mois de mai 2009 3" xfId="9255" xr:uid="{00000000-0005-0000-0000-0000E7190000}"/>
    <cellStyle name="_Table_USA Ownership_TBG Onatel Février  2009  Vtbg V3_Commentaires TBG mars_Flash du mois de mai 2009 4" xfId="10787" xr:uid="{00000000-0005-0000-0000-0000E8190000}"/>
    <cellStyle name="_Table_USA Ownership_TBG Onatel Février  2009  Vtbg V3_Commentaires TBG mars_Flash du mois de mai 2009 5" xfId="19523" xr:uid="{00000000-0005-0000-0000-0000E9190000}"/>
    <cellStyle name="_Table_USA Ownership_TBG Onatel Février  2009  Vtbg V3_Commentaires TBG mars_Flash du mois de mai 2009 6" xfId="12438" xr:uid="{00000000-0005-0000-0000-0000EA190000}"/>
    <cellStyle name="_Table_USA Ownership_TBG Onatel Février  2009  Vtbg V3_Commentaires TBG mars_Flash du mois de mai 2009_Budget Telmob 2011" xfId="3180" xr:uid="{00000000-0005-0000-0000-0000EB190000}"/>
    <cellStyle name="_Table_USA Ownership_TBG Onatel Février  2009  Vtbg V3_Commentaires TBG mars_Flash du mois de mai 2009_Budget Telmob 2011 2" xfId="15200" xr:uid="{00000000-0005-0000-0000-0000EC190000}"/>
    <cellStyle name="_Table_USA Ownership_TBG Onatel Février  2009  Vtbg V3_Commentaires TBG mars_Flash du mois de mai 2009_Budget Telmob 2011 2 2" xfId="18941" xr:uid="{00000000-0005-0000-0000-0000ED190000}"/>
    <cellStyle name="_Table_USA Ownership_TBG Onatel Février  2009  Vtbg V3_Commentaires TBG mars_Flash du mois de mai 2009_Budget Telmob 2011 3" xfId="10294" xr:uid="{00000000-0005-0000-0000-0000EE190000}"/>
    <cellStyle name="_Table_USA Ownership_TBG Onatel Février  2009  Vtbg V3_Commentaires TBG mars_Flash du mois de mai 2009_Budget Telmob 2011 4" xfId="11966" xr:uid="{00000000-0005-0000-0000-0000EF190000}"/>
    <cellStyle name="_Table_USA Ownership_TBG Onatel Février  2009  Vtbg V3_Commentaires TBG mars_Flash du mois de mai 2009_Budget Telmob 2011 5" xfId="12953" xr:uid="{00000000-0005-0000-0000-0000F0190000}"/>
    <cellStyle name="_Table_USA Ownership_TBG Onatel Février  2009  Vtbg V3_Commentaires TBG mars_Flash du mois de mai 2009_Budget Telmob 2011 6" xfId="11661" xr:uid="{00000000-0005-0000-0000-0000F1190000}"/>
    <cellStyle name="_Table_USA Ownership_TBG Onatel Février  2009  Vtbg V3_Commentaires TBG mars_Flash du mois de septembre 2009 (2) (version 1)" xfId="1431" xr:uid="{00000000-0005-0000-0000-0000F2190000}"/>
    <cellStyle name="_Table_USA Ownership_TBG Onatel Février  2009  Vtbg V3_Commentaires TBG mars_Flash du mois de septembre 2009 (2) (version 1) 2" xfId="14896" xr:uid="{00000000-0005-0000-0000-0000F3190000}"/>
    <cellStyle name="_Table_USA Ownership_TBG Onatel Février  2009  Vtbg V3_Commentaires TBG mars_Flash du mois de septembre 2009 (2) (version 1) 2 2" xfId="18689" xr:uid="{00000000-0005-0000-0000-0000F4190000}"/>
    <cellStyle name="_Table_USA Ownership_TBG Onatel Février  2009  Vtbg V3_Commentaires TBG mars_Flash du mois de septembre 2009 (2) (version 1) 3" xfId="9256" xr:uid="{00000000-0005-0000-0000-0000F5190000}"/>
    <cellStyle name="_Table_USA Ownership_TBG Onatel Février  2009  Vtbg V3_Commentaires TBG mars_Flash du mois de septembre 2009 (2) (version 1) 4" xfId="10786" xr:uid="{00000000-0005-0000-0000-0000F6190000}"/>
    <cellStyle name="_Table_USA Ownership_TBG Onatel Février  2009  Vtbg V3_Commentaires TBG mars_Flash du mois de septembre 2009 (2) (version 1) 5" xfId="17805" xr:uid="{00000000-0005-0000-0000-0000F7190000}"/>
    <cellStyle name="_Table_USA Ownership_TBG Onatel Février  2009  Vtbg V3_Commentaires TBG mars_Flash du mois de septembre 2009 (2) (version 1) 6" xfId="17098" xr:uid="{00000000-0005-0000-0000-0000F8190000}"/>
    <cellStyle name="_Table_USA Ownership_TBG Onatel Février  2009  Vtbg V3_Commentaires TBG mars_Flash du mois de septembre 2009 (2) (version 1)_Budget Telmob 2011" xfId="3181" xr:uid="{00000000-0005-0000-0000-0000F9190000}"/>
    <cellStyle name="_Table_USA Ownership_TBG Onatel Février  2009  Vtbg V3_Commentaires TBG mars_Flash du mois de septembre 2009 (2) (version 1)_Budget Telmob 2011 2" xfId="15201" xr:uid="{00000000-0005-0000-0000-0000FA190000}"/>
    <cellStyle name="_Table_USA Ownership_TBG Onatel Février  2009  Vtbg V3_Commentaires TBG mars_Flash du mois de septembre 2009 (2) (version 1)_Budget Telmob 2011 2 2" xfId="18942" xr:uid="{00000000-0005-0000-0000-0000FB190000}"/>
    <cellStyle name="_Table_USA Ownership_TBG Onatel Février  2009  Vtbg V3_Commentaires TBG mars_Flash du mois de septembre 2009 (2) (version 1)_Budget Telmob 2011 3" xfId="10295" xr:uid="{00000000-0005-0000-0000-0000FC190000}"/>
    <cellStyle name="_Table_USA Ownership_TBG Onatel Février  2009  Vtbg V3_Commentaires TBG mars_Flash du mois de septembre 2009 (2) (version 1)_Budget Telmob 2011 4" xfId="11963" xr:uid="{00000000-0005-0000-0000-0000FD190000}"/>
    <cellStyle name="_Table_USA Ownership_TBG Onatel Février  2009  Vtbg V3_Commentaires TBG mars_Flash du mois de septembre 2009 (2) (version 1)_Budget Telmob 2011 5" xfId="17428" xr:uid="{00000000-0005-0000-0000-0000FE190000}"/>
    <cellStyle name="_Table_USA Ownership_TBG Onatel Février  2009  Vtbg V3_Commentaires TBG mars_Flash du mois de septembre 2009 (2) (version 1)_Budget Telmob 2011 6" xfId="9406" xr:uid="{00000000-0005-0000-0000-0000FF190000}"/>
    <cellStyle name="_Table_USA Ownership_TBG Onatel Février  2009  Vtbg V3_Commentaires TBG mars_Reporting Onatel Mai 2009 V 0" xfId="1432" xr:uid="{00000000-0005-0000-0000-0000001A0000}"/>
    <cellStyle name="_Table_USA Ownership_TBG Onatel Février  2009  Vtbg V3_Commentaires TBG mars_Reporting Onatel Mai 2009 V 0 2" xfId="14897" xr:uid="{00000000-0005-0000-0000-0000011A0000}"/>
    <cellStyle name="_Table_USA Ownership_TBG Onatel Février  2009  Vtbg V3_Commentaires TBG mars_Reporting Onatel Mai 2009 V 0 2 2" xfId="18690" xr:uid="{00000000-0005-0000-0000-0000021A0000}"/>
    <cellStyle name="_Table_USA Ownership_TBG Onatel Février  2009  Vtbg V3_Commentaires TBG mars_Reporting Onatel Mai 2009 V 0 3" xfId="9257" xr:uid="{00000000-0005-0000-0000-0000031A0000}"/>
    <cellStyle name="_Table_USA Ownership_TBG Onatel Février  2009  Vtbg V3_Commentaires TBG mars_Reporting Onatel Mai 2009 V 0 4" xfId="10785" xr:uid="{00000000-0005-0000-0000-0000041A0000}"/>
    <cellStyle name="_Table_USA Ownership_TBG Onatel Février  2009  Vtbg V3_Commentaires TBG mars_Reporting Onatel Mai 2009 V 0 5" xfId="11642" xr:uid="{00000000-0005-0000-0000-0000051A0000}"/>
    <cellStyle name="_Table_USA Ownership_TBG Onatel Février  2009  Vtbg V3_Commentaires TBG mars_Reporting Onatel Mai 2009 V 0 6" xfId="10857" xr:uid="{00000000-0005-0000-0000-0000061A0000}"/>
    <cellStyle name="_Table_USA Ownership_TBG Onatel Février  2009  Vtbg V3_Commentaires TBG mars_Reporting Onatel Mai 2009 V 0_Budget Telmob 2011" xfId="3182" xr:uid="{00000000-0005-0000-0000-0000071A0000}"/>
    <cellStyle name="_Table_USA Ownership_TBG Onatel Février  2009  Vtbg V3_Commentaires TBG mars_Reporting Onatel Mai 2009 V 0_Budget Telmob 2011 2" xfId="15202" xr:uid="{00000000-0005-0000-0000-0000081A0000}"/>
    <cellStyle name="_Table_USA Ownership_TBG Onatel Février  2009  Vtbg V3_Commentaires TBG mars_Reporting Onatel Mai 2009 V 0_Budget Telmob 2011 2 2" xfId="18943" xr:uid="{00000000-0005-0000-0000-0000091A0000}"/>
    <cellStyle name="_Table_USA Ownership_TBG Onatel Février  2009  Vtbg V3_Commentaires TBG mars_Reporting Onatel Mai 2009 V 0_Budget Telmob 2011 3" xfId="10296" xr:uid="{00000000-0005-0000-0000-00000A1A0000}"/>
    <cellStyle name="_Table_USA Ownership_TBG Onatel Février  2009  Vtbg V3_Commentaires TBG mars_Reporting Onatel Mai 2009 V 0_Budget Telmob 2011 4" xfId="11960" xr:uid="{00000000-0005-0000-0000-00000B1A0000}"/>
    <cellStyle name="_Table_USA Ownership_TBG Onatel Février  2009  Vtbg V3_Commentaires TBG mars_Reporting Onatel Mai 2009 V 0_Budget Telmob 2011 5" xfId="12955" xr:uid="{00000000-0005-0000-0000-00000C1A0000}"/>
    <cellStyle name="_Table_USA Ownership_TBG Onatel Février  2009  Vtbg V3_Commentaires TBG mars_Reporting Onatel Mai 2009 V 0_Budget Telmob 2011 6" xfId="9383" xr:uid="{00000000-0005-0000-0000-00000D1A0000}"/>
    <cellStyle name="_Table_USA Ownership_TBG Onatel Février  2009  Vtbg V3_Commentaires TBG mars_Reporting Onatel septembre  2009 préparé" xfId="1433" xr:uid="{00000000-0005-0000-0000-00000E1A0000}"/>
    <cellStyle name="_Table_USA Ownership_TBG Onatel Février  2009  Vtbg V3_Commentaires TBG mars_Reporting Onatel septembre  2009 préparé 2" xfId="14898" xr:uid="{00000000-0005-0000-0000-00000F1A0000}"/>
    <cellStyle name="_Table_USA Ownership_TBG Onatel Février  2009  Vtbg V3_Commentaires TBG mars_Reporting Onatel septembre  2009 préparé 2 2" xfId="18691" xr:uid="{00000000-0005-0000-0000-0000101A0000}"/>
    <cellStyle name="_Table_USA Ownership_TBG Onatel Février  2009  Vtbg V3_Commentaires TBG mars_Reporting Onatel septembre  2009 préparé 3" xfId="9258" xr:uid="{00000000-0005-0000-0000-0000111A0000}"/>
    <cellStyle name="_Table_USA Ownership_TBG Onatel Février  2009  Vtbg V3_Commentaires TBG mars_Reporting Onatel septembre  2009 préparé 4" xfId="10784" xr:uid="{00000000-0005-0000-0000-0000121A0000}"/>
    <cellStyle name="_Table_USA Ownership_TBG Onatel Février  2009  Vtbg V3_Commentaires TBG mars_Reporting Onatel septembre  2009 préparé 5" xfId="17804" xr:uid="{00000000-0005-0000-0000-0000131A0000}"/>
    <cellStyle name="_Table_USA Ownership_TBG Onatel Février  2009  Vtbg V3_Commentaires TBG mars_Reporting Onatel septembre  2009 préparé 6" xfId="19843" xr:uid="{00000000-0005-0000-0000-0000141A0000}"/>
    <cellStyle name="_Table_USA Ownership_TBG Onatel Février  2009  Vtbg V3_Copie de Flash du mois d' avril 2009 corrigé par NAIMI" xfId="1434" xr:uid="{00000000-0005-0000-0000-0000151A0000}"/>
    <cellStyle name="_Table_USA Ownership_TBG Onatel Février  2009  Vtbg V3_Copie de Flash du mois d' avril 2009 corrigé par NAIMI 2" xfId="14899" xr:uid="{00000000-0005-0000-0000-0000161A0000}"/>
    <cellStyle name="_Table_USA Ownership_TBG Onatel Février  2009  Vtbg V3_Copie de Flash du mois d' avril 2009 corrigé par NAIMI 2 2" xfId="18692" xr:uid="{00000000-0005-0000-0000-0000171A0000}"/>
    <cellStyle name="_Table_USA Ownership_TBG Onatel Février  2009  Vtbg V3_Copie de Flash du mois d' avril 2009 corrigé par NAIMI 3" xfId="9259" xr:uid="{00000000-0005-0000-0000-0000181A0000}"/>
    <cellStyle name="_Table_USA Ownership_TBG Onatel Février  2009  Vtbg V3_Copie de Flash du mois d' avril 2009 corrigé par NAIMI 4" xfId="10783" xr:uid="{00000000-0005-0000-0000-0000191A0000}"/>
    <cellStyle name="_Table_USA Ownership_TBG Onatel Février  2009  Vtbg V3_Copie de Flash du mois d' avril 2009 corrigé par NAIMI 5" xfId="19115" xr:uid="{00000000-0005-0000-0000-00001A1A0000}"/>
    <cellStyle name="_Table_USA Ownership_TBG Onatel Février  2009  Vtbg V3_Copie de Flash du mois d' avril 2009 corrigé par NAIMI 6" xfId="20036" xr:uid="{00000000-0005-0000-0000-00001B1A0000}"/>
    <cellStyle name="_Table_USA Ownership_TBG Onatel Février  2009  Vtbg V3_Copie de Flash du mois d' avril 2009 corrigé par NAIMI_Budget Telmob 2011" xfId="3183" xr:uid="{00000000-0005-0000-0000-00001C1A0000}"/>
    <cellStyle name="_Table_USA Ownership_TBG Onatel Février  2009  Vtbg V3_Copie de Flash du mois d' avril 2009 corrigé par NAIMI_Budget Telmob 2011 2" xfId="15203" xr:uid="{00000000-0005-0000-0000-00001D1A0000}"/>
    <cellStyle name="_Table_USA Ownership_TBG Onatel Février  2009  Vtbg V3_Copie de Flash du mois d' avril 2009 corrigé par NAIMI_Budget Telmob 2011 2 2" xfId="18944" xr:uid="{00000000-0005-0000-0000-00001E1A0000}"/>
    <cellStyle name="_Table_USA Ownership_TBG Onatel Février  2009  Vtbg V3_Copie de Flash du mois d' avril 2009 corrigé par NAIMI_Budget Telmob 2011 3" xfId="10297" xr:uid="{00000000-0005-0000-0000-00001F1A0000}"/>
    <cellStyle name="_Table_USA Ownership_TBG Onatel Février  2009  Vtbg V3_Copie de Flash du mois d' avril 2009 corrigé par NAIMI_Budget Telmob 2011 4" xfId="11957" xr:uid="{00000000-0005-0000-0000-0000201A0000}"/>
    <cellStyle name="_Table_USA Ownership_TBG Onatel Février  2009  Vtbg V3_Copie de Flash du mois d' avril 2009 corrigé par NAIMI_Budget Telmob 2011 5" xfId="12956" xr:uid="{00000000-0005-0000-0000-0000211A0000}"/>
    <cellStyle name="_Table_USA Ownership_TBG Onatel Février  2009  Vtbg V3_Copie de Flash du mois d' avril 2009 corrigé par NAIMI_Budget Telmob 2011 6" xfId="10129" xr:uid="{00000000-0005-0000-0000-0000221A0000}"/>
    <cellStyle name="_Table_USA Ownership_TBG Onatel Février  2009  Vtbg V3_Copie de Flash du mois d' avril 2009 corrigé par NAIMI_Flash du mois de mai 2009" xfId="1435" xr:uid="{00000000-0005-0000-0000-0000231A0000}"/>
    <cellStyle name="_Table_USA Ownership_TBG Onatel Février  2009  Vtbg V3_Copie de Flash du mois d' avril 2009 corrigé par NAIMI_Flash du mois de mai 2009 2" xfId="14900" xr:uid="{00000000-0005-0000-0000-0000241A0000}"/>
    <cellStyle name="_Table_USA Ownership_TBG Onatel Février  2009  Vtbg V3_Copie de Flash du mois d' avril 2009 corrigé par NAIMI_Flash du mois de mai 2009 2 2" xfId="18693" xr:uid="{00000000-0005-0000-0000-0000251A0000}"/>
    <cellStyle name="_Table_USA Ownership_TBG Onatel Février  2009  Vtbg V3_Copie de Flash du mois d' avril 2009 corrigé par NAIMI_Flash du mois de mai 2009 3" xfId="9260" xr:uid="{00000000-0005-0000-0000-0000261A0000}"/>
    <cellStyle name="_Table_USA Ownership_TBG Onatel Février  2009  Vtbg V3_Copie de Flash du mois d' avril 2009 corrigé par NAIMI_Flash du mois de mai 2009 4" xfId="10782" xr:uid="{00000000-0005-0000-0000-0000271A0000}"/>
    <cellStyle name="_Table_USA Ownership_TBG Onatel Février  2009  Vtbg V3_Copie de Flash du mois d' avril 2009 corrigé par NAIMI_Flash du mois de mai 2009 5" xfId="19522" xr:uid="{00000000-0005-0000-0000-0000281A0000}"/>
    <cellStyle name="_Table_USA Ownership_TBG Onatel Février  2009  Vtbg V3_Copie de Flash du mois d' avril 2009 corrigé par NAIMI_Flash du mois de mai 2009 6" xfId="12436" xr:uid="{00000000-0005-0000-0000-0000291A0000}"/>
    <cellStyle name="_Table_USA Ownership_TBG Onatel Février  2009  Vtbg V3_Copie de Flash du mois d' avril 2009 corrigé par NAIMI_Flash du mois de mai 2009_Budget Telmob 2011" xfId="3184" xr:uid="{00000000-0005-0000-0000-00002A1A0000}"/>
    <cellStyle name="_Table_USA Ownership_TBG Onatel Février  2009  Vtbg V3_Copie de Flash du mois d' avril 2009 corrigé par NAIMI_Flash du mois de mai 2009_Budget Telmob 2011 2" xfId="15204" xr:uid="{00000000-0005-0000-0000-00002B1A0000}"/>
    <cellStyle name="_Table_USA Ownership_TBG Onatel Février  2009  Vtbg V3_Copie de Flash du mois d' avril 2009 corrigé par NAIMI_Flash du mois de mai 2009_Budget Telmob 2011 2 2" xfId="18945" xr:uid="{00000000-0005-0000-0000-00002C1A0000}"/>
    <cellStyle name="_Table_USA Ownership_TBG Onatel Février  2009  Vtbg V3_Copie de Flash du mois d' avril 2009 corrigé par NAIMI_Flash du mois de mai 2009_Budget Telmob 2011 3" xfId="10298" xr:uid="{00000000-0005-0000-0000-00002D1A0000}"/>
    <cellStyle name="_Table_USA Ownership_TBG Onatel Février  2009  Vtbg V3_Copie de Flash du mois d' avril 2009 corrigé par NAIMI_Flash du mois de mai 2009_Budget Telmob 2011 4" xfId="11954" xr:uid="{00000000-0005-0000-0000-00002E1A0000}"/>
    <cellStyle name="_Table_USA Ownership_TBG Onatel Février  2009  Vtbg V3_Copie de Flash du mois d' avril 2009 corrigé par NAIMI_Flash du mois de mai 2009_Budget Telmob 2011 5" xfId="12957" xr:uid="{00000000-0005-0000-0000-00002F1A0000}"/>
    <cellStyle name="_Table_USA Ownership_TBG Onatel Février  2009  Vtbg V3_Copie de Flash du mois d' avril 2009 corrigé par NAIMI_Flash du mois de mai 2009_Budget Telmob 2011 6" xfId="10533" xr:uid="{00000000-0005-0000-0000-0000301A0000}"/>
    <cellStyle name="_Table_USA Ownership_TBG Onatel Février  2009  Vtbg V3_Copie de Flash du mois d' avril 2009 corrigé par NAIMI_Reporting Onatel Mai 2009 V 0" xfId="1436" xr:uid="{00000000-0005-0000-0000-0000311A0000}"/>
    <cellStyle name="_Table_USA Ownership_TBG Onatel Février  2009  Vtbg V3_Copie de Flash du mois d' avril 2009 corrigé par NAIMI_Reporting Onatel Mai 2009 V 0 2" xfId="14901" xr:uid="{00000000-0005-0000-0000-0000321A0000}"/>
    <cellStyle name="_Table_USA Ownership_TBG Onatel Février  2009  Vtbg V3_Copie de Flash du mois d' avril 2009 corrigé par NAIMI_Reporting Onatel Mai 2009 V 0 2 2" xfId="18694" xr:uid="{00000000-0005-0000-0000-0000331A0000}"/>
    <cellStyle name="_Table_USA Ownership_TBG Onatel Février  2009  Vtbg V3_Copie de Flash du mois d' avril 2009 corrigé par NAIMI_Reporting Onatel Mai 2009 V 0 3" xfId="9261" xr:uid="{00000000-0005-0000-0000-0000341A0000}"/>
    <cellStyle name="_Table_USA Ownership_TBG Onatel Février  2009  Vtbg V3_Copie de Flash du mois d' avril 2009 corrigé par NAIMI_Reporting Onatel Mai 2009 V 0 4" xfId="10781" xr:uid="{00000000-0005-0000-0000-0000351A0000}"/>
    <cellStyle name="_Table_USA Ownership_TBG Onatel Février  2009  Vtbg V3_Copie de Flash du mois d' avril 2009 corrigé par NAIMI_Reporting Onatel Mai 2009 V 0 5" xfId="17803" xr:uid="{00000000-0005-0000-0000-0000361A0000}"/>
    <cellStyle name="_Table_USA Ownership_TBG Onatel Février  2009  Vtbg V3_Copie de Flash du mois d' avril 2009 corrigé par NAIMI_Reporting Onatel Mai 2009 V 0 6" xfId="19322" xr:uid="{00000000-0005-0000-0000-0000371A0000}"/>
    <cellStyle name="_Table_USA Ownership_TBG Onatel Février  2009  Vtbg V3_Copie de Flash du mois d' avril 2009 corrigé par NAIMI_Reporting Onatel Mai 2009 V 0_Budget Telmob 2011" xfId="3185" xr:uid="{00000000-0005-0000-0000-0000381A0000}"/>
    <cellStyle name="_Table_USA Ownership_TBG Onatel Février  2009  Vtbg V3_Copie de Flash du mois d' avril 2009 corrigé par NAIMI_Reporting Onatel Mai 2009 V 0_Budget Telmob 2011 2" xfId="15205" xr:uid="{00000000-0005-0000-0000-0000391A0000}"/>
    <cellStyle name="_Table_USA Ownership_TBG Onatel Février  2009  Vtbg V3_Copie de Flash du mois d' avril 2009 corrigé par NAIMI_Reporting Onatel Mai 2009 V 0_Budget Telmob 2011 2 2" xfId="18946" xr:uid="{00000000-0005-0000-0000-00003A1A0000}"/>
    <cellStyle name="_Table_USA Ownership_TBG Onatel Février  2009  Vtbg V3_Copie de Flash du mois d' avril 2009 corrigé par NAIMI_Reporting Onatel Mai 2009 V 0_Budget Telmob 2011 3" xfId="10299" xr:uid="{00000000-0005-0000-0000-00003B1A0000}"/>
    <cellStyle name="_Table_USA Ownership_TBG Onatel Février  2009  Vtbg V3_Copie de Flash du mois d' avril 2009 corrigé par NAIMI_Reporting Onatel Mai 2009 V 0_Budget Telmob 2011 4" xfId="11951" xr:uid="{00000000-0005-0000-0000-00003C1A0000}"/>
    <cellStyle name="_Table_USA Ownership_TBG Onatel Février  2009  Vtbg V3_Copie de Flash du mois d' avril 2009 corrigé par NAIMI_Reporting Onatel Mai 2009 V 0_Budget Telmob 2011 5" xfId="17426" xr:uid="{00000000-0005-0000-0000-00003D1A0000}"/>
    <cellStyle name="_Table_USA Ownership_TBG Onatel Février  2009  Vtbg V3_Copie de Flash du mois d' avril 2009 corrigé par NAIMI_Reporting Onatel Mai 2009 V 0_Budget Telmob 2011 6" xfId="13051" xr:uid="{00000000-0005-0000-0000-00003E1A0000}"/>
    <cellStyle name="_Table_USA Ownership_TBG Onatel Février  2009  Vtbg V3_Copie de Flash du mois d' avril 2009 corrigé par NAIMI_Reporting Onatel Mai 2009 V 0_Reporting Onatel septembre  2009 préparé" xfId="1437" xr:uid="{00000000-0005-0000-0000-00003F1A0000}"/>
    <cellStyle name="_Table_USA Ownership_TBG Onatel Février  2009  Vtbg V3_Copie de Flash du mois d' avril 2009 corrigé par NAIMI_Reporting Onatel Mai 2009 V 0_Reporting Onatel septembre  2009 préparé 2" xfId="14902" xr:uid="{00000000-0005-0000-0000-0000401A0000}"/>
    <cellStyle name="_Table_USA Ownership_TBG Onatel Février  2009  Vtbg V3_Copie de Flash du mois d' avril 2009 corrigé par NAIMI_Reporting Onatel Mai 2009 V 0_Reporting Onatel septembre  2009 préparé 2 2" xfId="18695" xr:uid="{00000000-0005-0000-0000-0000411A0000}"/>
    <cellStyle name="_Table_USA Ownership_TBG Onatel Février  2009  Vtbg V3_Copie de Flash du mois d' avril 2009 corrigé par NAIMI_Reporting Onatel Mai 2009 V 0_Reporting Onatel septembre  2009 préparé 3" xfId="9262" xr:uid="{00000000-0005-0000-0000-0000421A0000}"/>
    <cellStyle name="_Table_USA Ownership_TBG Onatel Février  2009  Vtbg V3_Copie de Flash du mois d' avril 2009 corrigé par NAIMI_Reporting Onatel Mai 2009 V 0_Reporting Onatel septembre  2009 préparé 4" xfId="10780" xr:uid="{00000000-0005-0000-0000-0000431A0000}"/>
    <cellStyle name="_Table_USA Ownership_TBG Onatel Février  2009  Vtbg V3_Copie de Flash du mois d' avril 2009 corrigé par NAIMI_Reporting Onatel Mai 2009 V 0_Reporting Onatel septembre  2009 préparé 5" xfId="8552" xr:uid="{00000000-0005-0000-0000-0000441A0000}"/>
    <cellStyle name="_Table_USA Ownership_TBG Onatel Février  2009  Vtbg V3_Copie de Flash du mois d' avril 2009 corrigé par NAIMI_Reporting Onatel Mai 2009 V 0_Reporting Onatel septembre  2009 préparé 6" xfId="17187" xr:uid="{00000000-0005-0000-0000-0000451A0000}"/>
    <cellStyle name="_Table_USA Ownership_TBG Onatel Février  2009  Vtbg V3_Copie de Flash du mois d' avril 2009 corrigé par NAIMI_Reporting Onatel septembre  2009 préparé" xfId="1438" xr:uid="{00000000-0005-0000-0000-0000461A0000}"/>
    <cellStyle name="_Table_USA Ownership_TBG Onatel Février  2009  Vtbg V3_Copie de Flash du mois d' avril 2009 corrigé par NAIMI_Reporting Onatel septembre  2009 préparé 2" xfId="14903" xr:uid="{00000000-0005-0000-0000-0000471A0000}"/>
    <cellStyle name="_Table_USA Ownership_TBG Onatel Février  2009  Vtbg V3_Copie de Flash du mois d' avril 2009 corrigé par NAIMI_Reporting Onatel septembre  2009 préparé 2 2" xfId="18696" xr:uid="{00000000-0005-0000-0000-0000481A0000}"/>
    <cellStyle name="_Table_USA Ownership_TBG Onatel Février  2009  Vtbg V3_Copie de Flash du mois d' avril 2009 corrigé par NAIMI_Reporting Onatel septembre  2009 préparé 3" xfId="9263" xr:uid="{00000000-0005-0000-0000-0000491A0000}"/>
    <cellStyle name="_Table_USA Ownership_TBG Onatel Février  2009  Vtbg V3_Copie de Flash du mois d' avril 2009 corrigé par NAIMI_Reporting Onatel septembre  2009 préparé 4" xfId="9855" xr:uid="{00000000-0005-0000-0000-00004A1A0000}"/>
    <cellStyle name="_Table_USA Ownership_TBG Onatel Février  2009  Vtbg V3_Copie de Flash du mois d' avril 2009 corrigé par NAIMI_Reporting Onatel septembre  2009 préparé 5" xfId="17802" xr:uid="{00000000-0005-0000-0000-00004B1A0000}"/>
    <cellStyle name="_Table_USA Ownership_TBG Onatel Février  2009  Vtbg V3_Copie de Flash du mois d' avril 2009 corrigé par NAIMI_Reporting Onatel septembre  2009 préparé 6" xfId="10856" xr:uid="{00000000-0005-0000-0000-00004C1A0000}"/>
    <cellStyle name="_Table_USA Ownership_TBG Onatel Février  2009  Vtbg V3_Flash du mois d' avril 2009" xfId="1439" xr:uid="{00000000-0005-0000-0000-00004D1A0000}"/>
    <cellStyle name="_Table_USA Ownership_TBG Onatel Février  2009  Vtbg V3_Flash du mois d' avril 2009 2" xfId="14904" xr:uid="{00000000-0005-0000-0000-00004E1A0000}"/>
    <cellStyle name="_Table_USA Ownership_TBG Onatel Février  2009  Vtbg V3_Flash du mois d' avril 2009 2 2" xfId="18697" xr:uid="{00000000-0005-0000-0000-00004F1A0000}"/>
    <cellStyle name="_Table_USA Ownership_TBG Onatel Février  2009  Vtbg V3_Flash du mois d' avril 2009 3" xfId="9264" xr:uid="{00000000-0005-0000-0000-0000501A0000}"/>
    <cellStyle name="_Table_USA Ownership_TBG Onatel Février  2009  Vtbg V3_Flash du mois d' avril 2009 4" xfId="9854" xr:uid="{00000000-0005-0000-0000-0000511A0000}"/>
    <cellStyle name="_Table_USA Ownership_TBG Onatel Février  2009  Vtbg V3_Flash du mois d' avril 2009 5" xfId="19084" xr:uid="{00000000-0005-0000-0000-0000521A0000}"/>
    <cellStyle name="_Table_USA Ownership_TBG Onatel Février  2009  Vtbg V3_Flash du mois d' avril 2009 6" xfId="19742" xr:uid="{00000000-0005-0000-0000-0000531A0000}"/>
    <cellStyle name="_Table_USA Ownership_TBG Onatel Février  2009  Vtbg V3_Flash du mois d' avril 2009_Budget Telmob 2011" xfId="3186" xr:uid="{00000000-0005-0000-0000-0000541A0000}"/>
    <cellStyle name="_Table_USA Ownership_TBG Onatel Février  2009  Vtbg V3_Flash du mois d' avril 2009_Budget Telmob 2011 2" xfId="15206" xr:uid="{00000000-0005-0000-0000-0000551A0000}"/>
    <cellStyle name="_Table_USA Ownership_TBG Onatel Février  2009  Vtbg V3_Flash du mois d' avril 2009_Budget Telmob 2011 2 2" xfId="18947" xr:uid="{00000000-0005-0000-0000-0000561A0000}"/>
    <cellStyle name="_Table_USA Ownership_TBG Onatel Février  2009  Vtbg V3_Flash du mois d' avril 2009_Budget Telmob 2011 3" xfId="10300" xr:uid="{00000000-0005-0000-0000-0000571A0000}"/>
    <cellStyle name="_Table_USA Ownership_TBG Onatel Février  2009  Vtbg V3_Flash du mois d' avril 2009_Budget Telmob 2011 4" xfId="11948" xr:uid="{00000000-0005-0000-0000-0000581A0000}"/>
    <cellStyle name="_Table_USA Ownership_TBG Onatel Février  2009  Vtbg V3_Flash du mois d' avril 2009_Budget Telmob 2011 5" xfId="12958" xr:uid="{00000000-0005-0000-0000-0000591A0000}"/>
    <cellStyle name="_Table_USA Ownership_TBG Onatel Février  2009  Vtbg V3_Flash du mois d' avril 2009_Budget Telmob 2011 6" xfId="9405" xr:uid="{00000000-0005-0000-0000-00005A1A0000}"/>
    <cellStyle name="_Table_USA Ownership_TBG Onatel Février  2009  Vtbg V3_Flash du mois d' avril 2009_Flash du mois de mai 2009" xfId="1440" xr:uid="{00000000-0005-0000-0000-00005B1A0000}"/>
    <cellStyle name="_Table_USA Ownership_TBG Onatel Février  2009  Vtbg V3_Flash du mois d' avril 2009_Flash du mois de mai 2009 2" xfId="14905" xr:uid="{00000000-0005-0000-0000-00005C1A0000}"/>
    <cellStyle name="_Table_USA Ownership_TBG Onatel Février  2009  Vtbg V3_Flash du mois d' avril 2009_Flash du mois de mai 2009 2 2" xfId="18698" xr:uid="{00000000-0005-0000-0000-00005D1A0000}"/>
    <cellStyle name="_Table_USA Ownership_TBG Onatel Février  2009  Vtbg V3_Flash du mois d' avril 2009_Flash du mois de mai 2009 3" xfId="9265" xr:uid="{00000000-0005-0000-0000-00005E1A0000}"/>
    <cellStyle name="_Table_USA Ownership_TBG Onatel Février  2009  Vtbg V3_Flash du mois d' avril 2009_Flash du mois de mai 2009 4" xfId="13419" xr:uid="{00000000-0005-0000-0000-00005F1A0000}"/>
    <cellStyle name="_Table_USA Ownership_TBG Onatel Février  2009  Vtbg V3_Flash du mois d' avril 2009_Flash du mois de mai 2009 5" xfId="19521" xr:uid="{00000000-0005-0000-0000-0000601A0000}"/>
    <cellStyle name="_Table_USA Ownership_TBG Onatel Février  2009  Vtbg V3_Flash du mois d' avril 2009_Flash du mois de mai 2009 6" xfId="20035" xr:uid="{00000000-0005-0000-0000-0000611A0000}"/>
    <cellStyle name="_Table_USA Ownership_TBG Onatel Février  2009  Vtbg V3_Flash du mois d' avril 2009_Flash du mois de mai 2009_Budget Telmob 2011" xfId="3187" xr:uid="{00000000-0005-0000-0000-0000621A0000}"/>
    <cellStyle name="_Table_USA Ownership_TBG Onatel Février  2009  Vtbg V3_Flash du mois d' avril 2009_Flash du mois de mai 2009_Budget Telmob 2011 2" xfId="15207" xr:uid="{00000000-0005-0000-0000-0000631A0000}"/>
    <cellStyle name="_Table_USA Ownership_TBG Onatel Février  2009  Vtbg V3_Flash du mois d' avril 2009_Flash du mois de mai 2009_Budget Telmob 2011 2 2" xfId="18948" xr:uid="{00000000-0005-0000-0000-0000641A0000}"/>
    <cellStyle name="_Table_USA Ownership_TBG Onatel Février  2009  Vtbg V3_Flash du mois d' avril 2009_Flash du mois de mai 2009_Budget Telmob 2011 3" xfId="10301" xr:uid="{00000000-0005-0000-0000-0000651A0000}"/>
    <cellStyle name="_Table_USA Ownership_TBG Onatel Février  2009  Vtbg V3_Flash du mois d' avril 2009_Flash du mois de mai 2009_Budget Telmob 2011 4" xfId="11945" xr:uid="{00000000-0005-0000-0000-0000661A0000}"/>
    <cellStyle name="_Table_USA Ownership_TBG Onatel Février  2009  Vtbg V3_Flash du mois d' avril 2009_Flash du mois de mai 2009_Budget Telmob 2011 5" xfId="12959" xr:uid="{00000000-0005-0000-0000-0000671A0000}"/>
    <cellStyle name="_Table_USA Ownership_TBG Onatel Février  2009  Vtbg V3_Flash du mois d' avril 2009_Flash du mois de mai 2009_Budget Telmob 2011 6" xfId="10340" xr:uid="{00000000-0005-0000-0000-0000681A0000}"/>
    <cellStyle name="_Table_USA Ownership_TBG Onatel Février  2009  Vtbg V3_Flash du mois d' avril 2009_Reporting Onatel Mai 2009 V 0" xfId="1441" xr:uid="{00000000-0005-0000-0000-0000691A0000}"/>
    <cellStyle name="_Table_USA Ownership_TBG Onatel Février  2009  Vtbg V3_Flash du mois d' avril 2009_Reporting Onatel Mai 2009 V 0 2" xfId="14906" xr:uid="{00000000-0005-0000-0000-00006A1A0000}"/>
    <cellStyle name="_Table_USA Ownership_TBG Onatel Février  2009  Vtbg V3_Flash du mois d' avril 2009_Reporting Onatel Mai 2009 V 0 2 2" xfId="18699" xr:uid="{00000000-0005-0000-0000-00006B1A0000}"/>
    <cellStyle name="_Table_USA Ownership_TBG Onatel Février  2009  Vtbg V3_Flash du mois d' avril 2009_Reporting Onatel Mai 2009 V 0 3" xfId="9266" xr:uid="{00000000-0005-0000-0000-00006C1A0000}"/>
    <cellStyle name="_Table_USA Ownership_TBG Onatel Février  2009  Vtbg V3_Flash du mois d' avril 2009_Reporting Onatel Mai 2009 V 0 4" xfId="13418" xr:uid="{00000000-0005-0000-0000-00006D1A0000}"/>
    <cellStyle name="_Table_USA Ownership_TBG Onatel Février  2009  Vtbg V3_Flash du mois d' avril 2009_Reporting Onatel Mai 2009 V 0 5" xfId="17801" xr:uid="{00000000-0005-0000-0000-00006E1A0000}"/>
    <cellStyle name="_Table_USA Ownership_TBG Onatel Février  2009  Vtbg V3_Flash du mois d' avril 2009_Reporting Onatel Mai 2009 V 0 6" xfId="12434" xr:uid="{00000000-0005-0000-0000-00006F1A0000}"/>
    <cellStyle name="_Table_USA Ownership_TBG Onatel Février  2009  Vtbg V3_Flash du mois d' avril 2009_Reporting Onatel Mai 2009 V 0_Budget Telmob 2011" xfId="3188" xr:uid="{00000000-0005-0000-0000-0000701A0000}"/>
    <cellStyle name="_Table_USA Ownership_TBG Onatel Février  2009  Vtbg V3_Flash du mois d' avril 2009_Reporting Onatel Mai 2009 V 0_Budget Telmob 2011 2" xfId="15208" xr:uid="{00000000-0005-0000-0000-0000711A0000}"/>
    <cellStyle name="_Table_USA Ownership_TBG Onatel Février  2009  Vtbg V3_Flash du mois d' avril 2009_Reporting Onatel Mai 2009 V 0_Budget Telmob 2011 2 2" xfId="18949" xr:uid="{00000000-0005-0000-0000-0000721A0000}"/>
    <cellStyle name="_Table_USA Ownership_TBG Onatel Février  2009  Vtbg V3_Flash du mois d' avril 2009_Reporting Onatel Mai 2009 V 0_Budget Telmob 2011 3" xfId="10302" xr:uid="{00000000-0005-0000-0000-0000731A0000}"/>
    <cellStyle name="_Table_USA Ownership_TBG Onatel Février  2009  Vtbg V3_Flash du mois d' avril 2009_Reporting Onatel Mai 2009 V 0_Budget Telmob 2011 4" xfId="11942" xr:uid="{00000000-0005-0000-0000-0000741A0000}"/>
    <cellStyle name="_Table_USA Ownership_TBG Onatel Février  2009  Vtbg V3_Flash du mois d' avril 2009_Reporting Onatel Mai 2009 V 0_Budget Telmob 2011 5" xfId="17425" xr:uid="{00000000-0005-0000-0000-0000751A0000}"/>
    <cellStyle name="_Table_USA Ownership_TBG Onatel Février  2009  Vtbg V3_Flash du mois d' avril 2009_Reporting Onatel Mai 2009 V 0_Budget Telmob 2011 6" xfId="11660" xr:uid="{00000000-0005-0000-0000-0000761A0000}"/>
    <cellStyle name="_Table_USA Ownership_TBG Onatel Février  2009  Vtbg V3_Flash du mois d' avril 2009_Reporting Onatel septembre  2009 préparé" xfId="1442" xr:uid="{00000000-0005-0000-0000-0000771A0000}"/>
    <cellStyle name="_Table_USA Ownership_TBG Onatel Février  2009  Vtbg V3_Flash du mois d' avril 2009_Reporting Onatel septembre  2009 préparé 2" xfId="14907" xr:uid="{00000000-0005-0000-0000-0000781A0000}"/>
    <cellStyle name="_Table_USA Ownership_TBG Onatel Février  2009  Vtbg V3_Flash du mois d' avril 2009_Reporting Onatel septembre  2009 préparé 2 2" xfId="18700" xr:uid="{00000000-0005-0000-0000-0000791A0000}"/>
    <cellStyle name="_Table_USA Ownership_TBG Onatel Février  2009  Vtbg V3_Flash du mois d' avril 2009_Reporting Onatel septembre  2009 préparé 3" xfId="9267" xr:uid="{00000000-0005-0000-0000-00007A1A0000}"/>
    <cellStyle name="_Table_USA Ownership_TBG Onatel Février  2009  Vtbg V3_Flash du mois d' avril 2009_Reporting Onatel septembre  2009 préparé 4" xfId="13417" xr:uid="{00000000-0005-0000-0000-00007B1A0000}"/>
    <cellStyle name="_Table_USA Ownership_TBG Onatel Février  2009  Vtbg V3_Flash du mois d' avril 2009_Reporting Onatel septembre  2009 préparé 5" xfId="17800" xr:uid="{00000000-0005-0000-0000-00007C1A0000}"/>
    <cellStyle name="_Table_USA Ownership_TBG Onatel Février  2009  Vtbg V3_Flash du mois d' avril 2009_Reporting Onatel septembre  2009 préparé 6" xfId="10855" xr:uid="{00000000-0005-0000-0000-00007D1A0000}"/>
    <cellStyle name="_Table_USA Ownership_TBG Onatel Février  2009  Vtbg V3_Flash du mois de mai 2009" xfId="1443" xr:uid="{00000000-0005-0000-0000-00007E1A0000}"/>
    <cellStyle name="_Table_USA Ownership_TBG Onatel Février  2009  Vtbg V3_Flash du mois de mai 2009 2" xfId="14908" xr:uid="{00000000-0005-0000-0000-00007F1A0000}"/>
    <cellStyle name="_Table_USA Ownership_TBG Onatel Février  2009  Vtbg V3_Flash du mois de mai 2009 2 2" xfId="18701" xr:uid="{00000000-0005-0000-0000-0000801A0000}"/>
    <cellStyle name="_Table_USA Ownership_TBG Onatel Février  2009  Vtbg V3_Flash du mois de mai 2009 3" xfId="9268" xr:uid="{00000000-0005-0000-0000-0000811A0000}"/>
    <cellStyle name="_Table_USA Ownership_TBG Onatel Février  2009  Vtbg V3_Flash du mois de mai 2009 4" xfId="13416" xr:uid="{00000000-0005-0000-0000-0000821A0000}"/>
    <cellStyle name="_Table_USA Ownership_TBG Onatel Février  2009  Vtbg V3_Flash du mois de mai 2009 5" xfId="19253" xr:uid="{00000000-0005-0000-0000-0000831A0000}"/>
    <cellStyle name="_Table_USA Ownership_TBG Onatel Février  2009  Vtbg V3_Flash du mois de mai 2009 6" xfId="19877" xr:uid="{00000000-0005-0000-0000-0000841A0000}"/>
    <cellStyle name="_Table_USA Ownership_TBG Onatel Février  2009  Vtbg V3_Flash du mois de mai 2009_Budget Telmob 2011" xfId="3189" xr:uid="{00000000-0005-0000-0000-0000851A0000}"/>
    <cellStyle name="_Table_USA Ownership_TBG Onatel Février  2009  Vtbg V3_Flash du mois de mai 2009_Budget Telmob 2011 2" xfId="15209" xr:uid="{00000000-0005-0000-0000-0000861A0000}"/>
    <cellStyle name="_Table_USA Ownership_TBG Onatel Février  2009  Vtbg V3_Flash du mois de mai 2009_Budget Telmob 2011 2 2" xfId="18950" xr:uid="{00000000-0005-0000-0000-0000871A0000}"/>
    <cellStyle name="_Table_USA Ownership_TBG Onatel Février  2009  Vtbg V3_Flash du mois de mai 2009_Budget Telmob 2011 3" xfId="10303" xr:uid="{00000000-0005-0000-0000-0000881A0000}"/>
    <cellStyle name="_Table_USA Ownership_TBG Onatel Février  2009  Vtbg V3_Flash du mois de mai 2009_Budget Telmob 2011 4" xfId="11939" xr:uid="{00000000-0005-0000-0000-0000891A0000}"/>
    <cellStyle name="_Table_USA Ownership_TBG Onatel Février  2009  Vtbg V3_Flash du mois de mai 2009_Budget Telmob 2011 5" xfId="17424" xr:uid="{00000000-0005-0000-0000-00008A1A0000}"/>
    <cellStyle name="_Table_USA Ownership_TBG Onatel Février  2009  Vtbg V3_Flash du mois de mai 2009_Budget Telmob 2011 6" xfId="9102" xr:uid="{00000000-0005-0000-0000-00008B1A0000}"/>
    <cellStyle name="_Table_USA Ownership_TBG Onatel Février  2009  Vtbg V3_Flash du mois de septembre 2009 (2) (version 1)" xfId="1444" xr:uid="{00000000-0005-0000-0000-00008C1A0000}"/>
    <cellStyle name="_Table_USA Ownership_TBG Onatel Février  2009  Vtbg V3_Flash du mois de septembre 2009 (2) (version 1) 2" xfId="14909" xr:uid="{00000000-0005-0000-0000-00008D1A0000}"/>
    <cellStyle name="_Table_USA Ownership_TBG Onatel Février  2009  Vtbg V3_Flash du mois de septembre 2009 (2) (version 1) 2 2" xfId="18702" xr:uid="{00000000-0005-0000-0000-00008E1A0000}"/>
    <cellStyle name="_Table_USA Ownership_TBG Onatel Février  2009  Vtbg V3_Flash du mois de septembre 2009 (2) (version 1) 3" xfId="9269" xr:uid="{00000000-0005-0000-0000-00008F1A0000}"/>
    <cellStyle name="_Table_USA Ownership_TBG Onatel Février  2009  Vtbg V3_Flash du mois de septembre 2009 (2) (version 1) 4" xfId="13415" xr:uid="{00000000-0005-0000-0000-0000901A0000}"/>
    <cellStyle name="_Table_USA Ownership_TBG Onatel Février  2009  Vtbg V3_Flash du mois de septembre 2009 (2) (version 1) 5" xfId="19520" xr:uid="{00000000-0005-0000-0000-0000911A0000}"/>
    <cellStyle name="_Table_USA Ownership_TBG Onatel Février  2009  Vtbg V3_Flash du mois de septembre 2009 (2) (version 1) 6" xfId="20034" xr:uid="{00000000-0005-0000-0000-0000921A0000}"/>
    <cellStyle name="_Table_USA Ownership_TBG Onatel Février  2009  Vtbg V3_Flash du mois de septembre 2009 (2) (version 1)_Budget Telmob 2011" xfId="3190" xr:uid="{00000000-0005-0000-0000-0000931A0000}"/>
    <cellStyle name="_Table_USA Ownership_TBG Onatel Février  2009  Vtbg V3_Flash du mois de septembre 2009 (2) (version 1)_Budget Telmob 2011 2" xfId="15210" xr:uid="{00000000-0005-0000-0000-0000941A0000}"/>
    <cellStyle name="_Table_USA Ownership_TBG Onatel Février  2009  Vtbg V3_Flash du mois de septembre 2009 (2) (version 1)_Budget Telmob 2011 2 2" xfId="18951" xr:uid="{00000000-0005-0000-0000-0000951A0000}"/>
    <cellStyle name="_Table_USA Ownership_TBG Onatel Février  2009  Vtbg V3_Flash du mois de septembre 2009 (2) (version 1)_Budget Telmob 2011 3" xfId="10304" xr:uid="{00000000-0005-0000-0000-0000961A0000}"/>
    <cellStyle name="_Table_USA Ownership_TBG Onatel Février  2009  Vtbg V3_Flash du mois de septembre 2009 (2) (version 1)_Budget Telmob 2011 4" xfId="11936" xr:uid="{00000000-0005-0000-0000-0000971A0000}"/>
    <cellStyle name="_Table_USA Ownership_TBG Onatel Février  2009  Vtbg V3_Flash du mois de septembre 2009 (2) (version 1)_Budget Telmob 2011 5" xfId="17423" xr:uid="{00000000-0005-0000-0000-0000981A0000}"/>
    <cellStyle name="_Table_USA Ownership_TBG Onatel Février  2009  Vtbg V3_Flash du mois de septembre 2009 (2) (version 1)_Budget Telmob 2011 6" xfId="8537" xr:uid="{00000000-0005-0000-0000-0000991A0000}"/>
    <cellStyle name="_Table_USA Ownership_TBG Onatel Février  2009  Vtbg V3_Reporting Onatel Mai 2009 V 0" xfId="1445" xr:uid="{00000000-0005-0000-0000-00009A1A0000}"/>
    <cellStyle name="_Table_USA Ownership_TBG Onatel Février  2009  Vtbg V3_Reporting Onatel Mai 2009 V 0 2" xfId="14910" xr:uid="{00000000-0005-0000-0000-00009B1A0000}"/>
    <cellStyle name="_Table_USA Ownership_TBG Onatel Février  2009  Vtbg V3_Reporting Onatel Mai 2009 V 0 2 2" xfId="18703" xr:uid="{00000000-0005-0000-0000-00009C1A0000}"/>
    <cellStyle name="_Table_USA Ownership_TBG Onatel Février  2009  Vtbg V3_Reporting Onatel Mai 2009 V 0 3" xfId="9270" xr:uid="{00000000-0005-0000-0000-00009D1A0000}"/>
    <cellStyle name="_Table_USA Ownership_TBG Onatel Février  2009  Vtbg V3_Reporting Onatel Mai 2009 V 0 4" xfId="13414" xr:uid="{00000000-0005-0000-0000-00009E1A0000}"/>
    <cellStyle name="_Table_USA Ownership_TBG Onatel Février  2009  Vtbg V3_Reporting Onatel Mai 2009 V 0 5" xfId="17799" xr:uid="{00000000-0005-0000-0000-00009F1A0000}"/>
    <cellStyle name="_Table_USA Ownership_TBG Onatel Février  2009  Vtbg V3_Reporting Onatel Mai 2009 V 0 6" xfId="12432" xr:uid="{00000000-0005-0000-0000-0000A01A0000}"/>
    <cellStyle name="_Table_USA Ownership_TBG Onatel Février  2009  Vtbg V3_Reporting Onatel Mai 2009 V 0_Budget Telmob 2011" xfId="3191" xr:uid="{00000000-0005-0000-0000-0000A11A0000}"/>
    <cellStyle name="_Table_USA Ownership_TBG Onatel Février  2009  Vtbg V3_Reporting Onatel Mai 2009 V 0_Budget Telmob 2011 2" xfId="15211" xr:uid="{00000000-0005-0000-0000-0000A21A0000}"/>
    <cellStyle name="_Table_USA Ownership_TBG Onatel Février  2009  Vtbg V3_Reporting Onatel Mai 2009 V 0_Budget Telmob 2011 2 2" xfId="18952" xr:uid="{00000000-0005-0000-0000-0000A31A0000}"/>
    <cellStyle name="_Table_USA Ownership_TBG Onatel Février  2009  Vtbg V3_Reporting Onatel Mai 2009 V 0_Budget Telmob 2011 3" xfId="10305" xr:uid="{00000000-0005-0000-0000-0000A41A0000}"/>
    <cellStyle name="_Table_USA Ownership_TBG Onatel Février  2009  Vtbg V3_Reporting Onatel Mai 2009 V 0_Budget Telmob 2011 4" xfId="11933" xr:uid="{00000000-0005-0000-0000-0000A51A0000}"/>
    <cellStyle name="_Table_USA Ownership_TBG Onatel Février  2009  Vtbg V3_Reporting Onatel Mai 2009 V 0_Budget Telmob 2011 5" xfId="17422" xr:uid="{00000000-0005-0000-0000-0000A61A0000}"/>
    <cellStyle name="_Table_USA Ownership_TBG Onatel Février  2009  Vtbg V3_Reporting Onatel Mai 2009 V 0_Budget Telmob 2011 6" xfId="11659" xr:uid="{00000000-0005-0000-0000-0000A71A0000}"/>
    <cellStyle name="_Table_USA Ownership_TBG Onatel Février  2009  Vtbg V3_Reporting Onatel septembre  2009 préparé" xfId="1446" xr:uid="{00000000-0005-0000-0000-0000A81A0000}"/>
    <cellStyle name="_Table_USA Ownership_TBG Onatel Février  2009  Vtbg V3_Reporting Onatel septembre  2009 préparé 2" xfId="14911" xr:uid="{00000000-0005-0000-0000-0000A91A0000}"/>
    <cellStyle name="_Table_USA Ownership_TBG Onatel Février  2009  Vtbg V3_Reporting Onatel septembre  2009 préparé 2 2" xfId="18704" xr:uid="{00000000-0005-0000-0000-0000AA1A0000}"/>
    <cellStyle name="_Table_USA Ownership_TBG Onatel Février  2009  Vtbg V3_Reporting Onatel septembre  2009 préparé 3" xfId="9271" xr:uid="{00000000-0005-0000-0000-0000AB1A0000}"/>
    <cellStyle name="_Table_USA Ownership_TBG Onatel Février  2009  Vtbg V3_Reporting Onatel septembre  2009 préparé 4" xfId="13413" xr:uid="{00000000-0005-0000-0000-0000AC1A0000}"/>
    <cellStyle name="_Table_USA Ownership_TBG Onatel Février  2009  Vtbg V3_Reporting Onatel septembre  2009 préparé 5" xfId="8443" xr:uid="{00000000-0005-0000-0000-0000AD1A0000}"/>
    <cellStyle name="_Table_USA Ownership_TBG Onatel Février  2009  Vtbg V3_Reporting Onatel septembre  2009 préparé 6" xfId="19309" xr:uid="{00000000-0005-0000-0000-0000AE1A0000}"/>
    <cellStyle name="_Tableau de passage CAPEX actu3- capex08_Réseau" xfId="1447" xr:uid="{00000000-0005-0000-0000-0000AF1A0000}"/>
    <cellStyle name="_Tableaux de passages (2)" xfId="1448" xr:uid="{00000000-0005-0000-0000-0000B01A0000}"/>
    <cellStyle name="_Tableaux de passages (2)_Classeur1 (2)" xfId="1449" xr:uid="{00000000-0005-0000-0000-0000B11A0000}"/>
    <cellStyle name="_TableHead" xfId="1450" xr:uid="{00000000-0005-0000-0000-0000B21A0000}"/>
    <cellStyle name="_TableHead 2" xfId="13412" xr:uid="{00000000-0005-0000-0000-0000B31A0000}"/>
    <cellStyle name="_TableHead 3" xfId="17798" xr:uid="{00000000-0005-0000-0000-0000B41A0000}"/>
    <cellStyle name="_TableHead 4" xfId="12430" xr:uid="{00000000-0005-0000-0000-0000B51A0000}"/>
    <cellStyle name="_TableHead_Budget 2011 v1 (4)" xfId="1451" xr:uid="{00000000-0005-0000-0000-0000B61A0000}"/>
    <cellStyle name="_TableHead_Budget 2011 v1 (4) 2" xfId="13411" xr:uid="{00000000-0005-0000-0000-0000B71A0000}"/>
    <cellStyle name="_TableHead_Budget 2011 v1 (4) 3" xfId="11648" xr:uid="{00000000-0005-0000-0000-0000B81A0000}"/>
    <cellStyle name="_TableHead_Budget 2011 v1 (4) 4" xfId="19332" xr:uid="{00000000-0005-0000-0000-0000B91A0000}"/>
    <cellStyle name="_TableHead_Budget Telmob 2011" xfId="3192" xr:uid="{00000000-0005-0000-0000-0000BA1A0000}"/>
    <cellStyle name="_TableHead_Budget Telmob 2011 2" xfId="11930" xr:uid="{00000000-0005-0000-0000-0000BB1A0000}"/>
    <cellStyle name="_TableHead_Budget Telmob 2011 3" xfId="17421" xr:uid="{00000000-0005-0000-0000-0000BC1A0000}"/>
    <cellStyle name="_TableHead_Budget Telmob 2011 4" xfId="19273" xr:uid="{00000000-0005-0000-0000-0000BD1A0000}"/>
    <cellStyle name="_TableHead_commentaires fixe  internet Déc 08" xfId="1452" xr:uid="{00000000-0005-0000-0000-0000BE1A0000}"/>
    <cellStyle name="_TableHead_commentaires fixe  internet Déc 08 2" xfId="13410" xr:uid="{00000000-0005-0000-0000-0000BF1A0000}"/>
    <cellStyle name="_TableHead_commentaires fixe  internet Déc 08 3" xfId="10084" xr:uid="{00000000-0005-0000-0000-0000C01A0000}"/>
    <cellStyle name="_TableHead_commentaires fixe  internet Déc 08 4" xfId="19379" xr:uid="{00000000-0005-0000-0000-0000C11A0000}"/>
    <cellStyle name="_TableHead_commentaires fixe  internet Déc 08_Budget 2011 v1 (4)" xfId="1453" xr:uid="{00000000-0005-0000-0000-0000C21A0000}"/>
    <cellStyle name="_TableHead_commentaires fixe  internet Déc 08_Budget 2011 v1 (4) 2" xfId="13409" xr:uid="{00000000-0005-0000-0000-0000C31A0000}"/>
    <cellStyle name="_TableHead_commentaires fixe  internet Déc 08_Budget 2011 v1 (4) 3" xfId="17797" xr:uid="{00000000-0005-0000-0000-0000C41A0000}"/>
    <cellStyle name="_TableHead_commentaires fixe  internet Déc 08_Budget 2011 v1 (4) 4" xfId="17341" xr:uid="{00000000-0005-0000-0000-0000C51A0000}"/>
    <cellStyle name="_TableHead_commentaires fixe  internet Déc 08_Budget Telmob 2011" xfId="3193" xr:uid="{00000000-0005-0000-0000-0000C61A0000}"/>
    <cellStyle name="_TableHead_commentaires fixe  internet Déc 08_Budget Telmob 2011 2" xfId="11927" xr:uid="{00000000-0005-0000-0000-0000C71A0000}"/>
    <cellStyle name="_TableHead_commentaires fixe  internet Déc 08_Budget Telmob 2011 3" xfId="17420" xr:uid="{00000000-0005-0000-0000-0000C81A0000}"/>
    <cellStyle name="_TableHead_commentaires fixe  internet Déc 08_Budget Telmob 2011 4" xfId="19130" xr:uid="{00000000-0005-0000-0000-0000C91A0000}"/>
    <cellStyle name="_TableHead_commentaires fixe  internet Déc 08_Commentaires TBG mars" xfId="1454" xr:uid="{00000000-0005-0000-0000-0000CA1A0000}"/>
    <cellStyle name="_TableHead_commentaires fixe  internet Déc 08_Commentaires TBG mars 2" xfId="13408" xr:uid="{00000000-0005-0000-0000-0000CB1A0000}"/>
    <cellStyle name="_TableHead_commentaires fixe  internet Déc 08_Commentaires TBG mars 3" xfId="19053" xr:uid="{00000000-0005-0000-0000-0000CC1A0000}"/>
    <cellStyle name="_TableHead_commentaires fixe  internet Déc 08_Commentaires TBG mars 4" xfId="10107" xr:uid="{00000000-0005-0000-0000-0000CD1A0000}"/>
    <cellStyle name="_TableHead_commentaires fixe  internet Déc 08_Commentaires TBG mars_Budget 2011 v1 (4)" xfId="1455" xr:uid="{00000000-0005-0000-0000-0000CE1A0000}"/>
    <cellStyle name="_TableHead_commentaires fixe  internet Déc 08_Commentaires TBG mars_Budget 2011 v1 (4) 2" xfId="13407" xr:uid="{00000000-0005-0000-0000-0000CF1A0000}"/>
    <cellStyle name="_TableHead_commentaires fixe  internet Déc 08_Commentaires TBG mars_Budget 2011 v1 (4) 3" xfId="19519" xr:uid="{00000000-0005-0000-0000-0000D01A0000}"/>
    <cellStyle name="_TableHead_commentaires fixe  internet Déc 08_Commentaires TBG mars_Budget 2011 v1 (4) 4" xfId="17567" xr:uid="{00000000-0005-0000-0000-0000D11A0000}"/>
    <cellStyle name="_TableHead_commentaires fixe  internet Déc 08_Commentaires TBG mars_Budget Telmob 2011" xfId="3194" xr:uid="{00000000-0005-0000-0000-0000D21A0000}"/>
    <cellStyle name="_TableHead_commentaires fixe  internet Déc 08_Commentaires TBG mars_Budget Telmob 2011 2" xfId="11924" xr:uid="{00000000-0005-0000-0000-0000D31A0000}"/>
    <cellStyle name="_TableHead_commentaires fixe  internet Déc 08_Commentaires TBG mars_Budget Telmob 2011 3" xfId="17419" xr:uid="{00000000-0005-0000-0000-0000D41A0000}"/>
    <cellStyle name="_TableHead_commentaires fixe  internet Déc 08_Commentaires TBG mars_Budget Telmob 2011 4" xfId="11658" xr:uid="{00000000-0005-0000-0000-0000D51A0000}"/>
    <cellStyle name="_TableHead_commentaires fixe  internet Déc 08_Commentaires TBG mars_Copie de Flash du mois d' avril 2009 corrigé par NAIMI" xfId="1456" xr:uid="{00000000-0005-0000-0000-0000D61A0000}"/>
    <cellStyle name="_TableHead_commentaires fixe  internet Déc 08_Commentaires TBG mars_Copie de Flash du mois d' avril 2009 corrigé par NAIMI 2" xfId="13406" xr:uid="{00000000-0005-0000-0000-0000D71A0000}"/>
    <cellStyle name="_TableHead_commentaires fixe  internet Déc 08_Commentaires TBG mars_Copie de Flash du mois d' avril 2009 corrigé par NAIMI 3" xfId="17796" xr:uid="{00000000-0005-0000-0000-0000D81A0000}"/>
    <cellStyle name="_TableHead_commentaires fixe  internet Déc 08_Commentaires TBG mars_Copie de Flash du mois d' avril 2009 corrigé par NAIMI 4" xfId="10688" xr:uid="{00000000-0005-0000-0000-0000D91A0000}"/>
    <cellStyle name="_TableHead_commentaires fixe  internet Déc 08_Commentaires TBG mars_Copie de Flash du mois d' avril 2009 corrigé par NAIMI_Budget 2011 v1 (4)" xfId="1457" xr:uid="{00000000-0005-0000-0000-0000DA1A0000}"/>
    <cellStyle name="_TableHead_commentaires fixe  internet Déc 08_Commentaires TBG mars_Copie de Flash du mois d' avril 2009 corrigé par NAIMI_Budget 2011 v1 (4) 2" xfId="13405" xr:uid="{00000000-0005-0000-0000-0000DB1A0000}"/>
    <cellStyle name="_TableHead_commentaires fixe  internet Déc 08_Commentaires TBG mars_Copie de Flash du mois d' avril 2009 corrigé par NAIMI_Budget 2011 v1 (4) 3" xfId="17795" xr:uid="{00000000-0005-0000-0000-0000DC1A0000}"/>
    <cellStyle name="_TableHead_commentaires fixe  internet Déc 08_Commentaires TBG mars_Copie de Flash du mois d' avril 2009 corrigé par NAIMI_Budget 2011 v1 (4) 4" xfId="19369" xr:uid="{00000000-0005-0000-0000-0000DD1A0000}"/>
    <cellStyle name="_TableHead_commentaires fixe  internet Déc 08_Commentaires TBG mars_Copie de Flash du mois d' avril 2009 corrigé par NAIMI_Budget Telmob 2011" xfId="3195" xr:uid="{00000000-0005-0000-0000-0000DE1A0000}"/>
    <cellStyle name="_TableHead_commentaires fixe  internet Déc 08_Commentaires TBG mars_Copie de Flash du mois d' avril 2009 corrigé par NAIMI_Budget Telmob 2011 2" xfId="11921" xr:uid="{00000000-0005-0000-0000-0000DF1A0000}"/>
    <cellStyle name="_TableHead_commentaires fixe  internet Déc 08_Commentaires TBG mars_Copie de Flash du mois d' avril 2009 corrigé par NAIMI_Budget Telmob 2011 3" xfId="17418" xr:uid="{00000000-0005-0000-0000-0000E01A0000}"/>
    <cellStyle name="_TableHead_commentaires fixe  internet Déc 08_Commentaires TBG mars_Copie de Flash du mois d' avril 2009 corrigé par NAIMI_Budget Telmob 2011 4" xfId="8480" xr:uid="{00000000-0005-0000-0000-0000E11A0000}"/>
    <cellStyle name="_TableHead_commentaires fixe  internet Déc 08_Commentaires TBG mars_Copie de Flash du mois d' avril 2009 corrigé par NAIMI_Flash du mois de mai 2009" xfId="1458" xr:uid="{00000000-0005-0000-0000-0000E21A0000}"/>
    <cellStyle name="_TableHead_commentaires fixe  internet Déc 08_Commentaires TBG mars_Copie de Flash du mois d' avril 2009 corrigé par NAIMI_Flash du mois de mai 2009 2" xfId="13404" xr:uid="{00000000-0005-0000-0000-0000E31A0000}"/>
    <cellStyle name="_TableHead_commentaires fixe  internet Déc 08_Commentaires TBG mars_Copie de Flash du mois d' avril 2009 corrigé par NAIMI_Flash du mois de mai 2009 3" xfId="19221" xr:uid="{00000000-0005-0000-0000-0000E41A0000}"/>
    <cellStyle name="_TableHead_commentaires fixe  internet Déc 08_Commentaires TBG mars_Copie de Flash du mois d' avril 2009 corrigé par NAIMI_Flash du mois de mai 2009 4" xfId="17204" xr:uid="{00000000-0005-0000-0000-0000E51A0000}"/>
    <cellStyle name="_TableHead_commentaires fixe  internet Déc 08_Commentaires TBG mars_Copie de Flash du mois d' avril 2009 corrigé par NAIMI_Flash du mois de mai 2009_Budget 2011 v1 (4)" xfId="1459" xr:uid="{00000000-0005-0000-0000-0000E61A0000}"/>
    <cellStyle name="_TableHead_commentaires fixe  internet Déc 08_Commentaires TBG mars_Copie de Flash du mois d' avril 2009 corrigé par NAIMI_Flash du mois de mai 2009_Budget 2011 v1 (4) 2" xfId="13403" xr:uid="{00000000-0005-0000-0000-0000E71A0000}"/>
    <cellStyle name="_TableHead_commentaires fixe  internet Déc 08_Commentaires TBG mars_Copie de Flash du mois d' avril 2009 corrigé par NAIMI_Flash du mois de mai 2009_Budget 2011 v1 (4) 3" xfId="19518" xr:uid="{00000000-0005-0000-0000-0000E81A0000}"/>
    <cellStyle name="_TableHead_commentaires fixe  internet Déc 08_Commentaires TBG mars_Copie de Flash du mois d' avril 2009 corrigé par NAIMI_Flash du mois de mai 2009_Budget 2011 v1 (4) 4" xfId="19380" xr:uid="{00000000-0005-0000-0000-0000E91A0000}"/>
    <cellStyle name="_TableHead_commentaires fixe  internet Déc 08_Commentaires TBG mars_Copie de Flash du mois d' avril 2009 corrigé par NAIMI_Flash du mois de mai 2009_Budget Telmob 2011" xfId="3196" xr:uid="{00000000-0005-0000-0000-0000EA1A0000}"/>
    <cellStyle name="_TableHead_commentaires fixe  internet Déc 08_Commentaires TBG mars_Copie de Flash du mois d' avril 2009 corrigé par NAIMI_Flash du mois de mai 2009_Budget Telmob 2011 2" xfId="11918" xr:uid="{00000000-0005-0000-0000-0000EB1A0000}"/>
    <cellStyle name="_TableHead_commentaires fixe  internet Déc 08_Commentaires TBG mars_Copie de Flash du mois d' avril 2009 corrigé par NAIMI_Flash du mois de mai 2009_Budget Telmob 2011 3" xfId="17417" xr:uid="{00000000-0005-0000-0000-0000EC1A0000}"/>
    <cellStyle name="_TableHead_commentaires fixe  internet Déc 08_Commentaires TBG mars_Copie de Flash du mois d' avril 2009 corrigé par NAIMI_Flash du mois de mai 2009_Budget Telmob 2011 4" xfId="11657" xr:uid="{00000000-0005-0000-0000-0000ED1A0000}"/>
    <cellStyle name="_TableHead_commentaires fixe  internet Déc 08_Commentaires TBG mars_Copie de Flash du mois d' avril 2009 corrigé par NAIMI_Reporting Onatel Mai 2009 V 0" xfId="1460" xr:uid="{00000000-0005-0000-0000-0000EE1A0000}"/>
    <cellStyle name="_TableHead_commentaires fixe  internet Déc 08_Commentaires TBG mars_Copie de Flash du mois d' avril 2009 corrigé par NAIMI_Reporting Onatel Mai 2009 V 0 2" xfId="13402" xr:uid="{00000000-0005-0000-0000-0000EF1A0000}"/>
    <cellStyle name="_TableHead_commentaires fixe  internet Déc 08_Commentaires TBG mars_Copie de Flash du mois d' avril 2009 corrigé par NAIMI_Reporting Onatel Mai 2009 V 0 3" xfId="17794" xr:uid="{00000000-0005-0000-0000-0000F01A0000}"/>
    <cellStyle name="_TableHead_commentaires fixe  internet Déc 08_Commentaires TBG mars_Copie de Flash du mois d' avril 2009 corrigé par NAIMI_Reporting Onatel Mai 2009 V 0 4" xfId="17212" xr:uid="{00000000-0005-0000-0000-0000F11A0000}"/>
    <cellStyle name="_TableHead_commentaires fixe  internet Déc 08_Commentaires TBG mars_Copie de Flash du mois d' avril 2009 corrigé par NAIMI_Reporting Onatel Mai 2009 V 0_Budget 2011 v1 (4)" xfId="1461" xr:uid="{00000000-0005-0000-0000-0000F21A0000}"/>
    <cellStyle name="_TableHead_commentaires fixe  internet Déc 08_Commentaires TBG mars_Copie de Flash du mois d' avril 2009 corrigé par NAIMI_Reporting Onatel Mai 2009 V 0_Budget 2011 v1 (4) 2" xfId="13401" xr:uid="{00000000-0005-0000-0000-0000F31A0000}"/>
    <cellStyle name="_TableHead_commentaires fixe  internet Déc 08_Commentaires TBG mars_Copie de Flash du mois d' avril 2009 corrigé par NAIMI_Reporting Onatel Mai 2009 V 0_Budget 2011 v1 (4) 3" xfId="11674" xr:uid="{00000000-0005-0000-0000-0000F41A0000}"/>
    <cellStyle name="_TableHead_commentaires fixe  internet Déc 08_Commentaires TBG mars_Copie de Flash du mois d' avril 2009 corrigé par NAIMI_Reporting Onatel Mai 2009 V 0_Budget 2011 v1 (4) 4" xfId="10854" xr:uid="{00000000-0005-0000-0000-0000F51A0000}"/>
    <cellStyle name="_TableHead_commentaires fixe  internet Déc 08_Commentaires TBG mars_Copie de Flash du mois d' avril 2009 corrigé par NAIMI_Reporting Onatel Mai 2009 V 0_Budget Telmob 2011" xfId="3197" xr:uid="{00000000-0005-0000-0000-0000F61A0000}"/>
    <cellStyle name="_TableHead_commentaires fixe  internet Déc 08_Commentaires TBG mars_Copie de Flash du mois d' avril 2009 corrigé par NAIMI_Reporting Onatel Mai 2009 V 0_Budget Telmob 2011 2" xfId="11915" xr:uid="{00000000-0005-0000-0000-0000F71A0000}"/>
    <cellStyle name="_TableHead_commentaires fixe  internet Déc 08_Commentaires TBG mars_Copie de Flash du mois d' avril 2009 corrigé par NAIMI_Reporting Onatel Mai 2009 V 0_Budget Telmob 2011 3" xfId="17416" xr:uid="{00000000-0005-0000-0000-0000F81A0000}"/>
    <cellStyle name="_TableHead_commentaires fixe  internet Déc 08_Commentaires TBG mars_Copie de Flash du mois d' avril 2009 corrigé par NAIMI_Reporting Onatel Mai 2009 V 0_Budget Telmob 2011 4" xfId="19274" xr:uid="{00000000-0005-0000-0000-0000F91A0000}"/>
    <cellStyle name="_TableHead_commentaires fixe  internet Déc 08_Commentaires TBG mars_Copie de Flash du mois d' avril 2009 corrigé par NAIMI_Reporting Onatel Mai 2009 V 0_Reporting Onatel septembre  2009 préparé" xfId="1462" xr:uid="{00000000-0005-0000-0000-0000FA1A0000}"/>
    <cellStyle name="_TableHead_commentaires fixe  internet Déc 08_Commentaires TBG mars_Copie de Flash du mois d' avril 2009 corrigé par NAIMI_Reporting Onatel Mai 2009 V 0_Reporting Onatel septembre  2009 préparé 2" xfId="13400" xr:uid="{00000000-0005-0000-0000-0000FB1A0000}"/>
    <cellStyle name="_TableHead_commentaires fixe  internet Déc 08_Commentaires TBG mars_Copie de Flash du mois d' avril 2009 corrigé par NAIMI_Reporting Onatel Mai 2009 V 0_Reporting Onatel septembre  2009 préparé 3" xfId="17793" xr:uid="{00000000-0005-0000-0000-0000FC1A0000}"/>
    <cellStyle name="_TableHead_commentaires fixe  internet Déc 08_Commentaires TBG mars_Copie de Flash du mois d' avril 2009 corrigé par NAIMI_Reporting Onatel Mai 2009 V 0_Reporting Onatel septembre  2009 préparé 4" xfId="19736" xr:uid="{00000000-0005-0000-0000-0000FD1A0000}"/>
    <cellStyle name="_TableHead_commentaires fixe  internet Déc 08_Commentaires TBG mars_Copie de Flash du mois d' avril 2009 corrigé par NAIMI_Reporting Onatel Mai 2009 V 0_Reporting Onatel septembre  2009 préparé_Budget 2011 v1 (4)" xfId="1463" xr:uid="{00000000-0005-0000-0000-0000FE1A0000}"/>
    <cellStyle name="_TableHead_commentaires fixe  internet Déc 08_Commentaires TBG mars_Copie de Flash du mois d' avril 2009 corrigé par NAIMI_Reporting Onatel Mai 2009 V 0_Reporting Onatel septembre  2009 préparé_Budget 2011 v1 (4) 2" xfId="13399" xr:uid="{00000000-0005-0000-0000-0000FF1A0000}"/>
    <cellStyle name="_TableHead_commentaires fixe  internet Déc 08_Commentaires TBG mars_Copie de Flash du mois d' avril 2009 corrigé par NAIMI_Reporting Onatel Mai 2009 V 0_Reporting Onatel septembre  2009 préparé_Budget 2011 v1 (4) 3" xfId="19148" xr:uid="{00000000-0005-0000-0000-0000001B0000}"/>
    <cellStyle name="_TableHead_commentaires fixe  internet Déc 08_Commentaires TBG mars_Copie de Flash du mois d' avril 2009 corrigé par NAIMI_Reporting Onatel Mai 2009 V 0_Reporting Onatel septembre  2009 préparé_Budget 2011 v1 (4) 4" xfId="20033" xr:uid="{00000000-0005-0000-0000-0000011B0000}"/>
    <cellStyle name="_TableHead_commentaires fixe  internet Déc 08_Commentaires TBG mars_Copie de Flash du mois d' avril 2009 corrigé par NAIMI_Reporting Onatel septembre  2009 préparé" xfId="1464" xr:uid="{00000000-0005-0000-0000-0000021B0000}"/>
    <cellStyle name="_TableHead_commentaires fixe  internet Déc 08_Commentaires TBG mars_Copie de Flash du mois d' avril 2009 corrigé par NAIMI_Reporting Onatel septembre  2009 préparé 2" xfId="13398" xr:uid="{00000000-0005-0000-0000-0000031B0000}"/>
    <cellStyle name="_TableHead_commentaires fixe  internet Déc 08_Commentaires TBG mars_Copie de Flash du mois d' avril 2009 corrigé par NAIMI_Reporting Onatel septembre  2009 préparé 3" xfId="19517" xr:uid="{00000000-0005-0000-0000-0000041B0000}"/>
    <cellStyle name="_TableHead_commentaires fixe  internet Déc 08_Commentaires TBG mars_Copie de Flash du mois d' avril 2009 corrigé par NAIMI_Reporting Onatel septembre  2009 préparé 4" xfId="12428" xr:uid="{00000000-0005-0000-0000-0000051B0000}"/>
    <cellStyle name="_TableHead_commentaires fixe  internet Déc 08_Commentaires TBG mars_Copie de Flash du mois d' avril 2009 corrigé par NAIMI_Reporting Onatel septembre  2009 préparé_Budget 2011 v1 (4)" xfId="1465" xr:uid="{00000000-0005-0000-0000-0000061B0000}"/>
    <cellStyle name="_TableHead_commentaires fixe  internet Déc 08_Commentaires TBG mars_Copie de Flash du mois d' avril 2009 corrigé par NAIMI_Reporting Onatel septembre  2009 préparé_Budget 2011 v1 (4) 2" xfId="13397" xr:uid="{00000000-0005-0000-0000-0000071B0000}"/>
    <cellStyle name="_TableHead_commentaires fixe  internet Déc 08_Commentaires TBG mars_Copie de Flash du mois d' avril 2009 corrigé par NAIMI_Reporting Onatel septembre  2009 préparé_Budget 2011 v1 (4) 3" xfId="17792" xr:uid="{00000000-0005-0000-0000-0000081B0000}"/>
    <cellStyle name="_TableHead_commentaires fixe  internet Déc 08_Commentaires TBG mars_Copie de Flash du mois d' avril 2009 corrigé par NAIMI_Reporting Onatel septembre  2009 préparé_Budget 2011 v1 (4) 4" xfId="9903" xr:uid="{00000000-0005-0000-0000-0000091B0000}"/>
    <cellStyle name="_TableHead_commentaires fixe  internet Déc 08_Commentaires TBG mars_Flash du mois d' avril 2009" xfId="1466" xr:uid="{00000000-0005-0000-0000-00000A1B0000}"/>
    <cellStyle name="_TableHead_commentaires fixe  internet Déc 08_Commentaires TBG mars_Flash du mois d' avril 2009 2" xfId="13396" xr:uid="{00000000-0005-0000-0000-00000B1B0000}"/>
    <cellStyle name="_TableHead_commentaires fixe  internet Déc 08_Commentaires TBG mars_Flash du mois d' avril 2009 3" xfId="8518" xr:uid="{00000000-0005-0000-0000-00000C1B0000}"/>
    <cellStyle name="_TableHead_commentaires fixe  internet Déc 08_Commentaires TBG mars_Flash du mois d' avril 2009 4" xfId="19871" xr:uid="{00000000-0005-0000-0000-00000D1B0000}"/>
    <cellStyle name="_TableHead_commentaires fixe  internet Déc 08_Commentaires TBG mars_Flash du mois d' avril 2009_Budget 2011 v1 (4)" xfId="1467" xr:uid="{00000000-0005-0000-0000-00000E1B0000}"/>
    <cellStyle name="_TableHead_commentaires fixe  internet Déc 08_Commentaires TBG mars_Flash du mois d' avril 2009_Budget 2011 v1 (4) 2" xfId="9846" xr:uid="{00000000-0005-0000-0000-00000F1B0000}"/>
    <cellStyle name="_TableHead_commentaires fixe  internet Déc 08_Commentaires TBG mars_Flash du mois d' avril 2009_Budget 2011 v1 (4) 3" xfId="10116" xr:uid="{00000000-0005-0000-0000-0000101B0000}"/>
    <cellStyle name="_TableHead_commentaires fixe  internet Déc 08_Commentaires TBG mars_Flash du mois d' avril 2009_Budget 2011 v1 (4) 4" xfId="20032" xr:uid="{00000000-0005-0000-0000-0000111B0000}"/>
    <cellStyle name="_TableHead_commentaires fixe  internet Déc 08_Commentaires TBG mars_Flash du mois d' avril 2009_Budget Telmob 2011" xfId="3198" xr:uid="{00000000-0005-0000-0000-0000121B0000}"/>
    <cellStyle name="_TableHead_commentaires fixe  internet Déc 08_Commentaires TBG mars_Flash du mois d' avril 2009_Budget Telmob 2011 2" xfId="11912" xr:uid="{00000000-0005-0000-0000-0000131B0000}"/>
    <cellStyle name="_TableHead_commentaires fixe  internet Déc 08_Commentaires TBG mars_Flash du mois d' avril 2009_Budget Telmob 2011 3" xfId="17415" xr:uid="{00000000-0005-0000-0000-0000141B0000}"/>
    <cellStyle name="_TableHead_commentaires fixe  internet Déc 08_Commentaires TBG mars_Flash du mois d' avril 2009_Budget Telmob 2011 4" xfId="19203" xr:uid="{00000000-0005-0000-0000-0000151B0000}"/>
    <cellStyle name="_TableHead_commentaires fixe  internet Déc 08_Commentaires TBG mars_Flash du mois d' avril 2009_Flash du mois de mai 2009" xfId="1468" xr:uid="{00000000-0005-0000-0000-0000161B0000}"/>
    <cellStyle name="_TableHead_commentaires fixe  internet Déc 08_Commentaires TBG mars_Flash du mois d' avril 2009_Flash du mois de mai 2009 2" xfId="9844" xr:uid="{00000000-0005-0000-0000-0000171B0000}"/>
    <cellStyle name="_TableHead_commentaires fixe  internet Déc 08_Commentaires TBG mars_Flash du mois d' avril 2009_Flash du mois de mai 2009 3" xfId="9396" xr:uid="{00000000-0005-0000-0000-0000181B0000}"/>
    <cellStyle name="_TableHead_commentaires fixe  internet Déc 08_Commentaires TBG mars_Flash du mois d' avril 2009_Flash du mois de mai 2009 4" xfId="12426" xr:uid="{00000000-0005-0000-0000-0000191B0000}"/>
    <cellStyle name="_TableHead_commentaires fixe  internet Déc 08_Commentaires TBG mars_Flash du mois d' avril 2009_Flash du mois de mai 2009_Budget 2011 v1 (4)" xfId="1469" xr:uid="{00000000-0005-0000-0000-00001A1B0000}"/>
    <cellStyle name="_TableHead_commentaires fixe  internet Déc 08_Commentaires TBG mars_Flash du mois d' avril 2009_Flash du mois de mai 2009_Budget 2011 v1 (4) 2" xfId="9843" xr:uid="{00000000-0005-0000-0000-00001B1B0000}"/>
    <cellStyle name="_TableHead_commentaires fixe  internet Déc 08_Commentaires TBG mars_Flash du mois d' avril 2009_Flash du mois de mai 2009_Budget 2011 v1 (4) 3" xfId="11262" xr:uid="{00000000-0005-0000-0000-00001C1B0000}"/>
    <cellStyle name="_TableHead_commentaires fixe  internet Déc 08_Commentaires TBG mars_Flash du mois d' avril 2009_Flash du mois de mai 2009_Budget 2011 v1 (4) 4" xfId="19310" xr:uid="{00000000-0005-0000-0000-00001D1B0000}"/>
    <cellStyle name="_TableHead_commentaires fixe  internet Déc 08_Commentaires TBG mars_Flash du mois d' avril 2009_Flash du mois de mai 2009_Budget Telmob 2011" xfId="3199" xr:uid="{00000000-0005-0000-0000-00001E1B0000}"/>
    <cellStyle name="_TableHead_commentaires fixe  internet Déc 08_Commentaires TBG mars_Flash du mois d' avril 2009_Flash du mois de mai 2009_Budget Telmob 2011 2" xfId="11909" xr:uid="{00000000-0005-0000-0000-00001F1B0000}"/>
    <cellStyle name="_TableHead_commentaires fixe  internet Déc 08_Commentaires TBG mars_Flash du mois d' avril 2009_Flash du mois de mai 2009_Budget Telmob 2011 3" xfId="17414" xr:uid="{00000000-0005-0000-0000-0000201B0000}"/>
    <cellStyle name="_TableHead_commentaires fixe  internet Déc 08_Commentaires TBG mars_Flash du mois d' avril 2009_Flash du mois de mai 2009_Budget Telmob 2011 4" xfId="11656" xr:uid="{00000000-0005-0000-0000-0000211B0000}"/>
    <cellStyle name="_TableHead_commentaires fixe  internet Déc 08_Commentaires TBG mars_Flash du mois d' avril 2009_Reporting Onatel Mai 2009 V 0" xfId="1470" xr:uid="{00000000-0005-0000-0000-0000221B0000}"/>
    <cellStyle name="_TableHead_commentaires fixe  internet Déc 08_Commentaires TBG mars_Flash du mois d' avril 2009_Reporting Onatel Mai 2009 V 0 2" xfId="9842" xr:uid="{00000000-0005-0000-0000-0000231B0000}"/>
    <cellStyle name="_TableHead_commentaires fixe  internet Déc 08_Commentaires TBG mars_Flash du mois d' avril 2009_Reporting Onatel Mai 2009 V 0 3" xfId="12898" xr:uid="{00000000-0005-0000-0000-0000241B0000}"/>
    <cellStyle name="_TableHead_commentaires fixe  internet Déc 08_Commentaires TBG mars_Flash du mois d' avril 2009_Reporting Onatel Mai 2009 V 0 4" xfId="9902" xr:uid="{00000000-0005-0000-0000-0000251B0000}"/>
    <cellStyle name="_TableHead_commentaires fixe  internet Déc 08_Commentaires TBG mars_Flash du mois d' avril 2009_Reporting Onatel Mai 2009 V 0_Budget 2011 v1 (4)" xfId="1471" xr:uid="{00000000-0005-0000-0000-0000261B0000}"/>
    <cellStyle name="_TableHead_commentaires fixe  internet Déc 08_Commentaires TBG mars_Flash du mois d' avril 2009_Reporting Onatel Mai 2009 V 0_Budget 2011 v1 (4) 2" xfId="9839" xr:uid="{00000000-0005-0000-0000-0000271B0000}"/>
    <cellStyle name="_TableHead_commentaires fixe  internet Déc 08_Commentaires TBG mars_Flash du mois d' avril 2009_Reporting Onatel Mai 2009 V 0_Budget 2011 v1 (4) 3" xfId="9681" xr:uid="{00000000-0005-0000-0000-0000281B0000}"/>
    <cellStyle name="_TableHead_commentaires fixe  internet Déc 08_Commentaires TBG mars_Flash du mois d' avril 2009_Reporting Onatel Mai 2009 V 0_Budget 2011 v1 (4) 4" xfId="19809" xr:uid="{00000000-0005-0000-0000-0000291B0000}"/>
    <cellStyle name="_TableHead_commentaires fixe  internet Déc 08_Commentaires TBG mars_Flash du mois d' avril 2009_Reporting Onatel Mai 2009 V 0_Budget Telmob 2011" xfId="3200" xr:uid="{00000000-0005-0000-0000-00002A1B0000}"/>
    <cellStyle name="_TableHead_commentaires fixe  internet Déc 08_Commentaires TBG mars_Flash du mois d' avril 2009_Reporting Onatel Mai 2009 V 0_Budget Telmob 2011 2" xfId="11906" xr:uid="{00000000-0005-0000-0000-00002B1B0000}"/>
    <cellStyle name="_TableHead_commentaires fixe  internet Déc 08_Commentaires TBG mars_Flash du mois d' avril 2009_Reporting Onatel Mai 2009 V 0_Budget Telmob 2011 3" xfId="17413" xr:uid="{00000000-0005-0000-0000-00002C1B0000}"/>
    <cellStyle name="_TableHead_commentaires fixe  internet Déc 08_Commentaires TBG mars_Flash du mois d' avril 2009_Reporting Onatel Mai 2009 V 0_Budget Telmob 2011 4" xfId="11655" xr:uid="{00000000-0005-0000-0000-00002D1B0000}"/>
    <cellStyle name="_TableHead_commentaires fixe  internet Déc 08_Commentaires TBG mars_Flash du mois d' avril 2009_Reporting Onatel septembre  2009 préparé" xfId="1472" xr:uid="{00000000-0005-0000-0000-00002E1B0000}"/>
    <cellStyle name="_TableHead_commentaires fixe  internet Déc 08_Commentaires TBG mars_Flash du mois d' avril 2009_Reporting Onatel septembre  2009 préparé 2" xfId="13395" xr:uid="{00000000-0005-0000-0000-00002F1B0000}"/>
    <cellStyle name="_TableHead_commentaires fixe  internet Déc 08_Commentaires TBG mars_Flash du mois d' avril 2009_Reporting Onatel septembre  2009 préparé 3" xfId="10099" xr:uid="{00000000-0005-0000-0000-0000301B0000}"/>
    <cellStyle name="_TableHead_commentaires fixe  internet Déc 08_Commentaires TBG mars_Flash du mois d' avril 2009_Reporting Onatel septembre  2009 préparé 4" xfId="20031" xr:uid="{00000000-0005-0000-0000-0000311B0000}"/>
    <cellStyle name="_TableHead_commentaires fixe  internet Déc 08_Commentaires TBG mars_Flash du mois d' avril 2009_Reporting Onatel septembre  2009 préparé_Budget 2011 v1 (4)" xfId="1473" xr:uid="{00000000-0005-0000-0000-0000321B0000}"/>
    <cellStyle name="_TableHead_commentaires fixe  internet Déc 08_Commentaires TBG mars_Flash du mois d' avril 2009_Reporting Onatel septembre  2009 préparé_Budget 2011 v1 (4) 2" xfId="13394" xr:uid="{00000000-0005-0000-0000-0000331B0000}"/>
    <cellStyle name="_TableHead_commentaires fixe  internet Déc 08_Commentaires TBG mars_Flash du mois d' avril 2009_Reporting Onatel septembre  2009 préparé_Budget 2011 v1 (4) 3" xfId="10098" xr:uid="{00000000-0005-0000-0000-0000341B0000}"/>
    <cellStyle name="_TableHead_commentaires fixe  internet Déc 08_Commentaires TBG mars_Flash du mois d' avril 2009_Reporting Onatel septembre  2009 préparé_Budget 2011 v1 (4) 4" xfId="12424" xr:uid="{00000000-0005-0000-0000-0000351B0000}"/>
    <cellStyle name="_TableHead_commentaires fixe  internet Déc 08_Commentaires TBG mars_Flash du mois de mai 2009" xfId="1474" xr:uid="{00000000-0005-0000-0000-0000361B0000}"/>
    <cellStyle name="_TableHead_commentaires fixe  internet Déc 08_Commentaires TBG mars_Flash du mois de mai 2009 2" xfId="9838" xr:uid="{00000000-0005-0000-0000-0000371B0000}"/>
    <cellStyle name="_TableHead_commentaires fixe  internet Déc 08_Commentaires TBG mars_Flash du mois de mai 2009 3" xfId="10119" xr:uid="{00000000-0005-0000-0000-0000381B0000}"/>
    <cellStyle name="_TableHead_commentaires fixe  internet Déc 08_Commentaires TBG mars_Flash du mois de mai 2009 4" xfId="19333" xr:uid="{00000000-0005-0000-0000-0000391B0000}"/>
    <cellStyle name="_TableHead_commentaires fixe  internet Déc 08_Commentaires TBG mars_Flash du mois de mai 2009_Budget 2011 v1 (4)" xfId="1475" xr:uid="{00000000-0005-0000-0000-00003A1B0000}"/>
    <cellStyle name="_TableHead_commentaires fixe  internet Déc 08_Commentaires TBG mars_Flash du mois de mai 2009_Budget 2011 v1 (4) 2" xfId="13393" xr:uid="{00000000-0005-0000-0000-00003B1B0000}"/>
    <cellStyle name="_TableHead_commentaires fixe  internet Déc 08_Commentaires TBG mars_Flash du mois de mai 2009_Budget 2011 v1 (4) 3" xfId="10105" xr:uid="{00000000-0005-0000-0000-00003C1B0000}"/>
    <cellStyle name="_TableHead_commentaires fixe  internet Déc 08_Commentaires TBG mars_Flash du mois de mai 2009_Budget 2011 v1 (4) 4" xfId="9381" xr:uid="{00000000-0005-0000-0000-00003D1B0000}"/>
    <cellStyle name="_TableHead_commentaires fixe  internet Déc 08_Commentaires TBG mars_Flash du mois de mai 2009_Budget Telmob 2011" xfId="3201" xr:uid="{00000000-0005-0000-0000-00003E1B0000}"/>
    <cellStyle name="_TableHead_commentaires fixe  internet Déc 08_Commentaires TBG mars_Flash du mois de mai 2009_Budget Telmob 2011 2" xfId="11903" xr:uid="{00000000-0005-0000-0000-00003F1B0000}"/>
    <cellStyle name="_TableHead_commentaires fixe  internet Déc 08_Commentaires TBG mars_Flash du mois de mai 2009_Budget Telmob 2011 3" xfId="17412" xr:uid="{00000000-0005-0000-0000-0000401B0000}"/>
    <cellStyle name="_TableHead_commentaires fixe  internet Déc 08_Commentaires TBG mars_Flash du mois de mai 2009_Budget Telmob 2011 4" xfId="19275" xr:uid="{00000000-0005-0000-0000-0000411B0000}"/>
    <cellStyle name="_TableHead_commentaires fixe  internet Déc 08_Commentaires TBG mars_Reporting Onatel Mai 2009 V 0" xfId="1476" xr:uid="{00000000-0005-0000-0000-0000421B0000}"/>
    <cellStyle name="_TableHead_commentaires fixe  internet Déc 08_Commentaires TBG mars_Reporting Onatel Mai 2009 V 0 2" xfId="9837" xr:uid="{00000000-0005-0000-0000-0000431B0000}"/>
    <cellStyle name="_TableHead_commentaires fixe  internet Déc 08_Commentaires TBG mars_Reporting Onatel Mai 2009 V 0 3" xfId="17791" xr:uid="{00000000-0005-0000-0000-0000441B0000}"/>
    <cellStyle name="_TableHead_commentaires fixe  internet Déc 08_Commentaires TBG mars_Reporting Onatel Mai 2009 V 0 4" xfId="19372" xr:uid="{00000000-0005-0000-0000-0000451B0000}"/>
    <cellStyle name="_TableHead_commentaires fixe  internet Déc 08_Commentaires TBG mars_Reporting Onatel Mai 2009 V 0_Budget 2011 v1 (4)" xfId="1477" xr:uid="{00000000-0005-0000-0000-0000461B0000}"/>
    <cellStyle name="_TableHead_commentaires fixe  internet Déc 08_Commentaires TBG mars_Reporting Onatel Mai 2009 V 0_Budget 2011 v1 (4) 2" xfId="9836" xr:uid="{00000000-0005-0000-0000-0000471B0000}"/>
    <cellStyle name="_TableHead_commentaires fixe  internet Déc 08_Commentaires TBG mars_Reporting Onatel Mai 2009 V 0_Budget 2011 v1 (4) 3" xfId="19045" xr:uid="{00000000-0005-0000-0000-0000481B0000}"/>
    <cellStyle name="_TableHead_commentaires fixe  internet Déc 08_Commentaires TBG mars_Reporting Onatel Mai 2009 V 0_Budget 2011 v1 (4) 4" xfId="17227" xr:uid="{00000000-0005-0000-0000-0000491B0000}"/>
    <cellStyle name="_TableHead_commentaires fixe  internet Déc 08_Commentaires TBG mars_Reporting Onatel Mai 2009 V 0_Budget Telmob 2011" xfId="3202" xr:uid="{00000000-0005-0000-0000-00004A1B0000}"/>
    <cellStyle name="_TableHead_commentaires fixe  internet Déc 08_Commentaires TBG mars_Reporting Onatel Mai 2009 V 0_Budget Telmob 2011 2" xfId="11900" xr:uid="{00000000-0005-0000-0000-00004B1B0000}"/>
    <cellStyle name="_TableHead_commentaires fixe  internet Déc 08_Commentaires TBG mars_Reporting Onatel Mai 2009 V 0_Budget Telmob 2011 3" xfId="17411" xr:uid="{00000000-0005-0000-0000-00004C1B0000}"/>
    <cellStyle name="_TableHead_commentaires fixe  internet Déc 08_Commentaires TBG mars_Reporting Onatel Mai 2009 V 0_Budget Telmob 2011 4" xfId="19035" xr:uid="{00000000-0005-0000-0000-00004D1B0000}"/>
    <cellStyle name="_TableHead_commentaires fixe  internet Déc 08_Commentaires TBG mars_Reporting Onatel septembre  2009 préparé" xfId="1478" xr:uid="{00000000-0005-0000-0000-00004E1B0000}"/>
    <cellStyle name="_TableHead_commentaires fixe  internet Déc 08_Commentaires TBG mars_Reporting Onatel septembre  2009 préparé 2" xfId="9835" xr:uid="{00000000-0005-0000-0000-00004F1B0000}"/>
    <cellStyle name="_TableHead_commentaires fixe  internet Déc 08_Commentaires TBG mars_Reporting Onatel septembre  2009 préparé 3" xfId="19516" xr:uid="{00000000-0005-0000-0000-0000501B0000}"/>
    <cellStyle name="_TableHead_commentaires fixe  internet Déc 08_Commentaires TBG mars_Reporting Onatel septembre  2009 préparé 4" xfId="17233" xr:uid="{00000000-0005-0000-0000-0000511B0000}"/>
    <cellStyle name="_TableHead_commentaires fixe  internet Déc 08_Commentaires TBG mars_Reporting Onatel septembre  2009 préparé_Budget 2011 v1 (4)" xfId="1479" xr:uid="{00000000-0005-0000-0000-0000521B0000}"/>
    <cellStyle name="_TableHead_commentaires fixe  internet Déc 08_Commentaires TBG mars_Reporting Onatel septembre  2009 préparé_Budget 2011 v1 (4) 2" xfId="9834" xr:uid="{00000000-0005-0000-0000-0000531B0000}"/>
    <cellStyle name="_TableHead_commentaires fixe  internet Déc 08_Commentaires TBG mars_Reporting Onatel septembre  2009 préparé_Budget 2011 v1 (4) 3" xfId="17790" xr:uid="{00000000-0005-0000-0000-0000541B0000}"/>
    <cellStyle name="_TableHead_commentaires fixe  internet Déc 08_Commentaires TBG mars_Reporting Onatel septembre  2009 préparé_Budget 2011 v1 (4) 4" xfId="9377" xr:uid="{00000000-0005-0000-0000-0000551B0000}"/>
    <cellStyle name="_TableHead_commentaires fixe  internet Déc 08_Copie de Flash du mois d' avril 2009 corrigé par NAIMI" xfId="1480" xr:uid="{00000000-0005-0000-0000-0000561B0000}"/>
    <cellStyle name="_TableHead_commentaires fixe  internet Déc 08_Copie de Flash du mois d' avril 2009 corrigé par NAIMI 2" xfId="9833" xr:uid="{00000000-0005-0000-0000-0000571B0000}"/>
    <cellStyle name="_TableHead_commentaires fixe  internet Déc 08_Copie de Flash du mois d' avril 2009 corrigé par NAIMI 3" xfId="17789" xr:uid="{00000000-0005-0000-0000-0000581B0000}"/>
    <cellStyle name="_TableHead_commentaires fixe  internet Déc 08_Copie de Flash du mois d' avril 2009 corrigé par NAIMI 4" xfId="19373" xr:uid="{00000000-0005-0000-0000-0000591B0000}"/>
    <cellStyle name="_TableHead_commentaires fixe  internet Déc 08_Copie de Flash du mois d' avril 2009 corrigé par NAIMI_Budget 2011 v1 (4)" xfId="1481" xr:uid="{00000000-0005-0000-0000-00005A1B0000}"/>
    <cellStyle name="_TableHead_commentaires fixe  internet Déc 08_Copie de Flash du mois d' avril 2009 corrigé par NAIMI_Budget 2011 v1 (4) 2" xfId="9832" xr:uid="{00000000-0005-0000-0000-00005B1B0000}"/>
    <cellStyle name="_TableHead_commentaires fixe  internet Déc 08_Copie de Flash du mois d' avril 2009 corrigé par NAIMI_Budget 2011 v1 (4) 3" xfId="19213" xr:uid="{00000000-0005-0000-0000-00005C1B0000}"/>
    <cellStyle name="_TableHead_commentaires fixe  internet Déc 08_Copie de Flash du mois d' avril 2009 corrigé par NAIMI_Budget 2011 v1 (4) 4" xfId="17297" xr:uid="{00000000-0005-0000-0000-00005D1B0000}"/>
    <cellStyle name="_TableHead_commentaires fixe  internet Déc 08_Copie de Flash du mois d' avril 2009 corrigé par NAIMI_Budget Telmob 2011" xfId="3203" xr:uid="{00000000-0005-0000-0000-00005E1B0000}"/>
    <cellStyle name="_TableHead_commentaires fixe  internet Déc 08_Copie de Flash du mois d' avril 2009 corrigé par NAIMI_Budget Telmob 2011 2" xfId="11897" xr:uid="{00000000-0005-0000-0000-00005F1B0000}"/>
    <cellStyle name="_TableHead_commentaires fixe  internet Déc 08_Copie de Flash du mois d' avril 2009 corrigé par NAIMI_Budget Telmob 2011 3" xfId="17410" xr:uid="{00000000-0005-0000-0000-0000601B0000}"/>
    <cellStyle name="_TableHead_commentaires fixe  internet Déc 08_Copie de Flash du mois d' avril 2009 corrigé par NAIMI_Budget Telmob 2011 4" xfId="11654" xr:uid="{00000000-0005-0000-0000-0000611B0000}"/>
    <cellStyle name="_TableHead_commentaires fixe  internet Déc 08_Copie de Flash du mois d' avril 2009 corrigé par NAIMI_Flash du mois de mai 2009" xfId="1482" xr:uid="{00000000-0005-0000-0000-0000621B0000}"/>
    <cellStyle name="_TableHead_commentaires fixe  internet Déc 08_Copie de Flash du mois d' avril 2009 corrigé par NAIMI_Flash du mois de mai 2009 2" xfId="9831" xr:uid="{00000000-0005-0000-0000-0000631B0000}"/>
    <cellStyle name="_TableHead_commentaires fixe  internet Déc 08_Copie de Flash du mois d' avril 2009 corrigé par NAIMI_Flash du mois de mai 2009 3" xfId="19515" xr:uid="{00000000-0005-0000-0000-0000641B0000}"/>
    <cellStyle name="_TableHead_commentaires fixe  internet Déc 08_Copie de Flash du mois d' avril 2009 corrigé par NAIMI_Flash du mois de mai 2009 4" xfId="17299" xr:uid="{00000000-0005-0000-0000-0000651B0000}"/>
    <cellStyle name="_TableHead_commentaires fixe  internet Déc 08_Copie de Flash du mois d' avril 2009 corrigé par NAIMI_Flash du mois de mai 2009_Budget 2011 v1 (4)" xfId="1483" xr:uid="{00000000-0005-0000-0000-0000661B0000}"/>
    <cellStyle name="_TableHead_commentaires fixe  internet Déc 08_Copie de Flash du mois d' avril 2009 corrigé par NAIMI_Flash du mois de mai 2009_Budget 2011 v1 (4) 2" xfId="9830" xr:uid="{00000000-0005-0000-0000-0000671B0000}"/>
    <cellStyle name="_TableHead_commentaires fixe  internet Déc 08_Copie de Flash du mois d' avril 2009 corrigé par NAIMI_Flash du mois de mai 2009_Budget 2011 v1 (4) 3" xfId="17788" xr:uid="{00000000-0005-0000-0000-0000681B0000}"/>
    <cellStyle name="_TableHead_commentaires fixe  internet Déc 08_Copie de Flash du mois d' avril 2009 corrigé par NAIMI_Flash du mois de mai 2009_Budget 2011 v1 (4) 4" xfId="9901" xr:uid="{00000000-0005-0000-0000-0000691B0000}"/>
    <cellStyle name="_TableHead_commentaires fixe  internet Déc 08_Copie de Flash du mois d' avril 2009 corrigé par NAIMI_Flash du mois de mai 2009_Budget Telmob 2011" xfId="3204" xr:uid="{00000000-0005-0000-0000-00006A1B0000}"/>
    <cellStyle name="_TableHead_commentaires fixe  internet Déc 08_Copie de Flash du mois d' avril 2009 corrigé par NAIMI_Flash du mois de mai 2009_Budget Telmob 2011 2" xfId="11894" xr:uid="{00000000-0005-0000-0000-00006B1B0000}"/>
    <cellStyle name="_TableHead_commentaires fixe  internet Déc 08_Copie de Flash du mois d' avril 2009 corrigé par NAIMI_Flash du mois de mai 2009_Budget Telmob 2011 3" xfId="17409" xr:uid="{00000000-0005-0000-0000-00006C1B0000}"/>
    <cellStyle name="_TableHead_commentaires fixe  internet Déc 08_Copie de Flash du mois d' avril 2009 corrigé par NAIMI_Flash du mois de mai 2009_Budget Telmob 2011 4" xfId="10144" xr:uid="{00000000-0005-0000-0000-00006D1B0000}"/>
    <cellStyle name="_TableHead_commentaires fixe  internet Déc 08_Copie de Flash du mois d' avril 2009 corrigé par NAIMI_Reporting Onatel Mai 2009 V 0" xfId="1484" xr:uid="{00000000-0005-0000-0000-00006E1B0000}"/>
    <cellStyle name="_TableHead_commentaires fixe  internet Déc 08_Copie de Flash du mois d' avril 2009 corrigé par NAIMI_Reporting Onatel Mai 2009 V 0 2" xfId="9829" xr:uid="{00000000-0005-0000-0000-00006F1B0000}"/>
    <cellStyle name="_TableHead_commentaires fixe  internet Déc 08_Copie de Flash du mois d' avril 2009 corrigé par NAIMI_Reporting Onatel Mai 2009 V 0 3" xfId="8471" xr:uid="{00000000-0005-0000-0000-0000701B0000}"/>
    <cellStyle name="_TableHead_commentaires fixe  internet Déc 08_Copie de Flash du mois d' avril 2009 corrigé par NAIMI_Reporting Onatel Mai 2009 V 0 4" xfId="20030" xr:uid="{00000000-0005-0000-0000-0000711B0000}"/>
    <cellStyle name="_TableHead_commentaires fixe  internet Déc 08_Copie de Flash du mois d' avril 2009 corrigé par NAIMI_Reporting Onatel Mai 2009 V 0_Budget 2011 v1 (4)" xfId="1485" xr:uid="{00000000-0005-0000-0000-0000721B0000}"/>
    <cellStyle name="_TableHead_commentaires fixe  internet Déc 08_Copie de Flash du mois d' avril 2009 corrigé par NAIMI_Reporting Onatel Mai 2009 V 0_Budget 2011 v1 (4) 2" xfId="9828" xr:uid="{00000000-0005-0000-0000-0000731B0000}"/>
    <cellStyle name="_TableHead_commentaires fixe  internet Déc 08_Copie de Flash du mois d' avril 2009 corrigé par NAIMI_Reporting Onatel Mai 2009 V 0_Budget 2011 v1 (4) 3" xfId="17787" xr:uid="{00000000-0005-0000-0000-0000741B0000}"/>
    <cellStyle name="_TableHead_commentaires fixe  internet Déc 08_Copie de Flash du mois d' avril 2009 corrigé par NAIMI_Reporting Onatel Mai 2009 V 0_Budget 2011 v1 (4) 4" xfId="12422" xr:uid="{00000000-0005-0000-0000-0000751B0000}"/>
    <cellStyle name="_TableHead_commentaires fixe  internet Déc 08_Copie de Flash du mois d' avril 2009 corrigé par NAIMI_Reporting Onatel Mai 2009 V 0_Budget Telmob 2011" xfId="3205" xr:uid="{00000000-0005-0000-0000-0000761B0000}"/>
    <cellStyle name="_TableHead_commentaires fixe  internet Déc 08_Copie de Flash du mois d' avril 2009 corrigé par NAIMI_Reporting Onatel Mai 2009 V 0_Budget Telmob 2011 2" xfId="11891" xr:uid="{00000000-0005-0000-0000-0000771B0000}"/>
    <cellStyle name="_TableHead_commentaires fixe  internet Déc 08_Copie de Flash du mois d' avril 2009 corrigé par NAIMI_Reporting Onatel Mai 2009 V 0_Budget Telmob 2011 3" xfId="17408" xr:uid="{00000000-0005-0000-0000-0000781B0000}"/>
    <cellStyle name="_TableHead_commentaires fixe  internet Déc 08_Copie de Flash du mois d' avril 2009 corrigé par NAIMI_Reporting Onatel Mai 2009 V 0_Budget Telmob 2011 4" xfId="17585" xr:uid="{00000000-0005-0000-0000-0000791B0000}"/>
    <cellStyle name="_TableHead_commentaires fixe  internet Déc 08_Copie de Flash du mois d' avril 2009 corrigé par NAIMI_Reporting Onatel Mai 2009 V 0_Reporting Onatel septembre  2009 préparé" xfId="1486" xr:uid="{00000000-0005-0000-0000-00007A1B0000}"/>
    <cellStyle name="_TableHead_commentaires fixe  internet Déc 08_Copie de Flash du mois d' avril 2009 corrigé par NAIMI_Reporting Onatel Mai 2009 V 0_Reporting Onatel septembre  2009 préparé 2" xfId="9827" xr:uid="{00000000-0005-0000-0000-00007B1B0000}"/>
    <cellStyle name="_TableHead_commentaires fixe  internet Déc 08_Copie de Flash du mois d' avril 2009 corrigé par NAIMI_Reporting Onatel Mai 2009 V 0_Reporting Onatel septembre  2009 préparé 3" xfId="19140" xr:uid="{00000000-0005-0000-0000-00007C1B0000}"/>
    <cellStyle name="_TableHead_commentaires fixe  internet Déc 08_Copie de Flash du mois d' avril 2009 corrigé par NAIMI_Reporting Onatel Mai 2009 V 0_Reporting Onatel septembre  2009 préparé 4" xfId="13528" xr:uid="{00000000-0005-0000-0000-00007D1B0000}"/>
    <cellStyle name="_TableHead_commentaires fixe  internet Déc 08_Copie de Flash du mois d' avril 2009 corrigé par NAIMI_Reporting Onatel Mai 2009 V 0_Reporting Onatel septembre  2009 préparé_Budget 2011 v1 (4)" xfId="1487" xr:uid="{00000000-0005-0000-0000-00007E1B0000}"/>
    <cellStyle name="_TableHead_commentaires fixe  internet Déc 08_Copie de Flash du mois d' avril 2009 corrigé par NAIMI_Reporting Onatel Mai 2009 V 0_Reporting Onatel septembre  2009 préparé_Budget 2011 v1 (4) 2" xfId="11091" xr:uid="{00000000-0005-0000-0000-00007F1B0000}"/>
    <cellStyle name="_TableHead_commentaires fixe  internet Déc 08_Copie de Flash du mois d' avril 2009 corrigé par NAIMI_Reporting Onatel Mai 2009 V 0_Reporting Onatel septembre  2009 préparé_Budget 2011 v1 (4) 3" xfId="19514" xr:uid="{00000000-0005-0000-0000-0000801B0000}"/>
    <cellStyle name="_TableHead_commentaires fixe  internet Déc 08_Copie de Flash du mois d' avril 2009 corrigé par NAIMI_Reporting Onatel Mai 2009 V 0_Reporting Onatel septembre  2009 préparé_Budget 2011 v1 (4) 4" xfId="19848" xr:uid="{00000000-0005-0000-0000-0000811B0000}"/>
    <cellStyle name="_TableHead_commentaires fixe  internet Déc 08_Copie de Flash du mois d' avril 2009 corrigé par NAIMI_Reporting Onatel septembre  2009 préparé" xfId="1488" xr:uid="{00000000-0005-0000-0000-0000821B0000}"/>
    <cellStyle name="_TableHead_commentaires fixe  internet Déc 08_Copie de Flash du mois d' avril 2009 corrigé par NAIMI_Reporting Onatel septembre  2009 préparé 2" xfId="10524" xr:uid="{00000000-0005-0000-0000-0000831B0000}"/>
    <cellStyle name="_TableHead_commentaires fixe  internet Déc 08_Copie de Flash du mois d' avril 2009 corrigé par NAIMI_Reporting Onatel septembre  2009 préparé 3" xfId="17786" xr:uid="{00000000-0005-0000-0000-0000841B0000}"/>
    <cellStyle name="_TableHead_commentaires fixe  internet Déc 08_Copie de Flash du mois d' avril 2009 corrigé par NAIMI_Reporting Onatel septembre  2009 préparé 4" xfId="20029" xr:uid="{00000000-0005-0000-0000-0000851B0000}"/>
    <cellStyle name="_TableHead_commentaires fixe  internet Déc 08_Copie de Flash du mois d' avril 2009 corrigé par NAIMI_Reporting Onatel septembre  2009 préparé_Budget 2011 v1 (4)" xfId="1489" xr:uid="{00000000-0005-0000-0000-0000861B0000}"/>
    <cellStyle name="_TableHead_commentaires fixe  internet Déc 08_Copie de Flash du mois d' avril 2009 corrigé par NAIMI_Reporting Onatel septembre  2009 préparé_Budget 2011 v1 (4) 2" xfId="9826" xr:uid="{00000000-0005-0000-0000-0000871B0000}"/>
    <cellStyle name="_TableHead_commentaires fixe  internet Déc 08_Copie de Flash du mois d' avril 2009 corrigé par NAIMI_Reporting Onatel septembre  2009 préparé_Budget 2011 v1 (4) 3" xfId="8527" xr:uid="{00000000-0005-0000-0000-0000881B0000}"/>
    <cellStyle name="_TableHead_commentaires fixe  internet Déc 08_Copie de Flash du mois d' avril 2009 corrigé par NAIMI_Reporting Onatel septembre  2009 préparé_Budget 2011 v1 (4) 4" xfId="12420" xr:uid="{00000000-0005-0000-0000-0000891B0000}"/>
    <cellStyle name="_TableHead_commentaires fixe  internet Déc 08_Flash du mois d' avril 2009" xfId="1490" xr:uid="{00000000-0005-0000-0000-00008A1B0000}"/>
    <cellStyle name="_TableHead_commentaires fixe  internet Déc 08_Flash du mois d' avril 2009 2" xfId="13391" xr:uid="{00000000-0005-0000-0000-00008B1B0000}"/>
    <cellStyle name="_TableHead_commentaires fixe  internet Déc 08_Flash du mois d' avril 2009 3" xfId="9084" xr:uid="{00000000-0005-0000-0000-00008C1B0000}"/>
    <cellStyle name="_TableHead_commentaires fixe  internet Déc 08_Flash du mois d' avril 2009 4" xfId="17133" xr:uid="{00000000-0005-0000-0000-00008D1B0000}"/>
    <cellStyle name="_TableHead_commentaires fixe  internet Déc 08_Flash du mois d' avril 2009_Budget 2011 v1 (4)" xfId="1491" xr:uid="{00000000-0005-0000-0000-00008E1B0000}"/>
    <cellStyle name="_TableHead_commentaires fixe  internet Déc 08_Flash du mois d' avril 2009_Budget 2011 v1 (4) 2" xfId="13390" xr:uid="{00000000-0005-0000-0000-00008F1B0000}"/>
    <cellStyle name="_TableHead_commentaires fixe  internet Déc 08_Flash du mois d' avril 2009_Budget 2011 v1 (4) 3" xfId="9069" xr:uid="{00000000-0005-0000-0000-0000901B0000}"/>
    <cellStyle name="_TableHead_commentaires fixe  internet Déc 08_Flash du mois d' avril 2009_Budget 2011 v1 (4) 4" xfId="11157" xr:uid="{00000000-0005-0000-0000-0000911B0000}"/>
    <cellStyle name="_TableHead_commentaires fixe  internet Déc 08_Flash du mois d' avril 2009_Budget Telmob 2011" xfId="3206" xr:uid="{00000000-0005-0000-0000-0000921B0000}"/>
    <cellStyle name="_TableHead_commentaires fixe  internet Déc 08_Flash du mois d' avril 2009_Budget Telmob 2011 2" xfId="11888" xr:uid="{00000000-0005-0000-0000-0000931B0000}"/>
    <cellStyle name="_TableHead_commentaires fixe  internet Déc 08_Flash du mois d' avril 2009_Budget Telmob 2011 3" xfId="17407" xr:uid="{00000000-0005-0000-0000-0000941B0000}"/>
    <cellStyle name="_TableHead_commentaires fixe  internet Déc 08_Flash du mois d' avril 2009_Budget Telmob 2011 4" xfId="17586" xr:uid="{00000000-0005-0000-0000-0000951B0000}"/>
    <cellStyle name="_TableHead_commentaires fixe  internet Déc 08_Flash du mois d' avril 2009_Flash du mois de mai 2009" xfId="1492" xr:uid="{00000000-0005-0000-0000-0000961B0000}"/>
    <cellStyle name="_TableHead_commentaires fixe  internet Déc 08_Flash du mois d' avril 2009_Flash du mois de mai 2009 2" xfId="13389" xr:uid="{00000000-0005-0000-0000-0000971B0000}"/>
    <cellStyle name="_TableHead_commentaires fixe  internet Déc 08_Flash du mois d' avril 2009_Flash du mois de mai 2009 3" xfId="9082" xr:uid="{00000000-0005-0000-0000-0000981B0000}"/>
    <cellStyle name="_TableHead_commentaires fixe  internet Déc 08_Flash du mois d' avril 2009_Flash du mois de mai 2009 4" xfId="19786" xr:uid="{00000000-0005-0000-0000-0000991B0000}"/>
    <cellStyle name="_TableHead_commentaires fixe  internet Déc 08_Flash du mois d' avril 2009_Flash du mois de mai 2009_Budget 2011 v1 (4)" xfId="1493" xr:uid="{00000000-0005-0000-0000-00009A1B0000}"/>
    <cellStyle name="_TableHead_commentaires fixe  internet Déc 08_Flash du mois d' avril 2009_Flash du mois de mai 2009_Budget 2011 v1 (4) 2" xfId="13388" xr:uid="{00000000-0005-0000-0000-00009B1B0000}"/>
    <cellStyle name="_TableHead_commentaires fixe  internet Déc 08_Flash du mois d' avril 2009_Flash du mois de mai 2009_Budget 2011 v1 (4) 3" xfId="10134" xr:uid="{00000000-0005-0000-0000-00009C1B0000}"/>
    <cellStyle name="_TableHead_commentaires fixe  internet Déc 08_Flash du mois d' avril 2009_Flash du mois de mai 2009_Budget 2011 v1 (4) 4" xfId="20028" xr:uid="{00000000-0005-0000-0000-00009D1B0000}"/>
    <cellStyle name="_TableHead_commentaires fixe  internet Déc 08_Flash du mois d' avril 2009_Flash du mois de mai 2009_Budget Telmob 2011" xfId="3207" xr:uid="{00000000-0005-0000-0000-00009E1B0000}"/>
    <cellStyle name="_TableHead_commentaires fixe  internet Déc 08_Flash du mois d' avril 2009_Flash du mois de mai 2009_Budget Telmob 2011 2" xfId="11885" xr:uid="{00000000-0005-0000-0000-00009F1B0000}"/>
    <cellStyle name="_TableHead_commentaires fixe  internet Déc 08_Flash du mois d' avril 2009_Flash du mois de mai 2009_Budget Telmob 2011 3" xfId="17406" xr:uid="{00000000-0005-0000-0000-0000A01B0000}"/>
    <cellStyle name="_TableHead_commentaires fixe  internet Déc 08_Flash du mois d' avril 2009_Flash du mois de mai 2009_Budget Telmob 2011 4" xfId="19414" xr:uid="{00000000-0005-0000-0000-0000A11B0000}"/>
    <cellStyle name="_TableHead_commentaires fixe  internet Déc 08_Flash du mois d' avril 2009_Reporting Onatel Mai 2009 V 0" xfId="1494" xr:uid="{00000000-0005-0000-0000-0000A21B0000}"/>
    <cellStyle name="_TableHead_commentaires fixe  internet Déc 08_Flash du mois d' avril 2009_Reporting Onatel Mai 2009 V 0 2" xfId="13387" xr:uid="{00000000-0005-0000-0000-0000A31B0000}"/>
    <cellStyle name="_TableHead_commentaires fixe  internet Déc 08_Flash du mois d' avril 2009_Reporting Onatel Mai 2009 V 0 3" xfId="9095" xr:uid="{00000000-0005-0000-0000-0000A41B0000}"/>
    <cellStyle name="_TableHead_commentaires fixe  internet Déc 08_Flash du mois d' avril 2009_Reporting Onatel Mai 2009 V 0 4" xfId="12418" xr:uid="{00000000-0005-0000-0000-0000A51B0000}"/>
    <cellStyle name="_TableHead_commentaires fixe  internet Déc 08_Flash du mois d' avril 2009_Reporting Onatel Mai 2009 V 0_Budget 2011 v1 (4)" xfId="1495" xr:uid="{00000000-0005-0000-0000-0000A61B0000}"/>
    <cellStyle name="_TableHead_commentaires fixe  internet Déc 08_Flash du mois d' avril 2009_Reporting Onatel Mai 2009 V 0_Budget 2011 v1 (4) 2" xfId="13386" xr:uid="{00000000-0005-0000-0000-0000A71B0000}"/>
    <cellStyle name="_TableHead_commentaires fixe  internet Déc 08_Flash du mois d' avril 2009_Reporting Onatel Mai 2009 V 0_Budget 2011 v1 (4) 3" xfId="10104" xr:uid="{00000000-0005-0000-0000-0000A81B0000}"/>
    <cellStyle name="_TableHead_commentaires fixe  internet Déc 08_Flash du mois d' avril 2009_Reporting Onatel Mai 2009 V 0_Budget 2011 v1 (4) 4" xfId="17172" xr:uid="{00000000-0005-0000-0000-0000A91B0000}"/>
    <cellStyle name="_TableHead_commentaires fixe  internet Déc 08_Flash du mois d' avril 2009_Reporting Onatel Mai 2009 V 0_Budget Telmob 2011" xfId="3208" xr:uid="{00000000-0005-0000-0000-0000AA1B0000}"/>
    <cellStyle name="_TableHead_commentaires fixe  internet Déc 08_Flash du mois d' avril 2009_Reporting Onatel Mai 2009 V 0_Budget Telmob 2011 2" xfId="11882" xr:uid="{00000000-0005-0000-0000-0000AB1B0000}"/>
    <cellStyle name="_TableHead_commentaires fixe  internet Déc 08_Flash du mois d' avril 2009_Reporting Onatel Mai 2009 V 0_Budget Telmob 2011 3" xfId="17405" xr:uid="{00000000-0005-0000-0000-0000AC1B0000}"/>
    <cellStyle name="_TableHead_commentaires fixe  internet Déc 08_Flash du mois d' avril 2009_Reporting Onatel Mai 2009 V 0_Budget Telmob 2011 4" xfId="19413" xr:uid="{00000000-0005-0000-0000-0000AD1B0000}"/>
    <cellStyle name="_TableHead_commentaires fixe  internet Déc 08_Flash du mois d' avril 2009_Reporting Onatel septembre  2009 préparé" xfId="1496" xr:uid="{00000000-0005-0000-0000-0000AE1B0000}"/>
    <cellStyle name="_TableHead_commentaires fixe  internet Déc 08_Flash du mois d' avril 2009_Reporting Onatel septembre  2009 préparé 2" xfId="11092" xr:uid="{00000000-0005-0000-0000-0000AF1B0000}"/>
    <cellStyle name="_TableHead_commentaires fixe  internet Déc 08_Flash du mois d' avril 2009_Reporting Onatel septembre  2009 préparé 3" xfId="9314" xr:uid="{00000000-0005-0000-0000-0000B01B0000}"/>
    <cellStyle name="_TableHead_commentaires fixe  internet Déc 08_Flash du mois d' avril 2009_Reporting Onatel septembre  2009 préparé 4" xfId="17178" xr:uid="{00000000-0005-0000-0000-0000B11B0000}"/>
    <cellStyle name="_TableHead_commentaires fixe  internet Déc 08_Flash du mois d' avril 2009_Reporting Onatel septembre  2009 préparé_Budget 2011 v1 (4)" xfId="1497" xr:uid="{00000000-0005-0000-0000-0000B21B0000}"/>
    <cellStyle name="_TableHead_commentaires fixe  internet Déc 08_Flash du mois d' avril 2009_Reporting Onatel septembre  2009 préparé_Budget 2011 v1 (4) 2" xfId="10523" xr:uid="{00000000-0005-0000-0000-0000B31B0000}"/>
    <cellStyle name="_TableHead_commentaires fixe  internet Déc 08_Flash du mois d' avril 2009_Reporting Onatel septembre  2009 préparé_Budget 2011 v1 (4) 3" xfId="10317" xr:uid="{00000000-0005-0000-0000-0000B41B0000}"/>
    <cellStyle name="_TableHead_commentaires fixe  internet Déc 08_Flash du mois d' avril 2009_Reporting Onatel septembre  2009 préparé_Budget 2011 v1 (4) 4" xfId="11152" xr:uid="{00000000-0005-0000-0000-0000B51B0000}"/>
    <cellStyle name="_TableHead_commentaires fixe  internet Déc 08_Flash du mois de mai 2009" xfId="1498" xr:uid="{00000000-0005-0000-0000-0000B61B0000}"/>
    <cellStyle name="_TableHead_commentaires fixe  internet Déc 08_Flash du mois de mai 2009 2" xfId="13385" xr:uid="{00000000-0005-0000-0000-0000B71B0000}"/>
    <cellStyle name="_TableHead_commentaires fixe  internet Déc 08_Flash du mois de mai 2009 3" xfId="17785" xr:uid="{00000000-0005-0000-0000-0000B81B0000}"/>
    <cellStyle name="_TableHead_commentaires fixe  internet Déc 08_Flash du mois de mai 2009 4" xfId="19763" xr:uid="{00000000-0005-0000-0000-0000B91B0000}"/>
    <cellStyle name="_TableHead_commentaires fixe  internet Déc 08_Flash du mois de mai 2009_Budget 2011 v1 (4)" xfId="1499" xr:uid="{00000000-0005-0000-0000-0000BA1B0000}"/>
    <cellStyle name="_TableHead_commentaires fixe  internet Déc 08_Flash du mois de mai 2009_Budget 2011 v1 (4) 2" xfId="13384" xr:uid="{00000000-0005-0000-0000-0000BB1B0000}"/>
    <cellStyle name="_TableHead_commentaires fixe  internet Déc 08_Flash du mois de mai 2009_Budget 2011 v1 (4) 3" xfId="19513" xr:uid="{00000000-0005-0000-0000-0000BC1B0000}"/>
    <cellStyle name="_TableHead_commentaires fixe  internet Déc 08_Flash du mois de mai 2009_Budget 2011 v1 (4) 4" xfId="20027" xr:uid="{00000000-0005-0000-0000-0000BD1B0000}"/>
    <cellStyle name="_TableHead_commentaires fixe  internet Déc 08_Flash du mois de mai 2009_Budget Telmob 2011" xfId="3209" xr:uid="{00000000-0005-0000-0000-0000BE1B0000}"/>
    <cellStyle name="_TableHead_commentaires fixe  internet Déc 08_Flash du mois de mai 2009_Budget Telmob 2011 2" xfId="11879" xr:uid="{00000000-0005-0000-0000-0000BF1B0000}"/>
    <cellStyle name="_TableHead_commentaires fixe  internet Déc 08_Flash du mois de mai 2009_Budget Telmob 2011 3" xfId="17404" xr:uid="{00000000-0005-0000-0000-0000C01B0000}"/>
    <cellStyle name="_TableHead_commentaires fixe  internet Déc 08_Flash du mois de mai 2009_Budget Telmob 2011 4" xfId="17587" xr:uid="{00000000-0005-0000-0000-0000C11B0000}"/>
    <cellStyle name="_TableHead_commentaires fixe  internet Déc 08_Reporting Onatel Avril 2009 V0" xfId="1500" xr:uid="{00000000-0005-0000-0000-0000C21B0000}"/>
    <cellStyle name="_TableHead_commentaires fixe  internet Déc 08_Reporting Onatel Avril 2009 V0 2" xfId="13383" xr:uid="{00000000-0005-0000-0000-0000C31B0000}"/>
    <cellStyle name="_TableHead_commentaires fixe  internet Déc 08_Reporting Onatel Avril 2009 V0 3" xfId="17784" xr:uid="{00000000-0005-0000-0000-0000C41B0000}"/>
    <cellStyle name="_TableHead_commentaires fixe  internet Déc 08_Reporting Onatel Avril 2009 V0 4" xfId="12416" xr:uid="{00000000-0005-0000-0000-0000C51B0000}"/>
    <cellStyle name="_TableHead_commentaires fixe  internet Déc 08_Reporting Onatel Avril 2009 V0_Budget 2011 v1 (4)" xfId="1501" xr:uid="{00000000-0005-0000-0000-0000C61B0000}"/>
    <cellStyle name="_TableHead_commentaires fixe  internet Déc 08_Reporting Onatel Avril 2009 V0_Budget 2011 v1 (4) 2" xfId="13382" xr:uid="{00000000-0005-0000-0000-0000C71B0000}"/>
    <cellStyle name="_TableHead_commentaires fixe  internet Déc 08_Reporting Onatel Avril 2009 V0_Budget 2011 v1 (4) 3" xfId="17783" xr:uid="{00000000-0005-0000-0000-0000C81B0000}"/>
    <cellStyle name="_TableHead_commentaires fixe  internet Déc 08_Reporting Onatel Avril 2009 V0_Budget 2011 v1 (4) 4" xfId="11050" xr:uid="{00000000-0005-0000-0000-0000C91B0000}"/>
    <cellStyle name="_TableHead_commentaires fixe  internet Déc 08_Reporting Onatel Avril 2009 V0_Budget Telmob 2011" xfId="3210" xr:uid="{00000000-0005-0000-0000-0000CA1B0000}"/>
    <cellStyle name="_TableHead_commentaires fixe  internet Déc 08_Reporting Onatel Avril 2009 V0_Budget Telmob 2011 2" xfId="11876" xr:uid="{00000000-0005-0000-0000-0000CB1B0000}"/>
    <cellStyle name="_TableHead_commentaires fixe  internet Déc 08_Reporting Onatel Avril 2009 V0_Budget Telmob 2011 3" xfId="17403" xr:uid="{00000000-0005-0000-0000-0000CC1B0000}"/>
    <cellStyle name="_TableHead_commentaires fixe  internet Déc 08_Reporting Onatel Avril 2009 V0_Budget Telmob 2011 4" xfId="8540" xr:uid="{00000000-0005-0000-0000-0000CD1B0000}"/>
    <cellStyle name="_TableHead_commentaires fixe  internet Déc 08_Reporting Onatel Avril 2009 V0_Copie de Flash du mois d' avril 2009 corrigé par NAIMI" xfId="1502" xr:uid="{00000000-0005-0000-0000-0000CE1B0000}"/>
    <cellStyle name="_TableHead_commentaires fixe  internet Déc 08_Reporting Onatel Avril 2009 V0_Copie de Flash du mois d' avril 2009 corrigé par NAIMI 2" xfId="13381" xr:uid="{00000000-0005-0000-0000-0000CF1B0000}"/>
    <cellStyle name="_TableHead_commentaires fixe  internet Déc 08_Reporting Onatel Avril 2009 V0_Copie de Flash du mois d' avril 2009 corrigé par NAIMI 3" xfId="19183" xr:uid="{00000000-0005-0000-0000-0000D01B0000}"/>
    <cellStyle name="_TableHead_commentaires fixe  internet Déc 08_Reporting Onatel Avril 2009 V0_Copie de Flash du mois d' avril 2009 corrigé par NAIMI 4" xfId="19898" xr:uid="{00000000-0005-0000-0000-0000D11B0000}"/>
    <cellStyle name="_TableHead_commentaires fixe  internet Déc 08_Reporting Onatel Avril 2009 V0_Copie de Flash du mois d' avril 2009 corrigé par NAIMI_Budget 2011 v1 (4)" xfId="1503" xr:uid="{00000000-0005-0000-0000-0000D21B0000}"/>
    <cellStyle name="_TableHead_commentaires fixe  internet Déc 08_Reporting Onatel Avril 2009 V0_Copie de Flash du mois d' avril 2009 corrigé par NAIMI_Budget 2011 v1 (4) 2" xfId="13380" xr:uid="{00000000-0005-0000-0000-0000D31B0000}"/>
    <cellStyle name="_TableHead_commentaires fixe  internet Déc 08_Reporting Onatel Avril 2009 V0_Copie de Flash du mois d' avril 2009 corrigé par NAIMI_Budget 2011 v1 (4) 3" xfId="19512" xr:uid="{00000000-0005-0000-0000-0000D41B0000}"/>
    <cellStyle name="_TableHead_commentaires fixe  internet Déc 08_Reporting Onatel Avril 2009 V0_Copie de Flash du mois d' avril 2009 corrigé par NAIMI_Budget 2011 v1 (4) 4" xfId="20026" xr:uid="{00000000-0005-0000-0000-0000D51B0000}"/>
    <cellStyle name="_TableHead_commentaires fixe  internet Déc 08_Reporting Onatel Avril 2009 V0_Copie de Flash du mois d' avril 2009 corrigé par NAIMI_Budget Telmob 2011" xfId="3211" xr:uid="{00000000-0005-0000-0000-0000D61B0000}"/>
    <cellStyle name="_TableHead_commentaires fixe  internet Déc 08_Reporting Onatel Avril 2009 V0_Copie de Flash du mois d' avril 2009 corrigé par NAIMI_Budget Telmob 2011 2" xfId="11873" xr:uid="{00000000-0005-0000-0000-0000D71B0000}"/>
    <cellStyle name="_TableHead_commentaires fixe  internet Déc 08_Reporting Onatel Avril 2009 V0_Copie de Flash du mois d' avril 2009 corrigé par NAIMI_Budget Telmob 2011 3" xfId="17402" xr:uid="{00000000-0005-0000-0000-0000D81B0000}"/>
    <cellStyle name="_TableHead_commentaires fixe  internet Déc 08_Reporting Onatel Avril 2009 V0_Copie de Flash du mois d' avril 2009 corrigé par NAIMI_Budget Telmob 2011 4" xfId="17588" xr:uid="{00000000-0005-0000-0000-0000D91B0000}"/>
    <cellStyle name="_TableHead_commentaires fixe  internet Déc 08_Reporting Onatel Avril 2009 V0_Copie de Flash du mois d' avril 2009 corrigé par NAIMI_Flash du mois de mai 2009" xfId="1504" xr:uid="{00000000-0005-0000-0000-0000DA1B0000}"/>
    <cellStyle name="_TableHead_commentaires fixe  internet Déc 08_Reporting Onatel Avril 2009 V0_Copie de Flash du mois d' avril 2009 corrigé par NAIMI_Flash du mois de mai 2009 2" xfId="13379" xr:uid="{00000000-0005-0000-0000-0000DB1B0000}"/>
    <cellStyle name="_TableHead_commentaires fixe  internet Déc 08_Reporting Onatel Avril 2009 V0_Copie de Flash du mois d' avril 2009 corrigé par NAIMI_Flash du mois de mai 2009 3" xfId="17782" xr:uid="{00000000-0005-0000-0000-0000DC1B0000}"/>
    <cellStyle name="_TableHead_commentaires fixe  internet Déc 08_Reporting Onatel Avril 2009 V0_Copie de Flash du mois d' avril 2009 corrigé par NAIMI_Flash du mois de mai 2009 4" xfId="12414" xr:uid="{00000000-0005-0000-0000-0000DD1B0000}"/>
    <cellStyle name="_TableHead_commentaires fixe  internet Déc 08_Reporting Onatel Avril 2009 V0_Copie de Flash du mois d' avril 2009 corrigé par NAIMI_Flash du mois de mai 2009_Budget 2011 v1 (4)" xfId="1505" xr:uid="{00000000-0005-0000-0000-0000DE1B0000}"/>
    <cellStyle name="_TableHead_commentaires fixe  internet Déc 08_Reporting Onatel Avril 2009 V0_Copie de Flash du mois d' avril 2009 corrigé par NAIMI_Flash du mois de mai 2009_Budget 2011 v1 (4) 2" xfId="13378" xr:uid="{00000000-0005-0000-0000-0000DF1B0000}"/>
    <cellStyle name="_TableHead_commentaires fixe  internet Déc 08_Reporting Onatel Avril 2009 V0_Copie de Flash du mois d' avril 2009 corrigé par NAIMI_Flash du mois de mai 2009_Budget 2011 v1 (4) 3" xfId="11646" xr:uid="{00000000-0005-0000-0000-0000E01B0000}"/>
    <cellStyle name="_TableHead_commentaires fixe  internet Déc 08_Reporting Onatel Avril 2009 V0_Copie de Flash du mois d' avril 2009 corrigé par NAIMI_Flash du mois de mai 2009_Budget 2011 v1 (4) 4" xfId="17101" xr:uid="{00000000-0005-0000-0000-0000E11B0000}"/>
    <cellStyle name="_TableHead_commentaires fixe  internet Déc 08_Reporting Onatel Avril 2009 V0_Copie de Flash du mois d' avril 2009 corrigé par NAIMI_Flash du mois de mai 2009_Budget Telmob 2011" xfId="3212" xr:uid="{00000000-0005-0000-0000-0000E21B0000}"/>
    <cellStyle name="_TableHead_commentaires fixe  internet Déc 08_Reporting Onatel Avril 2009 V0_Copie de Flash du mois d' avril 2009 corrigé par NAIMI_Flash du mois de mai 2009_Budget Telmob 2011 2" xfId="11870" xr:uid="{00000000-0005-0000-0000-0000E31B0000}"/>
    <cellStyle name="_TableHead_commentaires fixe  internet Déc 08_Reporting Onatel Avril 2009 V0_Copie de Flash du mois d' avril 2009 corrigé par NAIMI_Flash du mois de mai 2009_Budget Telmob 2011 3" xfId="17401" xr:uid="{00000000-0005-0000-0000-0000E41B0000}"/>
    <cellStyle name="_TableHead_commentaires fixe  internet Déc 08_Reporting Onatel Avril 2009 V0_Copie de Flash du mois d' avril 2009 corrigé par NAIMI_Flash du mois de mai 2009_Budget Telmob 2011 4" xfId="19416" xr:uid="{00000000-0005-0000-0000-0000E51B0000}"/>
    <cellStyle name="_TableHead_commentaires fixe  internet Déc 08_Reporting Onatel Avril 2009 V0_Copie de Flash du mois d' avril 2009 corrigé par NAIMI_Reporting Onatel Mai 2009 V 0" xfId="1506" xr:uid="{00000000-0005-0000-0000-0000E61B0000}"/>
    <cellStyle name="_TableHead_commentaires fixe  internet Déc 08_Reporting Onatel Avril 2009 V0_Copie de Flash du mois d' avril 2009 corrigé par NAIMI_Reporting Onatel Mai 2009 V 0 2" xfId="13377" xr:uid="{00000000-0005-0000-0000-0000E71B0000}"/>
    <cellStyle name="_TableHead_commentaires fixe  internet Déc 08_Reporting Onatel Avril 2009 V0_Copie de Flash du mois d' avril 2009 corrigé par NAIMI_Reporting Onatel Mai 2009 V 0 3" xfId="17781" xr:uid="{00000000-0005-0000-0000-0000E81B0000}"/>
    <cellStyle name="_TableHead_commentaires fixe  internet Déc 08_Reporting Onatel Avril 2009 V0_Copie de Flash du mois d' avril 2009 corrigé par NAIMI_Reporting Onatel Mai 2009 V 0 4" xfId="11159" xr:uid="{00000000-0005-0000-0000-0000E91B0000}"/>
    <cellStyle name="_TableHead_commentaires fixe  internet Déc 08_Reporting Onatel Avril 2009 V0_Copie de Flash du mois d' avril 2009 corrigé par NAIMI_Reporting Onatel Mai 2009 V 0_Budget 2011 v1 (4)" xfId="1507" xr:uid="{00000000-0005-0000-0000-0000EA1B0000}"/>
    <cellStyle name="_TableHead_commentaires fixe  internet Déc 08_Reporting Onatel Avril 2009 V0_Copie de Flash du mois d' avril 2009 corrigé par NAIMI_Reporting Onatel Mai 2009 V 0_Budget 2011 v1 (4) 2" xfId="9825" xr:uid="{00000000-0005-0000-0000-0000EB1B0000}"/>
    <cellStyle name="_TableHead_commentaires fixe  internet Déc 08_Reporting Onatel Avril 2009 V0_Copie de Flash du mois d' avril 2009 corrigé par NAIMI_Reporting Onatel Mai 2009 V 0_Budget 2011 v1 (4) 3" xfId="19108" xr:uid="{00000000-0005-0000-0000-0000EC1B0000}"/>
    <cellStyle name="_TableHead_commentaires fixe  internet Déc 08_Reporting Onatel Avril 2009 V0_Copie de Flash du mois d' avril 2009 corrigé par NAIMI_Reporting Onatel Mai 2009 V 0_Budget 2011 v1 (4) 4" xfId="19837" xr:uid="{00000000-0005-0000-0000-0000ED1B0000}"/>
    <cellStyle name="_TableHead_commentaires fixe  internet Déc 08_Reporting Onatel Avril 2009 V0_Copie de Flash du mois d' avril 2009 corrigé par NAIMI_Reporting Onatel Mai 2009 V 0_Budget Telmob 2011" xfId="3213" xr:uid="{00000000-0005-0000-0000-0000EE1B0000}"/>
    <cellStyle name="_TableHead_commentaires fixe  internet Déc 08_Reporting Onatel Avril 2009 V0_Copie de Flash du mois d' avril 2009 corrigé par NAIMI_Reporting Onatel Mai 2009 V 0_Budget Telmob 2011 2" xfId="11867" xr:uid="{00000000-0005-0000-0000-0000EF1B0000}"/>
    <cellStyle name="_TableHead_commentaires fixe  internet Déc 08_Reporting Onatel Avril 2009 V0_Copie de Flash du mois d' avril 2009 corrigé par NAIMI_Reporting Onatel Mai 2009 V 0_Budget Telmob 2011 3" xfId="17400" xr:uid="{00000000-0005-0000-0000-0000F01B0000}"/>
    <cellStyle name="_TableHead_commentaires fixe  internet Déc 08_Reporting Onatel Avril 2009 V0_Copie de Flash du mois d' avril 2009 corrigé par NAIMI_Reporting Onatel Mai 2009 V 0_Budget Telmob 2011 4" xfId="19415" xr:uid="{00000000-0005-0000-0000-0000F11B0000}"/>
    <cellStyle name="_TableHead_commentaires fixe  internet Déc 08_Reporting Onatel Avril 2009 V0_Copie de Flash du mois d' avril 2009 corrigé par NAIMI_Reporting Onatel Mai 2009 V 0_Reporting Onatel septembre  2009 préparé" xfId="1508" xr:uid="{00000000-0005-0000-0000-0000F21B0000}"/>
    <cellStyle name="_TableHead_commentaires fixe  internet Déc 08_Reporting Onatel Avril 2009 V0_Copie de Flash du mois d' avril 2009 corrigé par NAIMI_Reporting Onatel Mai 2009 V 0_Reporting Onatel septembre  2009 préparé 2" xfId="13376" xr:uid="{00000000-0005-0000-0000-0000F31B0000}"/>
    <cellStyle name="_TableHead_commentaires fixe  internet Déc 08_Reporting Onatel Avril 2009 V0_Copie de Flash du mois d' avril 2009 corrigé par NAIMI_Reporting Onatel Mai 2009 V 0_Reporting Onatel septembre  2009 préparé 3" xfId="19511" xr:uid="{00000000-0005-0000-0000-0000F41B0000}"/>
    <cellStyle name="_TableHead_commentaires fixe  internet Déc 08_Reporting Onatel Avril 2009 V0_Copie de Flash du mois d' avril 2009 corrigé par NAIMI_Reporting Onatel Mai 2009 V 0_Reporting Onatel septembre  2009 préparé 4" xfId="20025" xr:uid="{00000000-0005-0000-0000-0000F51B0000}"/>
    <cellStyle name="_TableHead_commentaires fixe  internet Déc 08_Reporting Onatel Avril 2009 V0_Copie de Flash du mois d' avril 2009 corrigé par NAIMI_Reporting Onatel Mai 2009 V 0_Reporting Onatel septembre  2009 préparé_Budget 2011 v1 (4)" xfId="1509" xr:uid="{00000000-0005-0000-0000-0000F61B0000}"/>
    <cellStyle name="_TableHead_commentaires fixe  internet Déc 08_Reporting Onatel Avril 2009 V0_Copie de Flash du mois d' avril 2009 corrigé par NAIMI_Reporting Onatel Mai 2009 V 0_Reporting Onatel septembre  2009 préparé_Budget 2011 v1 (4) 2" xfId="13375" xr:uid="{00000000-0005-0000-0000-0000F71B0000}"/>
    <cellStyle name="_TableHead_commentaires fixe  internet Déc 08_Reporting Onatel Avril 2009 V0_Copie de Flash du mois d' avril 2009 corrigé par NAIMI_Reporting Onatel Mai 2009 V 0_Reporting Onatel septembre  2009 préparé_Budget 2011 v1 (4) 3" xfId="17780" xr:uid="{00000000-0005-0000-0000-0000F81B0000}"/>
    <cellStyle name="_TableHead_commentaires fixe  internet Déc 08_Reporting Onatel Avril 2009 V0_Copie de Flash du mois d' avril 2009 corrigé par NAIMI_Reporting Onatel Mai 2009 V 0_Reporting Onatel septembre  2009 préparé_Budget 2011 v1 (4) 4" xfId="12412" xr:uid="{00000000-0005-0000-0000-0000F91B0000}"/>
    <cellStyle name="_TableHead_commentaires fixe  internet Déc 08_Reporting Onatel Avril 2009 V0_Copie de Flash du mois d' avril 2009 corrigé par NAIMI_Reporting Onatel septembre  2009 préparé" xfId="1510" xr:uid="{00000000-0005-0000-0000-0000FA1B0000}"/>
    <cellStyle name="_TableHead_commentaires fixe  internet Déc 08_Reporting Onatel Avril 2009 V0_Copie de Flash du mois d' avril 2009 corrigé par NAIMI_Reporting Onatel septembre  2009 préparé 2" xfId="13374" xr:uid="{00000000-0005-0000-0000-0000FB1B0000}"/>
    <cellStyle name="_TableHead_commentaires fixe  internet Déc 08_Reporting Onatel Avril 2009 V0_Copie de Flash du mois d' avril 2009 corrigé par NAIMI_Reporting Onatel septembre  2009 préparé 3" xfId="10065" xr:uid="{00000000-0005-0000-0000-0000FC1B0000}"/>
    <cellStyle name="_TableHead_commentaires fixe  internet Déc 08_Reporting Onatel Avril 2009 V0_Copie de Flash du mois d' avril 2009 corrigé par NAIMI_Reporting Onatel septembre  2009 préparé 4" xfId="17141" xr:uid="{00000000-0005-0000-0000-0000FD1B0000}"/>
    <cellStyle name="_TableHead_commentaires fixe  internet Déc 08_Reporting Onatel Avril 2009 V0_Copie de Flash du mois d' avril 2009 corrigé par NAIMI_Reporting Onatel septembre  2009 préparé_Budget 2011 v1 (4)" xfId="1511" xr:uid="{00000000-0005-0000-0000-0000FE1B0000}"/>
    <cellStyle name="_TableHead_commentaires fixe  internet Déc 08_Reporting Onatel Avril 2009 V0_Copie de Flash du mois d' avril 2009 corrigé par NAIMI_Reporting Onatel septembre  2009 préparé_Budget 2011 v1 (4) 2" xfId="13373" xr:uid="{00000000-0005-0000-0000-0000FF1B0000}"/>
    <cellStyle name="_TableHead_commentaires fixe  internet Déc 08_Reporting Onatel Avril 2009 V0_Copie de Flash du mois d' avril 2009 corrigé par NAIMI_Reporting Onatel septembre  2009 préparé_Budget 2011 v1 (4) 3" xfId="9030" xr:uid="{00000000-0005-0000-0000-0000001C0000}"/>
    <cellStyle name="_TableHead_commentaires fixe  internet Déc 08_Reporting Onatel Avril 2009 V0_Copie de Flash du mois d' avril 2009 corrigé par NAIMI_Reporting Onatel septembre  2009 préparé_Budget 2011 v1 (4) 4" xfId="17190" xr:uid="{00000000-0005-0000-0000-0000011C0000}"/>
    <cellStyle name="_TableHead_commentaires fixe  internet Déc 08_Reporting Onatel Avril 2009 V0_Flash du mois de mai 2009" xfId="1512" xr:uid="{00000000-0005-0000-0000-0000021C0000}"/>
    <cellStyle name="_TableHead_commentaires fixe  internet Déc 08_Reporting Onatel Avril 2009 V0_Flash du mois de mai 2009 2" xfId="13372" xr:uid="{00000000-0005-0000-0000-0000031C0000}"/>
    <cellStyle name="_TableHead_commentaires fixe  internet Déc 08_Reporting Onatel Avril 2009 V0_Flash du mois de mai 2009 3" xfId="17779" xr:uid="{00000000-0005-0000-0000-0000041C0000}"/>
    <cellStyle name="_TableHead_commentaires fixe  internet Déc 08_Reporting Onatel Avril 2009 V0_Flash du mois de mai 2009 4" xfId="11039" xr:uid="{00000000-0005-0000-0000-0000051C0000}"/>
    <cellStyle name="_TableHead_commentaires fixe  internet Déc 08_Reporting Onatel Avril 2009 V0_Flash du mois de mai 2009_Budget 2011 v1 (4)" xfId="1513" xr:uid="{00000000-0005-0000-0000-0000061C0000}"/>
    <cellStyle name="_TableHead_commentaires fixe  internet Déc 08_Reporting Onatel Avril 2009 V0_Flash du mois de mai 2009_Budget 2011 v1 (4) 2" xfId="13371" xr:uid="{00000000-0005-0000-0000-0000071C0000}"/>
    <cellStyle name="_TableHead_commentaires fixe  internet Déc 08_Reporting Onatel Avril 2009 V0_Flash du mois de mai 2009_Budget 2011 v1 (4) 3" xfId="19077" xr:uid="{00000000-0005-0000-0000-0000081C0000}"/>
    <cellStyle name="_TableHead_commentaires fixe  internet Déc 08_Reporting Onatel Avril 2009 V0_Flash du mois de mai 2009_Budget 2011 v1 (4) 4" xfId="19734" xr:uid="{00000000-0005-0000-0000-0000091C0000}"/>
    <cellStyle name="_TableHead_commentaires fixe  internet Déc 08_Reporting Onatel Avril 2009 V0_Flash du mois de mai 2009_Budget Telmob 2011" xfId="3214" xr:uid="{00000000-0005-0000-0000-00000A1C0000}"/>
    <cellStyle name="_TableHead_commentaires fixe  internet Déc 08_Reporting Onatel Avril 2009 V0_Flash du mois de mai 2009_Budget Telmob 2011 2" xfId="11864" xr:uid="{00000000-0005-0000-0000-00000B1C0000}"/>
    <cellStyle name="_TableHead_commentaires fixe  internet Déc 08_Reporting Onatel Avril 2009 V0_Flash du mois de mai 2009_Budget Telmob 2011 3" xfId="17399" xr:uid="{00000000-0005-0000-0000-00000C1C0000}"/>
    <cellStyle name="_TableHead_commentaires fixe  internet Déc 08_Reporting Onatel Avril 2009 V0_Flash du mois de mai 2009_Budget Telmob 2011 4" xfId="17590" xr:uid="{00000000-0005-0000-0000-00000D1C0000}"/>
    <cellStyle name="_TableHead_commentaires fixe  internet Déc 08_Reporting Onatel Avril 2009 V0_Reporting Onatel Mai 2009 V 0" xfId="1514" xr:uid="{00000000-0005-0000-0000-00000E1C0000}"/>
    <cellStyle name="_TableHead_commentaires fixe  internet Déc 08_Reporting Onatel Avril 2009 V0_Reporting Onatel Mai 2009 V 0 2" xfId="13370" xr:uid="{00000000-0005-0000-0000-00000F1C0000}"/>
    <cellStyle name="_TableHead_commentaires fixe  internet Déc 08_Reporting Onatel Avril 2009 V0_Reporting Onatel Mai 2009 V 0 3" xfId="19510" xr:uid="{00000000-0005-0000-0000-0000101C0000}"/>
    <cellStyle name="_TableHead_commentaires fixe  internet Déc 08_Reporting Onatel Avril 2009 V0_Reporting Onatel Mai 2009 V 0 4" xfId="20024" xr:uid="{00000000-0005-0000-0000-0000111C0000}"/>
    <cellStyle name="_TableHead_commentaires fixe  internet Déc 08_Reporting Onatel Avril 2009 V0_Reporting Onatel Mai 2009 V 0_Budget 2011 v1 (4)" xfId="1515" xr:uid="{00000000-0005-0000-0000-0000121C0000}"/>
    <cellStyle name="_TableHead_commentaires fixe  internet Déc 08_Reporting Onatel Avril 2009 V0_Reporting Onatel Mai 2009 V 0_Budget 2011 v1 (4) 2" xfId="13369" xr:uid="{00000000-0005-0000-0000-0000131C0000}"/>
    <cellStyle name="_TableHead_commentaires fixe  internet Déc 08_Reporting Onatel Avril 2009 V0_Reporting Onatel Mai 2009 V 0_Budget 2011 v1 (4) 3" xfId="17778" xr:uid="{00000000-0005-0000-0000-0000141C0000}"/>
    <cellStyle name="_TableHead_commentaires fixe  internet Déc 08_Reporting Onatel Avril 2009 V0_Reporting Onatel Mai 2009 V 0_Budget 2011 v1 (4) 4" xfId="12410" xr:uid="{00000000-0005-0000-0000-0000151C0000}"/>
    <cellStyle name="_TableHead_commentaires fixe  internet Déc 08_Reporting Onatel Avril 2009 V0_Reporting Onatel Mai 2009 V 0_Budget Telmob 2011" xfId="3215" xr:uid="{00000000-0005-0000-0000-0000161C0000}"/>
    <cellStyle name="_TableHead_commentaires fixe  internet Déc 08_Reporting Onatel Avril 2009 V0_Reporting Onatel Mai 2009 V 0_Budget Telmob 2011 2" xfId="11861" xr:uid="{00000000-0005-0000-0000-0000171C0000}"/>
    <cellStyle name="_TableHead_commentaires fixe  internet Déc 08_Reporting Onatel Avril 2009 V0_Reporting Onatel Mai 2009 V 0_Budget Telmob 2011 3" xfId="17398" xr:uid="{00000000-0005-0000-0000-0000181C0000}"/>
    <cellStyle name="_TableHead_commentaires fixe  internet Déc 08_Reporting Onatel Avril 2009 V0_Reporting Onatel Mai 2009 V 0_Budget Telmob 2011 4" xfId="18070" xr:uid="{00000000-0005-0000-0000-0000191C0000}"/>
    <cellStyle name="_TableHead_commentaires fixe  internet Déc 08_Reporting Onatel Avril 2009 V0_Reporting Onatel septembre  2009 préparé" xfId="1516" xr:uid="{00000000-0005-0000-0000-00001A1C0000}"/>
    <cellStyle name="_TableHead_commentaires fixe  internet Déc 08_Reporting Onatel Avril 2009 V0_Reporting Onatel septembre  2009 préparé 2" xfId="13368" xr:uid="{00000000-0005-0000-0000-00001B1C0000}"/>
    <cellStyle name="_TableHead_commentaires fixe  internet Déc 08_Reporting Onatel Avril 2009 V0_Reporting Onatel septembre  2009 préparé 3" xfId="17777" xr:uid="{00000000-0005-0000-0000-00001C1C0000}"/>
    <cellStyle name="_TableHead_commentaires fixe  internet Déc 08_Reporting Onatel Avril 2009 V0_Reporting Onatel septembre  2009 préparé 4" xfId="11153" xr:uid="{00000000-0005-0000-0000-00001D1C0000}"/>
    <cellStyle name="_TableHead_commentaires fixe  internet Déc 08_Reporting Onatel Avril 2009 V0_Reporting Onatel septembre  2009 préparé_Budget 2011 v1 (4)" xfId="1517" xr:uid="{00000000-0005-0000-0000-00001E1C0000}"/>
    <cellStyle name="_TableHead_commentaires fixe  internet Déc 08_Reporting Onatel Avril 2009 V0_Reporting Onatel septembre  2009 préparé_Budget 2011 v1 (4) 2" xfId="13367" xr:uid="{00000000-0005-0000-0000-00001F1C0000}"/>
    <cellStyle name="_TableHead_commentaires fixe  internet Déc 08_Reporting Onatel Avril 2009 V0_Reporting Onatel septembre  2009 préparé_Budget 2011 v1 (4) 3" xfId="19244" xr:uid="{00000000-0005-0000-0000-0000201C0000}"/>
    <cellStyle name="_TableHead_commentaires fixe  internet Déc 08_Reporting Onatel Avril 2009 V0_Reporting Onatel septembre  2009 préparé_Budget 2011 v1 (4) 4" xfId="19869" xr:uid="{00000000-0005-0000-0000-0000211C0000}"/>
    <cellStyle name="_TableHead_commentaires fixe  internet Déc 08_Reporting Onatel Mai 2009 V 0" xfId="1518" xr:uid="{00000000-0005-0000-0000-0000221C0000}"/>
    <cellStyle name="_TableHead_commentaires fixe  internet Déc 08_Reporting Onatel Mai 2009 V 0 2" xfId="9824" xr:uid="{00000000-0005-0000-0000-0000231C0000}"/>
    <cellStyle name="_TableHead_commentaires fixe  internet Déc 08_Reporting Onatel Mai 2009 V 0 3" xfId="19509" xr:uid="{00000000-0005-0000-0000-0000241C0000}"/>
    <cellStyle name="_TableHead_commentaires fixe  internet Déc 08_Reporting Onatel Mai 2009 V 0 4" xfId="20023" xr:uid="{00000000-0005-0000-0000-0000251C0000}"/>
    <cellStyle name="_TableHead_commentaires fixe  internet Déc 08_Reporting Onatel Mai 2009 V 0 A ENVOYE" xfId="1519" xr:uid="{00000000-0005-0000-0000-0000261C0000}"/>
    <cellStyle name="_TableHead_commentaires fixe  internet Déc 08_Reporting Onatel Mai 2009 V 0 A ENVOYE 2" xfId="13366" xr:uid="{00000000-0005-0000-0000-0000271C0000}"/>
    <cellStyle name="_TableHead_commentaires fixe  internet Déc 08_Reporting Onatel Mai 2009 V 0 A ENVOYE 3" xfId="17776" xr:uid="{00000000-0005-0000-0000-0000281C0000}"/>
    <cellStyle name="_TableHead_commentaires fixe  internet Déc 08_Reporting Onatel Mai 2009 V 0 A ENVOYE 4" xfId="10663" xr:uid="{00000000-0005-0000-0000-0000291C0000}"/>
    <cellStyle name="_TableHead_commentaires fixe  internet Déc 08_Reporting Onatel Mai 2009 V 0 A ENVOYE_Budget 2011 v1 (4)" xfId="1520" xr:uid="{00000000-0005-0000-0000-00002A1C0000}"/>
    <cellStyle name="_TableHead_commentaires fixe  internet Déc 08_Reporting Onatel Mai 2009 V 0 A ENVOYE_Budget 2011 v1 (4) 2" xfId="13365" xr:uid="{00000000-0005-0000-0000-00002B1C0000}"/>
    <cellStyle name="_TableHead_commentaires fixe  internet Déc 08_Reporting Onatel Mai 2009 V 0 A ENVOYE_Budget 2011 v1 (4) 3" xfId="8450" xr:uid="{00000000-0005-0000-0000-00002C1C0000}"/>
    <cellStyle name="_TableHead_commentaires fixe  internet Déc 08_Reporting Onatel Mai 2009 V 0 A ENVOYE_Budget 2011 v1 (4) 4" xfId="17121" xr:uid="{00000000-0005-0000-0000-00002D1C0000}"/>
    <cellStyle name="_TableHead_commentaires fixe  internet Déc 08_Reporting Onatel Mai 2009 V 0 A ENVOYE_Budget Telmob 2011" xfId="3216" xr:uid="{00000000-0005-0000-0000-00002E1C0000}"/>
    <cellStyle name="_TableHead_commentaires fixe  internet Déc 08_Reporting Onatel Mai 2009 V 0 A ENVOYE_Budget Telmob 2011 2" xfId="11858" xr:uid="{00000000-0005-0000-0000-00002F1C0000}"/>
    <cellStyle name="_TableHead_commentaires fixe  internet Déc 08_Reporting Onatel Mai 2009 V 0 A ENVOYE_Budget Telmob 2011 3" xfId="12960" xr:uid="{00000000-0005-0000-0000-0000301C0000}"/>
    <cellStyle name="_TableHead_commentaires fixe  internet Déc 08_Reporting Onatel Mai 2009 V 0 A ENVOYE_Budget Telmob 2011 4" xfId="19616" xr:uid="{00000000-0005-0000-0000-0000311C0000}"/>
    <cellStyle name="_TableHead_commentaires fixe  internet Déc 08_Reporting Onatel Mai 2009 V 0 A ENVOYE_Reporting Onatel septembre  2009 préparé" xfId="1521" xr:uid="{00000000-0005-0000-0000-0000321C0000}"/>
    <cellStyle name="_TableHead_commentaires fixe  internet Déc 08_Reporting Onatel Mai 2009 V 0 A ENVOYE_Reporting Onatel septembre  2009 préparé 2" xfId="13364" xr:uid="{00000000-0005-0000-0000-0000331C0000}"/>
    <cellStyle name="_TableHead_commentaires fixe  internet Déc 08_Reporting Onatel Mai 2009 V 0 A ENVOYE_Reporting Onatel septembre  2009 préparé 3" xfId="17775" xr:uid="{00000000-0005-0000-0000-0000341C0000}"/>
    <cellStyle name="_TableHead_commentaires fixe  internet Déc 08_Reporting Onatel Mai 2009 V 0 A ENVOYE_Reporting Onatel septembre  2009 préparé 4" xfId="11096" xr:uid="{00000000-0005-0000-0000-0000351C0000}"/>
    <cellStyle name="_TableHead_commentaires fixe  internet Déc 08_Reporting Onatel Mai 2009 V 0 A ENVOYE_Reporting Onatel septembre  2009 préparé_Budget 2011 v1 (4)" xfId="1522" xr:uid="{00000000-0005-0000-0000-0000361C0000}"/>
    <cellStyle name="_TableHead_commentaires fixe  internet Déc 08_Reporting Onatel Mai 2009 V 0 A ENVOYE_Reporting Onatel septembre  2009 préparé_Budget 2011 v1 (4) 2" xfId="13363" xr:uid="{00000000-0005-0000-0000-0000371C0000}"/>
    <cellStyle name="_TableHead_commentaires fixe  internet Déc 08_Reporting Onatel Mai 2009 V 0 A ENVOYE_Reporting Onatel septembre  2009 préparé_Budget 2011 v1 (4) 3" xfId="19171" xr:uid="{00000000-0005-0000-0000-0000381C0000}"/>
    <cellStyle name="_TableHead_commentaires fixe  internet Déc 08_Reporting Onatel Mai 2009 V 0 A ENVOYE_Reporting Onatel septembre  2009 préparé_Budget 2011 v1 (4) 4" xfId="19807" xr:uid="{00000000-0005-0000-0000-0000391C0000}"/>
    <cellStyle name="_TableHead_commentaires fixe  internet Déc 08_Reporting Onatel Mai 2009 V 0_Budget 2011 v1 (4)" xfId="1523" xr:uid="{00000000-0005-0000-0000-00003A1C0000}"/>
    <cellStyle name="_TableHead_commentaires fixe  internet Déc 08_Reporting Onatel Mai 2009 V 0_Budget 2011 v1 (4) 2" xfId="13362" xr:uid="{00000000-0005-0000-0000-00003B1C0000}"/>
    <cellStyle name="_TableHead_commentaires fixe  internet Déc 08_Reporting Onatel Mai 2009 V 0_Budget 2011 v1 (4) 3" xfId="19508" xr:uid="{00000000-0005-0000-0000-00003C1C0000}"/>
    <cellStyle name="_TableHead_commentaires fixe  internet Déc 08_Reporting Onatel Mai 2009 V 0_Budget 2011 v1 (4) 4" xfId="20022" xr:uid="{00000000-0005-0000-0000-00003D1C0000}"/>
    <cellStyle name="_TableHead_commentaires fixe  internet Déc 08_Reporting Onatel Mai 2009 V 0_Budget Telmob 2011" xfId="3217" xr:uid="{00000000-0005-0000-0000-00003E1C0000}"/>
    <cellStyle name="_TableHead_commentaires fixe  internet Déc 08_Reporting Onatel Mai 2009 V 0_Budget Telmob 2011 2" xfId="11855" xr:uid="{00000000-0005-0000-0000-00003F1C0000}"/>
    <cellStyle name="_TableHead_commentaires fixe  internet Déc 08_Reporting Onatel Mai 2009 V 0_Budget Telmob 2011 3" xfId="12961" xr:uid="{00000000-0005-0000-0000-0000401C0000}"/>
    <cellStyle name="_TableHead_commentaires fixe  internet Déc 08_Reporting Onatel Mai 2009 V 0_Budget Telmob 2011 4" xfId="11263" xr:uid="{00000000-0005-0000-0000-0000411C0000}"/>
    <cellStyle name="_TableHead_commentaires fixe  internet Déc 08_Reporting Onatel septembre  2009 préparé" xfId="1524" xr:uid="{00000000-0005-0000-0000-0000421C0000}"/>
    <cellStyle name="_TableHead_commentaires fixe  internet Déc 08_Reporting Onatel septembre  2009 préparé 2" xfId="13361" xr:uid="{00000000-0005-0000-0000-0000431C0000}"/>
    <cellStyle name="_TableHead_commentaires fixe  internet Déc 08_Reporting Onatel septembre  2009 préparé 3" xfId="17774" xr:uid="{00000000-0005-0000-0000-0000441C0000}"/>
    <cellStyle name="_TableHead_commentaires fixe  internet Déc 08_Reporting Onatel septembre  2009 préparé 4" xfId="10573" xr:uid="{00000000-0005-0000-0000-0000451C0000}"/>
    <cellStyle name="_TableHead_commentaires fixe  internet Déc 08_Reporting Onatel septembre  2009 préparé_Budget 2011 v1 (4)" xfId="1525" xr:uid="{00000000-0005-0000-0000-0000461C0000}"/>
    <cellStyle name="_TableHead_commentaires fixe  internet Déc 08_Reporting Onatel septembre  2009 préparé_Budget 2011 v1 (4) 2" xfId="13360" xr:uid="{00000000-0005-0000-0000-0000471C0000}"/>
    <cellStyle name="_TableHead_commentaires fixe  internet Déc 08_Reporting Onatel septembre  2009 préparé_Budget 2011 v1 (4) 3" xfId="8495" xr:uid="{00000000-0005-0000-0000-0000481C0000}"/>
    <cellStyle name="_TableHead_commentaires fixe  internet Déc 08_Reporting Onatel septembre  2009 préparé_Budget 2011 v1 (4) 4" xfId="17160" xr:uid="{00000000-0005-0000-0000-0000491C0000}"/>
    <cellStyle name="_TableHead_commentaires fixe  internet Déc 08_TBG Onatel Février  2009  Vtbg V3" xfId="1526" xr:uid="{00000000-0005-0000-0000-00004A1C0000}"/>
    <cellStyle name="_TableHead_commentaires fixe  internet Déc 08_TBG Onatel Février  2009  Vtbg V3 2" xfId="13359" xr:uid="{00000000-0005-0000-0000-00004B1C0000}"/>
    <cellStyle name="_TableHead_commentaires fixe  internet Déc 08_TBG Onatel Février  2009  Vtbg V3 3" xfId="9048" xr:uid="{00000000-0005-0000-0000-00004C1C0000}"/>
    <cellStyle name="_TableHead_commentaires fixe  internet Déc 08_TBG Onatel Février  2009  Vtbg V3 4" xfId="17229" xr:uid="{00000000-0005-0000-0000-00004D1C0000}"/>
    <cellStyle name="_TableHead_commentaires fixe  internet Déc 08_TBG Onatel Février  2009  Vtbg V3_Budget 2011 v1 (4)" xfId="1527" xr:uid="{00000000-0005-0000-0000-00004E1C0000}"/>
    <cellStyle name="_TableHead_commentaires fixe  internet Déc 08_TBG Onatel Février  2009  Vtbg V3_Budget 2011 v1 (4) 2" xfId="13358" xr:uid="{00000000-0005-0000-0000-00004F1C0000}"/>
    <cellStyle name="_TableHead_commentaires fixe  internet Déc 08_TBG Onatel Février  2009  Vtbg V3_Budget 2011 v1 (4) 3" xfId="17773" xr:uid="{00000000-0005-0000-0000-0000501C0000}"/>
    <cellStyle name="_TableHead_commentaires fixe  internet Déc 08_TBG Onatel Février  2009  Vtbg V3_Budget 2011 v1 (4) 4" xfId="17298" xr:uid="{00000000-0005-0000-0000-0000511C0000}"/>
    <cellStyle name="_TableHead_commentaires fixe  internet Déc 08_TBG Onatel Février  2009  Vtbg V3_Budget Telmob 2011" xfId="3218" xr:uid="{00000000-0005-0000-0000-0000521C0000}"/>
    <cellStyle name="_TableHead_commentaires fixe  internet Déc 08_TBG Onatel Février  2009  Vtbg V3_Budget Telmob 2011 2" xfId="11852" xr:uid="{00000000-0005-0000-0000-0000531C0000}"/>
    <cellStyle name="_TableHead_commentaires fixe  internet Déc 08_TBG Onatel Février  2009  Vtbg V3_Budget Telmob 2011 3" xfId="12962" xr:uid="{00000000-0005-0000-0000-0000541C0000}"/>
    <cellStyle name="_TableHead_commentaires fixe  internet Déc 08_TBG Onatel Février  2009  Vtbg V3_Budget Telmob 2011 4" xfId="10072" xr:uid="{00000000-0005-0000-0000-0000551C0000}"/>
    <cellStyle name="_TableHead_commentaires fixe  internet Déc 08_TBG Onatel Février  2009  Vtbg V3_Commentaires TBG mars" xfId="1528" xr:uid="{00000000-0005-0000-0000-0000561C0000}"/>
    <cellStyle name="_TableHead_commentaires fixe  internet Déc 08_TBG Onatel Février  2009  Vtbg V3_Commentaires TBG mars 2" xfId="13357" xr:uid="{00000000-0005-0000-0000-0000571C0000}"/>
    <cellStyle name="_TableHead_commentaires fixe  internet Déc 08_TBG Onatel Février  2009  Vtbg V3_Commentaires TBG mars 3" xfId="19043" xr:uid="{00000000-0005-0000-0000-0000581C0000}"/>
    <cellStyle name="_TableHead_commentaires fixe  internet Déc 08_TBG Onatel Février  2009  Vtbg V3_Commentaires TBG mars 4" xfId="9900" xr:uid="{00000000-0005-0000-0000-0000591C0000}"/>
    <cellStyle name="_TableHead_commentaires fixe  internet Déc 08_TBG Onatel Février  2009  Vtbg V3_Commentaires TBG mars_Budget 2011 v1 (4)" xfId="1529" xr:uid="{00000000-0005-0000-0000-00005A1C0000}"/>
    <cellStyle name="_TableHead_commentaires fixe  internet Déc 08_TBG Onatel Février  2009  Vtbg V3_Commentaires TBG mars_Budget 2011 v1 (4) 2" xfId="13356" xr:uid="{00000000-0005-0000-0000-00005B1C0000}"/>
    <cellStyle name="_TableHead_commentaires fixe  internet Déc 08_TBG Onatel Février  2009  Vtbg V3_Commentaires TBG mars_Budget 2011 v1 (4) 3" xfId="19507" xr:uid="{00000000-0005-0000-0000-00005C1C0000}"/>
    <cellStyle name="_TableHead_commentaires fixe  internet Déc 08_TBG Onatel Février  2009  Vtbg V3_Commentaires TBG mars_Budget 2011 v1 (4) 4" xfId="19682" xr:uid="{00000000-0005-0000-0000-00005D1C0000}"/>
    <cellStyle name="_TableHead_commentaires fixe  internet Déc 08_TBG Onatel Février  2009  Vtbg V3_Commentaires TBG mars_Budget Telmob 2011" xfId="3219" xr:uid="{00000000-0005-0000-0000-00005E1C0000}"/>
    <cellStyle name="_TableHead_commentaires fixe  internet Déc 08_TBG Onatel Février  2009  Vtbg V3_Commentaires TBG mars_Budget Telmob 2011 2" xfId="11849" xr:uid="{00000000-0005-0000-0000-00005F1C0000}"/>
    <cellStyle name="_TableHead_commentaires fixe  internet Déc 08_TBG Onatel Février  2009  Vtbg V3_Commentaires TBG mars_Budget Telmob 2011 3" xfId="12963" xr:uid="{00000000-0005-0000-0000-0000601C0000}"/>
    <cellStyle name="_TableHead_commentaires fixe  internet Déc 08_TBG Onatel Février  2009  Vtbg V3_Commentaires TBG mars_Budget Telmob 2011 4" xfId="17591" xr:uid="{00000000-0005-0000-0000-0000611C0000}"/>
    <cellStyle name="_TableHead_commentaires fixe  internet Déc 08_TBG Onatel Février  2009  Vtbg V3_Commentaires TBG mars_Copie de Flash du mois d' avril 2009 corrigé par NAIMI" xfId="1530" xr:uid="{00000000-0005-0000-0000-0000621C0000}"/>
    <cellStyle name="_TableHead_commentaires fixe  internet Déc 08_TBG Onatel Février  2009  Vtbg V3_Commentaires TBG mars_Copie de Flash du mois d' avril 2009 corrigé par NAIMI 2" xfId="13355" xr:uid="{00000000-0005-0000-0000-0000631C0000}"/>
    <cellStyle name="_TableHead_commentaires fixe  internet Déc 08_TBG Onatel Février  2009  Vtbg V3_Commentaires TBG mars_Copie de Flash du mois d' avril 2009 corrigé par NAIMI 3" xfId="17772" xr:uid="{00000000-0005-0000-0000-0000641C0000}"/>
    <cellStyle name="_TableHead_commentaires fixe  internet Déc 08_TBG Onatel Février  2009  Vtbg V3_Commentaires TBG mars_Copie de Flash du mois d' avril 2009 corrigé par NAIMI 4" xfId="20021" xr:uid="{00000000-0005-0000-0000-0000651C0000}"/>
    <cellStyle name="_TableHead_commentaires fixe  internet Déc 08_TBG Onatel Février  2009  Vtbg V3_Commentaires TBG mars_Copie de Flash du mois d' avril 2009 corrigé par NAIMI_Budget 2011 v1 (4)" xfId="1531" xr:uid="{00000000-0005-0000-0000-0000661C0000}"/>
    <cellStyle name="_TableHead_commentaires fixe  internet Déc 08_TBG Onatel Février  2009  Vtbg V3_Commentaires TBG mars_Copie de Flash du mois d' avril 2009 corrigé par NAIMI_Budget 2011 v1 (4) 2" xfId="13354" xr:uid="{00000000-0005-0000-0000-0000671C0000}"/>
    <cellStyle name="_TableHead_commentaires fixe  internet Déc 08_TBG Onatel Février  2009  Vtbg V3_Commentaires TBG mars_Copie de Flash du mois d' avril 2009 corrigé par NAIMI_Budget 2011 v1 (4) 3" xfId="17771" xr:uid="{00000000-0005-0000-0000-0000681C0000}"/>
    <cellStyle name="_TableHead_commentaires fixe  internet Déc 08_TBG Onatel Février  2009  Vtbg V3_Commentaires TBG mars_Copie de Flash du mois d' avril 2009 corrigé par NAIMI_Budget 2011 v1 (4) 4" xfId="9657" xr:uid="{00000000-0005-0000-0000-0000691C0000}"/>
    <cellStyle name="_TableHead_commentaires fixe  internet Déc 08_TBG Onatel Février  2009  Vtbg V3_Commentaires TBG mars_Copie de Flash du mois d' avril 2009 corrigé par NAIMI_Budget Telmob 2011" xfId="3220" xr:uid="{00000000-0005-0000-0000-00006A1C0000}"/>
    <cellStyle name="_TableHead_commentaires fixe  internet Déc 08_TBG Onatel Février  2009  Vtbg V3_Commentaires TBG mars_Copie de Flash du mois d' avril 2009 corrigé par NAIMI_Budget Telmob 2011 2" xfId="11846" xr:uid="{00000000-0005-0000-0000-00006B1C0000}"/>
    <cellStyle name="_TableHead_commentaires fixe  internet Déc 08_TBG Onatel Février  2009  Vtbg V3_Commentaires TBG mars_Copie de Flash du mois d' avril 2009 corrigé par NAIMI_Budget Telmob 2011 3" xfId="12964" xr:uid="{00000000-0005-0000-0000-00006C1C0000}"/>
    <cellStyle name="_TableHead_commentaires fixe  internet Déc 08_TBG Onatel Février  2009  Vtbg V3_Commentaires TBG mars_Copie de Flash du mois d' avril 2009 corrigé par NAIMI_Budget Telmob 2011 4" xfId="19417" xr:uid="{00000000-0005-0000-0000-00006D1C0000}"/>
    <cellStyle name="_TableHead_commentaires fixe  internet Déc 08_TBG Onatel Février  2009  Vtbg V3_Commentaires TBG mars_Copie de Flash du mois d' avril 2009 corrigé par NAIMI_Flash du mois de mai 2009" xfId="1532" xr:uid="{00000000-0005-0000-0000-00006E1C0000}"/>
    <cellStyle name="_TableHead_commentaires fixe  internet Déc 08_TBG Onatel Février  2009  Vtbg V3_Commentaires TBG mars_Copie de Flash du mois d' avril 2009 corrigé par NAIMI_Flash du mois de mai 2009 2" xfId="13353" xr:uid="{00000000-0005-0000-0000-00006F1C0000}"/>
    <cellStyle name="_TableHead_commentaires fixe  internet Déc 08_TBG Onatel Février  2009  Vtbg V3_Commentaires TBG mars_Copie de Flash du mois d' avril 2009 corrigé par NAIMI_Flash du mois de mai 2009 3" xfId="19211" xr:uid="{00000000-0005-0000-0000-0000701C0000}"/>
    <cellStyle name="_TableHead_commentaires fixe  internet Déc 08_TBG Onatel Février  2009  Vtbg V3_Commentaires TBG mars_Copie de Flash du mois d' avril 2009 corrigé par NAIMI_Flash du mois de mai 2009 4" xfId="11249" xr:uid="{00000000-0005-0000-0000-0000711C0000}"/>
    <cellStyle name="_TableHead_commentaires fixe  internet Déc 08_TBG Onatel Février  2009  Vtbg V3_Commentaires TBG mars_Copie de Flash du mois d' avril 2009 corrigé par NAIMI_Flash du mois de mai 2009_Budget 2011 v1 (4)" xfId="1533" xr:uid="{00000000-0005-0000-0000-0000721C0000}"/>
    <cellStyle name="_TableHead_commentaires fixe  internet Déc 08_TBG Onatel Février  2009  Vtbg V3_Commentaires TBG mars_Copie de Flash du mois d' avril 2009 corrigé par NAIMI_Flash du mois de mai 2009_Budget 2011 v1 (4) 2" xfId="13352" xr:uid="{00000000-0005-0000-0000-0000731C0000}"/>
    <cellStyle name="_TableHead_commentaires fixe  internet Déc 08_TBG Onatel Février  2009  Vtbg V3_Commentaires TBG mars_Copie de Flash du mois d' avril 2009 corrigé par NAIMI_Flash du mois de mai 2009_Budget 2011 v1 (4) 3" xfId="19506" xr:uid="{00000000-0005-0000-0000-0000741C0000}"/>
    <cellStyle name="_TableHead_commentaires fixe  internet Déc 08_TBG Onatel Février  2009  Vtbg V3_Commentaires TBG mars_Copie de Flash du mois d' avril 2009 corrigé par NAIMI_Flash du mois de mai 2009_Budget 2011 v1 (4) 4" xfId="19854" xr:uid="{00000000-0005-0000-0000-0000751C0000}"/>
    <cellStyle name="_TableHead_commentaires fixe  internet Déc 08_TBG Onatel Février  2009  Vtbg V3_Commentaires TBG mars_Copie de Flash du mois d' avril 2009 corrigé par NAIMI_Flash du mois de mai 2009_Budget Telmob 2011" xfId="3221" xr:uid="{00000000-0005-0000-0000-0000761C0000}"/>
    <cellStyle name="_TableHead_commentaires fixe  internet Déc 08_TBG Onatel Février  2009  Vtbg V3_Commentaires TBG mars_Copie de Flash du mois d' avril 2009 corrigé par NAIMI_Flash du mois de mai 2009_Budget Telmob 2011 2" xfId="11844" xr:uid="{00000000-0005-0000-0000-0000771C0000}"/>
    <cellStyle name="_TableHead_commentaires fixe  internet Déc 08_TBG Onatel Février  2009  Vtbg V3_Commentaires TBG mars_Copie de Flash du mois d' avril 2009 corrigé par NAIMI_Flash du mois de mai 2009_Budget Telmob 2011 3" xfId="17397" xr:uid="{00000000-0005-0000-0000-0000781C0000}"/>
    <cellStyle name="_TableHead_commentaires fixe  internet Déc 08_TBG Onatel Février  2009  Vtbg V3_Commentaires TBG mars_Copie de Flash du mois d' avril 2009 corrigé par NAIMI_Flash du mois de mai 2009_Budget Telmob 2011 4" xfId="19101" xr:uid="{00000000-0005-0000-0000-0000791C0000}"/>
    <cellStyle name="_TableHead_commentaires fixe  internet Déc 08_TBG Onatel Février  2009  Vtbg V3_Commentaires TBG mars_Copie de Flash du mois d' avril 2009 corrigé par NAIMI_Reporting Onatel Mai 2009 V 0" xfId="1534" xr:uid="{00000000-0005-0000-0000-00007A1C0000}"/>
    <cellStyle name="_TableHead_commentaires fixe  internet Déc 08_TBG Onatel Février  2009  Vtbg V3_Commentaires TBG mars_Copie de Flash du mois d' avril 2009 corrigé par NAIMI_Reporting Onatel Mai 2009 V 0 2" xfId="13351" xr:uid="{00000000-0005-0000-0000-00007B1C0000}"/>
    <cellStyle name="_TableHead_commentaires fixe  internet Déc 08_TBG Onatel Février  2009  Vtbg V3_Commentaires TBG mars_Copie de Flash du mois d' avril 2009 corrigé par NAIMI_Reporting Onatel Mai 2009 V 0 3" xfId="17770" xr:uid="{00000000-0005-0000-0000-00007C1C0000}"/>
    <cellStyle name="_TableHead_commentaires fixe  internet Déc 08_TBG Onatel Février  2009  Vtbg V3_Commentaires TBG mars_Copie de Flash du mois d' avril 2009 corrigé par NAIMI_Reporting Onatel Mai 2009 V 0 4" xfId="20020" xr:uid="{00000000-0005-0000-0000-00007D1C0000}"/>
    <cellStyle name="_TableHead_commentaires fixe  internet Déc 08_TBG Onatel Février  2009  Vtbg V3_Commentaires TBG mars_Copie de Flash du mois d' avril 2009 corrigé par NAIMI_Reporting Onatel Mai 2009 V 0_Budget 2011 v1 (4)" xfId="1535" xr:uid="{00000000-0005-0000-0000-00007E1C0000}"/>
    <cellStyle name="_TableHead_commentaires fixe  internet Déc 08_TBG Onatel Février  2009  Vtbg V3_Commentaires TBG mars_Copie de Flash du mois d' avril 2009 corrigé par NAIMI_Reporting Onatel Mai 2009 V 0_Budget 2011 v1 (4) 2" xfId="13350" xr:uid="{00000000-0005-0000-0000-00007F1C0000}"/>
    <cellStyle name="_TableHead_commentaires fixe  internet Déc 08_TBG Onatel Février  2009  Vtbg V3_Commentaires TBG mars_Copie de Flash du mois d' avril 2009 corrigé par NAIMI_Reporting Onatel Mai 2009 V 0_Budget 2011 v1 (4) 3" xfId="8473" xr:uid="{00000000-0005-0000-0000-0000801C0000}"/>
    <cellStyle name="_TableHead_commentaires fixe  internet Déc 08_TBG Onatel Février  2009  Vtbg V3_Commentaires TBG mars_Copie de Flash du mois d' avril 2009 corrigé par NAIMI_Reporting Onatel Mai 2009 V 0_Budget 2011 v1 (4) 4" xfId="10475" xr:uid="{00000000-0005-0000-0000-0000811C0000}"/>
    <cellStyle name="_TableHead_commentaires fixe  internet Déc 08_TBG Onatel Février  2009  Vtbg V3_Commentaires TBG mars_Copie de Flash du mois d' avril 2009 corrigé par NAIMI_Reporting Onatel Mai 2009 V 0_Budget Telmob 2011" xfId="3222" xr:uid="{00000000-0005-0000-0000-0000821C0000}"/>
    <cellStyle name="_TableHead_commentaires fixe  internet Déc 08_TBG Onatel Février  2009  Vtbg V3_Commentaires TBG mars_Copie de Flash du mois d' avril 2009 corrigé par NAIMI_Reporting Onatel Mai 2009 V 0_Budget Telmob 2011 2" xfId="11842" xr:uid="{00000000-0005-0000-0000-0000831C0000}"/>
    <cellStyle name="_TableHead_commentaires fixe  internet Déc 08_TBG Onatel Février  2009  Vtbg V3_Commentaires TBG mars_Copie de Flash du mois d' avril 2009 corrigé par NAIMI_Reporting Onatel Mai 2009 V 0_Budget Telmob 2011 3" xfId="12965" xr:uid="{00000000-0005-0000-0000-0000841C0000}"/>
    <cellStyle name="_TableHead_commentaires fixe  internet Déc 08_TBG Onatel Février  2009  Vtbg V3_Commentaires TBG mars_Copie de Flash du mois d' avril 2009 corrigé par NAIMI_Reporting Onatel Mai 2009 V 0_Budget Telmob 2011 4" xfId="11653" xr:uid="{00000000-0005-0000-0000-0000851C0000}"/>
    <cellStyle name="_TableHead_commentaires fixe  internet Déc 08_TBG Onatel Février  2009  Vtbg V3_Commentaires TBG mars_Copie de Flash du mois d' avril 2009 corrigé par NAIMI_Reporting Onatel Mai 2009 V 0_Reporting Onatel septembre  2009 préparé" xfId="1536" xr:uid="{00000000-0005-0000-0000-0000861C0000}"/>
    <cellStyle name="_TableHead_commentaires fixe  internet Déc 08_TBG Onatel Février  2009  Vtbg V3_Commentaires TBG mars_Copie de Flash du mois d' avril 2009 corrigé par NAIMI_Reporting Onatel Mai 2009 V 0_Reporting Onatel septembre  2009 préparé 2" xfId="13349" xr:uid="{00000000-0005-0000-0000-0000871C0000}"/>
    <cellStyle name="_TableHead_commentaires fixe  internet Déc 08_TBG Onatel Février  2009  Vtbg V3_Commentaires TBG mars_Copie de Flash du mois d' avril 2009 corrigé par NAIMI_Reporting Onatel Mai 2009 V 0_Reporting Onatel septembre  2009 préparé 3" xfId="17769" xr:uid="{00000000-0005-0000-0000-0000881C0000}"/>
    <cellStyle name="_TableHead_commentaires fixe  internet Déc 08_TBG Onatel Février  2009  Vtbg V3_Commentaires TBG mars_Copie de Flash du mois d' avril 2009 corrigé par NAIMI_Reporting Onatel Mai 2009 V 0_Reporting Onatel septembre  2009 préparé 4" xfId="17129" xr:uid="{00000000-0005-0000-0000-0000891C0000}"/>
    <cellStyle name="_TableHead_commentaires fixe  internet Déc 08_TBG Onatel Février  2009  Vtbg V3_Commentaires TBG mars_Copie de Flash du mois d' avril 2009 corrigé par NAIMI_Reporting Onatel Mai 2009 V 0_Reporting Onatel septembre  2009 préparé_Budget 2011 v1 (4)" xfId="1537" xr:uid="{00000000-0005-0000-0000-00008A1C0000}"/>
    <cellStyle name="_TableHead_commentaires fixe  internet Déc 08_TBG Onatel Février  2009  Vtbg V3_Commentaires TBG mars_Copie de Flash du mois d' avril 2009 corrigé par NAIMI_Reporting Onatel Mai 2009 V 0_Reporting Onatel septembre  2009 préparé_Budget 2011 v1 (4) 2" xfId="13348" xr:uid="{00000000-0005-0000-0000-00008B1C0000}"/>
    <cellStyle name="_TableHead_commentaires fixe  internet Déc 08_TBG Onatel Février  2009  Vtbg V3_Commentaires TBG mars_Copie de Flash du mois d' avril 2009 corrigé par NAIMI_Reporting Onatel Mai 2009 V 0_Reporting Onatel septembre  2009 préparé_Budget 2011 v1 (4) 3" xfId="19138" xr:uid="{00000000-0005-0000-0000-00008C1C0000}"/>
    <cellStyle name="_TableHead_commentaires fixe  internet Déc 08_TBG Onatel Février  2009  Vtbg V3_Commentaires TBG mars_Copie de Flash du mois d' avril 2009 corrigé par NAIMI_Reporting Onatel Mai 2009 V 0_Reporting Onatel septembre  2009 préparé_Budget 2011 v1 (4) 4" xfId="11011" xr:uid="{00000000-0005-0000-0000-00008D1C0000}"/>
    <cellStyle name="_TableHead_commentaires fixe  internet Déc 08_TBG Onatel Février  2009  Vtbg V3_Commentaires TBG mars_Copie de Flash du mois d' avril 2009 corrigé par NAIMI_Reporting Onatel septembre  2009 préparé" xfId="1538" xr:uid="{00000000-0005-0000-0000-00008E1C0000}"/>
    <cellStyle name="_TableHead_commentaires fixe  internet Déc 08_TBG Onatel Février  2009  Vtbg V3_Commentaires TBG mars_Copie de Flash du mois d' avril 2009 corrigé par NAIMI_Reporting Onatel septembre  2009 préparé 2" xfId="13347" xr:uid="{00000000-0005-0000-0000-00008F1C0000}"/>
    <cellStyle name="_TableHead_commentaires fixe  internet Déc 08_TBG Onatel Février  2009  Vtbg V3_Commentaires TBG mars_Copie de Flash du mois d' avril 2009 corrigé par NAIMI_Reporting Onatel septembre  2009 préparé 3" xfId="19505" xr:uid="{00000000-0005-0000-0000-0000901C0000}"/>
    <cellStyle name="_TableHead_commentaires fixe  internet Déc 08_TBG Onatel Février  2009  Vtbg V3_Commentaires TBG mars_Copie de Flash du mois d' avril 2009 corrigé par NAIMI_Reporting Onatel septembre  2009 préparé 4" xfId="19791" xr:uid="{00000000-0005-0000-0000-0000911C0000}"/>
    <cellStyle name="_TableHead_commentaires fixe  internet Déc 08_TBG Onatel Février  2009  Vtbg V3_Commentaires TBG mars_Copie de Flash du mois d' avril 2009 corrigé par NAIMI_Reporting Onatel septembre  2009 préparé_Budget 2011 v1 (4)" xfId="1539" xr:uid="{00000000-0005-0000-0000-0000921C0000}"/>
    <cellStyle name="_TableHead_commentaires fixe  internet Déc 08_TBG Onatel Février  2009  Vtbg V3_Commentaires TBG mars_Copie de Flash du mois d' avril 2009 corrigé par NAIMI_Reporting Onatel septembre  2009 préparé_Budget 2011 v1 (4) 2" xfId="13346" xr:uid="{00000000-0005-0000-0000-0000931C0000}"/>
    <cellStyle name="_TableHead_commentaires fixe  internet Déc 08_TBG Onatel Février  2009  Vtbg V3_Commentaires TBG mars_Copie de Flash du mois d' avril 2009 corrigé par NAIMI_Reporting Onatel septembre  2009 préparé_Budget 2011 v1 (4) 3" xfId="17768" xr:uid="{00000000-0005-0000-0000-0000941C0000}"/>
    <cellStyle name="_TableHead_commentaires fixe  internet Déc 08_TBG Onatel Février  2009  Vtbg V3_Commentaires TBG mars_Copie de Flash du mois d' avril 2009 corrigé par NAIMI_Reporting Onatel septembre  2009 préparé_Budget 2011 v1 (4) 4" xfId="20019" xr:uid="{00000000-0005-0000-0000-0000951C0000}"/>
    <cellStyle name="_TableHead_commentaires fixe  internet Déc 08_TBG Onatel Février  2009  Vtbg V3_Commentaires TBG mars_Flash du mois d' avril 2009" xfId="1540" xr:uid="{00000000-0005-0000-0000-0000961C0000}"/>
    <cellStyle name="_TableHead_commentaires fixe  internet Déc 08_TBG Onatel Février  2009  Vtbg V3_Commentaires TBG mars_Flash du mois d' avril 2009 2" xfId="13345" xr:uid="{00000000-0005-0000-0000-0000971C0000}"/>
    <cellStyle name="_TableHead_commentaires fixe  internet Déc 08_TBG Onatel Février  2009  Vtbg V3_Commentaires TBG mars_Flash du mois d' avril 2009 3" xfId="8529" xr:uid="{00000000-0005-0000-0000-0000981C0000}"/>
    <cellStyle name="_TableHead_commentaires fixe  internet Déc 08_TBG Onatel Février  2009  Vtbg V3_Commentaires TBG mars_Flash du mois d' avril 2009 4" xfId="11074" xr:uid="{00000000-0005-0000-0000-0000991C0000}"/>
    <cellStyle name="_TableHead_commentaires fixe  internet Déc 08_TBG Onatel Février  2009  Vtbg V3_Commentaires TBG mars_Flash du mois d' avril 2009_Budget 2011 v1 (4)" xfId="1541" xr:uid="{00000000-0005-0000-0000-00009A1C0000}"/>
    <cellStyle name="_TableHead_commentaires fixe  internet Déc 08_TBG Onatel Février  2009  Vtbg V3_Commentaires TBG mars_Flash du mois d' avril 2009_Budget 2011 v1 (4) 2" xfId="13344" xr:uid="{00000000-0005-0000-0000-00009B1C0000}"/>
    <cellStyle name="_TableHead_commentaires fixe  internet Déc 08_TBG Onatel Février  2009  Vtbg V3_Commentaires TBG mars_Flash du mois d' avril 2009_Budget 2011 v1 (4) 3" xfId="9085" xr:uid="{00000000-0005-0000-0000-00009C1C0000}"/>
    <cellStyle name="_TableHead_commentaires fixe  internet Déc 08_TBG Onatel Février  2009  Vtbg V3_Commentaires TBG mars_Flash du mois d' avril 2009_Budget 2011 v1 (4) 4" xfId="17168" xr:uid="{00000000-0005-0000-0000-00009D1C0000}"/>
    <cellStyle name="_TableHead_commentaires fixe  internet Déc 08_TBG Onatel Février  2009  Vtbg V3_Commentaires TBG mars_Flash du mois d' avril 2009_Budget Telmob 2011" xfId="3223" xr:uid="{00000000-0005-0000-0000-00009E1C0000}"/>
    <cellStyle name="_TableHead_commentaires fixe  internet Déc 08_TBG Onatel Février  2009  Vtbg V3_Commentaires TBG mars_Flash du mois d' avril 2009_Budget Telmob 2011 2" xfId="11840" xr:uid="{00000000-0005-0000-0000-00009F1C0000}"/>
    <cellStyle name="_TableHead_commentaires fixe  internet Déc 08_TBG Onatel Février  2009  Vtbg V3_Commentaires TBG mars_Flash du mois d' avril 2009_Budget Telmob 2011 3" xfId="12967" xr:uid="{00000000-0005-0000-0000-0000A01C0000}"/>
    <cellStyle name="_TableHead_commentaires fixe  internet Déc 08_TBG Onatel Février  2009  Vtbg V3_Commentaires TBG mars_Flash du mois d' avril 2009_Budget Telmob 2011 4" xfId="19276" xr:uid="{00000000-0005-0000-0000-0000A11C0000}"/>
    <cellStyle name="_TableHead_commentaires fixe  internet Déc 08_TBG Onatel Février  2009  Vtbg V3_Commentaires TBG mars_Flash du mois d' avril 2009_Flash du mois de mai 2009" xfId="1542" xr:uid="{00000000-0005-0000-0000-0000A21C0000}"/>
    <cellStyle name="_TableHead_commentaires fixe  internet Déc 08_TBG Onatel Février  2009  Vtbg V3_Commentaires TBG mars_Flash du mois d' avril 2009_Flash du mois de mai 2009 2" xfId="13343" xr:uid="{00000000-0005-0000-0000-0000A31C0000}"/>
    <cellStyle name="_TableHead_commentaires fixe  internet Déc 08_TBG Onatel Février  2009  Vtbg V3_Commentaires TBG mars_Flash du mois d' avril 2009_Flash du mois de mai 2009 3" xfId="9315" xr:uid="{00000000-0005-0000-0000-0000A41C0000}"/>
    <cellStyle name="_TableHead_commentaires fixe  internet Déc 08_TBG Onatel Février  2009  Vtbg V3_Commentaires TBG mars_Flash du mois d' avril 2009_Flash du mois de mai 2009 4" xfId="11047" xr:uid="{00000000-0005-0000-0000-0000A51C0000}"/>
    <cellStyle name="_TableHead_commentaires fixe  internet Déc 08_TBG Onatel Février  2009  Vtbg V3_Commentaires TBG mars_Flash du mois d' avril 2009_Flash du mois de mai 2009_Budget 2011 v1 (4)" xfId="1543" xr:uid="{00000000-0005-0000-0000-0000A61C0000}"/>
    <cellStyle name="_TableHead_commentaires fixe  internet Déc 08_TBG Onatel Février  2009  Vtbg V3_Commentaires TBG mars_Flash du mois d' avril 2009_Flash du mois de mai 2009_Budget 2011 v1 (4) 2" xfId="13342" xr:uid="{00000000-0005-0000-0000-0000A71C0000}"/>
    <cellStyle name="_TableHead_commentaires fixe  internet Déc 08_TBG Onatel Février  2009  Vtbg V3_Commentaires TBG mars_Flash du mois d' avril 2009_Flash du mois de mai 2009_Budget 2011 v1 (4) 3" xfId="17767" xr:uid="{00000000-0005-0000-0000-0000A81C0000}"/>
    <cellStyle name="_TableHead_commentaires fixe  internet Déc 08_TBG Onatel Février  2009  Vtbg V3_Commentaires TBG mars_Flash du mois d' avril 2009_Flash du mois de mai 2009_Budget 2011 v1 (4) 4" xfId="19768" xr:uid="{00000000-0005-0000-0000-0000A91C0000}"/>
    <cellStyle name="_TableHead_commentaires fixe  internet Déc 08_TBG Onatel Février  2009  Vtbg V3_Commentaires TBG mars_Flash du mois d' avril 2009_Flash du mois de mai 2009_Budget Telmob 2011" xfId="3224" xr:uid="{00000000-0005-0000-0000-0000AA1C0000}"/>
    <cellStyle name="_TableHead_commentaires fixe  internet Déc 08_TBG Onatel Février  2009  Vtbg V3_Commentaires TBG mars_Flash du mois d' avril 2009_Flash du mois de mai 2009_Budget Telmob 2011 2" xfId="11838" xr:uid="{00000000-0005-0000-0000-0000AB1C0000}"/>
    <cellStyle name="_TableHead_commentaires fixe  internet Déc 08_TBG Onatel Février  2009  Vtbg V3_Commentaires TBG mars_Flash du mois d' avril 2009_Flash du mois de mai 2009_Budget Telmob 2011 3" xfId="12968" xr:uid="{00000000-0005-0000-0000-0000AC1C0000}"/>
    <cellStyle name="_TableHead_commentaires fixe  internet Déc 08_TBG Onatel Février  2009  Vtbg V3_Commentaires TBG mars_Flash du mois d' avril 2009_Flash du mois de mai 2009_Budget Telmob 2011 4" xfId="19127" xr:uid="{00000000-0005-0000-0000-0000AD1C0000}"/>
    <cellStyle name="_TableHead_commentaires fixe  internet Déc 08_TBG Onatel Février  2009  Vtbg V3_Commentaires TBG mars_Flash du mois d' avril 2009_Reporting Onatel Mai 2009 V 0" xfId="1544" xr:uid="{00000000-0005-0000-0000-0000AE1C0000}"/>
    <cellStyle name="_TableHead_commentaires fixe  internet Déc 08_TBG Onatel Février  2009  Vtbg V3_Commentaires TBG mars_Flash du mois d' avril 2009_Reporting Onatel Mai 2009 V 0 2" xfId="13341" xr:uid="{00000000-0005-0000-0000-0000AF1C0000}"/>
    <cellStyle name="_TableHead_commentaires fixe  internet Déc 08_TBG Onatel Février  2009  Vtbg V3_Commentaires TBG mars_Flash du mois d' avril 2009_Reporting Onatel Mai 2009 V 0 3" xfId="18963" xr:uid="{00000000-0005-0000-0000-0000B01C0000}"/>
    <cellStyle name="_TableHead_commentaires fixe  internet Déc 08_TBG Onatel Février  2009  Vtbg V3_Commentaires TBG mars_Flash du mois d' avril 2009_Reporting Onatel Mai 2009 V 0 4" xfId="20018" xr:uid="{00000000-0005-0000-0000-0000B11C0000}"/>
    <cellStyle name="_TableHead_commentaires fixe  internet Déc 08_TBG Onatel Février  2009  Vtbg V3_Commentaires TBG mars_Flash du mois d' avril 2009_Reporting Onatel Mai 2009 V 0_Budget 2011 v1 (4)" xfId="1545" xr:uid="{00000000-0005-0000-0000-0000B21C0000}"/>
    <cellStyle name="_TableHead_commentaires fixe  internet Déc 08_TBG Onatel Février  2009  Vtbg V3_Commentaires TBG mars_Flash du mois d' avril 2009_Reporting Onatel Mai 2009 V 0_Budget 2011 v1 (4) 2" xfId="13340" xr:uid="{00000000-0005-0000-0000-0000B31C0000}"/>
    <cellStyle name="_TableHead_commentaires fixe  internet Déc 08_TBG Onatel Février  2009  Vtbg V3_Commentaires TBG mars_Flash du mois d' avril 2009_Reporting Onatel Mai 2009 V 0_Budget 2011 v1 (4) 3" xfId="19504" xr:uid="{00000000-0005-0000-0000-0000B41C0000}"/>
    <cellStyle name="_TableHead_commentaires fixe  internet Déc 08_TBG Onatel Février  2009  Vtbg V3_Commentaires TBG mars_Flash du mois d' avril 2009_Reporting Onatel Mai 2009 V 0_Budget 2011 v1 (4) 4" xfId="10662" xr:uid="{00000000-0005-0000-0000-0000B51C0000}"/>
    <cellStyle name="_TableHead_commentaires fixe  internet Déc 08_TBG Onatel Février  2009  Vtbg V3_Commentaires TBG mars_Flash du mois d' avril 2009_Reporting Onatel Mai 2009 V 0_Budget Telmob 2011" xfId="3225" xr:uid="{00000000-0005-0000-0000-0000B61C0000}"/>
    <cellStyle name="_TableHead_commentaires fixe  internet Déc 08_TBG Onatel Février  2009  Vtbg V3_Commentaires TBG mars_Flash du mois d' avril 2009_Reporting Onatel Mai 2009 V 0_Budget Telmob 2011 2" xfId="11836" xr:uid="{00000000-0005-0000-0000-0000B71C0000}"/>
    <cellStyle name="_TableHead_commentaires fixe  internet Déc 08_TBG Onatel Février  2009  Vtbg V3_Commentaires TBG mars_Flash du mois d' avril 2009_Reporting Onatel Mai 2009 V 0_Budget Telmob 2011 3" xfId="12969" xr:uid="{00000000-0005-0000-0000-0000B81C0000}"/>
    <cellStyle name="_TableHead_commentaires fixe  internet Déc 08_TBG Onatel Février  2009  Vtbg V3_Commentaires TBG mars_Flash du mois d' avril 2009_Reporting Onatel Mai 2009 V 0_Budget Telmob 2011 4" xfId="11652" xr:uid="{00000000-0005-0000-0000-0000B91C0000}"/>
    <cellStyle name="_TableHead_commentaires fixe  internet Déc 08_TBG Onatel Février  2009  Vtbg V3_Commentaires TBG mars_Flash du mois d' avril 2009_Reporting Onatel septembre  2009 préparé" xfId="1546" xr:uid="{00000000-0005-0000-0000-0000BA1C0000}"/>
    <cellStyle name="_TableHead_commentaires fixe  internet Déc 08_TBG Onatel Février  2009  Vtbg V3_Commentaires TBG mars_Flash du mois d' avril 2009_Reporting Onatel septembre  2009 préparé 2" xfId="13339" xr:uid="{00000000-0005-0000-0000-0000BB1C0000}"/>
    <cellStyle name="_TableHead_commentaires fixe  internet Déc 08_TBG Onatel Février  2009  Vtbg V3_Commentaires TBG mars_Flash du mois d' avril 2009_Reporting Onatel septembre  2009 préparé 3" xfId="17766" xr:uid="{00000000-0005-0000-0000-0000BC1C0000}"/>
    <cellStyle name="_TableHead_commentaires fixe  internet Déc 08_TBG Onatel Février  2009  Vtbg V3_Commentaires TBG mars_Flash du mois d' avril 2009_Reporting Onatel septembre  2009 préparé 4" xfId="9899" xr:uid="{00000000-0005-0000-0000-0000BD1C0000}"/>
    <cellStyle name="_TableHead_commentaires fixe  internet Déc 08_TBG Onatel Février  2009  Vtbg V3_Commentaires TBG mars_Flash du mois d' avril 2009_Reporting Onatel septembre  2009 préparé_Budget 2011 v1 (4)" xfId="1547" xr:uid="{00000000-0005-0000-0000-0000BE1C0000}"/>
    <cellStyle name="_TableHead_commentaires fixe  internet Déc 08_TBG Onatel Février  2009  Vtbg V3_Commentaires TBG mars_Flash du mois d' avril 2009_Reporting Onatel septembre  2009 préparé_Budget 2011 v1 (4) 2" xfId="9823" xr:uid="{00000000-0005-0000-0000-0000BF1C0000}"/>
    <cellStyle name="_TableHead_commentaires fixe  internet Déc 08_TBG Onatel Février  2009  Vtbg V3_Commentaires TBG mars_Flash du mois d' avril 2009_Reporting Onatel septembre  2009 préparé_Budget 2011 v1 (4) 3" xfId="17765" xr:uid="{00000000-0005-0000-0000-0000C01C0000}"/>
    <cellStyle name="_TableHead_commentaires fixe  internet Déc 08_TBG Onatel Février  2009  Vtbg V3_Commentaires TBG mars_Flash du mois d' avril 2009_Reporting Onatel septembre  2009 préparé_Budget 2011 v1 (4) 4" xfId="19904" xr:uid="{00000000-0005-0000-0000-0000C11C0000}"/>
    <cellStyle name="_TableHead_commentaires fixe  internet Déc 08_TBG Onatel Février  2009  Vtbg V3_Commentaires TBG mars_Flash du mois de mai 2009" xfId="1548" xr:uid="{00000000-0005-0000-0000-0000C21C0000}"/>
    <cellStyle name="_TableHead_commentaires fixe  internet Déc 08_TBG Onatel Février  2009  Vtbg V3_Commentaires TBG mars_Flash du mois de mai 2009 2" xfId="13338" xr:uid="{00000000-0005-0000-0000-0000C31C0000}"/>
    <cellStyle name="_TableHead_commentaires fixe  internet Déc 08_TBG Onatel Février  2009  Vtbg V3_Commentaires TBG mars_Flash du mois de mai 2009 3" xfId="19189" xr:uid="{00000000-0005-0000-0000-0000C41C0000}"/>
    <cellStyle name="_TableHead_commentaires fixe  internet Déc 08_TBG Onatel Février  2009  Vtbg V3_Commentaires TBG mars_Flash du mois de mai 2009 4" xfId="20017" xr:uid="{00000000-0005-0000-0000-0000C51C0000}"/>
    <cellStyle name="_TableHead_commentaires fixe  internet Déc 08_TBG Onatel Février  2009  Vtbg V3_Commentaires TBG mars_Flash du mois de mai 2009_Budget 2011 v1 (4)" xfId="1549" xr:uid="{00000000-0005-0000-0000-0000C61C0000}"/>
    <cellStyle name="_TableHead_commentaires fixe  internet Déc 08_TBG Onatel Février  2009  Vtbg V3_Commentaires TBG mars_Flash du mois de mai 2009_Budget 2011 v1 (4) 2" xfId="13337" xr:uid="{00000000-0005-0000-0000-0000C71C0000}"/>
    <cellStyle name="_TableHead_commentaires fixe  internet Déc 08_TBG Onatel Février  2009  Vtbg V3_Commentaires TBG mars_Flash du mois de mai 2009_Budget 2011 v1 (4) 3" xfId="19503" xr:uid="{00000000-0005-0000-0000-0000C81C0000}"/>
    <cellStyle name="_TableHead_commentaires fixe  internet Déc 08_TBG Onatel Février  2009  Vtbg V3_Commentaires TBG mars_Flash du mois de mai 2009_Budget 2011 v1 (4) 4" xfId="10571" xr:uid="{00000000-0005-0000-0000-0000C91C0000}"/>
    <cellStyle name="_TableHead_commentaires fixe  internet Déc 08_TBG Onatel Février  2009  Vtbg V3_Commentaires TBG mars_Flash du mois de mai 2009_Budget Telmob 2011" xfId="3226" xr:uid="{00000000-0005-0000-0000-0000CA1C0000}"/>
    <cellStyle name="_TableHead_commentaires fixe  internet Déc 08_TBG Onatel Février  2009  Vtbg V3_Commentaires TBG mars_Flash du mois de mai 2009_Budget Telmob 2011 2" xfId="11834" xr:uid="{00000000-0005-0000-0000-0000CB1C0000}"/>
    <cellStyle name="_TableHead_commentaires fixe  internet Déc 08_TBG Onatel Février  2009  Vtbg V3_Commentaires TBG mars_Flash du mois de mai 2009_Budget Telmob 2011 3" xfId="12970" xr:uid="{00000000-0005-0000-0000-0000CC1C0000}"/>
    <cellStyle name="_TableHead_commentaires fixe  internet Déc 08_TBG Onatel Février  2009  Vtbg V3_Commentaires TBG mars_Flash du mois de mai 2009_Budget Telmob 2011 4" xfId="11679" xr:uid="{00000000-0005-0000-0000-0000CD1C0000}"/>
    <cellStyle name="_TableHead_commentaires fixe  internet Déc 08_TBG Onatel Février  2009  Vtbg V3_Commentaires TBG mars_Reporting Onatel Mai 2009 V 0" xfId="1550" xr:uid="{00000000-0005-0000-0000-0000CE1C0000}"/>
    <cellStyle name="_TableHead_commentaires fixe  internet Déc 08_TBG Onatel Février  2009  Vtbg V3_Commentaires TBG mars_Reporting Onatel Mai 2009 V 0 2" xfId="13336" xr:uid="{00000000-0005-0000-0000-0000CF1C0000}"/>
    <cellStyle name="_TableHead_commentaires fixe  internet Déc 08_TBG Onatel Février  2009  Vtbg V3_Commentaires TBG mars_Reporting Onatel Mai 2009 V 0 3" xfId="17764" xr:uid="{00000000-0005-0000-0000-0000D01C0000}"/>
    <cellStyle name="_TableHead_commentaires fixe  internet Déc 08_TBG Onatel Février  2009  Vtbg V3_Commentaires TBG mars_Reporting Onatel Mai 2009 V 0 4" xfId="17099" xr:uid="{00000000-0005-0000-0000-0000D11C0000}"/>
    <cellStyle name="_TableHead_commentaires fixe  internet Déc 08_TBG Onatel Février  2009  Vtbg V3_Commentaires TBG mars_Reporting Onatel Mai 2009 V 0_Budget 2011 v1 (4)" xfId="1551" xr:uid="{00000000-0005-0000-0000-0000D21C0000}"/>
    <cellStyle name="_TableHead_commentaires fixe  internet Déc 08_TBG Onatel Février  2009  Vtbg V3_Commentaires TBG mars_Reporting Onatel Mai 2009 V 0_Budget 2011 v1 (4) 2" xfId="13335" xr:uid="{00000000-0005-0000-0000-0000D31C0000}"/>
    <cellStyle name="_TableHead_commentaires fixe  internet Déc 08_TBG Onatel Février  2009  Vtbg V3_Commentaires TBG mars_Reporting Onatel Mai 2009 V 0_Budget 2011 v1 (4) 3" xfId="8485" xr:uid="{00000000-0005-0000-0000-0000D41C0000}"/>
    <cellStyle name="_TableHead_commentaires fixe  internet Déc 08_TBG Onatel Février  2009  Vtbg V3_Commentaires TBG mars_Reporting Onatel Mai 2009 V 0_Budget 2011 v1 (4) 4" xfId="10489" xr:uid="{00000000-0005-0000-0000-0000D51C0000}"/>
    <cellStyle name="_TableHead_commentaires fixe  internet Déc 08_TBG Onatel Février  2009  Vtbg V3_Commentaires TBG mars_Reporting Onatel Mai 2009 V 0_Budget Telmob 2011" xfId="3227" xr:uid="{00000000-0005-0000-0000-0000D61C0000}"/>
    <cellStyle name="_TableHead_commentaires fixe  internet Déc 08_TBG Onatel Février  2009  Vtbg V3_Commentaires TBG mars_Reporting Onatel Mai 2009 V 0_Budget Telmob 2011 2" xfId="11832" xr:uid="{00000000-0005-0000-0000-0000D71C0000}"/>
    <cellStyle name="_TableHead_commentaires fixe  internet Déc 08_TBG Onatel Février  2009  Vtbg V3_Commentaires TBG mars_Reporting Onatel Mai 2009 V 0_Budget Telmob 2011 3" xfId="12971" xr:uid="{00000000-0005-0000-0000-0000D81C0000}"/>
    <cellStyle name="_TableHead_commentaires fixe  internet Déc 08_TBG Onatel Février  2009  Vtbg V3_Commentaires TBG mars_Reporting Onatel Mai 2009 V 0_Budget Telmob 2011 4" xfId="8383" xr:uid="{00000000-0005-0000-0000-0000D91C0000}"/>
    <cellStyle name="_TableHead_commentaires fixe  internet Déc 08_TBG Onatel Février  2009  Vtbg V3_Commentaires TBG mars_Reporting Onatel septembre  2009 préparé" xfId="1552" xr:uid="{00000000-0005-0000-0000-0000DA1C0000}"/>
    <cellStyle name="_TableHead_commentaires fixe  internet Déc 08_TBG Onatel Février  2009  Vtbg V3_Commentaires TBG mars_Reporting Onatel septembre  2009 préparé 2" xfId="13334" xr:uid="{00000000-0005-0000-0000-0000DB1C0000}"/>
    <cellStyle name="_TableHead_commentaires fixe  internet Déc 08_TBG Onatel Février  2009  Vtbg V3_Commentaires TBG mars_Reporting Onatel septembre  2009 préparé 3" xfId="17763" xr:uid="{00000000-0005-0000-0000-0000DC1C0000}"/>
    <cellStyle name="_TableHead_commentaires fixe  internet Déc 08_TBG Onatel Février  2009  Vtbg V3_Commentaires TBG mars_Reporting Onatel septembre  2009 préparé 4" xfId="19842" xr:uid="{00000000-0005-0000-0000-0000DD1C0000}"/>
    <cellStyle name="_TableHead_commentaires fixe  internet Déc 08_TBG Onatel Février  2009  Vtbg V3_Commentaires TBG mars_Reporting Onatel septembre  2009 préparé_Budget 2011 v1 (4)" xfId="1553" xr:uid="{00000000-0005-0000-0000-0000DE1C0000}"/>
    <cellStyle name="_TableHead_commentaires fixe  internet Déc 08_TBG Onatel Février  2009  Vtbg V3_Commentaires TBG mars_Reporting Onatel septembre  2009 préparé_Budget 2011 v1 (4) 2" xfId="13333" xr:uid="{00000000-0005-0000-0000-0000DF1C0000}"/>
    <cellStyle name="_TableHead_commentaires fixe  internet Déc 08_TBG Onatel Février  2009  Vtbg V3_Commentaires TBG mars_Reporting Onatel septembre  2009 préparé_Budget 2011 v1 (4) 3" xfId="19114" xr:uid="{00000000-0005-0000-0000-0000E01C0000}"/>
    <cellStyle name="_TableHead_commentaires fixe  internet Déc 08_TBG Onatel Février  2009  Vtbg V3_Commentaires TBG mars_Reporting Onatel septembre  2009 préparé_Budget 2011 v1 (4) 4" xfId="20016" xr:uid="{00000000-0005-0000-0000-0000E11C0000}"/>
    <cellStyle name="_TableHead_commentaires fixe  internet Déc 08_TBG Onatel Février  2009  Vtbg V3_Copie de Flash du mois d' avril 2009 corrigé par NAIMI" xfId="1554" xr:uid="{00000000-0005-0000-0000-0000E21C0000}"/>
    <cellStyle name="_TableHead_commentaires fixe  internet Déc 08_TBG Onatel Février  2009  Vtbg V3_Copie de Flash du mois d' avril 2009 corrigé par NAIMI 2" xfId="13332" xr:uid="{00000000-0005-0000-0000-0000E31C0000}"/>
    <cellStyle name="_TableHead_commentaires fixe  internet Déc 08_TBG Onatel Février  2009  Vtbg V3_Copie de Flash du mois d' avril 2009 corrigé par NAIMI 3" xfId="19502" xr:uid="{00000000-0005-0000-0000-0000E41C0000}"/>
    <cellStyle name="_TableHead_commentaires fixe  internet Déc 08_TBG Onatel Février  2009  Vtbg V3_Copie de Flash du mois d' avril 2009 corrigé par NAIMI 4" xfId="12409" xr:uid="{00000000-0005-0000-0000-0000E51C0000}"/>
    <cellStyle name="_TableHead_commentaires fixe  internet Déc 08_TBG Onatel Février  2009  Vtbg V3_Copie de Flash du mois d' avril 2009 corrigé par NAIMI_Budget 2011 v1 (4)" xfId="1555" xr:uid="{00000000-0005-0000-0000-0000E61C0000}"/>
    <cellStyle name="_TableHead_commentaires fixe  internet Déc 08_TBG Onatel Février  2009  Vtbg V3_Copie de Flash du mois d' avril 2009 corrigé par NAIMI_Budget 2011 v1 (4) 2" xfId="13331" xr:uid="{00000000-0005-0000-0000-0000E71C0000}"/>
    <cellStyle name="_TableHead_commentaires fixe  internet Déc 08_TBG Onatel Février  2009  Vtbg V3_Copie de Flash du mois d' avril 2009 corrigé par NAIMI_Budget 2011 v1 (4) 3" xfId="17762" xr:uid="{00000000-0005-0000-0000-0000E81C0000}"/>
    <cellStyle name="_TableHead_commentaires fixe  internet Déc 08_TBG Onatel Février  2009  Vtbg V3_Copie de Flash du mois d' avril 2009 corrigé par NAIMI_Budget 2011 v1 (4) 4" xfId="17137" xr:uid="{00000000-0005-0000-0000-0000E91C0000}"/>
    <cellStyle name="_TableHead_commentaires fixe  internet Déc 08_TBG Onatel Février  2009  Vtbg V3_Copie de Flash du mois d' avril 2009 corrigé par NAIMI_Budget Telmob 2011" xfId="3228" xr:uid="{00000000-0005-0000-0000-0000EA1C0000}"/>
    <cellStyle name="_TableHead_commentaires fixe  internet Déc 08_TBG Onatel Février  2009  Vtbg V3_Copie de Flash du mois d' avril 2009 corrigé par NAIMI_Budget Telmob 2011 2" xfId="11830" xr:uid="{00000000-0005-0000-0000-0000EB1C0000}"/>
    <cellStyle name="_TableHead_commentaires fixe  internet Déc 08_TBG Onatel Février  2009  Vtbg V3_Copie de Flash du mois d' avril 2009 corrigé par NAIMI_Budget Telmob 2011 3" xfId="12972" xr:uid="{00000000-0005-0000-0000-0000EC1C0000}"/>
    <cellStyle name="_TableHead_commentaires fixe  internet Déc 08_TBG Onatel Février  2009  Vtbg V3_Copie de Flash du mois d' avril 2009 corrigé par NAIMI_Budget Telmob 2011 4" xfId="19277" xr:uid="{00000000-0005-0000-0000-0000ED1C0000}"/>
    <cellStyle name="_TableHead_commentaires fixe  internet Déc 08_TBG Onatel Février  2009  Vtbg V3_Copie de Flash du mois d' avril 2009 corrigé par NAIMI_Flash du mois de mai 2009" xfId="1556" xr:uid="{00000000-0005-0000-0000-0000EE1C0000}"/>
    <cellStyle name="_TableHead_commentaires fixe  internet Déc 08_TBG Onatel Février  2009  Vtbg V3_Copie de Flash du mois d' avril 2009 corrigé par NAIMI_Flash du mois de mai 2009 2" xfId="13330" xr:uid="{00000000-0005-0000-0000-0000EF1C0000}"/>
    <cellStyle name="_TableHead_commentaires fixe  internet Déc 08_TBG Onatel Février  2009  Vtbg V3_Copie de Flash du mois d' avril 2009 corrigé par NAIMI_Flash du mois de mai 2009 3" xfId="8553" xr:uid="{00000000-0005-0000-0000-0000F01C0000}"/>
    <cellStyle name="_TableHead_commentaires fixe  internet Déc 08_TBG Onatel Février  2009  Vtbg V3_Copie de Flash du mois d' avril 2009 corrigé par NAIMI_Flash du mois de mai 2009 4" xfId="17188" xr:uid="{00000000-0005-0000-0000-0000F11C0000}"/>
    <cellStyle name="_TableHead_commentaires fixe  internet Déc 08_TBG Onatel Février  2009  Vtbg V3_Copie de Flash du mois d' avril 2009 corrigé par NAIMI_Flash du mois de mai 2009_Budget 2011 v1 (4)" xfId="1557" xr:uid="{00000000-0005-0000-0000-0000F21C0000}"/>
    <cellStyle name="_TableHead_commentaires fixe  internet Déc 08_TBG Onatel Février  2009  Vtbg V3_Copie de Flash du mois d' avril 2009 corrigé par NAIMI_Flash du mois de mai 2009_Budget 2011 v1 (4) 2" xfId="13329" xr:uid="{00000000-0005-0000-0000-0000F31C0000}"/>
    <cellStyle name="_TableHead_commentaires fixe  internet Déc 08_TBG Onatel Février  2009  Vtbg V3_Copie de Flash du mois d' avril 2009 corrigé par NAIMI_Flash du mois de mai 2009_Budget 2011 v1 (4) 3" xfId="17761" xr:uid="{00000000-0005-0000-0000-0000F41C0000}"/>
    <cellStyle name="_TableHead_commentaires fixe  internet Déc 08_TBG Onatel Février  2009  Vtbg V3_Copie de Flash du mois d' avril 2009 corrigé par NAIMI_Flash du mois de mai 2009_Budget 2011 v1 (4) 4" xfId="10853" xr:uid="{00000000-0005-0000-0000-0000F51C0000}"/>
    <cellStyle name="_TableHead_commentaires fixe  internet Déc 08_TBG Onatel Février  2009  Vtbg V3_Copie de Flash du mois d' avril 2009 corrigé par NAIMI_Flash du mois de mai 2009_Budget Telmob 2011" xfId="3229" xr:uid="{00000000-0005-0000-0000-0000F61C0000}"/>
    <cellStyle name="_TableHead_commentaires fixe  internet Déc 08_TBG Onatel Février  2009  Vtbg V3_Copie de Flash du mois d' avril 2009 corrigé par NAIMI_Flash du mois de mai 2009_Budget Telmob 2011 2" xfId="11828" xr:uid="{00000000-0005-0000-0000-0000F71C0000}"/>
    <cellStyle name="_TableHead_commentaires fixe  internet Déc 08_TBG Onatel Février  2009  Vtbg V3_Copie de Flash du mois d' avril 2009 corrigé par NAIMI_Flash du mois de mai 2009_Budget Telmob 2011 3" xfId="12973" xr:uid="{00000000-0005-0000-0000-0000F81C0000}"/>
    <cellStyle name="_TableHead_commentaires fixe  internet Déc 08_TBG Onatel Février  2009  Vtbg V3_Copie de Flash du mois d' avril 2009 corrigé par NAIMI_Flash du mois de mai 2009_Budget Telmob 2011 4" xfId="19200" xr:uid="{00000000-0005-0000-0000-0000F91C0000}"/>
    <cellStyle name="_TableHead_commentaires fixe  internet Déc 08_TBG Onatel Février  2009  Vtbg V3_Copie de Flash du mois d' avril 2009 corrigé par NAIMI_Reporting Onatel Mai 2009 V 0" xfId="1558" xr:uid="{00000000-0005-0000-0000-0000FA1C0000}"/>
    <cellStyle name="_TableHead_commentaires fixe  internet Déc 08_TBG Onatel Février  2009  Vtbg V3_Copie de Flash du mois d' avril 2009 corrigé par NAIMI_Reporting Onatel Mai 2009 V 0 2" xfId="13328" xr:uid="{00000000-0005-0000-0000-0000FB1C0000}"/>
    <cellStyle name="_TableHead_commentaires fixe  internet Déc 08_TBG Onatel Février  2009  Vtbg V3_Copie de Flash du mois d' avril 2009 corrigé par NAIMI_Reporting Onatel Mai 2009 V 0 3" xfId="19083" xr:uid="{00000000-0005-0000-0000-0000FC1C0000}"/>
    <cellStyle name="_TableHead_commentaires fixe  internet Déc 08_TBG Onatel Février  2009  Vtbg V3_Copie de Flash du mois d' avril 2009 corrigé par NAIMI_Reporting Onatel Mai 2009 V 0 4" xfId="19741" xr:uid="{00000000-0005-0000-0000-0000FD1C0000}"/>
    <cellStyle name="_TableHead_commentaires fixe  internet Déc 08_TBG Onatel Février  2009  Vtbg V3_Copie de Flash du mois d' avril 2009 corrigé par NAIMI_Reporting Onatel Mai 2009 V 0_Budget 2011 v1 (4)" xfId="1559" xr:uid="{00000000-0005-0000-0000-0000FE1C0000}"/>
    <cellStyle name="_TableHead_commentaires fixe  internet Déc 08_TBG Onatel Février  2009  Vtbg V3_Copie de Flash du mois d' avril 2009 corrigé par NAIMI_Reporting Onatel Mai 2009 V 0_Budget 2011 v1 (4) 2" xfId="13327" xr:uid="{00000000-0005-0000-0000-0000FF1C0000}"/>
    <cellStyle name="_TableHead_commentaires fixe  internet Déc 08_TBG Onatel Février  2009  Vtbg V3_Copie de Flash du mois d' avril 2009 corrigé par NAIMI_Reporting Onatel Mai 2009 V 0_Budget 2011 v1 (4) 3" xfId="19501" xr:uid="{00000000-0005-0000-0000-0000001D0000}"/>
    <cellStyle name="_TableHead_commentaires fixe  internet Déc 08_TBG Onatel Février  2009  Vtbg V3_Copie de Flash du mois d' avril 2009 corrigé par NAIMI_Reporting Onatel Mai 2009 V 0_Budget 2011 v1 (4) 4" xfId="20015" xr:uid="{00000000-0005-0000-0000-0000011D0000}"/>
    <cellStyle name="_TableHead_commentaires fixe  internet Déc 08_TBG Onatel Février  2009  Vtbg V3_Copie de Flash du mois d' avril 2009 corrigé par NAIMI_Reporting Onatel Mai 2009 V 0_Budget Telmob 2011" xfId="3230" xr:uid="{00000000-0005-0000-0000-0000021D0000}"/>
    <cellStyle name="_TableHead_commentaires fixe  internet Déc 08_TBG Onatel Février  2009  Vtbg V3_Copie de Flash du mois d' avril 2009 corrigé par NAIMI_Reporting Onatel Mai 2009 V 0_Budget Telmob 2011 2" xfId="10653" xr:uid="{00000000-0005-0000-0000-0000031D0000}"/>
    <cellStyle name="_TableHead_commentaires fixe  internet Déc 08_TBG Onatel Février  2009  Vtbg V3_Copie de Flash du mois d' avril 2009 corrigé par NAIMI_Reporting Onatel Mai 2009 V 0_Budget Telmob 2011 3" xfId="12974" xr:uid="{00000000-0005-0000-0000-0000041D0000}"/>
    <cellStyle name="_TableHead_commentaires fixe  internet Déc 08_TBG Onatel Février  2009  Vtbg V3_Copie de Flash du mois d' avril 2009 corrigé par NAIMI_Reporting Onatel Mai 2009 V 0_Budget Telmob 2011 4" xfId="8382" xr:uid="{00000000-0005-0000-0000-0000051D0000}"/>
    <cellStyle name="_TableHead_commentaires fixe  internet Déc 08_TBG Onatel Février  2009  Vtbg V3_Copie de Flash du mois d' avril 2009 corrigé par NAIMI_Reporting Onatel Mai 2009 V 0_Reporting Onatel septembre  2009 préparé" xfId="1560" xr:uid="{00000000-0005-0000-0000-0000061D0000}"/>
    <cellStyle name="_TableHead_commentaires fixe  internet Déc 08_TBG Onatel Février  2009  Vtbg V3_Copie de Flash du mois d' avril 2009 corrigé par NAIMI_Reporting Onatel Mai 2009 V 0_Reporting Onatel septembre  2009 préparé 2" xfId="13326" xr:uid="{00000000-0005-0000-0000-0000071D0000}"/>
    <cellStyle name="_TableHead_commentaires fixe  internet Déc 08_TBG Onatel Février  2009  Vtbg V3_Copie de Flash du mois d' avril 2009 corrigé par NAIMI_Reporting Onatel Mai 2009 V 0_Reporting Onatel septembre  2009 préparé 3" xfId="17760" xr:uid="{00000000-0005-0000-0000-0000081D0000}"/>
    <cellStyle name="_TableHead_commentaires fixe  internet Déc 08_TBG Onatel Février  2009  Vtbg V3_Copie de Flash du mois d' avril 2009 corrigé par NAIMI_Reporting Onatel Mai 2009 V 0_Reporting Onatel septembre  2009 préparé 4" xfId="10572" xr:uid="{00000000-0005-0000-0000-0000091D0000}"/>
    <cellStyle name="_TableHead_commentaires fixe  internet Déc 08_TBG Onatel Février  2009  Vtbg V3_Copie de Flash du mois d' avril 2009 corrigé par NAIMI_Reporting Onatel Mai 2009 V 0_Reporting Onatel septembre  2009 préparé_Budget 2011 v1 (4)" xfId="1561" xr:uid="{00000000-0005-0000-0000-00000A1D0000}"/>
    <cellStyle name="_TableHead_commentaires fixe  internet Déc 08_TBG Onatel Février  2009  Vtbg V3_Copie de Flash du mois d' avril 2009 corrigé par NAIMI_Reporting Onatel Mai 2009 V 0_Reporting Onatel septembre  2009 préparé_Budget 2011 v1 (4) 2" xfId="13325" xr:uid="{00000000-0005-0000-0000-00000B1D0000}"/>
    <cellStyle name="_TableHead_commentaires fixe  internet Déc 08_TBG Onatel Février  2009  Vtbg V3_Copie de Flash du mois d' avril 2009 corrigé par NAIMI_Reporting Onatel Mai 2009 V 0_Reporting Onatel septembre  2009 préparé_Budget 2011 v1 (4) 3" xfId="17759" xr:uid="{00000000-0005-0000-0000-00000C1D0000}"/>
    <cellStyle name="_TableHead_commentaires fixe  internet Déc 08_TBG Onatel Février  2009  Vtbg V3_Copie de Flash du mois d' avril 2009 corrigé par NAIMI_Reporting Onatel Mai 2009 V 0_Reporting Onatel septembre  2009 préparé_Budget 2011 v1 (4) 4" xfId="9898" xr:uid="{00000000-0005-0000-0000-00000D1D0000}"/>
    <cellStyle name="_TableHead_commentaires fixe  internet Déc 08_TBG Onatel Février  2009  Vtbg V3_Copie de Flash du mois d' avril 2009 corrigé par NAIMI_Reporting Onatel septembre  2009 préparé" xfId="1562" xr:uid="{00000000-0005-0000-0000-00000E1D0000}"/>
    <cellStyle name="_TableHead_commentaires fixe  internet Déc 08_TBG Onatel Février  2009  Vtbg V3_Copie de Flash du mois d' avril 2009 corrigé par NAIMI_Reporting Onatel septembre  2009 préparé 2" xfId="13324" xr:uid="{00000000-0005-0000-0000-00000F1D0000}"/>
    <cellStyle name="_TableHead_commentaires fixe  internet Déc 08_TBG Onatel Février  2009  Vtbg V3_Copie de Flash du mois d' avril 2009 corrigé par NAIMI_Reporting Onatel septembre  2009 préparé 3" xfId="19252" xr:uid="{00000000-0005-0000-0000-0000101D0000}"/>
    <cellStyle name="_TableHead_commentaires fixe  internet Déc 08_TBG Onatel Février  2009  Vtbg V3_Copie de Flash du mois d' avril 2009 corrigé par NAIMI_Reporting Onatel septembre  2009 préparé 4" xfId="19876" xr:uid="{00000000-0005-0000-0000-0000111D0000}"/>
    <cellStyle name="_TableHead_commentaires fixe  internet Déc 08_TBG Onatel Février  2009  Vtbg V3_Copie de Flash du mois d' avril 2009 corrigé par NAIMI_Reporting Onatel septembre  2009 préparé_Budget 2011 v1 (4)" xfId="1563" xr:uid="{00000000-0005-0000-0000-0000121D0000}"/>
    <cellStyle name="_TableHead_commentaires fixe  internet Déc 08_TBG Onatel Février  2009  Vtbg V3_Copie de Flash du mois d' avril 2009 corrigé par NAIMI_Reporting Onatel septembre  2009 préparé_Budget 2011 v1 (4) 2" xfId="13323" xr:uid="{00000000-0005-0000-0000-0000131D0000}"/>
    <cellStyle name="_TableHead_commentaires fixe  internet Déc 08_TBG Onatel Février  2009  Vtbg V3_Copie de Flash du mois d' avril 2009 corrigé par NAIMI_Reporting Onatel septembre  2009 préparé_Budget 2011 v1 (4) 3" xfId="19500" xr:uid="{00000000-0005-0000-0000-0000141D0000}"/>
    <cellStyle name="_TableHead_commentaires fixe  internet Déc 08_TBG Onatel Février  2009  Vtbg V3_Copie de Flash du mois d' avril 2009 corrigé par NAIMI_Reporting Onatel septembre  2009 préparé_Budget 2011 v1 (4) 4" xfId="20014" xr:uid="{00000000-0005-0000-0000-0000151D0000}"/>
    <cellStyle name="_TableHead_commentaires fixe  internet Déc 08_TBG Onatel Février  2009  Vtbg V3_Flash du mois d' avril 2009" xfId="1564" xr:uid="{00000000-0005-0000-0000-0000161D0000}"/>
    <cellStyle name="_TableHead_commentaires fixe  internet Déc 08_TBG Onatel Février  2009  Vtbg V3_Flash du mois d' avril 2009 2" xfId="13322" xr:uid="{00000000-0005-0000-0000-0000171D0000}"/>
    <cellStyle name="_TableHead_commentaires fixe  internet Déc 08_TBG Onatel Février  2009  Vtbg V3_Flash du mois d' avril 2009 3" xfId="17758" xr:uid="{00000000-0005-0000-0000-0000181D0000}"/>
    <cellStyle name="_TableHead_commentaires fixe  internet Déc 08_TBG Onatel Février  2009  Vtbg V3_Flash du mois d' avril 2009 4" xfId="9656" xr:uid="{00000000-0005-0000-0000-0000191D0000}"/>
    <cellStyle name="_TableHead_commentaires fixe  internet Déc 08_TBG Onatel Février  2009  Vtbg V3_Flash du mois d' avril 2009_Budget 2011 v1 (4)" xfId="1565" xr:uid="{00000000-0005-0000-0000-00001A1D0000}"/>
    <cellStyle name="_TableHead_commentaires fixe  internet Déc 08_TBG Onatel Février  2009  Vtbg V3_Flash du mois d' avril 2009_Budget 2011 v1 (4) 2" xfId="13321" xr:uid="{00000000-0005-0000-0000-00001B1D0000}"/>
    <cellStyle name="_TableHead_commentaires fixe  internet Déc 08_TBG Onatel Février  2009  Vtbg V3_Flash du mois d' avril 2009_Budget 2011 v1 (4) 3" xfId="8444" xr:uid="{00000000-0005-0000-0000-00001C1D0000}"/>
    <cellStyle name="_TableHead_commentaires fixe  internet Déc 08_TBG Onatel Février  2009  Vtbg V3_Flash du mois d' avril 2009_Budget 2011 v1 (4) 4" xfId="19308" xr:uid="{00000000-0005-0000-0000-00001D1D0000}"/>
    <cellStyle name="_TableHead_commentaires fixe  internet Déc 08_TBG Onatel Février  2009  Vtbg V3_Flash du mois d' avril 2009_Budget Telmob 2011" xfId="3231" xr:uid="{00000000-0005-0000-0000-00001E1D0000}"/>
    <cellStyle name="_TableHead_commentaires fixe  internet Déc 08_TBG Onatel Février  2009  Vtbg V3_Flash du mois d' avril 2009_Budget Telmob 2011 2" xfId="10556" xr:uid="{00000000-0005-0000-0000-00001F1D0000}"/>
    <cellStyle name="_TableHead_commentaires fixe  internet Déc 08_TBG Onatel Février  2009  Vtbg V3_Flash du mois d' avril 2009_Budget Telmob 2011 3" xfId="12975" xr:uid="{00000000-0005-0000-0000-0000201D0000}"/>
    <cellStyle name="_TableHead_commentaires fixe  internet Déc 08_TBG Onatel Février  2009  Vtbg V3_Flash du mois d' avril 2009_Budget Telmob 2011 4" xfId="8381" xr:uid="{00000000-0005-0000-0000-0000211D0000}"/>
    <cellStyle name="_TableHead_commentaires fixe  internet Déc 08_TBG Onatel Février  2009  Vtbg V3_Flash du mois d' avril 2009_Flash du mois de mai 2009" xfId="1566" xr:uid="{00000000-0005-0000-0000-0000221D0000}"/>
    <cellStyle name="_TableHead_commentaires fixe  internet Déc 08_TBG Onatel Février  2009  Vtbg V3_Flash du mois d' avril 2009_Flash du mois de mai 2009 2" xfId="13320" xr:uid="{00000000-0005-0000-0000-0000231D0000}"/>
    <cellStyle name="_TableHead_commentaires fixe  internet Déc 08_TBG Onatel Février  2009  Vtbg V3_Flash du mois d' avril 2009_Flash du mois de mai 2009 3" xfId="17757" xr:uid="{00000000-0005-0000-0000-0000241D0000}"/>
    <cellStyle name="_TableHead_commentaires fixe  internet Déc 08_TBG Onatel Février  2009  Vtbg V3_Flash du mois d' avril 2009_Flash du mois de mai 2009 4" xfId="9897" xr:uid="{00000000-0005-0000-0000-0000251D0000}"/>
    <cellStyle name="_TableHead_commentaires fixe  internet Déc 08_TBG Onatel Février  2009  Vtbg V3_Flash du mois d' avril 2009_Flash du mois de mai 2009_Budget 2011 v1 (4)" xfId="1567" xr:uid="{00000000-0005-0000-0000-0000261D0000}"/>
    <cellStyle name="_TableHead_commentaires fixe  internet Déc 08_TBG Onatel Février  2009  Vtbg V3_Flash du mois d' avril 2009_Flash du mois de mai 2009_Budget 2011 v1 (4) 2" xfId="13319" xr:uid="{00000000-0005-0000-0000-0000271D0000}"/>
    <cellStyle name="_TableHead_commentaires fixe  internet Déc 08_TBG Onatel Février  2009  Vtbg V3_Flash du mois d' avril 2009_Flash du mois de mai 2009_Budget 2011 v1 (4) 3" xfId="19177" xr:uid="{00000000-0005-0000-0000-0000281D0000}"/>
    <cellStyle name="_TableHead_commentaires fixe  internet Déc 08_TBG Onatel Février  2009  Vtbg V3_Flash du mois d' avril 2009_Flash du mois de mai 2009_Budget 2011 v1 (4) 4" xfId="19814" xr:uid="{00000000-0005-0000-0000-0000291D0000}"/>
    <cellStyle name="_TableHead_commentaires fixe  internet Déc 08_TBG Onatel Février  2009  Vtbg V3_Flash du mois d' avril 2009_Flash du mois de mai 2009_Budget Telmob 2011" xfId="3232" xr:uid="{00000000-0005-0000-0000-00002A1D0000}"/>
    <cellStyle name="_TableHead_commentaires fixe  internet Déc 08_TBG Onatel Février  2009  Vtbg V3_Flash du mois d' avril 2009_Flash du mois de mai 2009_Budget Telmob 2011 2" xfId="9638" xr:uid="{00000000-0005-0000-0000-00002B1D0000}"/>
    <cellStyle name="_TableHead_commentaires fixe  internet Déc 08_TBG Onatel Février  2009  Vtbg V3_Flash du mois d' avril 2009_Flash du mois de mai 2009_Budget Telmob 2011 3" xfId="12976" xr:uid="{00000000-0005-0000-0000-00002C1D0000}"/>
    <cellStyle name="_TableHead_commentaires fixe  internet Déc 08_TBG Onatel Février  2009  Vtbg V3_Flash du mois d' avril 2009_Flash du mois de mai 2009_Budget Telmob 2011 4" xfId="19278" xr:uid="{00000000-0005-0000-0000-00002D1D0000}"/>
    <cellStyle name="_TableHead_commentaires fixe  internet Déc 08_TBG Onatel Février  2009  Vtbg V3_Flash du mois d' avril 2009_Reporting Onatel Mai 2009 V 0" xfId="1568" xr:uid="{00000000-0005-0000-0000-00002E1D0000}"/>
    <cellStyle name="_TableHead_commentaires fixe  internet Déc 08_TBG Onatel Février  2009  Vtbg V3_Flash du mois d' avril 2009_Reporting Onatel Mai 2009 V 0 2" xfId="13318" xr:uid="{00000000-0005-0000-0000-00002F1D0000}"/>
    <cellStyle name="_TableHead_commentaires fixe  internet Déc 08_TBG Onatel Février  2009  Vtbg V3_Flash du mois d' avril 2009_Reporting Onatel Mai 2009 V 0 3" xfId="19499" xr:uid="{00000000-0005-0000-0000-0000301D0000}"/>
    <cellStyle name="_TableHead_commentaires fixe  internet Déc 08_TBG Onatel Février  2009  Vtbg V3_Flash du mois d' avril 2009_Reporting Onatel Mai 2009 V 0 4" xfId="20013" xr:uid="{00000000-0005-0000-0000-0000311D0000}"/>
    <cellStyle name="_TableHead_commentaires fixe  internet Déc 08_TBG Onatel Février  2009  Vtbg V3_Flash du mois d' avril 2009_Reporting Onatel Mai 2009 V 0_Budget 2011 v1 (4)" xfId="1569" xr:uid="{00000000-0005-0000-0000-0000321D0000}"/>
    <cellStyle name="_TableHead_commentaires fixe  internet Déc 08_TBG Onatel Février  2009  Vtbg V3_Flash du mois d' avril 2009_Reporting Onatel Mai 2009 V 0_Budget 2011 v1 (4) 2" xfId="13317" xr:uid="{00000000-0005-0000-0000-0000331D0000}"/>
    <cellStyle name="_TableHead_commentaires fixe  internet Déc 08_TBG Onatel Février  2009  Vtbg V3_Flash du mois d' avril 2009_Reporting Onatel Mai 2009 V 0_Budget 2011 v1 (4) 3" xfId="17756" xr:uid="{00000000-0005-0000-0000-0000341D0000}"/>
    <cellStyle name="_TableHead_commentaires fixe  internet Déc 08_TBG Onatel Février  2009  Vtbg V3_Flash du mois d' avril 2009_Reporting Onatel Mai 2009 V 0_Budget 2011 v1 (4) 4" xfId="9655" xr:uid="{00000000-0005-0000-0000-0000351D0000}"/>
    <cellStyle name="_TableHead_commentaires fixe  internet Déc 08_TBG Onatel Février  2009  Vtbg V3_Flash du mois d' avril 2009_Reporting Onatel Mai 2009 V 0_Budget Telmob 2011" xfId="3233" xr:uid="{00000000-0005-0000-0000-0000361D0000}"/>
    <cellStyle name="_TableHead_commentaires fixe  internet Déc 08_TBG Onatel Février  2009  Vtbg V3_Flash du mois d' avril 2009_Reporting Onatel Mai 2009 V 0_Budget Telmob 2011 2" xfId="10467" xr:uid="{00000000-0005-0000-0000-0000371D0000}"/>
    <cellStyle name="_TableHead_commentaires fixe  internet Déc 08_TBG Onatel Février  2009  Vtbg V3_Flash du mois d' avril 2009_Reporting Onatel Mai 2009 V 0_Budget Telmob 2011 3" xfId="17396" xr:uid="{00000000-0005-0000-0000-0000381D0000}"/>
    <cellStyle name="_TableHead_commentaires fixe  internet Déc 08_TBG Onatel Février  2009  Vtbg V3_Flash du mois d' avril 2009_Reporting Onatel Mai 2009 V 0_Budget Telmob 2011 4" xfId="19032" xr:uid="{00000000-0005-0000-0000-0000391D0000}"/>
    <cellStyle name="_TableHead_commentaires fixe  internet Déc 08_TBG Onatel Février  2009  Vtbg V3_Flash du mois d' avril 2009_Reporting Onatel septembre  2009 préparé" xfId="1570" xr:uid="{00000000-0005-0000-0000-00003A1D0000}"/>
    <cellStyle name="_TableHead_commentaires fixe  internet Déc 08_TBG Onatel Février  2009  Vtbg V3_Flash du mois d' avril 2009_Reporting Onatel septembre  2009 préparé 2" xfId="13316" xr:uid="{00000000-0005-0000-0000-00003B1D0000}"/>
    <cellStyle name="_TableHead_commentaires fixe  internet Déc 08_TBG Onatel Février  2009  Vtbg V3_Flash du mois d' avril 2009_Reporting Onatel septembre  2009 préparé 3" xfId="8489" xr:uid="{00000000-0005-0000-0000-00003C1D0000}"/>
    <cellStyle name="_TableHead_commentaires fixe  internet Déc 08_TBG Onatel Février  2009  Vtbg V3_Flash du mois d' avril 2009_Reporting Onatel septembre  2009 préparé 4" xfId="19331" xr:uid="{00000000-0005-0000-0000-00003D1D0000}"/>
    <cellStyle name="_TableHead_commentaires fixe  internet Déc 08_TBG Onatel Février  2009  Vtbg V3_Flash du mois d' avril 2009_Reporting Onatel septembre  2009 préparé_Budget 2011 v1 (4)" xfId="1571" xr:uid="{00000000-0005-0000-0000-00003E1D0000}"/>
    <cellStyle name="_TableHead_commentaires fixe  internet Déc 08_TBG Onatel Février  2009  Vtbg V3_Flash du mois d' avril 2009_Reporting Onatel septembre  2009 préparé_Budget 2011 v1 (4) 2" xfId="13315" xr:uid="{00000000-0005-0000-0000-00003F1D0000}"/>
    <cellStyle name="_TableHead_commentaires fixe  internet Déc 08_TBG Onatel Février  2009  Vtbg V3_Flash du mois d' avril 2009_Reporting Onatel septembre  2009 préparé_Budget 2011 v1 (4) 3" xfId="9045" xr:uid="{00000000-0005-0000-0000-0000401D0000}"/>
    <cellStyle name="_TableHead_commentaires fixe  internet Déc 08_TBG Onatel Février  2009  Vtbg V3_Flash du mois d' avril 2009_Reporting Onatel septembre  2009 préparé_Budget 2011 v1 (4) 4" xfId="17223" xr:uid="{00000000-0005-0000-0000-0000411D0000}"/>
    <cellStyle name="_TableHead_commentaires fixe  internet Déc 08_TBG Onatel Février  2009  Vtbg V3_Flash du mois de mai 2009" xfId="1572" xr:uid="{00000000-0005-0000-0000-0000421D0000}"/>
    <cellStyle name="_TableHead_commentaires fixe  internet Déc 08_TBG Onatel Février  2009  Vtbg V3_Flash du mois de mai 2009 2" xfId="13314" xr:uid="{00000000-0005-0000-0000-0000431D0000}"/>
    <cellStyle name="_TableHead_commentaires fixe  internet Déc 08_TBG Onatel Février  2009  Vtbg V3_Flash du mois de mai 2009 3" xfId="17755" xr:uid="{00000000-0005-0000-0000-0000441D0000}"/>
    <cellStyle name="_TableHead_commentaires fixe  internet Déc 08_TBG Onatel Février  2009  Vtbg V3_Flash du mois de mai 2009 4" xfId="9689" xr:uid="{00000000-0005-0000-0000-0000451D0000}"/>
    <cellStyle name="_TableHead_commentaires fixe  internet Déc 08_TBG Onatel Février  2009  Vtbg V3_Flash du mois de mai 2009_Budget 2011 v1 (4)" xfId="1573" xr:uid="{00000000-0005-0000-0000-0000461D0000}"/>
    <cellStyle name="_TableHead_commentaires fixe  internet Déc 08_TBG Onatel Février  2009  Vtbg V3_Flash du mois de mai 2009_Budget 2011 v1 (4) 2" xfId="13313" xr:uid="{00000000-0005-0000-0000-0000471D0000}"/>
    <cellStyle name="_TableHead_commentaires fixe  internet Déc 08_TBG Onatel Février  2009  Vtbg V3_Flash du mois de mai 2009_Budget 2011 v1 (4) 3" xfId="19052" xr:uid="{00000000-0005-0000-0000-0000481D0000}"/>
    <cellStyle name="_TableHead_commentaires fixe  internet Déc 08_TBG Onatel Février  2009  Vtbg V3_Flash du mois de mai 2009_Budget 2011 v1 (4) 4" xfId="19651" xr:uid="{00000000-0005-0000-0000-0000491D0000}"/>
    <cellStyle name="_TableHead_commentaires fixe  internet Déc 08_TBG Onatel Février  2009  Vtbg V3_Flash du mois de mai 2009_Budget Telmob 2011" xfId="3234" xr:uid="{00000000-0005-0000-0000-00004A1D0000}"/>
    <cellStyle name="_TableHead_commentaires fixe  internet Déc 08_TBG Onatel Février  2009  Vtbg V3_Flash du mois de mai 2009_Budget Telmob 2011 2" xfId="11066" xr:uid="{00000000-0005-0000-0000-00004B1D0000}"/>
    <cellStyle name="_TableHead_commentaires fixe  internet Déc 08_TBG Onatel Février  2009  Vtbg V3_Flash du mois de mai 2009_Budget Telmob 2011 3" xfId="17395" xr:uid="{00000000-0005-0000-0000-00004C1D0000}"/>
    <cellStyle name="_TableHead_commentaires fixe  internet Déc 08_TBG Onatel Février  2009  Vtbg V3_Flash du mois de mai 2009_Budget Telmob 2011 4" xfId="8380" xr:uid="{00000000-0005-0000-0000-00004D1D0000}"/>
    <cellStyle name="_TableHead_commentaires fixe  internet Déc 08_TBG Onatel Février  2009  Vtbg V3_Reporting Onatel Mai 2009 V 0" xfId="1574" xr:uid="{00000000-0005-0000-0000-00004E1D0000}"/>
    <cellStyle name="_TableHead_commentaires fixe  internet Déc 08_TBG Onatel Février  2009  Vtbg V3_Reporting Onatel Mai 2009 V 0 2" xfId="13312" xr:uid="{00000000-0005-0000-0000-00004F1D0000}"/>
    <cellStyle name="_TableHead_commentaires fixe  internet Déc 08_TBG Onatel Février  2009  Vtbg V3_Reporting Onatel Mai 2009 V 0 3" xfId="19498" xr:uid="{00000000-0005-0000-0000-0000501D0000}"/>
    <cellStyle name="_TableHead_commentaires fixe  internet Déc 08_TBG Onatel Février  2009  Vtbg V3_Reporting Onatel Mai 2009 V 0 4" xfId="12902" xr:uid="{00000000-0005-0000-0000-0000511D0000}"/>
    <cellStyle name="_TableHead_commentaires fixe  internet Déc 08_TBG Onatel Février  2009  Vtbg V3_Reporting Onatel Mai 2009 V 0_Budget 2011 v1 (4)" xfId="1575" xr:uid="{00000000-0005-0000-0000-0000521D0000}"/>
    <cellStyle name="_TableHead_commentaires fixe  internet Déc 08_TBG Onatel Février  2009  Vtbg V3_Reporting Onatel Mai 2009 V 0_Budget 2011 v1 (4) 2" xfId="13311" xr:uid="{00000000-0005-0000-0000-0000531D0000}"/>
    <cellStyle name="_TableHead_commentaires fixe  internet Déc 08_TBG Onatel Février  2009  Vtbg V3_Reporting Onatel Mai 2009 V 0_Budget 2011 v1 (4) 3" xfId="17754" xr:uid="{00000000-0005-0000-0000-0000541D0000}"/>
    <cellStyle name="_TableHead_commentaires fixe  internet Déc 08_TBG Onatel Février  2009  Vtbg V3_Reporting Onatel Mai 2009 V 0_Budget 2011 v1 (4) 4" xfId="9688" xr:uid="{00000000-0005-0000-0000-0000551D0000}"/>
    <cellStyle name="_TableHead_commentaires fixe  internet Déc 08_TBG Onatel Février  2009  Vtbg V3_Reporting Onatel Mai 2009 V 0_Budget Telmob 2011" xfId="3235" xr:uid="{00000000-0005-0000-0000-0000561D0000}"/>
    <cellStyle name="_TableHead_commentaires fixe  internet Déc 08_TBG Onatel Février  2009  Vtbg V3_Reporting Onatel Mai 2009 V 0_Budget Telmob 2011 2" xfId="10652" xr:uid="{00000000-0005-0000-0000-0000571D0000}"/>
    <cellStyle name="_TableHead_commentaires fixe  internet Déc 08_TBG Onatel Février  2009  Vtbg V3_Reporting Onatel Mai 2009 V 0_Budget Telmob 2011 3" xfId="17394" xr:uid="{00000000-0005-0000-0000-0000581D0000}"/>
    <cellStyle name="_TableHead_commentaires fixe  internet Déc 08_TBG Onatel Février  2009  Vtbg V3_Reporting Onatel Mai 2009 V 0_Budget Telmob 2011 4" xfId="9083" xr:uid="{00000000-0005-0000-0000-0000591D0000}"/>
    <cellStyle name="_TableHead_commentaires fixe  internet Déc 08_TBG Onatel Février  2009  Vtbg V3_Reporting Onatel septembre  2009 préparé" xfId="1576" xr:uid="{00000000-0005-0000-0000-00005A1D0000}"/>
    <cellStyle name="_TableHead_commentaires fixe  internet Déc 08_TBG Onatel Février  2009  Vtbg V3_Reporting Onatel septembre  2009 préparé 2" xfId="9822" xr:uid="{00000000-0005-0000-0000-00005B1D0000}"/>
    <cellStyle name="_TableHead_commentaires fixe  internet Déc 08_TBG Onatel Février  2009  Vtbg V3_Reporting Onatel septembre  2009 préparé 3" xfId="17753" xr:uid="{00000000-0005-0000-0000-00005C1D0000}"/>
    <cellStyle name="_TableHead_commentaires fixe  internet Déc 08_TBG Onatel Février  2009  Vtbg V3_Reporting Onatel septembre  2009 préparé 4" xfId="17228" xr:uid="{00000000-0005-0000-0000-00005D1D0000}"/>
    <cellStyle name="_TableHead_commentaires fixe  internet Déc 08_TBG Onatel Février  2009  Vtbg V3_Reporting Onatel septembre  2009 préparé_Budget 2011 v1 (4)" xfId="1577" xr:uid="{00000000-0005-0000-0000-00005E1D0000}"/>
    <cellStyle name="_TableHead_commentaires fixe  internet Déc 08_TBG Onatel Février  2009  Vtbg V3_Reporting Onatel septembre  2009 préparé_Budget 2011 v1 (4) 2" xfId="13310" xr:uid="{00000000-0005-0000-0000-00005F1D0000}"/>
    <cellStyle name="_TableHead_commentaires fixe  internet Déc 08_TBG Onatel Février  2009  Vtbg V3_Reporting Onatel septembre  2009 préparé_Budget 2011 v1 (4) 3" xfId="19220" xr:uid="{00000000-0005-0000-0000-0000601D0000}"/>
    <cellStyle name="_TableHead_commentaires fixe  internet Déc 08_TBG Onatel Février  2009  Vtbg V3_Reporting Onatel septembre  2009 préparé_Budget 2011 v1 (4) 4" xfId="17209" xr:uid="{00000000-0005-0000-0000-0000611D0000}"/>
    <cellStyle name="_TableHead_Commentaires TBG mars" xfId="1578" xr:uid="{00000000-0005-0000-0000-0000621D0000}"/>
    <cellStyle name="_TableHead_Commentaires TBG mars 2" xfId="13309" xr:uid="{00000000-0005-0000-0000-0000631D0000}"/>
    <cellStyle name="_TableHead_Commentaires TBG mars 3" xfId="19497" xr:uid="{00000000-0005-0000-0000-0000641D0000}"/>
    <cellStyle name="_TableHead_Commentaires TBG mars 4" xfId="19370" xr:uid="{00000000-0005-0000-0000-0000651D0000}"/>
    <cellStyle name="_TableHead_Commentaires TBG mars_Budget 2011 v1 (4)" xfId="1579" xr:uid="{00000000-0005-0000-0000-0000661D0000}"/>
    <cellStyle name="_TableHead_Commentaires TBG mars_Budget 2011 v1 (4) 2" xfId="13308" xr:uid="{00000000-0005-0000-0000-0000671D0000}"/>
    <cellStyle name="_TableHead_Commentaires TBG mars_Budget 2011 v1 (4) 3" xfId="17752" xr:uid="{00000000-0005-0000-0000-0000681D0000}"/>
    <cellStyle name="_TableHead_Commentaires TBG mars_Budget 2011 v1 (4) 4" xfId="17210" xr:uid="{00000000-0005-0000-0000-0000691D0000}"/>
    <cellStyle name="_TableHead_Commentaires TBG mars_Budget Telmob 2011" xfId="3236" xr:uid="{00000000-0005-0000-0000-00006A1D0000}"/>
    <cellStyle name="_TableHead_Commentaires TBG mars_Budget Telmob 2011 2" xfId="10554" xr:uid="{00000000-0005-0000-0000-00006B1D0000}"/>
    <cellStyle name="_TableHead_Commentaires TBG mars_Budget Telmob 2011 3" xfId="17393" xr:uid="{00000000-0005-0000-0000-00006C1D0000}"/>
    <cellStyle name="_TableHead_Commentaires TBG mars_Budget Telmob 2011 4" xfId="8525" xr:uid="{00000000-0005-0000-0000-00006D1D0000}"/>
    <cellStyle name="_TableHead_Commentaires TBG mars_Copie de Flash du mois d' avril 2009 corrigé par NAIMI" xfId="1580" xr:uid="{00000000-0005-0000-0000-00006E1D0000}"/>
    <cellStyle name="_TableHead_Commentaires TBG mars_Copie de Flash du mois d' avril 2009 corrigé par NAIMI 2" xfId="13307" xr:uid="{00000000-0005-0000-0000-00006F1D0000}"/>
    <cellStyle name="_TableHead_Commentaires TBG mars_Copie de Flash du mois d' avril 2009 corrigé par NAIMI 3" xfId="11675" xr:uid="{00000000-0005-0000-0000-0000701D0000}"/>
    <cellStyle name="_TableHead_Commentaires TBG mars_Copie de Flash du mois d' avril 2009 corrigé par NAIMI 4" xfId="19371" xr:uid="{00000000-0005-0000-0000-0000711D0000}"/>
    <cellStyle name="_TableHead_Commentaires TBG mars_Copie de Flash du mois d' avril 2009 corrigé par NAIMI_Budget 2011 v1 (4)" xfId="1581" xr:uid="{00000000-0005-0000-0000-0000721D0000}"/>
    <cellStyle name="_TableHead_Commentaires TBG mars_Copie de Flash du mois d' avril 2009 corrigé par NAIMI_Budget 2011 v1 (4) 2" xfId="13306" xr:uid="{00000000-0005-0000-0000-0000731D0000}"/>
    <cellStyle name="_TableHead_Commentaires TBG mars_Copie de Flash du mois d' avril 2009 corrigé par NAIMI_Budget 2011 v1 (4) 3" xfId="17751" xr:uid="{00000000-0005-0000-0000-0000741D0000}"/>
    <cellStyle name="_TableHead_Commentaires TBG mars_Copie de Flash du mois d' avril 2009 corrigé par NAIMI_Budget 2011 v1 (4) 4" xfId="17211" xr:uid="{00000000-0005-0000-0000-0000751D0000}"/>
    <cellStyle name="_TableHead_Commentaires TBG mars_Copie de Flash du mois d' avril 2009 corrigé par NAIMI_Budget Telmob 2011" xfId="3237" xr:uid="{00000000-0005-0000-0000-0000761D0000}"/>
    <cellStyle name="_TableHead_Commentaires TBG mars_Copie de Flash du mois d' avril 2009 corrigé par NAIMI_Budget Telmob 2011 2" xfId="11827" xr:uid="{00000000-0005-0000-0000-0000771D0000}"/>
    <cellStyle name="_TableHead_Commentaires TBG mars_Copie de Flash du mois d' avril 2009 corrigé par NAIMI_Budget Telmob 2011 3" xfId="17392" xr:uid="{00000000-0005-0000-0000-0000781D0000}"/>
    <cellStyle name="_TableHead_Commentaires TBG mars_Copie de Flash du mois d' avril 2009 corrigé par NAIMI_Budget Telmob 2011 4" xfId="8379" xr:uid="{00000000-0005-0000-0000-0000791D0000}"/>
    <cellStyle name="_TableHead_Commentaires TBG mars_Copie de Flash du mois d' avril 2009 corrigé par NAIMI_Flash du mois de mai 2009" xfId="1582" xr:uid="{00000000-0005-0000-0000-00007A1D0000}"/>
    <cellStyle name="_TableHead_Commentaires TBG mars_Copie de Flash du mois d' avril 2009 corrigé par NAIMI_Flash du mois de mai 2009 2" xfId="13305" xr:uid="{00000000-0005-0000-0000-00007B1D0000}"/>
    <cellStyle name="_TableHead_Commentaires TBG mars_Copie de Flash du mois d' avril 2009 corrigé par NAIMI_Flash du mois de mai 2009 3" xfId="19147" xr:uid="{00000000-0005-0000-0000-00007C1D0000}"/>
    <cellStyle name="_TableHead_Commentaires TBG mars_Copie de Flash du mois d' avril 2009 corrigé par NAIMI_Flash du mois de mai 2009 4" xfId="13527" xr:uid="{00000000-0005-0000-0000-00007D1D0000}"/>
    <cellStyle name="_TableHead_Commentaires TBG mars_Copie de Flash du mois d' avril 2009 corrigé par NAIMI_Flash du mois de mai 2009_Budget 2011 v1 (4)" xfId="1583" xr:uid="{00000000-0005-0000-0000-00007E1D0000}"/>
    <cellStyle name="_TableHead_Commentaires TBG mars_Copie de Flash du mois d' avril 2009 corrigé par NAIMI_Flash du mois de mai 2009_Budget 2011 v1 (4) 2" xfId="13304" xr:uid="{00000000-0005-0000-0000-00007F1D0000}"/>
    <cellStyle name="_TableHead_Commentaires TBG mars_Copie de Flash du mois d' avril 2009 corrigé par NAIMI_Flash du mois de mai 2009_Budget 2011 v1 (4) 3" xfId="19496" xr:uid="{00000000-0005-0000-0000-0000801D0000}"/>
    <cellStyle name="_TableHead_Commentaires TBG mars_Copie de Flash du mois d' avril 2009 corrigé par NAIMI_Flash du mois de mai 2009_Budget 2011 v1 (4) 4" xfId="19726" xr:uid="{00000000-0005-0000-0000-0000811D0000}"/>
    <cellStyle name="_TableHead_Commentaires TBG mars_Copie de Flash du mois d' avril 2009 corrigé par NAIMI_Flash du mois de mai 2009_Budget Telmob 2011" xfId="3238" xr:uid="{00000000-0005-0000-0000-0000821D0000}"/>
    <cellStyle name="_TableHead_Commentaires TBG mars_Copie de Flash du mois d' avril 2009 corrigé par NAIMI_Flash du mois de mai 2009_Budget Telmob 2011 2" xfId="10555" xr:uid="{00000000-0005-0000-0000-0000831D0000}"/>
    <cellStyle name="_TableHead_Commentaires TBG mars_Copie de Flash du mois d' avril 2009 corrigé par NAIMI_Flash du mois de mai 2009_Budget Telmob 2011 3" xfId="17391" xr:uid="{00000000-0005-0000-0000-0000841D0000}"/>
    <cellStyle name="_TableHead_Commentaires TBG mars_Copie de Flash du mois d' avril 2009 corrigé par NAIMI_Flash du mois de mai 2009_Budget Telmob 2011 4" xfId="19279" xr:uid="{00000000-0005-0000-0000-0000851D0000}"/>
    <cellStyle name="_TableHead_Commentaires TBG mars_Copie de Flash du mois d' avril 2009 corrigé par NAIMI_Reporting Onatel Mai 2009 V 0" xfId="1584" xr:uid="{00000000-0005-0000-0000-0000861D0000}"/>
    <cellStyle name="_TableHead_Commentaires TBG mars_Copie de Flash du mois d' avril 2009 corrigé par NAIMI_Reporting Onatel Mai 2009 V 0 2" xfId="13303" xr:uid="{00000000-0005-0000-0000-0000871D0000}"/>
    <cellStyle name="_TableHead_Commentaires TBG mars_Copie de Flash du mois d' avril 2009 corrigé par NAIMI_Reporting Onatel Mai 2009 V 0 3" xfId="17750" xr:uid="{00000000-0005-0000-0000-0000881D0000}"/>
    <cellStyle name="_TableHead_Commentaires TBG mars_Copie de Flash du mois d' avril 2009 corrigé par NAIMI_Reporting Onatel Mai 2009 V 0 4" xfId="20012" xr:uid="{00000000-0005-0000-0000-0000891D0000}"/>
    <cellStyle name="_TableHead_Commentaires TBG mars_Copie de Flash du mois d' avril 2009 corrigé par NAIMI_Reporting Onatel Mai 2009 V 0_Budget 2011 v1 (4)" xfId="1585" xr:uid="{00000000-0005-0000-0000-00008A1D0000}"/>
    <cellStyle name="_TableHead_Commentaires TBG mars_Copie de Flash du mois d' avril 2009 corrigé par NAIMI_Reporting Onatel Mai 2009 V 0_Budget 2011 v1 (4) 2" xfId="13302" xr:uid="{00000000-0005-0000-0000-00008B1D0000}"/>
    <cellStyle name="_TableHead_Commentaires TBG mars_Copie de Flash du mois d' avril 2009 corrigé par NAIMI_Reporting Onatel Mai 2009 V 0_Budget 2011 v1 (4) 3" xfId="8519" xr:uid="{00000000-0005-0000-0000-00008C1D0000}"/>
    <cellStyle name="_TableHead_Commentaires TBG mars_Copie de Flash du mois d' avril 2009 corrigé par NAIMI_Reporting Onatel Mai 2009 V 0_Budget 2011 v1 (4) 4" xfId="10474" xr:uid="{00000000-0005-0000-0000-00008D1D0000}"/>
    <cellStyle name="_TableHead_Commentaires TBG mars_Copie de Flash du mois d' avril 2009 corrigé par NAIMI_Reporting Onatel Mai 2009 V 0_Budget Telmob 2011" xfId="3239" xr:uid="{00000000-0005-0000-0000-00008E1D0000}"/>
    <cellStyle name="_TableHead_Commentaires TBG mars_Copie de Flash du mois d' avril 2009 corrigé par NAIMI_Reporting Onatel Mai 2009 V 0_Budget Telmob 2011 2" xfId="9637" xr:uid="{00000000-0005-0000-0000-00008F1D0000}"/>
    <cellStyle name="_TableHead_Commentaires TBG mars_Copie de Flash du mois d' avril 2009 corrigé par NAIMI_Reporting Onatel Mai 2009 V 0_Budget Telmob 2011 3" xfId="17390" xr:uid="{00000000-0005-0000-0000-0000901D0000}"/>
    <cellStyle name="_TableHead_Commentaires TBG mars_Copie de Flash du mois d' avril 2009 corrigé par NAIMI_Reporting Onatel Mai 2009 V 0_Budget Telmob 2011 4" xfId="19142" xr:uid="{00000000-0005-0000-0000-0000911D0000}"/>
    <cellStyle name="_TableHead_Commentaires TBG mars_Copie de Flash du mois d' avril 2009 corrigé par NAIMI_Reporting Onatel Mai 2009 V 0_Reporting Onatel septembre  2009 préparé" xfId="1586" xr:uid="{00000000-0005-0000-0000-0000921D0000}"/>
    <cellStyle name="_TableHead_Commentaires TBG mars_Copie de Flash du mois d' avril 2009 corrigé par NAIMI_Reporting Onatel Mai 2009 V 0_Reporting Onatel septembre  2009 préparé 2" xfId="13301" xr:uid="{00000000-0005-0000-0000-0000931D0000}"/>
    <cellStyle name="_TableHead_Commentaires TBG mars_Copie de Flash du mois d' avril 2009 corrigé par NAIMI_Reporting Onatel Mai 2009 V 0_Reporting Onatel septembre  2009 préparé 3" xfId="9079" xr:uid="{00000000-0005-0000-0000-0000941D0000}"/>
    <cellStyle name="_TableHead_Commentaires TBG mars_Copie de Flash du mois d' avril 2009 corrigé par NAIMI_Reporting Onatel Mai 2009 V 0_Reporting Onatel septembre  2009 préparé 4" xfId="10852" xr:uid="{00000000-0005-0000-0000-0000951D0000}"/>
    <cellStyle name="_TableHead_Commentaires TBG mars_Copie de Flash du mois d' avril 2009 corrigé par NAIMI_Reporting Onatel Mai 2009 V 0_Reporting Onatel septembre  2009 préparé_Budget 2011 v1 (4)" xfId="1587" xr:uid="{00000000-0005-0000-0000-0000961D0000}"/>
    <cellStyle name="_TableHead_Commentaires TBG mars_Copie de Flash du mois d' avril 2009 corrigé par NAIMI_Reporting Onatel Mai 2009 V 0_Reporting Onatel septembre  2009 préparé_Budget 2011 v1 (4) 2" xfId="13300" xr:uid="{00000000-0005-0000-0000-0000971D0000}"/>
    <cellStyle name="_TableHead_Commentaires TBG mars_Copie de Flash du mois d' avril 2009 corrigé par NAIMI_Reporting Onatel Mai 2009 V 0_Reporting Onatel septembre  2009 préparé_Budget 2011 v1 (4) 3" xfId="9397" xr:uid="{00000000-0005-0000-0000-0000981D0000}"/>
    <cellStyle name="_TableHead_Commentaires TBG mars_Copie de Flash du mois d' avril 2009 corrigé par NAIMI_Reporting Onatel Mai 2009 V 0_Reporting Onatel septembre  2009 préparé_Budget 2011 v1 (4) 4" xfId="19862" xr:uid="{00000000-0005-0000-0000-0000991D0000}"/>
    <cellStyle name="_TableHead_Commentaires TBG mars_Copie de Flash du mois d' avril 2009 corrigé par NAIMI_Reporting Onatel septembre  2009 préparé" xfId="1588" xr:uid="{00000000-0005-0000-0000-00009A1D0000}"/>
    <cellStyle name="_TableHead_Commentaires TBG mars_Copie de Flash du mois d' avril 2009 corrigé par NAIMI_Reporting Onatel septembre  2009 préparé 2" xfId="13299" xr:uid="{00000000-0005-0000-0000-00009B1D0000}"/>
    <cellStyle name="_TableHead_Commentaires TBG mars_Copie de Flash du mois d' avril 2009 corrigé par NAIMI_Reporting Onatel septembre  2009 préparé 3" xfId="18742" xr:uid="{00000000-0005-0000-0000-00009C1D0000}"/>
    <cellStyle name="_TableHead_Commentaires TBG mars_Copie de Flash du mois d' avril 2009 corrigé par NAIMI_Reporting Onatel septembre  2009 préparé 4" xfId="20011" xr:uid="{00000000-0005-0000-0000-00009D1D0000}"/>
    <cellStyle name="_TableHead_Commentaires TBG mars_Copie de Flash du mois d' avril 2009 corrigé par NAIMI_Reporting Onatel septembre  2009 préparé_Budget 2011 v1 (4)" xfId="1589" xr:uid="{00000000-0005-0000-0000-00009E1D0000}"/>
    <cellStyle name="_TableHead_Commentaires TBG mars_Copie de Flash du mois d' avril 2009 corrigé par NAIMI_Reporting Onatel septembre  2009 préparé_Budget 2011 v1 (4) 2" xfId="13298" xr:uid="{00000000-0005-0000-0000-00009F1D0000}"/>
    <cellStyle name="_TableHead_Commentaires TBG mars_Copie de Flash du mois d' avril 2009 corrigé par NAIMI_Reporting Onatel septembre  2009 préparé_Budget 2011 v1 (4) 3" xfId="10683" xr:uid="{00000000-0005-0000-0000-0000A01D0000}"/>
    <cellStyle name="_TableHead_Commentaires TBG mars_Copie de Flash du mois d' avril 2009 corrigé par NAIMI_Reporting Onatel septembre  2009 préparé_Budget 2011 v1 (4) 4" xfId="11073" xr:uid="{00000000-0005-0000-0000-0000A11D0000}"/>
    <cellStyle name="_TableHead_Commentaires TBG mars_Flash du mois d' avril 2009" xfId="1590" xr:uid="{00000000-0005-0000-0000-0000A21D0000}"/>
    <cellStyle name="_TableHead_Commentaires TBG mars_Flash du mois d' avril 2009 2" xfId="13297" xr:uid="{00000000-0005-0000-0000-0000A31D0000}"/>
    <cellStyle name="_TableHead_Commentaires TBG mars_Flash du mois d' avril 2009 3" xfId="9682" xr:uid="{00000000-0005-0000-0000-0000A41D0000}"/>
    <cellStyle name="_TableHead_Commentaires TBG mars_Flash du mois d' avril 2009 4" xfId="17124" xr:uid="{00000000-0005-0000-0000-0000A51D0000}"/>
    <cellStyle name="_TableHead_Commentaires TBG mars_Flash du mois d' avril 2009_Budget 2011 v1 (4)" xfId="1591" xr:uid="{00000000-0005-0000-0000-0000A61D0000}"/>
    <cellStyle name="_TableHead_Commentaires TBG mars_Flash du mois d' avril 2009_Budget 2011 v1 (4) 2" xfId="13296" xr:uid="{00000000-0005-0000-0000-0000A71D0000}"/>
    <cellStyle name="_TableHead_Commentaires TBG mars_Flash du mois d' avril 2009_Budget 2011 v1 (4) 3" xfId="10120" xr:uid="{00000000-0005-0000-0000-0000A81D0000}"/>
    <cellStyle name="_TableHead_Commentaires TBG mars_Flash du mois d' avril 2009_Budget 2011 v1 (4) 4" xfId="10594" xr:uid="{00000000-0005-0000-0000-0000A91D0000}"/>
    <cellStyle name="_TableHead_Commentaires TBG mars_Flash du mois d' avril 2009_Budget Telmob 2011" xfId="3240" xr:uid="{00000000-0005-0000-0000-0000AA1D0000}"/>
    <cellStyle name="_TableHead_Commentaires TBG mars_Flash du mois d' avril 2009_Budget Telmob 2011 2" xfId="9636" xr:uid="{00000000-0005-0000-0000-0000AB1D0000}"/>
    <cellStyle name="_TableHead_Commentaires TBG mars_Flash du mois d' avril 2009_Budget Telmob 2011 3" xfId="17389" xr:uid="{00000000-0005-0000-0000-0000AC1D0000}"/>
    <cellStyle name="_TableHead_Commentaires TBG mars_Flash du mois d' avril 2009_Budget Telmob 2011 4" xfId="8378" xr:uid="{00000000-0005-0000-0000-0000AD1D0000}"/>
    <cellStyle name="_TableHead_Commentaires TBG mars_Flash du mois d' avril 2009_Flash du mois de mai 2009" xfId="1592" xr:uid="{00000000-0005-0000-0000-0000AE1D0000}"/>
    <cellStyle name="_TableHead_Commentaires TBG mars_Flash du mois d' avril 2009_Flash du mois de mai 2009 2" xfId="13295" xr:uid="{00000000-0005-0000-0000-0000AF1D0000}"/>
    <cellStyle name="_TableHead_Commentaires TBG mars_Flash du mois d' avril 2009_Flash du mois de mai 2009 3" xfId="9067" xr:uid="{00000000-0005-0000-0000-0000B01D0000}"/>
    <cellStyle name="_TableHead_Commentaires TBG mars_Flash du mois d' avril 2009_Flash du mois de mai 2009 4" xfId="19799" xr:uid="{00000000-0005-0000-0000-0000B11D0000}"/>
    <cellStyle name="_TableHead_Commentaires TBG mars_Flash du mois d' avril 2009_Flash du mois de mai 2009_Budget 2011 v1 (4)" xfId="1593" xr:uid="{00000000-0005-0000-0000-0000B21D0000}"/>
    <cellStyle name="_TableHead_Commentaires TBG mars_Flash du mois d' avril 2009_Flash du mois de mai 2009_Budget 2011 v1 (4) 2" xfId="13294" xr:uid="{00000000-0005-0000-0000-0000B31D0000}"/>
    <cellStyle name="_TableHead_Commentaires TBG mars_Flash du mois d' avril 2009_Flash du mois de mai 2009_Budget 2011 v1 (4) 3" xfId="10102" xr:uid="{00000000-0005-0000-0000-0000B41D0000}"/>
    <cellStyle name="_TableHead_Commentaires TBG mars_Flash du mois d' avril 2009_Flash du mois de mai 2009_Budget 2011 v1 (4) 4" xfId="20010" xr:uid="{00000000-0005-0000-0000-0000B51D0000}"/>
    <cellStyle name="_TableHead_Commentaires TBG mars_Flash du mois d' avril 2009_Flash du mois de mai 2009_Budget Telmob 2011" xfId="3241" xr:uid="{00000000-0005-0000-0000-0000B61D0000}"/>
    <cellStyle name="_TableHead_Commentaires TBG mars_Flash du mois d' avril 2009_Flash du mois de mai 2009_Budget Telmob 2011 2" xfId="10466" xr:uid="{00000000-0005-0000-0000-0000B71D0000}"/>
    <cellStyle name="_TableHead_Commentaires TBG mars_Flash du mois d' avril 2009_Flash du mois de mai 2009_Budget Telmob 2011 3" xfId="17388" xr:uid="{00000000-0005-0000-0000-0000B81D0000}"/>
    <cellStyle name="_TableHead_Commentaires TBG mars_Flash du mois d' avril 2009_Flash du mois de mai 2009_Budget Telmob 2011 4" xfId="8469" xr:uid="{00000000-0005-0000-0000-0000B91D0000}"/>
    <cellStyle name="_TableHead_Commentaires TBG mars_Flash du mois d' avril 2009_Reporting Onatel Mai 2009 V 0" xfId="1594" xr:uid="{00000000-0005-0000-0000-0000BA1D0000}"/>
    <cellStyle name="_TableHead_Commentaires TBG mars_Flash du mois d' avril 2009_Reporting Onatel Mai 2009 V 0 2" xfId="13293" xr:uid="{00000000-0005-0000-0000-0000BB1D0000}"/>
    <cellStyle name="_TableHead_Commentaires TBG mars_Flash du mois d' avril 2009_Reporting Onatel Mai 2009 V 0 3" xfId="10103" xr:uid="{00000000-0005-0000-0000-0000BC1D0000}"/>
    <cellStyle name="_TableHead_Commentaires TBG mars_Flash du mois d' avril 2009_Reporting Onatel Mai 2009 V 0 4" xfId="10661" xr:uid="{00000000-0005-0000-0000-0000BD1D0000}"/>
    <cellStyle name="_TableHead_Commentaires TBG mars_Flash du mois d' avril 2009_Reporting Onatel Mai 2009 V 0_Budget 2011 v1 (4)" xfId="1595" xr:uid="{00000000-0005-0000-0000-0000BE1D0000}"/>
    <cellStyle name="_TableHead_Commentaires TBG mars_Flash du mois d' avril 2009_Reporting Onatel Mai 2009 V 0_Budget 2011 v1 (4) 2" xfId="13292" xr:uid="{00000000-0005-0000-0000-0000BF1D0000}"/>
    <cellStyle name="_TableHead_Commentaires TBG mars_Flash du mois d' avril 2009_Reporting Onatel Mai 2009 V 0_Budget 2011 v1 (4) 3" xfId="9066" xr:uid="{00000000-0005-0000-0000-0000C01D0000}"/>
    <cellStyle name="_TableHead_Commentaires TBG mars_Flash du mois d' avril 2009_Reporting Onatel Mai 2009 V 0_Budget 2011 v1 (4) 4" xfId="17163" xr:uid="{00000000-0005-0000-0000-0000C11D0000}"/>
    <cellStyle name="_TableHead_Commentaires TBG mars_Flash du mois d' avril 2009_Reporting Onatel Mai 2009 V 0_Budget Telmob 2011" xfId="3242" xr:uid="{00000000-0005-0000-0000-0000C21D0000}"/>
    <cellStyle name="_TableHead_Commentaires TBG mars_Flash du mois d' avril 2009_Reporting Onatel Mai 2009 V 0_Budget Telmob 2011 2" xfId="11065" xr:uid="{00000000-0005-0000-0000-0000C31D0000}"/>
    <cellStyle name="_TableHead_Commentaires TBG mars_Flash du mois d' avril 2009_Reporting Onatel Mai 2009 V 0_Budget Telmob 2011 3" xfId="17387" xr:uid="{00000000-0005-0000-0000-0000C41D0000}"/>
    <cellStyle name="_TableHead_Commentaires TBG mars_Flash du mois d' avril 2009_Reporting Onatel Mai 2009 V 0_Budget Telmob 2011 4" xfId="8377" xr:uid="{00000000-0005-0000-0000-0000C51D0000}"/>
    <cellStyle name="_TableHead_Commentaires TBG mars_Flash du mois d' avril 2009_Reporting Onatel septembre  2009 préparé" xfId="1596" xr:uid="{00000000-0005-0000-0000-0000C61D0000}"/>
    <cellStyle name="_TableHead_Commentaires TBG mars_Flash du mois d' avril 2009_Reporting Onatel septembre  2009 préparé 2" xfId="13291" xr:uid="{00000000-0005-0000-0000-0000C71D0000}"/>
    <cellStyle name="_TableHead_Commentaires TBG mars_Flash du mois d' avril 2009_Reporting Onatel septembre  2009 préparé 3" xfId="9068" xr:uid="{00000000-0005-0000-0000-0000C81D0000}"/>
    <cellStyle name="_TableHead_Commentaires TBG mars_Flash du mois d' avril 2009_Reporting Onatel septembre  2009 préparé 4" xfId="17242" xr:uid="{00000000-0005-0000-0000-0000C91D0000}"/>
    <cellStyle name="_TableHead_Commentaires TBG mars_Flash du mois d' avril 2009_Reporting Onatel septembre  2009 préparé_Budget 2011 v1 (4)" xfId="1597" xr:uid="{00000000-0005-0000-0000-0000CA1D0000}"/>
    <cellStyle name="_TableHead_Commentaires TBG mars_Flash du mois d' avril 2009_Reporting Onatel septembre  2009 préparé_Budget 2011 v1 (4) 2" xfId="13290" xr:uid="{00000000-0005-0000-0000-0000CB1D0000}"/>
    <cellStyle name="_TableHead_Commentaires TBG mars_Flash du mois d' avril 2009_Reporting Onatel septembre  2009 préparé_Budget 2011 v1 (4) 3" xfId="17749" xr:uid="{00000000-0005-0000-0000-0000CC1D0000}"/>
    <cellStyle name="_TableHead_Commentaires TBG mars_Flash du mois d' avril 2009_Reporting Onatel septembre  2009 préparé_Budget 2011 v1 (4) 4" xfId="13045" xr:uid="{00000000-0005-0000-0000-0000CD1D0000}"/>
    <cellStyle name="_TableHead_Commentaires TBG mars_Flash du mois de mai 2009" xfId="1598" xr:uid="{00000000-0005-0000-0000-0000CE1D0000}"/>
    <cellStyle name="_TableHead_Commentaires TBG mars_Flash du mois de mai 2009 2" xfId="13289" xr:uid="{00000000-0005-0000-0000-0000CF1D0000}"/>
    <cellStyle name="_TableHead_Commentaires TBG mars_Flash du mois de mai 2009 3" xfId="19029" xr:uid="{00000000-0005-0000-0000-0000D01D0000}"/>
    <cellStyle name="_TableHead_Commentaires TBG mars_Flash du mois de mai 2009 4" xfId="17215" xr:uid="{00000000-0005-0000-0000-0000D11D0000}"/>
    <cellStyle name="_TableHead_Commentaires TBG mars_Flash du mois de mai 2009_Budget 2011 v1 (4)" xfId="1599" xr:uid="{00000000-0005-0000-0000-0000D21D0000}"/>
    <cellStyle name="_TableHead_Commentaires TBG mars_Flash du mois de mai 2009_Budget 2011 v1 (4) 2" xfId="13288" xr:uid="{00000000-0005-0000-0000-0000D31D0000}"/>
    <cellStyle name="_TableHead_Commentaires TBG mars_Flash du mois de mai 2009_Budget 2011 v1 (4) 3" xfId="19495" xr:uid="{00000000-0005-0000-0000-0000D41D0000}"/>
    <cellStyle name="_TableHead_Commentaires TBG mars_Flash du mois de mai 2009_Budget 2011 v1 (4) 4" xfId="17218" xr:uid="{00000000-0005-0000-0000-0000D51D0000}"/>
    <cellStyle name="_TableHead_Commentaires TBG mars_Flash du mois de mai 2009_Budget Telmob 2011" xfId="3243" xr:uid="{00000000-0005-0000-0000-0000D61D0000}"/>
    <cellStyle name="_TableHead_Commentaires TBG mars_Flash du mois de mai 2009_Budget Telmob 2011 2" xfId="10651" xr:uid="{00000000-0005-0000-0000-0000D71D0000}"/>
    <cellStyle name="_TableHead_Commentaires TBG mars_Flash du mois de mai 2009_Budget Telmob 2011 3" xfId="17386" xr:uid="{00000000-0005-0000-0000-0000D81D0000}"/>
    <cellStyle name="_TableHead_Commentaires TBG mars_Flash du mois de mai 2009_Budget Telmob 2011 4" xfId="19280" xr:uid="{00000000-0005-0000-0000-0000D91D0000}"/>
    <cellStyle name="_TableHead_Commentaires TBG mars_Reporting Onatel Mai 2009 V 0" xfId="1600" xr:uid="{00000000-0005-0000-0000-0000DA1D0000}"/>
    <cellStyle name="_TableHead_Commentaires TBG mars_Reporting Onatel Mai 2009 V 0 2" xfId="13287" xr:uid="{00000000-0005-0000-0000-0000DB1D0000}"/>
    <cellStyle name="_TableHead_Commentaires TBG mars_Reporting Onatel Mai 2009 V 0 3" xfId="17748" xr:uid="{00000000-0005-0000-0000-0000DC1D0000}"/>
    <cellStyle name="_TableHead_Commentaires TBG mars_Reporting Onatel Mai 2009 V 0 4" xfId="9896" xr:uid="{00000000-0005-0000-0000-0000DD1D0000}"/>
    <cellStyle name="_TableHead_Commentaires TBG mars_Reporting Onatel Mai 2009 V 0_Budget 2011 v1 (4)" xfId="1601" xr:uid="{00000000-0005-0000-0000-0000DE1D0000}"/>
    <cellStyle name="_TableHead_Commentaires TBG mars_Reporting Onatel Mai 2009 V 0_Budget 2011 v1 (4) 2" xfId="13286" xr:uid="{00000000-0005-0000-0000-0000DF1D0000}"/>
    <cellStyle name="_TableHead_Commentaires TBG mars_Reporting Onatel Mai 2009 V 0_Budget 2011 v1 (4) 3" xfId="17747" xr:uid="{00000000-0005-0000-0000-0000E01D0000}"/>
    <cellStyle name="_TableHead_Commentaires TBG mars_Reporting Onatel Mai 2009 V 0_Budget 2011 v1 (4) 4" xfId="17300" xr:uid="{00000000-0005-0000-0000-0000E11D0000}"/>
    <cellStyle name="_TableHead_Commentaires TBG mars_Reporting Onatel Mai 2009 V 0_Budget Telmob 2011" xfId="3244" xr:uid="{00000000-0005-0000-0000-0000E21D0000}"/>
    <cellStyle name="_TableHead_Commentaires TBG mars_Reporting Onatel Mai 2009 V 0_Budget Telmob 2011 2" xfId="10552" xr:uid="{00000000-0005-0000-0000-0000E31D0000}"/>
    <cellStyle name="_TableHead_Commentaires TBG mars_Reporting Onatel Mai 2009 V 0_Budget Telmob 2011 3" xfId="17385" xr:uid="{00000000-0005-0000-0000-0000E41D0000}"/>
    <cellStyle name="_TableHead_Commentaires TBG mars_Reporting Onatel Mai 2009 V 0_Budget Telmob 2011 4" xfId="19215" xr:uid="{00000000-0005-0000-0000-0000E51D0000}"/>
    <cellStyle name="_TableHead_Commentaires TBG mars_Reporting Onatel septembre  2009 préparé" xfId="1602" xr:uid="{00000000-0005-0000-0000-0000E61D0000}"/>
    <cellStyle name="_TableHead_Commentaires TBG mars_Reporting Onatel septembre  2009 préparé 2" xfId="13285" xr:uid="{00000000-0005-0000-0000-0000E71D0000}"/>
    <cellStyle name="_TableHead_Commentaires TBG mars_Reporting Onatel septembre  2009 préparé 3" xfId="19197" xr:uid="{00000000-0005-0000-0000-0000E81D0000}"/>
    <cellStyle name="_TableHead_Commentaires TBG mars_Reporting Onatel septembre  2009 préparé 4" xfId="17301" xr:uid="{00000000-0005-0000-0000-0000E91D0000}"/>
    <cellStyle name="_TableHead_Commentaires TBG mars_Reporting Onatel septembre  2009 préparé_Budget 2011 v1 (4)" xfId="1603" xr:uid="{00000000-0005-0000-0000-0000EA1D0000}"/>
    <cellStyle name="_TableHead_Commentaires TBG mars_Reporting Onatel septembre  2009 préparé_Budget 2011 v1 (4) 2" xfId="13284" xr:uid="{00000000-0005-0000-0000-0000EB1D0000}"/>
    <cellStyle name="_TableHead_Commentaires TBG mars_Reporting Onatel septembre  2009 préparé_Budget 2011 v1 (4) 3" xfId="19494" xr:uid="{00000000-0005-0000-0000-0000EC1D0000}"/>
    <cellStyle name="_TableHead_Commentaires TBG mars_Reporting Onatel septembre  2009 préparé_Budget 2011 v1 (4) 4" xfId="9422" xr:uid="{00000000-0005-0000-0000-0000ED1D0000}"/>
    <cellStyle name="_TableHead_Copie de Flash du mois d' avril 2009 corrigé par NAIMI" xfId="1604" xr:uid="{00000000-0005-0000-0000-0000EE1D0000}"/>
    <cellStyle name="_TableHead_Copie de Flash du mois d' avril 2009 corrigé par NAIMI 2" xfId="13283" xr:uid="{00000000-0005-0000-0000-0000EF1D0000}"/>
    <cellStyle name="_TableHead_Copie de Flash du mois d' avril 2009 corrigé par NAIMI 3" xfId="17746" xr:uid="{00000000-0005-0000-0000-0000F01D0000}"/>
    <cellStyle name="_TableHead_Copie de Flash du mois d' avril 2009 corrigé par NAIMI 4" xfId="10346" xr:uid="{00000000-0005-0000-0000-0000F11D0000}"/>
    <cellStyle name="_TableHead_Copie de Flash du mois d' avril 2009 corrigé par NAIMI_Budget 2011 v1 (4)" xfId="1605" xr:uid="{00000000-0005-0000-0000-0000F21D0000}"/>
    <cellStyle name="_TableHead_Copie de Flash du mois d' avril 2009 corrigé par NAIMI_Budget 2011 v1 (4) 2" xfId="9821" xr:uid="{00000000-0005-0000-0000-0000F31D0000}"/>
    <cellStyle name="_TableHead_Copie de Flash du mois d' avril 2009 corrigé par NAIMI_Budget 2011 v1 (4) 3" xfId="11681" xr:uid="{00000000-0005-0000-0000-0000F41D0000}"/>
    <cellStyle name="_TableHead_Copie de Flash du mois d' avril 2009 corrigé par NAIMI_Budget 2011 v1 (4) 4" xfId="10588" xr:uid="{00000000-0005-0000-0000-0000F51D0000}"/>
    <cellStyle name="_TableHead_Copie de Flash du mois d' avril 2009 corrigé par NAIMI_Budget Telmob 2011" xfId="3245" xr:uid="{00000000-0005-0000-0000-0000F61D0000}"/>
    <cellStyle name="_TableHead_Copie de Flash du mois d' avril 2009 corrigé par NAIMI_Budget Telmob 2011 2" xfId="11826" xr:uid="{00000000-0005-0000-0000-0000F71D0000}"/>
    <cellStyle name="_TableHead_Copie de Flash du mois d' avril 2009 corrigé par NAIMI_Budget Telmob 2011 3" xfId="17384" xr:uid="{00000000-0005-0000-0000-0000F81D0000}"/>
    <cellStyle name="_TableHead_Copie de Flash du mois d' avril 2009 corrigé par NAIMI_Budget Telmob 2011 4" xfId="8376" xr:uid="{00000000-0005-0000-0000-0000F91D0000}"/>
    <cellStyle name="_TableHead_Copie de Flash du mois d' avril 2009 corrigé par NAIMI_Flash du mois de mai 2009" xfId="1606" xr:uid="{00000000-0005-0000-0000-0000FA1D0000}"/>
    <cellStyle name="_TableHead_Copie de Flash du mois d' avril 2009 corrigé par NAIMI_Flash du mois de mai 2009 2" xfId="9820" xr:uid="{00000000-0005-0000-0000-0000FB1D0000}"/>
    <cellStyle name="_TableHead_Copie de Flash du mois d' avril 2009 corrigé par NAIMI_Flash du mois de mai 2009 3" xfId="17745" xr:uid="{00000000-0005-0000-0000-0000FC1D0000}"/>
    <cellStyle name="_TableHead_Copie de Flash du mois d' avril 2009 corrigé par NAIMI_Flash du mois de mai 2009 4" xfId="10351" xr:uid="{00000000-0005-0000-0000-0000FD1D0000}"/>
    <cellStyle name="_TableHead_Copie de Flash du mois d' avril 2009 corrigé par NAIMI_Flash du mois de mai 2009_Budget 2011 v1 (4)" xfId="1607" xr:uid="{00000000-0005-0000-0000-0000FE1D0000}"/>
    <cellStyle name="_TableHead_Copie de Flash du mois d' avril 2009 corrigé par NAIMI_Flash du mois de mai 2009_Budget 2011 v1 (4) 2" xfId="9818" xr:uid="{00000000-0005-0000-0000-0000FF1D0000}"/>
    <cellStyle name="_TableHead_Copie de Flash du mois d' avril 2009 corrigé par NAIMI_Flash du mois de mai 2009_Budget 2011 v1 (4) 3" xfId="19124" xr:uid="{00000000-0005-0000-0000-0000001E0000}"/>
    <cellStyle name="_TableHead_Copie de Flash du mois d' avril 2009 corrigé par NAIMI_Flash du mois de mai 2009_Budget 2011 v1 (4) 4" xfId="9692" xr:uid="{00000000-0005-0000-0000-0000011E0000}"/>
    <cellStyle name="_TableHead_Copie de Flash du mois d' avril 2009 corrigé par NAIMI_Flash du mois de mai 2009_Budget Telmob 2011" xfId="3246" xr:uid="{00000000-0005-0000-0000-0000021E0000}"/>
    <cellStyle name="_TableHead_Copie de Flash du mois d' avril 2009 corrigé par NAIMI_Flash du mois de mai 2009_Budget Telmob 2011 2" xfId="10553" xr:uid="{00000000-0005-0000-0000-0000031E0000}"/>
    <cellStyle name="_TableHead_Copie de Flash du mois d' avril 2009 corrigé par NAIMI_Flash du mois de mai 2009_Budget Telmob 2011 3" xfId="17383" xr:uid="{00000000-0005-0000-0000-0000041E0000}"/>
    <cellStyle name="_TableHead_Copie de Flash du mois d' avril 2009 corrigé par NAIMI_Flash du mois de mai 2009_Budget Telmob 2011 4" xfId="8375" xr:uid="{00000000-0005-0000-0000-0000051E0000}"/>
    <cellStyle name="_TableHead_Copie de Flash du mois d' avril 2009 corrigé par NAIMI_Reporting Onatel Mai 2009 V 0" xfId="1608" xr:uid="{00000000-0005-0000-0000-0000061E0000}"/>
    <cellStyle name="_TableHead_Copie de Flash du mois d' avril 2009 corrigé par NAIMI_Reporting Onatel Mai 2009 V 0 2" xfId="9816" xr:uid="{00000000-0005-0000-0000-0000071E0000}"/>
    <cellStyle name="_TableHead_Copie de Flash du mois d' avril 2009 corrigé par NAIMI_Reporting Onatel Mai 2009 V 0 3" xfId="19493" xr:uid="{00000000-0005-0000-0000-0000081E0000}"/>
    <cellStyle name="_TableHead_Copie de Flash du mois d' avril 2009 corrigé par NAIMI_Reporting Onatel Mai 2009 V 0 4" xfId="19650" xr:uid="{00000000-0005-0000-0000-0000091E0000}"/>
    <cellStyle name="_TableHead_Copie de Flash du mois d' avril 2009 corrigé par NAIMI_Reporting Onatel Mai 2009 V 0_Budget 2011 v1 (4)" xfId="1609" xr:uid="{00000000-0005-0000-0000-00000A1E0000}"/>
    <cellStyle name="_TableHead_Copie de Flash du mois d' avril 2009 corrigé par NAIMI_Reporting Onatel Mai 2009 V 0_Budget 2011 v1 (4) 2" xfId="13282" xr:uid="{00000000-0005-0000-0000-00000B1E0000}"/>
    <cellStyle name="_TableHead_Copie de Flash du mois d' avril 2009 corrigé par NAIMI_Reporting Onatel Mai 2009 V 0_Budget 2011 v1 (4) 3" xfId="17744" xr:uid="{00000000-0005-0000-0000-00000C1E0000}"/>
    <cellStyle name="_TableHead_Copie de Flash du mois d' avril 2009 corrigé par NAIMI_Reporting Onatel Mai 2009 V 0_Budget 2011 v1 (4) 4" xfId="10569" xr:uid="{00000000-0005-0000-0000-00000D1E0000}"/>
    <cellStyle name="_TableHead_Copie de Flash du mois d' avril 2009 corrigé par NAIMI_Reporting Onatel Mai 2009 V 0_Budget Telmob 2011" xfId="3247" xr:uid="{00000000-0005-0000-0000-00000E1E0000}"/>
    <cellStyle name="_TableHead_Copie de Flash du mois d' avril 2009 corrigé par NAIMI_Reporting Onatel Mai 2009 V 0_Budget Telmob 2011 2" xfId="9635" xr:uid="{00000000-0005-0000-0000-00000F1E0000}"/>
    <cellStyle name="_TableHead_Copie de Flash du mois d' avril 2009 corrigé par NAIMI_Reporting Onatel Mai 2009 V 0_Budget Telmob 2011 3" xfId="17382" xr:uid="{00000000-0005-0000-0000-0000101E0000}"/>
    <cellStyle name="_TableHead_Copie de Flash du mois d' avril 2009 corrigé par NAIMI_Reporting Onatel Mai 2009 V 0_Budget Telmob 2011 4" xfId="19281" xr:uid="{00000000-0005-0000-0000-0000111E0000}"/>
    <cellStyle name="_TableHead_Copie de Flash du mois d' avril 2009 corrigé par NAIMI_Reporting Onatel Mai 2009 V 0_Reporting Onatel septembre  2009 préparé" xfId="1610" xr:uid="{00000000-0005-0000-0000-0000121E0000}"/>
    <cellStyle name="_TableHead_Copie de Flash du mois d' avril 2009 corrigé par NAIMI_Reporting Onatel Mai 2009 V 0_Reporting Onatel septembre  2009 préparé 2" xfId="13281" xr:uid="{00000000-0005-0000-0000-0000131E0000}"/>
    <cellStyle name="_TableHead_Copie de Flash du mois d' avril 2009 corrigé par NAIMI_Reporting Onatel Mai 2009 V 0_Reporting Onatel septembre  2009 préparé 3" xfId="8543" xr:uid="{00000000-0005-0000-0000-0000141E0000}"/>
    <cellStyle name="_TableHead_Copie de Flash du mois d' avril 2009 corrigé par NAIMI_Reporting Onatel Mai 2009 V 0_Reporting Onatel septembre  2009 préparé 4" xfId="19681" xr:uid="{00000000-0005-0000-0000-0000151E0000}"/>
    <cellStyle name="_TableHead_Copie de Flash du mois d' avril 2009 corrigé par NAIMI_Reporting Onatel Mai 2009 V 0_Reporting Onatel septembre  2009 préparé_Budget 2011 v1 (4)" xfId="1611" xr:uid="{00000000-0005-0000-0000-0000161E0000}"/>
    <cellStyle name="_TableHead_Copie de Flash du mois d' avril 2009 corrigé par NAIMI_Reporting Onatel Mai 2009 V 0_Reporting Onatel septembre  2009 préparé_Budget 2011 v1 (4) 2" xfId="9814" xr:uid="{00000000-0005-0000-0000-0000171E0000}"/>
    <cellStyle name="_TableHead_Copie de Flash du mois d' avril 2009 corrigé par NAIMI_Reporting Onatel Mai 2009 V 0_Reporting Onatel septembre  2009 préparé_Budget 2011 v1 (4) 3" xfId="9272" xr:uid="{00000000-0005-0000-0000-0000181E0000}"/>
    <cellStyle name="_TableHead_Copie de Flash du mois d' avril 2009 corrigé par NAIMI_Reporting Onatel Mai 2009 V 0_Reporting Onatel septembre  2009 préparé_Budget 2011 v1 (4) 4" xfId="20009" xr:uid="{00000000-0005-0000-0000-0000191E0000}"/>
    <cellStyle name="_TableHead_Copie de Flash du mois d' avril 2009 corrigé par NAIMI_Reporting Onatel septembre  2009 préparé" xfId="1612" xr:uid="{00000000-0005-0000-0000-00001A1E0000}"/>
    <cellStyle name="_TableHead_Copie de Flash du mois d' avril 2009 corrigé par NAIMI_Reporting Onatel septembre  2009 préparé 2" xfId="9813" xr:uid="{00000000-0005-0000-0000-00001B1E0000}"/>
    <cellStyle name="_TableHead_Copie de Flash du mois d' avril 2009 corrigé par NAIMI_Reporting Onatel septembre  2009 préparé 3" xfId="10139" xr:uid="{00000000-0005-0000-0000-00001C1E0000}"/>
    <cellStyle name="_TableHead_Copie de Flash du mois d' avril 2009 corrigé par NAIMI_Reporting Onatel septembre  2009 préparé 4" xfId="13526" xr:uid="{00000000-0005-0000-0000-00001D1E0000}"/>
    <cellStyle name="_TableHead_Copie de Flash du mois d' avril 2009 corrigé par NAIMI_Reporting Onatel septembre  2009 préparé_Budget 2011 v1 (4)" xfId="1613" xr:uid="{00000000-0005-0000-0000-00001E1E0000}"/>
    <cellStyle name="_TableHead_Copie de Flash du mois d' avril 2009 corrigé par NAIMI_Reporting Onatel septembre  2009 préparé_Budget 2011 v1 (4) 2" xfId="9812" xr:uid="{00000000-0005-0000-0000-00001F1E0000}"/>
    <cellStyle name="_TableHead_Copie de Flash du mois d' avril 2009 corrigé par NAIMI_Reporting Onatel septembre  2009 préparé_Budget 2011 v1 (4) 3" xfId="9072" xr:uid="{00000000-0005-0000-0000-0000201E0000}"/>
    <cellStyle name="_TableHead_Copie de Flash du mois d' avril 2009 corrigé par NAIMI_Reporting Onatel septembre  2009 préparé_Budget 2011 v1 (4) 4" xfId="12408" xr:uid="{00000000-0005-0000-0000-0000211E0000}"/>
    <cellStyle name="_TableHead_Flash du mois d' avril 2009" xfId="1614" xr:uid="{00000000-0005-0000-0000-0000221E0000}"/>
    <cellStyle name="_TableHead_Flash du mois d' avril 2009 2" xfId="13280" xr:uid="{00000000-0005-0000-0000-0000231E0000}"/>
    <cellStyle name="_TableHead_Flash du mois d' avril 2009 3" xfId="10110" xr:uid="{00000000-0005-0000-0000-0000241E0000}"/>
    <cellStyle name="_TableHead_Flash du mois d' avril 2009 4" xfId="19853" xr:uid="{00000000-0005-0000-0000-0000251E0000}"/>
    <cellStyle name="_TableHead_Flash du mois d' avril 2009_Budget 2011 v1 (4)" xfId="1615" xr:uid="{00000000-0005-0000-0000-0000261E0000}"/>
    <cellStyle name="_TableHead_Flash du mois d' avril 2009_Budget 2011 v1 (4) 2" xfId="9811" xr:uid="{00000000-0005-0000-0000-0000271E0000}"/>
    <cellStyle name="_TableHead_Flash du mois d' avril 2009_Budget 2011 v1 (4) 3" xfId="17743" xr:uid="{00000000-0005-0000-0000-0000281E0000}"/>
    <cellStyle name="_TableHead_Flash du mois d' avril 2009_Budget 2011 v1 (4) 4" xfId="20008" xr:uid="{00000000-0005-0000-0000-0000291E0000}"/>
    <cellStyle name="_TableHead_Flash du mois d' avril 2009_Budget Telmob 2011" xfId="3248" xr:uid="{00000000-0005-0000-0000-00002A1E0000}"/>
    <cellStyle name="_TableHead_Flash du mois d' avril 2009_Budget Telmob 2011 2" xfId="9634" xr:uid="{00000000-0005-0000-0000-00002B1E0000}"/>
    <cellStyle name="_TableHead_Flash du mois d' avril 2009_Budget Telmob 2011 3" xfId="17381" xr:uid="{00000000-0005-0000-0000-00002C1E0000}"/>
    <cellStyle name="_TableHead_Flash du mois d' avril 2009_Budget Telmob 2011 4" xfId="19047" xr:uid="{00000000-0005-0000-0000-00002D1E0000}"/>
    <cellStyle name="_TableHead_Flash du mois d' avril 2009_Flash du mois de mai 2009" xfId="1616" xr:uid="{00000000-0005-0000-0000-00002E1E0000}"/>
    <cellStyle name="_TableHead_Flash du mois d' avril 2009_Flash du mois de mai 2009 2" xfId="9810" xr:uid="{00000000-0005-0000-0000-00002F1E0000}"/>
    <cellStyle name="_TableHead_Flash du mois d' avril 2009_Flash du mois de mai 2009 3" xfId="9316" xr:uid="{00000000-0005-0000-0000-0000301E0000}"/>
    <cellStyle name="_TableHead_Flash du mois d' avril 2009_Flash du mois de mai 2009 4" xfId="10851" xr:uid="{00000000-0005-0000-0000-0000311E0000}"/>
    <cellStyle name="_TableHead_Flash du mois d' avril 2009_Flash du mois de mai 2009_Budget 2011 v1 (4)" xfId="1617" xr:uid="{00000000-0005-0000-0000-0000321E0000}"/>
    <cellStyle name="_TableHead_Flash du mois d' avril 2009_Flash du mois de mai 2009_Budget 2011 v1 (4) 2" xfId="13279" xr:uid="{00000000-0005-0000-0000-0000331E0000}"/>
    <cellStyle name="_TableHead_Flash du mois d' avril 2009_Flash du mois de mai 2009_Budget 2011 v1 (4) 3" xfId="9317" xr:uid="{00000000-0005-0000-0000-0000341E0000}"/>
    <cellStyle name="_TableHead_Flash du mois d' avril 2009_Flash du mois de mai 2009_Budget 2011 v1 (4) 4" xfId="17130" xr:uid="{00000000-0005-0000-0000-0000351E0000}"/>
    <cellStyle name="_TableHead_Flash du mois d' avril 2009_Flash du mois de mai 2009_Budget Telmob 2011" xfId="3249" xr:uid="{00000000-0005-0000-0000-0000361E0000}"/>
    <cellStyle name="_TableHead_Flash du mois d' avril 2009_Flash du mois de mai 2009_Budget Telmob 2011 2" xfId="10465" xr:uid="{00000000-0005-0000-0000-0000371E0000}"/>
    <cellStyle name="_TableHead_Flash du mois d' avril 2009_Flash du mois de mai 2009_Budget Telmob 2011 3" xfId="17380" xr:uid="{00000000-0005-0000-0000-0000381E0000}"/>
    <cellStyle name="_TableHead_Flash du mois d' avril 2009_Flash du mois de mai 2009_Budget Telmob 2011 4" xfId="18977" xr:uid="{00000000-0005-0000-0000-0000391E0000}"/>
    <cellStyle name="_TableHead_Flash du mois d' avril 2009_Reporting Onatel Mai 2009 V 0" xfId="1618" xr:uid="{00000000-0005-0000-0000-00003A1E0000}"/>
    <cellStyle name="_TableHead_Flash du mois d' avril 2009_Reporting Onatel Mai 2009 V 0 2" xfId="13278" xr:uid="{00000000-0005-0000-0000-00003B1E0000}"/>
    <cellStyle name="_TableHead_Flash du mois d' avril 2009_Reporting Onatel Mai 2009 V 0 3" xfId="10318" xr:uid="{00000000-0005-0000-0000-00003C1E0000}"/>
    <cellStyle name="_TableHead_Flash du mois d' avril 2009_Reporting Onatel Mai 2009 V 0 4" xfId="10570" xr:uid="{00000000-0005-0000-0000-00003D1E0000}"/>
    <cellStyle name="_TableHead_Flash du mois d' avril 2009_Reporting Onatel Mai 2009 V 0_Budget 2011 v1 (4)" xfId="1619" xr:uid="{00000000-0005-0000-0000-00003E1E0000}"/>
    <cellStyle name="_TableHead_Flash du mois d' avril 2009_Reporting Onatel Mai 2009 V 0_Budget 2011 v1 (4) 2" xfId="13277" xr:uid="{00000000-0005-0000-0000-00003F1E0000}"/>
    <cellStyle name="_TableHead_Flash du mois d' avril 2009_Reporting Onatel Mai 2009 V 0_Budget 2011 v1 (4) 3" xfId="9318" xr:uid="{00000000-0005-0000-0000-0000401E0000}"/>
    <cellStyle name="_TableHead_Flash du mois d' avril 2009_Reporting Onatel Mai 2009 V 0_Budget 2011 v1 (4) 4" xfId="19790" xr:uid="{00000000-0005-0000-0000-0000411E0000}"/>
    <cellStyle name="_TableHead_Flash du mois d' avril 2009_Reporting Onatel Mai 2009 V 0_Budget Telmob 2011" xfId="3250" xr:uid="{00000000-0005-0000-0000-0000421E0000}"/>
    <cellStyle name="_TableHead_Flash du mois d' avril 2009_Reporting Onatel Mai 2009 V 0_Budget Telmob 2011 2" xfId="11064" xr:uid="{00000000-0005-0000-0000-0000431E0000}"/>
    <cellStyle name="_TableHead_Flash du mois d' avril 2009_Reporting Onatel Mai 2009 V 0_Budget Telmob 2011 3" xfId="17379" xr:uid="{00000000-0005-0000-0000-0000441E0000}"/>
    <cellStyle name="_TableHead_Flash du mois d' avril 2009_Reporting Onatel Mai 2009 V 0_Budget Telmob 2011 4" xfId="19702" xr:uid="{00000000-0005-0000-0000-0000451E0000}"/>
    <cellStyle name="_TableHead_Flash du mois d' avril 2009_Reporting Onatel septembre  2009 préparé" xfId="1620" xr:uid="{00000000-0005-0000-0000-0000461E0000}"/>
    <cellStyle name="_TableHead_Flash du mois d' avril 2009_Reporting Onatel septembre  2009 préparé 2" xfId="13276" xr:uid="{00000000-0005-0000-0000-0000471E0000}"/>
    <cellStyle name="_TableHead_Flash du mois d' avril 2009_Reporting Onatel septembre  2009 préparé 3" xfId="9319" xr:uid="{00000000-0005-0000-0000-0000481E0000}"/>
    <cellStyle name="_TableHead_Flash du mois d' avril 2009_Reporting Onatel septembre  2009 préparé 4" xfId="20007" xr:uid="{00000000-0005-0000-0000-0000491E0000}"/>
    <cellStyle name="_TableHead_Flash du mois d' avril 2009_Reporting Onatel septembre  2009 préparé_Budget 2011 v1 (4)" xfId="1621" xr:uid="{00000000-0005-0000-0000-00004A1E0000}"/>
    <cellStyle name="_TableHead_Flash du mois d' avril 2009_Reporting Onatel septembre  2009 préparé_Budget 2011 v1 (4) 2" xfId="13275" xr:uid="{00000000-0005-0000-0000-00004B1E0000}"/>
    <cellStyle name="_TableHead_Flash du mois d' avril 2009_Reporting Onatel septembre  2009 préparé_Budget 2011 v1 (4) 3" xfId="10319" xr:uid="{00000000-0005-0000-0000-00004C1E0000}"/>
    <cellStyle name="_TableHead_Flash du mois d' avril 2009_Reporting Onatel septembre  2009 préparé_Budget 2011 v1 (4) 4" xfId="10592" xr:uid="{00000000-0005-0000-0000-00004D1E0000}"/>
    <cellStyle name="_TableHead_Flash du mois de mai 2009" xfId="1622" xr:uid="{00000000-0005-0000-0000-00004E1E0000}"/>
    <cellStyle name="_TableHead_Flash du mois de mai 2009 2" xfId="13274" xr:uid="{00000000-0005-0000-0000-00004F1E0000}"/>
    <cellStyle name="_TableHead_Flash du mois de mai 2009 3" xfId="9320" xr:uid="{00000000-0005-0000-0000-0000501E0000}"/>
    <cellStyle name="_TableHead_Flash du mois de mai 2009 4" xfId="17169" xr:uid="{00000000-0005-0000-0000-0000511E0000}"/>
    <cellStyle name="_TableHead_Flash du mois de mai 2009_Budget 2011 v1 (4)" xfId="1623" xr:uid="{00000000-0005-0000-0000-0000521E0000}"/>
    <cellStyle name="_TableHead_Flash du mois de mai 2009_Budget 2011 v1 (4) 2" xfId="13273" xr:uid="{00000000-0005-0000-0000-0000531E0000}"/>
    <cellStyle name="_TableHead_Flash du mois de mai 2009_Budget 2011 v1 (4) 3" xfId="18741" xr:uid="{00000000-0005-0000-0000-0000541E0000}"/>
    <cellStyle name="_TableHead_Flash du mois de mai 2009_Budget 2011 v1 (4) 4" xfId="9654" xr:uid="{00000000-0005-0000-0000-0000551E0000}"/>
    <cellStyle name="_TableHead_Flash du mois de mai 2009_Budget Telmob 2011" xfId="3251" xr:uid="{00000000-0005-0000-0000-0000561E0000}"/>
    <cellStyle name="_TableHead_Flash du mois de mai 2009_Budget Telmob 2011 2" xfId="10650" xr:uid="{00000000-0005-0000-0000-0000571E0000}"/>
    <cellStyle name="_TableHead_Flash du mois de mai 2009_Budget Telmob 2011 3" xfId="17378" xr:uid="{00000000-0005-0000-0000-0000581E0000}"/>
    <cellStyle name="_TableHead_Flash du mois de mai 2009_Budget Telmob 2011 4" xfId="17315" xr:uid="{00000000-0005-0000-0000-0000591E0000}"/>
    <cellStyle name="_TableHead_P &amp; L Conso" xfId="1624" xr:uid="{00000000-0005-0000-0000-00005A1E0000}"/>
    <cellStyle name="_TableHead_P &amp; L Conso 2" xfId="13272" xr:uid="{00000000-0005-0000-0000-00005B1E0000}"/>
    <cellStyle name="_TableHead_P &amp; L Conso 3" xfId="17742" xr:uid="{00000000-0005-0000-0000-00005C1E0000}"/>
    <cellStyle name="_TableHead_P &amp; L Conso 4" xfId="19767" xr:uid="{00000000-0005-0000-0000-00005D1E0000}"/>
    <cellStyle name="_TableHead_P &amp; L Conso_Budget 2011 v1 (4)" xfId="1625" xr:uid="{00000000-0005-0000-0000-00005E1E0000}"/>
    <cellStyle name="_TableHead_P &amp; L Conso_Budget 2011 v1 (4) 2" xfId="13271" xr:uid="{00000000-0005-0000-0000-00005F1E0000}"/>
    <cellStyle name="_TableHead_P &amp; L Conso_Budget 2011 v1 (4) 3" xfId="18962" xr:uid="{00000000-0005-0000-0000-0000601E0000}"/>
    <cellStyle name="_TableHead_P &amp; L Conso_Budget 2011 v1 (4) 4" xfId="20006" xr:uid="{00000000-0005-0000-0000-0000611E0000}"/>
    <cellStyle name="_TableHead_P &amp; L Conso_Budget Telmob 2011" xfId="3252" xr:uid="{00000000-0005-0000-0000-0000621E0000}"/>
    <cellStyle name="_TableHead_P &amp; L Conso_Budget Telmob 2011 2" xfId="10550" xr:uid="{00000000-0005-0000-0000-0000631E0000}"/>
    <cellStyle name="_TableHead_P &amp; L Conso_Budget Telmob 2011 3" xfId="17377" xr:uid="{00000000-0005-0000-0000-0000641E0000}"/>
    <cellStyle name="_TableHead_P &amp; L Conso_Budget Telmob 2011 4" xfId="19701" xr:uid="{00000000-0005-0000-0000-0000651E0000}"/>
    <cellStyle name="_TableHead_P &amp; L Conso_COMMENTAIRES JUILLET 2009" xfId="1626" xr:uid="{00000000-0005-0000-0000-0000661E0000}"/>
    <cellStyle name="_TableHead_P &amp; L Conso_COMMENTAIRES JUILLET 2009 2" xfId="13270" xr:uid="{00000000-0005-0000-0000-0000671E0000}"/>
    <cellStyle name="_TableHead_P &amp; L Conso_COMMENTAIRES JUILLET 2009 3" xfId="19492" xr:uid="{00000000-0005-0000-0000-0000681E0000}"/>
    <cellStyle name="_TableHead_P &amp; L Conso_COMMENTAIRES JUILLET 2009 4" xfId="13525" xr:uid="{00000000-0005-0000-0000-0000691E0000}"/>
    <cellStyle name="_TableHead_P &amp; L Conso_COMMENTAIRES JUILLET 2009_Budget 2011 v1 (4)" xfId="1627" xr:uid="{00000000-0005-0000-0000-00006A1E0000}"/>
    <cellStyle name="_TableHead_P &amp; L Conso_COMMENTAIRES JUILLET 2009_Budget 2011 v1 (4) 2" xfId="13269" xr:uid="{00000000-0005-0000-0000-00006B1E0000}"/>
    <cellStyle name="_TableHead_P &amp; L Conso_COMMENTAIRES JUILLET 2009_Budget 2011 v1 (4) 3" xfId="17741" xr:uid="{00000000-0005-0000-0000-00006C1E0000}"/>
    <cellStyle name="_TableHead_P &amp; L Conso_COMMENTAIRES JUILLET 2009_Budget 2011 v1 (4) 4" xfId="9653" xr:uid="{00000000-0005-0000-0000-00006D1E0000}"/>
    <cellStyle name="_TableHead_P &amp; L Conso_COMMENTAIRES JUILLET 2009_Budget Telmob 2011" xfId="3253" xr:uid="{00000000-0005-0000-0000-00006E1E0000}"/>
    <cellStyle name="_TableHead_P &amp; L Conso_COMMENTAIRES JUILLET 2009_Budget Telmob 2011 2" xfId="11825" xr:uid="{00000000-0005-0000-0000-00006F1E0000}"/>
    <cellStyle name="_TableHead_P &amp; L Conso_COMMENTAIRES JUILLET 2009_Budget Telmob 2011 3" xfId="17376" xr:uid="{00000000-0005-0000-0000-0000701E0000}"/>
    <cellStyle name="_TableHead_P &amp; L Conso_COMMENTAIRES JUILLET 2009_Budget Telmob 2011 4" xfId="17316" xr:uid="{00000000-0005-0000-0000-0000711E0000}"/>
    <cellStyle name="_TableHead_P&amp;L S1 2008" xfId="1628" xr:uid="{00000000-0005-0000-0000-0000721E0000}"/>
    <cellStyle name="_TableHead_P&amp;L S1 2008 2" xfId="13268" xr:uid="{00000000-0005-0000-0000-0000731E0000}"/>
    <cellStyle name="_TableHead_P&amp;L S1 2008 3" xfId="17740" xr:uid="{00000000-0005-0000-0000-0000741E0000}"/>
    <cellStyle name="_TableHead_P&amp;L S1 2008 4" xfId="19903" xr:uid="{00000000-0005-0000-0000-0000751E0000}"/>
    <cellStyle name="_TableHead_P&amp;L S1 2008_Budget 2011 v1 (4)" xfId="1629" xr:uid="{00000000-0005-0000-0000-0000761E0000}"/>
    <cellStyle name="_TableHead_P&amp;L S1 2008_Budget 2011 v1 (4) 2" xfId="13267" xr:uid="{00000000-0005-0000-0000-0000771E0000}"/>
    <cellStyle name="_TableHead_P&amp;L S1 2008_Budget 2011 v1 (4) 3" xfId="19188" xr:uid="{00000000-0005-0000-0000-0000781E0000}"/>
    <cellStyle name="_TableHead_P&amp;L S1 2008_Budget 2011 v1 (4) 4" xfId="20005" xr:uid="{00000000-0005-0000-0000-0000791E0000}"/>
    <cellStyle name="_TableHead_P&amp;L S1 2008_Budget Telmob 2011" xfId="3254" xr:uid="{00000000-0005-0000-0000-00007A1E0000}"/>
    <cellStyle name="_TableHead_P&amp;L S1 2008_Budget Telmob 2011 2" xfId="11255" xr:uid="{00000000-0005-0000-0000-00007B1E0000}"/>
    <cellStyle name="_TableHead_P&amp;L S1 2008_Budget Telmob 2011 3" xfId="17375" xr:uid="{00000000-0005-0000-0000-00007C1E0000}"/>
    <cellStyle name="_TableHead_P&amp;L S1 2008_Budget Telmob 2011 4" xfId="17317" xr:uid="{00000000-0005-0000-0000-00007D1E0000}"/>
    <cellStyle name="_TableHead_Reporting Onatel Avril 2009 V0" xfId="1630" xr:uid="{00000000-0005-0000-0000-00007E1E0000}"/>
    <cellStyle name="_TableHead_Reporting Onatel Avril 2009 V0 2" xfId="13266" xr:uid="{00000000-0005-0000-0000-00007F1E0000}"/>
    <cellStyle name="_TableHead_Reporting Onatel Avril 2009 V0 3" xfId="19491" xr:uid="{00000000-0005-0000-0000-0000801E0000}"/>
    <cellStyle name="_TableHead_Reporting Onatel Avril 2009 V0 4" xfId="11274" xr:uid="{00000000-0005-0000-0000-0000811E0000}"/>
    <cellStyle name="_TableHead_Reporting Onatel Avril 2009 V0_Budget 2011 v1 (4)" xfId="1631" xr:uid="{00000000-0005-0000-0000-0000821E0000}"/>
    <cellStyle name="_TableHead_Reporting Onatel Avril 2009 V0_Budget 2011 v1 (4) 2" xfId="13265" xr:uid="{00000000-0005-0000-0000-0000831E0000}"/>
    <cellStyle name="_TableHead_Reporting Onatel Avril 2009 V0_Budget 2011 v1 (4) 3" xfId="17739" xr:uid="{00000000-0005-0000-0000-0000841E0000}"/>
    <cellStyle name="_TableHead_Reporting Onatel Avril 2009 V0_Budget 2011 v1 (4) 4" xfId="19298" xr:uid="{00000000-0005-0000-0000-0000851E0000}"/>
    <cellStyle name="_TableHead_Reporting Onatel Avril 2009 V0_Budget Telmob 2011" xfId="3255" xr:uid="{00000000-0005-0000-0000-0000861E0000}"/>
    <cellStyle name="_TableHead_Reporting Onatel Avril 2009 V0_Budget Telmob 2011 2" xfId="10551" xr:uid="{00000000-0005-0000-0000-0000871E0000}"/>
    <cellStyle name="_TableHead_Reporting Onatel Avril 2009 V0_Budget Telmob 2011 3" xfId="17374" xr:uid="{00000000-0005-0000-0000-0000881E0000}"/>
    <cellStyle name="_TableHead_Reporting Onatel Avril 2009 V0_Budget Telmob 2011 4" xfId="9390" xr:uid="{00000000-0005-0000-0000-0000891E0000}"/>
    <cellStyle name="_TableHead_Reporting Onatel Avril 2009 V0_Copie de Flash du mois d' avril 2009 corrigé par NAIMI" xfId="1632" xr:uid="{00000000-0005-0000-0000-00008A1E0000}"/>
    <cellStyle name="_TableHead_Reporting Onatel Avril 2009 V0_Copie de Flash du mois d' avril 2009 corrigé par NAIMI 2" xfId="13264" xr:uid="{00000000-0005-0000-0000-00008B1E0000}"/>
    <cellStyle name="_TableHead_Reporting Onatel Avril 2009 V0_Copie de Flash du mois d' avril 2009 corrigé par NAIMI 3" xfId="11643" xr:uid="{00000000-0005-0000-0000-00008C1E0000}"/>
    <cellStyle name="_TableHead_Reporting Onatel Avril 2009 V0_Copie de Flash du mois d' avril 2009 corrigé par NAIMI 4" xfId="10473" xr:uid="{00000000-0005-0000-0000-00008D1E0000}"/>
    <cellStyle name="_TableHead_Reporting Onatel Avril 2009 V0_Copie de Flash du mois d' avril 2009 corrigé par NAIMI_Budget 2011 v1 (4)" xfId="1633" xr:uid="{00000000-0005-0000-0000-00008E1E0000}"/>
    <cellStyle name="_TableHead_Reporting Onatel Avril 2009 V0_Copie de Flash du mois d' avril 2009 corrigé par NAIMI_Budget 2011 v1 (4) 2" xfId="13263" xr:uid="{00000000-0005-0000-0000-00008F1E0000}"/>
    <cellStyle name="_TableHead_Reporting Onatel Avril 2009 V0_Copie de Flash du mois d' avril 2009 corrigé par NAIMI_Budget 2011 v1 (4) 3" xfId="17738" xr:uid="{00000000-0005-0000-0000-0000901E0000}"/>
    <cellStyle name="_TableHead_Reporting Onatel Avril 2009 V0_Copie de Flash du mois d' avril 2009 corrigé par NAIMI_Budget 2011 v1 (4) 4" xfId="19841" xr:uid="{00000000-0005-0000-0000-0000911E0000}"/>
    <cellStyle name="_TableHead_Reporting Onatel Avril 2009 V0_Copie de Flash du mois d' avril 2009 corrigé par NAIMI_Budget Telmob 2011" xfId="3256" xr:uid="{00000000-0005-0000-0000-0000921E0000}"/>
    <cellStyle name="_TableHead_Reporting Onatel Avril 2009 V0_Copie de Flash du mois d' avril 2009 corrigé par NAIMI_Budget Telmob 2011 2" xfId="9633" xr:uid="{00000000-0005-0000-0000-0000931E0000}"/>
    <cellStyle name="_TableHead_Reporting Onatel Avril 2009 V0_Copie de Flash du mois d' avril 2009 corrigé par NAIMI_Budget Telmob 2011 3" xfId="17373" xr:uid="{00000000-0005-0000-0000-0000941E0000}"/>
    <cellStyle name="_TableHead_Reporting Onatel Avril 2009 V0_Copie de Flash du mois d' avril 2009 corrigé par NAIMI_Budget Telmob 2011 4" xfId="8374" xr:uid="{00000000-0005-0000-0000-0000951E0000}"/>
    <cellStyle name="_TableHead_Reporting Onatel Avril 2009 V0_Copie de Flash du mois d' avril 2009 corrigé par NAIMI_Flash du mois de mai 2009" xfId="1634" xr:uid="{00000000-0005-0000-0000-0000961E0000}"/>
    <cellStyle name="_TableHead_Reporting Onatel Avril 2009 V0_Copie de Flash du mois d' avril 2009 corrigé par NAIMI_Flash du mois de mai 2009 2" xfId="13262" xr:uid="{00000000-0005-0000-0000-0000971E0000}"/>
    <cellStyle name="_TableHead_Reporting Onatel Avril 2009 V0_Copie de Flash du mois d' avril 2009 corrigé par NAIMI_Flash du mois de mai 2009 3" xfId="19113" xr:uid="{00000000-0005-0000-0000-0000981E0000}"/>
    <cellStyle name="_TableHead_Reporting Onatel Avril 2009 V0_Copie de Flash du mois d' avril 2009 corrigé par NAIMI_Flash du mois de mai 2009 4" xfId="20004" xr:uid="{00000000-0005-0000-0000-0000991E0000}"/>
    <cellStyle name="_TableHead_Reporting Onatel Avril 2009 V0_Copie de Flash du mois d' avril 2009 corrigé par NAIMI_Flash du mois de mai 2009_Budget 2011 v1 (4)" xfId="1635" xr:uid="{00000000-0005-0000-0000-00009A1E0000}"/>
    <cellStyle name="_TableHead_Reporting Onatel Avril 2009 V0_Copie de Flash du mois d' avril 2009 corrigé par NAIMI_Flash du mois de mai 2009_Budget 2011 v1 (4) 2" xfId="13261" xr:uid="{00000000-0005-0000-0000-00009B1E0000}"/>
    <cellStyle name="_TableHead_Reporting Onatel Avril 2009 V0_Copie de Flash du mois d' avril 2009 corrigé par NAIMI_Flash du mois de mai 2009_Budget 2011 v1 (4) 3" xfId="19490" xr:uid="{00000000-0005-0000-0000-00009C1E0000}"/>
    <cellStyle name="_TableHead_Reporting Onatel Avril 2009 V0_Copie de Flash du mois d' avril 2009 corrigé par NAIMI_Flash du mois de mai 2009_Budget 2011 v1 (4) 4" xfId="10593" xr:uid="{00000000-0005-0000-0000-00009D1E0000}"/>
    <cellStyle name="_TableHead_Reporting Onatel Avril 2009 V0_Copie de Flash du mois d' avril 2009 corrigé par NAIMI_Flash du mois de mai 2009_Budget Telmob 2011" xfId="3257" xr:uid="{00000000-0005-0000-0000-00009E1E0000}"/>
    <cellStyle name="_TableHead_Reporting Onatel Avril 2009 V0_Copie de Flash du mois d' avril 2009 corrigé par NAIMI_Flash du mois de mai 2009_Budget Telmob 2011 2" xfId="9632" xr:uid="{00000000-0005-0000-0000-00009F1E0000}"/>
    <cellStyle name="_TableHead_Reporting Onatel Avril 2009 V0_Copie de Flash du mois d' avril 2009 corrigé par NAIMI_Flash du mois de mai 2009_Budget Telmob 2011 3" xfId="17372" xr:uid="{00000000-0005-0000-0000-0000A01E0000}"/>
    <cellStyle name="_TableHead_Reporting Onatel Avril 2009 V0_Copie de Flash du mois d' avril 2009 corrigé par NAIMI_Flash du mois de mai 2009_Budget Telmob 2011 4" xfId="19700" xr:uid="{00000000-0005-0000-0000-0000A11E0000}"/>
    <cellStyle name="_TableHead_Reporting Onatel Avril 2009 V0_Copie de Flash du mois d' avril 2009 corrigé par NAIMI_Reporting Onatel Mai 2009 V 0" xfId="1636" xr:uid="{00000000-0005-0000-0000-0000A21E0000}"/>
    <cellStyle name="_TableHead_Reporting Onatel Avril 2009 V0_Copie de Flash du mois d' avril 2009 corrigé par NAIMI_Reporting Onatel Mai 2009 V 0 2" xfId="13260" xr:uid="{00000000-0005-0000-0000-0000A31E0000}"/>
    <cellStyle name="_TableHead_Reporting Onatel Avril 2009 V0_Copie de Flash du mois d' avril 2009 corrigé par NAIMI_Reporting Onatel Mai 2009 V 0 3" xfId="17737" xr:uid="{00000000-0005-0000-0000-0000A41E0000}"/>
    <cellStyle name="_TableHead_Reporting Onatel Avril 2009 V0_Copie de Flash du mois d' avril 2009 corrigé par NAIMI_Reporting Onatel Mai 2009 V 0 4" xfId="17138" xr:uid="{00000000-0005-0000-0000-0000A51E0000}"/>
    <cellStyle name="_TableHead_Reporting Onatel Avril 2009 V0_Copie de Flash du mois d' avril 2009 corrigé par NAIMI_Reporting Onatel Mai 2009 V 0_Budget 2011 v1 (4)" xfId="1637" xr:uid="{00000000-0005-0000-0000-0000A61E0000}"/>
    <cellStyle name="_TableHead_Reporting Onatel Avril 2009 V0_Copie de Flash du mois d' avril 2009 corrigé par NAIMI_Reporting Onatel Mai 2009 V 0_Budget 2011 v1 (4) 2" xfId="13259" xr:uid="{00000000-0005-0000-0000-0000A71E0000}"/>
    <cellStyle name="_TableHead_Reporting Onatel Avril 2009 V0_Copie de Flash du mois d' avril 2009 corrigé par NAIMI_Reporting Onatel Mai 2009 V 0_Budget 2011 v1 (4) 3" xfId="8554" xr:uid="{00000000-0005-0000-0000-0000A81E0000}"/>
    <cellStyle name="_TableHead_Reporting Onatel Avril 2009 V0_Copie de Flash du mois d' avril 2009 corrigé par NAIMI_Reporting Onatel Mai 2009 V 0_Budget 2011 v1 (4) 4" xfId="19355" xr:uid="{00000000-0005-0000-0000-0000A91E0000}"/>
    <cellStyle name="_TableHead_Reporting Onatel Avril 2009 V0_Copie de Flash du mois d' avril 2009 corrigé par NAIMI_Reporting Onatel Mai 2009 V 0_Budget Telmob 2011" xfId="3258" xr:uid="{00000000-0005-0000-0000-0000AA1E0000}"/>
    <cellStyle name="_TableHead_Reporting Onatel Avril 2009 V0_Copie de Flash du mois d' avril 2009 corrigé par NAIMI_Reporting Onatel Mai 2009 V 0_Budget Telmob 2011 2" xfId="11824" xr:uid="{00000000-0005-0000-0000-0000AB1E0000}"/>
    <cellStyle name="_TableHead_Reporting Onatel Avril 2009 V0_Copie de Flash du mois d' avril 2009 corrigé par NAIMI_Reporting Onatel Mai 2009 V 0_Budget Telmob 2011 3" xfId="17371" xr:uid="{00000000-0005-0000-0000-0000AC1E0000}"/>
    <cellStyle name="_TableHead_Reporting Onatel Avril 2009 V0_Copie de Flash du mois d' avril 2009 corrigé par NAIMI_Reporting Onatel Mai 2009 V 0_Budget Telmob 2011 4" xfId="17180" xr:uid="{00000000-0005-0000-0000-0000AD1E0000}"/>
    <cellStyle name="_TableHead_Reporting Onatel Avril 2009 V0_Copie de Flash du mois d' avril 2009 corrigé par NAIMI_Reporting Onatel Mai 2009 V 0_Reporting Onatel septembre  2009 préparé" xfId="1638" xr:uid="{00000000-0005-0000-0000-0000AE1E0000}"/>
    <cellStyle name="_TableHead_Reporting Onatel Avril 2009 V0_Copie de Flash du mois d' avril 2009 corrigé par NAIMI_Reporting Onatel Mai 2009 V 0_Reporting Onatel septembre  2009 préparé 2" xfId="13258" xr:uid="{00000000-0005-0000-0000-0000AF1E0000}"/>
    <cellStyle name="_TableHead_Reporting Onatel Avril 2009 V0_Copie de Flash du mois d' avril 2009 corrigé par NAIMI_Reporting Onatel Mai 2009 V 0_Reporting Onatel septembre  2009 préparé 3" xfId="17736" xr:uid="{00000000-0005-0000-0000-0000B01E0000}"/>
    <cellStyle name="_TableHead_Reporting Onatel Avril 2009 V0_Copie de Flash du mois d' avril 2009 corrigé par NAIMI_Reporting Onatel Mai 2009 V 0_Reporting Onatel septembre  2009 préparé 4" xfId="11072" xr:uid="{00000000-0005-0000-0000-0000B11E0000}"/>
    <cellStyle name="_TableHead_Reporting Onatel Avril 2009 V0_Copie de Flash du mois d' avril 2009 corrigé par NAIMI_Reporting Onatel Mai 2009 V 0_Reporting Onatel septembre  2009 préparé_Budget 2011 v1 (4)" xfId="1639" xr:uid="{00000000-0005-0000-0000-0000B21E0000}"/>
    <cellStyle name="_TableHead_Reporting Onatel Avril 2009 V0_Copie de Flash du mois d' avril 2009 corrigé par NAIMI_Reporting Onatel Mai 2009 V 0_Reporting Onatel septembre  2009 préparé_Budget 2011 v1 (4) 2" xfId="13257" xr:uid="{00000000-0005-0000-0000-0000B31E0000}"/>
    <cellStyle name="_TableHead_Reporting Onatel Avril 2009 V0_Copie de Flash du mois d' avril 2009 corrigé par NAIMI_Reporting Onatel Mai 2009 V 0_Reporting Onatel septembre  2009 préparé_Budget 2011 v1 (4) 3" xfId="19082" xr:uid="{00000000-0005-0000-0000-0000B41E0000}"/>
    <cellStyle name="_TableHead_Reporting Onatel Avril 2009 V0_Copie de Flash du mois d' avril 2009 corrigé par NAIMI_Reporting Onatel Mai 2009 V 0_Reporting Onatel septembre  2009 préparé_Budget 2011 v1 (4) 4" xfId="19740" xr:uid="{00000000-0005-0000-0000-0000B51E0000}"/>
    <cellStyle name="_TableHead_Reporting Onatel Avril 2009 V0_Copie de Flash du mois d' avril 2009 corrigé par NAIMI_Reporting Onatel septembre  2009 préparé" xfId="1640" xr:uid="{00000000-0005-0000-0000-0000B61E0000}"/>
    <cellStyle name="_TableHead_Reporting Onatel Avril 2009 V0_Copie de Flash du mois d' avril 2009 corrigé par NAIMI_Reporting Onatel septembre  2009 préparé 2" xfId="13256" xr:uid="{00000000-0005-0000-0000-0000B71E0000}"/>
    <cellStyle name="_TableHead_Reporting Onatel Avril 2009 V0_Copie de Flash du mois d' avril 2009 corrigé par NAIMI_Reporting Onatel septembre  2009 préparé 3" xfId="19489" xr:uid="{00000000-0005-0000-0000-0000B81E0000}"/>
    <cellStyle name="_TableHead_Reporting Onatel Avril 2009 V0_Copie de Flash du mois d' avril 2009 corrigé par NAIMI_Reporting Onatel septembre  2009 préparé 4" xfId="20003" xr:uid="{00000000-0005-0000-0000-0000B91E0000}"/>
    <cellStyle name="_TableHead_Reporting Onatel Avril 2009 V0_Copie de Flash du mois d' avril 2009 corrigé par NAIMI_Reporting Onatel septembre  2009 préparé_Budget 2011 v1 (4)" xfId="1641" xr:uid="{00000000-0005-0000-0000-0000BA1E0000}"/>
    <cellStyle name="_TableHead_Reporting Onatel Avril 2009 V0_Copie de Flash du mois d' avril 2009 corrigé par NAIMI_Reporting Onatel septembre  2009 préparé_Budget 2011 v1 (4) 2" xfId="13255" xr:uid="{00000000-0005-0000-0000-0000BB1E0000}"/>
    <cellStyle name="_TableHead_Reporting Onatel Avril 2009 V0_Copie de Flash du mois d' avril 2009 corrigé par NAIMI_Reporting Onatel septembre  2009 préparé_Budget 2011 v1 (4) 3" xfId="17735" xr:uid="{00000000-0005-0000-0000-0000BC1E0000}"/>
    <cellStyle name="_TableHead_Reporting Onatel Avril 2009 V0_Copie de Flash du mois d' avril 2009 corrigé par NAIMI_Reporting Onatel septembre  2009 préparé_Budget 2011 v1 (4) 4" xfId="9895" xr:uid="{00000000-0005-0000-0000-0000BD1E0000}"/>
    <cellStyle name="_TableHead_Reporting Onatel Avril 2009 V0_Flash du mois de mai 2009" xfId="1642" xr:uid="{00000000-0005-0000-0000-0000BE1E0000}"/>
    <cellStyle name="_TableHead_Reporting Onatel Avril 2009 V0_Flash du mois de mai 2009 2" xfId="13254" xr:uid="{00000000-0005-0000-0000-0000BF1E0000}"/>
    <cellStyle name="_TableHead_Reporting Onatel Avril 2009 V0_Flash du mois de mai 2009 3" xfId="17734" xr:uid="{00000000-0005-0000-0000-0000C01E0000}"/>
    <cellStyle name="_TableHead_Reporting Onatel Avril 2009 V0_Flash du mois de mai 2009 4" xfId="10660" xr:uid="{00000000-0005-0000-0000-0000C11E0000}"/>
    <cellStyle name="_TableHead_Reporting Onatel Avril 2009 V0_Flash du mois de mai 2009_Budget 2011 v1 (4)" xfId="1643" xr:uid="{00000000-0005-0000-0000-0000C21E0000}"/>
    <cellStyle name="_TableHead_Reporting Onatel Avril 2009 V0_Flash du mois de mai 2009_Budget 2011 v1 (4) 2" xfId="13253" xr:uid="{00000000-0005-0000-0000-0000C31E0000}"/>
    <cellStyle name="_TableHead_Reporting Onatel Avril 2009 V0_Flash du mois de mai 2009_Budget 2011 v1 (4) 3" xfId="19251" xr:uid="{00000000-0005-0000-0000-0000C41E0000}"/>
    <cellStyle name="_TableHead_Reporting Onatel Avril 2009 V0_Flash du mois de mai 2009_Budget 2011 v1 (4) 4" xfId="19875" xr:uid="{00000000-0005-0000-0000-0000C51E0000}"/>
    <cellStyle name="_TableHead_Reporting Onatel Avril 2009 V0_Flash du mois de mai 2009_Budget Telmob 2011" xfId="3259" xr:uid="{00000000-0005-0000-0000-0000C61E0000}"/>
    <cellStyle name="_TableHead_Reporting Onatel Avril 2009 V0_Flash du mois de mai 2009_Budget Telmob 2011 2" xfId="11822" xr:uid="{00000000-0005-0000-0000-0000C71E0000}"/>
    <cellStyle name="_TableHead_Reporting Onatel Avril 2009 V0_Flash du mois de mai 2009_Budget Telmob 2011 3" xfId="17370" xr:uid="{00000000-0005-0000-0000-0000C81E0000}"/>
    <cellStyle name="_TableHead_Reporting Onatel Avril 2009 V0_Flash du mois de mai 2009_Budget Telmob 2011 4" xfId="9690" xr:uid="{00000000-0005-0000-0000-0000C91E0000}"/>
    <cellStyle name="_TableHead_Reporting Onatel Avril 2009 V0_Reporting Onatel Mai 2009 V 0" xfId="1644" xr:uid="{00000000-0005-0000-0000-0000CA1E0000}"/>
    <cellStyle name="_TableHead_Reporting Onatel Avril 2009 V0_Reporting Onatel Mai 2009 V 0 2" xfId="13252" xr:uid="{00000000-0005-0000-0000-0000CB1E0000}"/>
    <cellStyle name="_TableHead_Reporting Onatel Avril 2009 V0_Reporting Onatel Mai 2009 V 0 3" xfId="19488" xr:uid="{00000000-0005-0000-0000-0000CC1E0000}"/>
    <cellStyle name="_TableHead_Reporting Onatel Avril 2009 V0_Reporting Onatel Mai 2009 V 0 4" xfId="20002" xr:uid="{00000000-0005-0000-0000-0000CD1E0000}"/>
    <cellStyle name="_TableHead_Reporting Onatel Avril 2009 V0_Reporting Onatel Mai 2009 V 0_Budget 2011 v1 (4)" xfId="1645" xr:uid="{00000000-0005-0000-0000-0000CE1E0000}"/>
    <cellStyle name="_TableHead_Reporting Onatel Avril 2009 V0_Reporting Onatel Mai 2009 V 0_Budget 2011 v1 (4) 2" xfId="9809" xr:uid="{00000000-0005-0000-0000-0000CF1E0000}"/>
    <cellStyle name="_TableHead_Reporting Onatel Avril 2009 V0_Reporting Onatel Mai 2009 V 0_Budget 2011 v1 (4) 3" xfId="17733" xr:uid="{00000000-0005-0000-0000-0000D01E0000}"/>
    <cellStyle name="_TableHead_Reporting Onatel Avril 2009 V0_Reporting Onatel Mai 2009 V 0_Budget 2011 v1 (4) 4" xfId="9894" xr:uid="{00000000-0005-0000-0000-0000D11E0000}"/>
    <cellStyle name="_TableHead_Reporting Onatel Avril 2009 V0_Reporting Onatel Mai 2009 V 0_Budget Telmob 2011" xfId="3260" xr:uid="{00000000-0005-0000-0000-0000D21E0000}"/>
    <cellStyle name="_TableHead_Reporting Onatel Avril 2009 V0_Reporting Onatel Mai 2009 V 0_Budget Telmob 2011 2" xfId="11820" xr:uid="{00000000-0005-0000-0000-0000D31E0000}"/>
    <cellStyle name="_TableHead_Reporting Onatel Avril 2009 V0_Reporting Onatel Mai 2009 V 0_Budget Telmob 2011 3" xfId="9610" xr:uid="{00000000-0005-0000-0000-0000D41E0000}"/>
    <cellStyle name="_TableHead_Reporting Onatel Avril 2009 V0_Reporting Onatel Mai 2009 V 0_Budget Telmob 2011 4" xfId="9391" xr:uid="{00000000-0005-0000-0000-0000D51E0000}"/>
    <cellStyle name="_TableHead_Reporting Onatel Avril 2009 V0_Reporting Onatel septembre  2009 préparé" xfId="1646" xr:uid="{00000000-0005-0000-0000-0000D61E0000}"/>
    <cellStyle name="_TableHead_Reporting Onatel Avril 2009 V0_Reporting Onatel septembre  2009 préparé 2" xfId="9808" xr:uid="{00000000-0005-0000-0000-0000D71E0000}"/>
    <cellStyle name="_TableHead_Reporting Onatel Avril 2009 V0_Reporting Onatel septembre  2009 préparé 3" xfId="8445" xr:uid="{00000000-0005-0000-0000-0000D81E0000}"/>
    <cellStyle name="_TableHead_Reporting Onatel Avril 2009 V0_Reporting Onatel septembre  2009 préparé 4" xfId="17117" xr:uid="{00000000-0005-0000-0000-0000D91E0000}"/>
    <cellStyle name="_TableHead_Reporting Onatel Avril 2009 V0_Reporting Onatel septembre  2009 préparé_Budget 2011 v1 (4)" xfId="1647" xr:uid="{00000000-0005-0000-0000-0000DA1E0000}"/>
    <cellStyle name="_TableHead_Reporting Onatel Avril 2009 V0_Reporting Onatel septembre  2009 préparé_Budget 2011 v1 (4) 2" xfId="9807" xr:uid="{00000000-0005-0000-0000-0000DB1E0000}"/>
    <cellStyle name="_TableHead_Reporting Onatel Avril 2009 V0_Reporting Onatel septembre  2009 préparé_Budget 2011 v1 (4) 3" xfId="17732" xr:uid="{00000000-0005-0000-0000-0000DC1E0000}"/>
    <cellStyle name="_TableHead_Reporting Onatel Avril 2009 V0_Reporting Onatel septembre  2009 préparé_Budget 2011 v1 (4) 4" xfId="10567" xr:uid="{00000000-0005-0000-0000-0000DD1E0000}"/>
    <cellStyle name="_TableHead_Reporting Onatel Mai 2009 V 0" xfId="1648" xr:uid="{00000000-0005-0000-0000-0000DE1E0000}"/>
    <cellStyle name="_TableHead_Reporting Onatel Mai 2009 V 0 2" xfId="9806" xr:uid="{00000000-0005-0000-0000-0000DF1E0000}"/>
    <cellStyle name="_TableHead_Reporting Onatel Mai 2009 V 0 3" xfId="19176" xr:uid="{00000000-0005-0000-0000-0000E01E0000}"/>
    <cellStyle name="_TableHead_Reporting Onatel Mai 2009 V 0 4" xfId="19813" xr:uid="{00000000-0005-0000-0000-0000E11E0000}"/>
    <cellStyle name="_TableHead_Reporting Onatel Mai 2009 V 0 A ENVOYE" xfId="1649" xr:uid="{00000000-0005-0000-0000-0000E21E0000}"/>
    <cellStyle name="_TableHead_Reporting Onatel Mai 2009 V 0 A ENVOYE 2" xfId="9805" xr:uid="{00000000-0005-0000-0000-0000E31E0000}"/>
    <cellStyle name="_TableHead_Reporting Onatel Mai 2009 V 0 A ENVOYE 3" xfId="19487" xr:uid="{00000000-0005-0000-0000-0000E41E0000}"/>
    <cellStyle name="_TableHead_Reporting Onatel Mai 2009 V 0 A ENVOYE 4" xfId="20001" xr:uid="{00000000-0005-0000-0000-0000E51E0000}"/>
    <cellStyle name="_TableHead_Reporting Onatel Mai 2009 V 0 A ENVOYE_Budget 2011 v1 (4)" xfId="1650" xr:uid="{00000000-0005-0000-0000-0000E61E0000}"/>
    <cellStyle name="_TableHead_Reporting Onatel Mai 2009 V 0 A ENVOYE_Budget 2011 v1 (4) 2" xfId="13251" xr:uid="{00000000-0005-0000-0000-0000E71E0000}"/>
    <cellStyle name="_TableHead_Reporting Onatel Mai 2009 V 0 A ENVOYE_Budget 2011 v1 (4) 3" xfId="17731" xr:uid="{00000000-0005-0000-0000-0000E81E0000}"/>
    <cellStyle name="_TableHead_Reporting Onatel Mai 2009 V 0 A ENVOYE_Budget 2011 v1 (4) 4" xfId="13524" xr:uid="{00000000-0005-0000-0000-0000E91E0000}"/>
    <cellStyle name="_TableHead_Reporting Onatel Mai 2009 V 0 A ENVOYE_Budget Telmob 2011" xfId="3261" xr:uid="{00000000-0005-0000-0000-0000EA1E0000}"/>
    <cellStyle name="_TableHead_Reporting Onatel Mai 2009 V 0 A ENVOYE_Budget Telmob 2011 2" xfId="11818" xr:uid="{00000000-0005-0000-0000-0000EB1E0000}"/>
    <cellStyle name="_TableHead_Reporting Onatel Mai 2009 V 0 A ENVOYE_Budget Telmob 2011 3" xfId="18989" xr:uid="{00000000-0005-0000-0000-0000EC1E0000}"/>
    <cellStyle name="_TableHead_Reporting Onatel Mai 2009 V 0 A ENVOYE_Budget Telmob 2011 4" xfId="19699" xr:uid="{00000000-0005-0000-0000-0000ED1E0000}"/>
    <cellStyle name="_TableHead_Reporting Onatel Mai 2009 V 0 A ENVOYE_Reporting Onatel septembre  2009 préparé" xfId="1651" xr:uid="{00000000-0005-0000-0000-0000EE1E0000}"/>
    <cellStyle name="_TableHead_Reporting Onatel Mai 2009 V 0 A ENVOYE_Reporting Onatel septembre  2009 préparé 2" xfId="9804" xr:uid="{00000000-0005-0000-0000-0000EF1E0000}"/>
    <cellStyle name="_TableHead_Reporting Onatel Mai 2009 V 0 A ENVOYE_Reporting Onatel septembre  2009 préparé 3" xfId="8490" xr:uid="{00000000-0005-0000-0000-0000F01E0000}"/>
    <cellStyle name="_TableHead_Reporting Onatel Mai 2009 V 0 A ENVOYE_Reporting Onatel septembre  2009 préparé 4" xfId="17156" xr:uid="{00000000-0005-0000-0000-0000F11E0000}"/>
    <cellStyle name="_TableHead_Reporting Onatel Mai 2009 V 0 A ENVOYE_Reporting Onatel septembre  2009 préparé_Budget 2011 v1 (4)" xfId="1652" xr:uid="{00000000-0005-0000-0000-0000F21E0000}"/>
    <cellStyle name="_TableHead_Reporting Onatel Mai 2009 V 0 A ENVOYE_Reporting Onatel septembre  2009 préparé_Budget 2011 v1 (4) 2" xfId="9802" xr:uid="{00000000-0005-0000-0000-0000F31E0000}"/>
    <cellStyle name="_TableHead_Reporting Onatel Mai 2009 V 0 A ENVOYE_Reporting Onatel septembre  2009 préparé_Budget 2011 v1 (4) 3" xfId="10085" xr:uid="{00000000-0005-0000-0000-0000F41E0000}"/>
    <cellStyle name="_TableHead_Reporting Onatel Mai 2009 V 0 A ENVOYE_Reporting Onatel septembre  2009 préparé_Budget 2011 v1 (4) 4" xfId="17224" xr:uid="{00000000-0005-0000-0000-0000F51E0000}"/>
    <cellStyle name="_TableHead_Reporting Onatel Mai 2009 V 0_Budget 2011 v1 (4)" xfId="1653" xr:uid="{00000000-0005-0000-0000-0000F61E0000}"/>
    <cellStyle name="_TableHead_Reporting Onatel Mai 2009 V 0_Budget 2011 v1 (4) 2" xfId="9801" xr:uid="{00000000-0005-0000-0000-0000F71E0000}"/>
    <cellStyle name="_TableHead_Reporting Onatel Mai 2009 V 0_Budget 2011 v1 (4) 3" xfId="17730" xr:uid="{00000000-0005-0000-0000-0000F81E0000}"/>
    <cellStyle name="_TableHead_Reporting Onatel Mai 2009 V 0_Budget 2011 v1 (4) 4" xfId="9404" xr:uid="{00000000-0005-0000-0000-0000F91E0000}"/>
    <cellStyle name="_TableHead_Reporting Onatel Mai 2009 V 0_Budget Telmob 2011" xfId="3262" xr:uid="{00000000-0005-0000-0000-0000FA1E0000}"/>
    <cellStyle name="_TableHead_Reporting Onatel Mai 2009 V 0_Budget Telmob 2011 2" xfId="11816" xr:uid="{00000000-0005-0000-0000-0000FB1E0000}"/>
    <cellStyle name="_TableHead_Reporting Onatel Mai 2009 V 0_Budget Telmob 2011 3" xfId="9351" xr:uid="{00000000-0005-0000-0000-0000FC1E0000}"/>
    <cellStyle name="_TableHead_Reporting Onatel Mai 2009 V 0_Budget Telmob 2011 4" xfId="19780" xr:uid="{00000000-0005-0000-0000-0000FD1E0000}"/>
    <cellStyle name="_TableHead_Reporting Onatel septembre  2009 préparé" xfId="1654" xr:uid="{00000000-0005-0000-0000-0000FE1E0000}"/>
    <cellStyle name="_TableHead_Reporting Onatel septembre  2009 préparé 2" xfId="9800" xr:uid="{00000000-0005-0000-0000-0000FF1E0000}"/>
    <cellStyle name="_TableHead_Reporting Onatel septembre  2009 préparé 3" xfId="19051" xr:uid="{00000000-0005-0000-0000-0000001F0000}"/>
    <cellStyle name="_TableHead_Reporting Onatel septembre  2009 préparé 4" xfId="9420" xr:uid="{00000000-0005-0000-0000-0000011F0000}"/>
    <cellStyle name="_TableHead_Reporting Onatel septembre  2009 préparé_Budget 2011 v1 (4)" xfId="1655" xr:uid="{00000000-0005-0000-0000-0000021F0000}"/>
    <cellStyle name="_TableHead_Reporting Onatel septembre  2009 préparé_Budget 2011 v1 (4) 2" xfId="9799" xr:uid="{00000000-0005-0000-0000-0000031F0000}"/>
    <cellStyle name="_TableHead_Reporting Onatel septembre  2009 préparé_Budget 2011 v1 (4) 3" xfId="19486" xr:uid="{00000000-0005-0000-0000-0000041F0000}"/>
    <cellStyle name="_TableHead_Reporting Onatel septembre  2009 préparé_Budget 2011 v1 (4) 4" xfId="20000" xr:uid="{00000000-0005-0000-0000-0000051F0000}"/>
    <cellStyle name="_TableHead_Rev Fixe-Internet" xfId="1656" xr:uid="{00000000-0005-0000-0000-0000061F0000}"/>
    <cellStyle name="_TableHead_Rev Fixe-Internet 2" xfId="9798" xr:uid="{00000000-0005-0000-0000-0000071F0000}"/>
    <cellStyle name="_TableHead_Rev Fixe-Internet 3" xfId="17729" xr:uid="{00000000-0005-0000-0000-0000081F0000}"/>
    <cellStyle name="_TableHead_Rev Fixe-Internet 4" xfId="12407" xr:uid="{00000000-0005-0000-0000-0000091F0000}"/>
    <cellStyle name="_TableHead_Rev Fixe-Internet_Budget 2011 v1 (4)" xfId="1657" xr:uid="{00000000-0005-0000-0000-00000A1F0000}"/>
    <cellStyle name="_TableHead_Rev Fixe-Internet_Budget 2011 v1 (4) 2" xfId="9797" xr:uid="{00000000-0005-0000-0000-00000B1F0000}"/>
    <cellStyle name="_TableHead_Rev Fixe-Internet_Budget 2011 v1 (4) 3" xfId="17728" xr:uid="{00000000-0005-0000-0000-00000C1F0000}"/>
    <cellStyle name="_TableHead_Rev Fixe-Internet_Budget 2011 v1 (4) 4" xfId="10850" xr:uid="{00000000-0005-0000-0000-00000D1F0000}"/>
    <cellStyle name="_TableHead_Rev Fixe-Internet_Budget Telmob 2011" xfId="3263" xr:uid="{00000000-0005-0000-0000-00000E1F0000}"/>
    <cellStyle name="_TableHead_Rev Fixe-Internet_Budget Telmob 2011 2" xfId="11814" xr:uid="{00000000-0005-0000-0000-00000F1F0000}"/>
    <cellStyle name="_TableHead_Rev Fixe-Internet_Budget Telmob 2011 3" xfId="18988" xr:uid="{00000000-0005-0000-0000-0000101F0000}"/>
    <cellStyle name="_TableHead_Rev Fixe-Internet_Budget Telmob 2011 4" xfId="17181" xr:uid="{00000000-0005-0000-0000-0000111F0000}"/>
    <cellStyle name="_TableHead_Rev Fixe-Internet_COMMENTAIRES JUILLET 2009" xfId="1658" xr:uid="{00000000-0005-0000-0000-0000121F0000}"/>
    <cellStyle name="_TableHead_Rev Fixe-Internet_COMMENTAIRES JUILLET 2009 2" xfId="9796" xr:uid="{00000000-0005-0000-0000-0000131F0000}"/>
    <cellStyle name="_TableHead_Rev Fixe-Internet_COMMENTAIRES JUILLET 2009 3" xfId="19219" xr:uid="{00000000-0005-0000-0000-0000141F0000}"/>
    <cellStyle name="_TableHead_Rev Fixe-Internet_COMMENTAIRES JUILLET 2009 4" xfId="19847" xr:uid="{00000000-0005-0000-0000-0000151F0000}"/>
    <cellStyle name="_TableHead_Rev Fixe-Internet_COMMENTAIRES JUILLET 2009_Budget 2011 v1 (4)" xfId="1659" xr:uid="{00000000-0005-0000-0000-0000161F0000}"/>
    <cellStyle name="_TableHead_Rev Fixe-Internet_COMMENTAIRES JUILLET 2009_Budget 2011 v1 (4) 2" xfId="9795" xr:uid="{00000000-0005-0000-0000-0000171F0000}"/>
    <cellStyle name="_TableHead_Rev Fixe-Internet_COMMENTAIRES JUILLET 2009_Budget 2011 v1 (4) 3" xfId="19485" xr:uid="{00000000-0005-0000-0000-0000181F0000}"/>
    <cellStyle name="_TableHead_Rev Fixe-Internet_COMMENTAIRES JUILLET 2009_Budget 2011 v1 (4) 4" xfId="19999" xr:uid="{00000000-0005-0000-0000-0000191F0000}"/>
    <cellStyle name="_TableHead_Rev Fixe-Internet_COMMENTAIRES JUILLET 2009_Budget Telmob 2011" xfId="3264" xr:uid="{00000000-0005-0000-0000-00001A1F0000}"/>
    <cellStyle name="_TableHead_Rev Fixe-Internet_COMMENTAIRES JUILLET 2009_Budget Telmob 2011 2" xfId="11812" xr:uid="{00000000-0005-0000-0000-00001B1F0000}"/>
    <cellStyle name="_TableHead_Rev Fixe-Internet_COMMENTAIRES JUILLET 2009_Budget Telmob 2011 3" xfId="9352" xr:uid="{00000000-0005-0000-0000-00001C1F0000}"/>
    <cellStyle name="_TableHead_Rev Fixe-Internet_COMMENTAIRES JUILLET 2009_Budget Telmob 2011 4" xfId="9403" xr:uid="{00000000-0005-0000-0000-00001D1F0000}"/>
    <cellStyle name="_TableHead_TBG Onatel Février  2009  Vtbg V3" xfId="1660" xr:uid="{00000000-0005-0000-0000-00001E1F0000}"/>
    <cellStyle name="_TableHead_TBG Onatel Février  2009  Vtbg V3 2" xfId="9794" xr:uid="{00000000-0005-0000-0000-00001F1F0000}"/>
    <cellStyle name="_TableHead_TBG Onatel Février  2009  Vtbg V3 3" xfId="17727" xr:uid="{00000000-0005-0000-0000-0000201F0000}"/>
    <cellStyle name="_TableHead_TBG Onatel Février  2009  Vtbg V3 4" xfId="11257" xr:uid="{00000000-0005-0000-0000-0000211F0000}"/>
    <cellStyle name="_TableHead_TBG Onatel Février  2009  Vtbg V3_Budget 2011 v1 (4)" xfId="1661" xr:uid="{00000000-0005-0000-0000-0000221F0000}"/>
    <cellStyle name="_TableHead_TBG Onatel Février  2009  Vtbg V3_Budget 2011 v1 (4) 2" xfId="9793" xr:uid="{00000000-0005-0000-0000-0000231F0000}"/>
    <cellStyle name="_TableHead_TBG Onatel Février  2009  Vtbg V3_Budget 2011 v1 (4) 3" xfId="11676" xr:uid="{00000000-0005-0000-0000-0000241F0000}"/>
    <cellStyle name="_TableHead_TBG Onatel Février  2009  Vtbg V3_Budget 2011 v1 (4) 4" xfId="17134" xr:uid="{00000000-0005-0000-0000-0000251F0000}"/>
    <cellStyle name="_TableHead_TBG Onatel Février  2009  Vtbg V3_Budget Telmob 2011" xfId="3265" xr:uid="{00000000-0005-0000-0000-0000261F0000}"/>
    <cellStyle name="_TableHead_TBG Onatel Février  2009  Vtbg V3_Budget Telmob 2011 2" xfId="11810" xr:uid="{00000000-0005-0000-0000-0000271F0000}"/>
    <cellStyle name="_TableHead_TBG Onatel Février  2009  Vtbg V3_Budget Telmob 2011 3" xfId="10332" xr:uid="{00000000-0005-0000-0000-0000281F0000}"/>
    <cellStyle name="_TableHead_TBG Onatel Février  2009  Vtbg V3_Budget Telmob 2011 4" xfId="10111" xr:uid="{00000000-0005-0000-0000-0000291F0000}"/>
    <cellStyle name="_TableHead_TBG Onatel Février  2009  Vtbg V3_Commentaires TBG mars" xfId="1662" xr:uid="{00000000-0005-0000-0000-00002A1F0000}"/>
    <cellStyle name="_TableHead_TBG Onatel Février  2009  Vtbg V3_Commentaires TBG mars 2" xfId="13250" xr:uid="{00000000-0005-0000-0000-00002B1F0000}"/>
    <cellStyle name="_TableHead_TBG Onatel Février  2009  Vtbg V3_Commentaires TBG mars 3" xfId="17726" xr:uid="{00000000-0005-0000-0000-00002C1F0000}"/>
    <cellStyle name="_TableHead_TBG Onatel Février  2009  Vtbg V3_Commentaires TBG mars 4" xfId="9893" xr:uid="{00000000-0005-0000-0000-00002D1F0000}"/>
    <cellStyle name="_TableHead_TBG Onatel Février  2009  Vtbg V3_Commentaires TBG mars_Budget 2011 v1 (4)" xfId="1663" xr:uid="{00000000-0005-0000-0000-00002E1F0000}"/>
    <cellStyle name="_TableHead_TBG Onatel Février  2009  Vtbg V3_Commentaires TBG mars_Budget 2011 v1 (4) 2" xfId="13249" xr:uid="{00000000-0005-0000-0000-00002F1F0000}"/>
    <cellStyle name="_TableHead_TBG Onatel Février  2009  Vtbg V3_Commentaires TBG mars_Budget 2011 v1 (4) 3" xfId="19146" xr:uid="{00000000-0005-0000-0000-0000301F0000}"/>
    <cellStyle name="_TableHead_TBG Onatel Février  2009  Vtbg V3_Commentaires TBG mars_Budget 2011 v1 (4) 4" xfId="19785" xr:uid="{00000000-0005-0000-0000-0000311F0000}"/>
    <cellStyle name="_TableHead_TBG Onatel Février  2009  Vtbg V3_Commentaires TBG mars_Budget Telmob 2011" xfId="3266" xr:uid="{00000000-0005-0000-0000-0000321F0000}"/>
    <cellStyle name="_TableHead_TBG Onatel Février  2009  Vtbg V3_Commentaires TBG mars_Budget Telmob 2011 2" xfId="11808" xr:uid="{00000000-0005-0000-0000-0000331F0000}"/>
    <cellStyle name="_TableHead_TBG Onatel Février  2009  Vtbg V3_Commentaires TBG mars_Budget Telmob 2011 3" xfId="9353" xr:uid="{00000000-0005-0000-0000-0000341F0000}"/>
    <cellStyle name="_TableHead_TBG Onatel Février  2009  Vtbg V3_Commentaires TBG mars_Budget Telmob 2011 4" xfId="19698" xr:uid="{00000000-0005-0000-0000-0000351F0000}"/>
    <cellStyle name="_TableHead_TBG Onatel Février  2009  Vtbg V3_Commentaires TBG mars_Copie de Flash du mois d' avril 2009 corrigé par NAIMI" xfId="1664" xr:uid="{00000000-0005-0000-0000-0000361F0000}"/>
    <cellStyle name="_TableHead_TBG Onatel Février  2009  Vtbg V3_Commentaires TBG mars_Copie de Flash du mois d' avril 2009 corrigé par NAIMI 2" xfId="13248" xr:uid="{00000000-0005-0000-0000-0000371F0000}"/>
    <cellStyle name="_TableHead_TBG Onatel Février  2009  Vtbg V3_Commentaires TBG mars_Copie de Flash du mois d' avril 2009 corrigé par NAIMI 3" xfId="19484" xr:uid="{00000000-0005-0000-0000-0000381F0000}"/>
    <cellStyle name="_TableHead_TBG Onatel Février  2009  Vtbg V3_Commentaires TBG mars_Copie de Flash du mois d' avril 2009 corrigé par NAIMI 4" xfId="19998" xr:uid="{00000000-0005-0000-0000-0000391F0000}"/>
    <cellStyle name="_TableHead_TBG Onatel Février  2009  Vtbg V3_Commentaires TBG mars_Copie de Flash du mois d' avril 2009 corrigé par NAIMI_Budget 2011 v1 (4)" xfId="1665" xr:uid="{00000000-0005-0000-0000-00003A1F0000}"/>
    <cellStyle name="_TableHead_TBG Onatel Février  2009  Vtbg V3_Commentaires TBG mars_Copie de Flash du mois d' avril 2009 corrigé par NAIMI_Budget 2011 v1 (4) 2" xfId="13247" xr:uid="{00000000-0005-0000-0000-00003B1F0000}"/>
    <cellStyle name="_TableHead_TBG Onatel Février  2009  Vtbg V3_Commentaires TBG mars_Copie de Flash du mois d' avril 2009 corrigé par NAIMI_Budget 2011 v1 (4) 3" xfId="17725" xr:uid="{00000000-0005-0000-0000-00003C1F0000}"/>
    <cellStyle name="_TableHead_TBG Onatel Février  2009  Vtbg V3_Commentaires TBG mars_Copie de Flash du mois d' avril 2009 corrigé par NAIMI_Budget 2011 v1 (4) 4" xfId="13523" xr:uid="{00000000-0005-0000-0000-00003D1F0000}"/>
    <cellStyle name="_TableHead_TBG Onatel Février  2009  Vtbg V3_Commentaires TBG mars_Copie de Flash du mois d' avril 2009 corrigé par NAIMI_Budget Telmob 2011" xfId="3267" xr:uid="{00000000-0005-0000-0000-00003E1F0000}"/>
    <cellStyle name="_TableHead_TBG Onatel Février  2009  Vtbg V3_Commentaires TBG mars_Copie de Flash du mois d' avril 2009 corrigé par NAIMI_Budget Telmob 2011 2" xfId="11806" xr:uid="{00000000-0005-0000-0000-00003F1F0000}"/>
    <cellStyle name="_TableHead_TBG Onatel Février  2009  Vtbg V3_Commentaires TBG mars_Copie de Flash du mois d' avril 2009 corrigé par NAIMI_Budget Telmob 2011 3" xfId="17369" xr:uid="{00000000-0005-0000-0000-0000401F0000}"/>
    <cellStyle name="_TableHead_TBG Onatel Février  2009  Vtbg V3_Commentaires TBG mars_Copie de Flash du mois d' avril 2009 corrigé par NAIMI_Budget Telmob 2011 4" xfId="17318" xr:uid="{00000000-0005-0000-0000-0000411F0000}"/>
    <cellStyle name="_TableHead_TBG Onatel Février  2009  Vtbg V3_Commentaires TBG mars_Copie de Flash du mois d' avril 2009 corrigé par NAIMI_Flash du mois de mai 2009" xfId="1666" xr:uid="{00000000-0005-0000-0000-0000421F0000}"/>
    <cellStyle name="_TableHead_TBG Onatel Février  2009  Vtbg V3_Commentaires TBG mars_Copie de Flash du mois d' avril 2009 corrigé par NAIMI_Flash du mois de mai 2009 2" xfId="13246" xr:uid="{00000000-0005-0000-0000-0000431F0000}"/>
    <cellStyle name="_TableHead_TBG Onatel Février  2009  Vtbg V3_Commentaires TBG mars_Copie de Flash du mois d' avril 2009 corrigé par NAIMI_Flash du mois de mai 2009 3" xfId="8520" xr:uid="{00000000-0005-0000-0000-0000441F0000}"/>
    <cellStyle name="_TableHead_TBG Onatel Février  2009  Vtbg V3_Commentaires TBG mars_Copie de Flash du mois d' avril 2009 corrigé par NAIMI_Flash du mois de mai 2009 4" xfId="17173" xr:uid="{00000000-0005-0000-0000-0000451F0000}"/>
    <cellStyle name="_TableHead_TBG Onatel Février  2009  Vtbg V3_Commentaires TBG mars_Copie de Flash du mois d' avril 2009 corrigé par NAIMI_Flash du mois de mai 2009_Budget 2011 v1 (4)" xfId="1667" xr:uid="{00000000-0005-0000-0000-0000461F0000}"/>
    <cellStyle name="_TableHead_TBG Onatel Février  2009  Vtbg V3_Commentaires TBG mars_Copie de Flash du mois d' avril 2009 corrigé par NAIMI_Flash du mois de mai 2009_Budget 2011 v1 (4) 2" xfId="13245" xr:uid="{00000000-0005-0000-0000-0000471F0000}"/>
    <cellStyle name="_TableHead_TBG Onatel Février  2009  Vtbg V3_Commentaires TBG mars_Copie de Flash du mois d' avril 2009 corrigé par NAIMI_Flash du mois de mai 2009_Budget 2011 v1 (4) 3" xfId="10117" xr:uid="{00000000-0005-0000-0000-0000481F0000}"/>
    <cellStyle name="_TableHead_TBG Onatel Février  2009  Vtbg V3_Commentaires TBG mars_Copie de Flash du mois d' avril 2009 corrigé par NAIMI_Flash du mois de mai 2009_Budget 2011 v1 (4) 4" xfId="10568" xr:uid="{00000000-0005-0000-0000-0000491F0000}"/>
    <cellStyle name="_TableHead_TBG Onatel Février  2009  Vtbg V3_Commentaires TBG mars_Copie de Flash du mois d' avril 2009 corrigé par NAIMI_Flash du mois de mai 2009_Budget Telmob 2011" xfId="3268" xr:uid="{00000000-0005-0000-0000-00004A1F0000}"/>
    <cellStyle name="_TableHead_TBG Onatel Février  2009  Vtbg V3_Commentaires TBG mars_Copie de Flash du mois d' avril 2009 corrigé par NAIMI_Flash du mois de mai 2009_Budget Telmob 2011 2" xfId="11804" xr:uid="{00000000-0005-0000-0000-00004B1F0000}"/>
    <cellStyle name="_TableHead_TBG Onatel Février  2009  Vtbg V3_Commentaires TBG mars_Copie de Flash du mois d' avril 2009 corrigé par NAIMI_Flash du mois de mai 2009_Budget Telmob 2011 3" xfId="18987" xr:uid="{00000000-0005-0000-0000-00004C1F0000}"/>
    <cellStyle name="_TableHead_TBG Onatel Février  2009  Vtbg V3_Commentaires TBG mars_Copie de Flash du mois d' avril 2009 corrigé par NAIMI_Flash du mois de mai 2009_Budget Telmob 2011 4" xfId="17592" xr:uid="{00000000-0005-0000-0000-00004D1F0000}"/>
    <cellStyle name="_TableHead_TBG Onatel Février  2009  Vtbg V3_Commentaires TBG mars_Copie de Flash du mois d' avril 2009 corrigé par NAIMI_Reporting Onatel Mai 2009 V 0" xfId="1668" xr:uid="{00000000-0005-0000-0000-00004E1F0000}"/>
    <cellStyle name="_TableHead_TBG Onatel Février  2009  Vtbg V3_Commentaires TBG mars_Copie de Flash du mois d' avril 2009 corrigé par NAIMI_Reporting Onatel Mai 2009 V 0 2" xfId="13244" xr:uid="{00000000-0005-0000-0000-00004F1F0000}"/>
    <cellStyle name="_TableHead_TBG Onatel Février  2009  Vtbg V3_Commentaires TBG mars_Copie de Flash du mois d' avril 2009 corrigé par NAIMI_Reporting Onatel Mai 2009 V 0 3" xfId="9321" xr:uid="{00000000-0005-0000-0000-0000501F0000}"/>
    <cellStyle name="_TableHead_TBG Onatel Février  2009  Vtbg V3_Commentaires TBG mars_Copie de Flash du mois d' avril 2009 corrigé par NAIMI_Reporting Onatel Mai 2009 V 0 4" xfId="19762" xr:uid="{00000000-0005-0000-0000-0000511F0000}"/>
    <cellStyle name="_TableHead_TBG Onatel Février  2009  Vtbg V3_Commentaires TBG mars_Copie de Flash du mois d' avril 2009 corrigé par NAIMI_Reporting Onatel Mai 2009 V 0_Budget 2011 v1 (4)" xfId="1669" xr:uid="{00000000-0005-0000-0000-0000521F0000}"/>
    <cellStyle name="_TableHead_TBG Onatel Février  2009  Vtbg V3_Commentaires TBG mars_Copie de Flash du mois d' avril 2009 corrigé par NAIMI_Reporting Onatel Mai 2009 V 0_Budget 2011 v1 (4) 2" xfId="13243" xr:uid="{00000000-0005-0000-0000-0000531F0000}"/>
    <cellStyle name="_TableHead_TBG Onatel Février  2009  Vtbg V3_Commentaires TBG mars_Copie de Flash du mois d' avril 2009 corrigé par NAIMI_Reporting Onatel Mai 2009 V 0_Budget 2011 v1 (4) 3" xfId="10349" xr:uid="{00000000-0005-0000-0000-0000541F0000}"/>
    <cellStyle name="_TableHead_TBG Onatel Février  2009  Vtbg V3_Commentaires TBG mars_Copie de Flash du mois d' avril 2009 corrigé par NAIMI_Reporting Onatel Mai 2009 V 0_Budget 2011 v1 (4) 4" xfId="19997" xr:uid="{00000000-0005-0000-0000-0000551F0000}"/>
    <cellStyle name="_TableHead_TBG Onatel Février  2009  Vtbg V3_Commentaires TBG mars_Copie de Flash du mois d' avril 2009 corrigé par NAIMI_Reporting Onatel Mai 2009 V 0_Budget Telmob 2011" xfId="3269" xr:uid="{00000000-0005-0000-0000-0000561F0000}"/>
    <cellStyle name="_TableHead_TBG Onatel Février  2009  Vtbg V3_Commentaires TBG mars_Copie de Flash du mois d' avril 2009 corrigé par NAIMI_Reporting Onatel Mai 2009 V 0_Budget Telmob 2011 2" xfId="11802" xr:uid="{00000000-0005-0000-0000-0000571F0000}"/>
    <cellStyle name="_TableHead_TBG Onatel Février  2009  Vtbg V3_Commentaires TBG mars_Copie de Flash du mois d' avril 2009 corrigé par NAIMI_Reporting Onatel Mai 2009 V 0_Budget Telmob 2011 3" xfId="10074" xr:uid="{00000000-0005-0000-0000-0000581F0000}"/>
    <cellStyle name="_TableHead_TBG Onatel Février  2009  Vtbg V3_Commentaires TBG mars_Copie de Flash du mois d' avril 2009 corrigé par NAIMI_Reporting Onatel Mai 2009 V 0_Budget Telmob 2011 4" xfId="8511" xr:uid="{00000000-0005-0000-0000-0000591F0000}"/>
    <cellStyle name="_TableHead_TBG Onatel Février  2009  Vtbg V3_Commentaires TBG mars_Copie de Flash du mois d' avril 2009 corrigé par NAIMI_Reporting Onatel Mai 2009 V 0_Reporting Onatel septembre  2009 préparé" xfId="1670" xr:uid="{00000000-0005-0000-0000-00005A1F0000}"/>
    <cellStyle name="_TableHead_TBG Onatel Février  2009  Vtbg V3_Commentaires TBG mars_Copie de Flash du mois d' avril 2009 corrigé par NAIMI_Reporting Onatel Mai 2009 V 0_Reporting Onatel septembre  2009 préparé 2" xfId="13242" xr:uid="{00000000-0005-0000-0000-00005B1F0000}"/>
    <cellStyle name="_TableHead_TBG Onatel Février  2009  Vtbg V3_Commentaires TBG mars_Copie de Flash du mois d' avril 2009 corrigé par NAIMI_Reporting Onatel Mai 2009 V 0_Reporting Onatel septembre  2009 préparé 3" xfId="19483" xr:uid="{00000000-0005-0000-0000-00005C1F0000}"/>
    <cellStyle name="_TableHead_TBG Onatel Février  2009  Vtbg V3_Commentaires TBG mars_Copie de Flash du mois d' avril 2009 corrigé par NAIMI_Reporting Onatel Mai 2009 V 0_Reporting Onatel septembre  2009 préparé 4" xfId="11034" xr:uid="{00000000-0005-0000-0000-00005D1F0000}"/>
    <cellStyle name="_TableHead_TBG Onatel Février  2009  Vtbg V3_Commentaires TBG mars_Copie de Flash du mois d' avril 2009 corrigé par NAIMI_Reporting Onatel Mai 2009 V 0_Reporting Onatel septembre  2009 préparé_Budget 2011 v1 (4)" xfId="1671" xr:uid="{00000000-0005-0000-0000-00005E1F0000}"/>
    <cellStyle name="_TableHead_TBG Onatel Février  2009  Vtbg V3_Commentaires TBG mars_Copie de Flash du mois d' avril 2009 corrigé par NAIMI_Reporting Onatel Mai 2009 V 0_Reporting Onatel septembre  2009 préparé_Budget 2011 v1 (4) 2" xfId="13241" xr:uid="{00000000-0005-0000-0000-00005F1F0000}"/>
    <cellStyle name="_TableHead_TBG Onatel Février  2009  Vtbg V3_Commentaires TBG mars_Copie de Flash du mois d' avril 2009 corrigé par NAIMI_Reporting Onatel Mai 2009 V 0_Reporting Onatel septembre  2009 préparé_Budget 2011 v1 (4) 3" xfId="17724" xr:uid="{00000000-0005-0000-0000-0000601F0000}"/>
    <cellStyle name="_TableHead_TBG Onatel Février  2009  Vtbg V3_Commentaires TBG mars_Copie de Flash du mois d' avril 2009 corrigé par NAIMI_Reporting Onatel Mai 2009 V 0_Reporting Onatel septembre  2009 préparé_Budget 2011 v1 (4) 4" xfId="9652" xr:uid="{00000000-0005-0000-0000-0000611F0000}"/>
    <cellStyle name="_TableHead_TBG Onatel Février  2009  Vtbg V3_Commentaires TBG mars_Copie de Flash du mois d' avril 2009 corrigé par NAIMI_Reporting Onatel septembre  2009 préparé" xfId="1672" xr:uid="{00000000-0005-0000-0000-0000621F0000}"/>
    <cellStyle name="_TableHead_TBG Onatel Février  2009  Vtbg V3_Commentaires TBG mars_Copie de Flash du mois d' avril 2009 corrigé par NAIMI_Reporting Onatel septembre  2009 préparé 2" xfId="13240" xr:uid="{00000000-0005-0000-0000-0000631F0000}"/>
    <cellStyle name="_TableHead_TBG Onatel Février  2009  Vtbg V3_Commentaires TBG mars_Copie de Flash du mois d' avril 2009 corrigé par NAIMI_Reporting Onatel septembre  2009 préparé 3" xfId="17723" xr:uid="{00000000-0005-0000-0000-0000641F0000}"/>
    <cellStyle name="_TableHead_TBG Onatel Février  2009  Vtbg V3_Commentaires TBG mars_Copie de Flash du mois d' avril 2009 corrigé par NAIMI_Reporting Onatel septembre  2009 préparé 4" xfId="19897" xr:uid="{00000000-0005-0000-0000-0000651F0000}"/>
    <cellStyle name="_TableHead_TBG Onatel Février  2009  Vtbg V3_Commentaires TBG mars_Copie de Flash du mois d' avril 2009 corrigé par NAIMI_Reporting Onatel septembre  2009 préparé_Budget 2011 v1 (4)" xfId="1673" xr:uid="{00000000-0005-0000-0000-0000661F0000}"/>
    <cellStyle name="_TableHead_TBG Onatel Février  2009  Vtbg V3_Commentaires TBG mars_Copie de Flash du mois d' avril 2009 corrigé par NAIMI_Reporting Onatel septembre  2009 préparé_Budget 2011 v1 (4) 2" xfId="13239" xr:uid="{00000000-0005-0000-0000-0000671F0000}"/>
    <cellStyle name="_TableHead_TBG Onatel Février  2009  Vtbg V3_Commentaires TBG mars_Copie de Flash du mois d' avril 2009 corrigé par NAIMI_Reporting Onatel septembre  2009 préparé_Budget 2011 v1 (4) 3" xfId="19182" xr:uid="{00000000-0005-0000-0000-0000681F0000}"/>
    <cellStyle name="_TableHead_TBG Onatel Février  2009  Vtbg V3_Commentaires TBG mars_Copie de Flash du mois d' avril 2009 corrigé par NAIMI_Reporting Onatel septembre  2009 préparé_Budget 2011 v1 (4) 4" xfId="19996" xr:uid="{00000000-0005-0000-0000-0000691F0000}"/>
    <cellStyle name="_TableHead_TBG Onatel Février  2009  Vtbg V3_Commentaires TBG mars_Flash du mois d' avril 2009" xfId="1674" xr:uid="{00000000-0005-0000-0000-00006A1F0000}"/>
    <cellStyle name="_TableHead_TBG Onatel Février  2009  Vtbg V3_Commentaires TBG mars_Flash du mois d' avril 2009 2" xfId="13238" xr:uid="{00000000-0005-0000-0000-00006B1F0000}"/>
    <cellStyle name="_TableHead_TBG Onatel Février  2009  Vtbg V3_Commentaires TBG mars_Flash du mois d' avril 2009 3" xfId="19482" xr:uid="{00000000-0005-0000-0000-00006C1F0000}"/>
    <cellStyle name="_TableHead_TBG Onatel Février  2009  Vtbg V3_Commentaires TBG mars_Flash du mois d' avril 2009 4" xfId="11095" xr:uid="{00000000-0005-0000-0000-00006D1F0000}"/>
    <cellStyle name="_TableHead_TBG Onatel Février  2009  Vtbg V3_Commentaires TBG mars_Flash du mois d' avril 2009_Budget 2011 v1 (4)" xfId="1675" xr:uid="{00000000-0005-0000-0000-00006E1F0000}"/>
    <cellStyle name="_TableHead_TBG Onatel Février  2009  Vtbg V3_Commentaires TBG mars_Flash du mois d' avril 2009_Budget 2011 v1 (4) 2" xfId="13237" xr:uid="{00000000-0005-0000-0000-00006F1F0000}"/>
    <cellStyle name="_TableHead_TBG Onatel Février  2009  Vtbg V3_Commentaires TBG mars_Flash du mois d' avril 2009_Budget 2011 v1 (4) 3" xfId="17722" xr:uid="{00000000-0005-0000-0000-0000701F0000}"/>
    <cellStyle name="_TableHead_TBG Onatel Février  2009  Vtbg V3_Commentaires TBG mars_Flash du mois d' avril 2009_Budget 2011 v1 (4) 4" xfId="19301" xr:uid="{00000000-0005-0000-0000-0000711F0000}"/>
    <cellStyle name="_TableHead_TBG Onatel Février  2009  Vtbg V3_Commentaires TBG mars_Flash du mois d' avril 2009_Budget Telmob 2011" xfId="3270" xr:uid="{00000000-0005-0000-0000-0000721F0000}"/>
    <cellStyle name="_TableHead_TBG Onatel Février  2009  Vtbg V3_Commentaires TBG mars_Flash du mois d' avril 2009_Budget Telmob 2011 2" xfId="11800" xr:uid="{00000000-0005-0000-0000-0000731F0000}"/>
    <cellStyle name="_TableHead_TBG Onatel Février  2009  Vtbg V3_Commentaires TBG mars_Flash du mois d' avril 2009_Budget Telmob 2011 3" xfId="9354" xr:uid="{00000000-0005-0000-0000-0000741F0000}"/>
    <cellStyle name="_TableHead_TBG Onatel Février  2009  Vtbg V3_Commentaires TBG mars_Flash du mois d' avril 2009_Budget Telmob 2011 4" xfId="19778" xr:uid="{00000000-0005-0000-0000-0000751F0000}"/>
    <cellStyle name="_TableHead_TBG Onatel Février  2009  Vtbg V3_Commentaires TBG mars_Flash du mois d' avril 2009_Flash du mois de mai 2009" xfId="1676" xr:uid="{00000000-0005-0000-0000-0000761F0000}"/>
    <cellStyle name="_TableHead_TBG Onatel Février  2009  Vtbg V3_Commentaires TBG mars_Flash du mois d' avril 2009_Flash du mois de mai 2009 2" xfId="13236" xr:uid="{00000000-0005-0000-0000-0000771F0000}"/>
    <cellStyle name="_TableHead_TBG Onatel Février  2009  Vtbg V3_Commentaires TBG mars_Flash du mois d' avril 2009_Flash du mois de mai 2009 3" xfId="11635" xr:uid="{00000000-0005-0000-0000-0000781F0000}"/>
    <cellStyle name="_TableHead_TBG Onatel Février  2009  Vtbg V3_Commentaires TBG mars_Flash du mois d' avril 2009_Flash du mois de mai 2009 4" xfId="9651" xr:uid="{00000000-0005-0000-0000-0000791F0000}"/>
    <cellStyle name="_TableHead_TBG Onatel Février  2009  Vtbg V3_Commentaires TBG mars_Flash du mois d' avril 2009_Flash du mois de mai 2009_Budget 2011 v1 (4)" xfId="1677" xr:uid="{00000000-0005-0000-0000-00007A1F0000}"/>
    <cellStyle name="_TableHead_TBG Onatel Février  2009  Vtbg V3_Commentaires TBG mars_Flash du mois d' avril 2009_Flash du mois de mai 2009_Budget 2011 v1 (4) 2" xfId="13235" xr:uid="{00000000-0005-0000-0000-00007B1F0000}"/>
    <cellStyle name="_TableHead_TBG Onatel Février  2009  Vtbg V3_Commentaires TBG mars_Flash du mois d' avril 2009_Flash du mois de mai 2009_Budget 2011 v1 (4) 3" xfId="17721" xr:uid="{00000000-0005-0000-0000-00007C1F0000}"/>
    <cellStyle name="_TableHead_TBG Onatel Février  2009  Vtbg V3_Commentaires TBG mars_Flash du mois d' avril 2009_Flash du mois de mai 2009_Budget 2011 v1 (4) 4" xfId="19836" xr:uid="{00000000-0005-0000-0000-00007D1F0000}"/>
    <cellStyle name="_TableHead_TBG Onatel Février  2009  Vtbg V3_Commentaires TBG mars_Flash du mois d' avril 2009_Flash du mois de mai 2009_Budget Telmob 2011" xfId="3271" xr:uid="{00000000-0005-0000-0000-00007E1F0000}"/>
    <cellStyle name="_TableHead_TBG Onatel Février  2009  Vtbg V3_Commentaires TBG mars_Flash du mois d' avril 2009_Flash du mois de mai 2009_Budget Telmob 2011 2" xfId="11798" xr:uid="{00000000-0005-0000-0000-00007F1F0000}"/>
    <cellStyle name="_TableHead_TBG Onatel Février  2009  Vtbg V3_Commentaires TBG mars_Flash du mois d' avril 2009_Flash du mois de mai 2009_Budget Telmob 2011 3" xfId="17368" xr:uid="{00000000-0005-0000-0000-0000801F0000}"/>
    <cellStyle name="_TableHead_TBG Onatel Février  2009  Vtbg V3_Commentaires TBG mars_Flash du mois d' avril 2009_Flash du mois de mai 2009_Budget Telmob 2011 4" xfId="19349" xr:uid="{00000000-0005-0000-0000-0000811F0000}"/>
    <cellStyle name="_TableHead_TBG Onatel Février  2009  Vtbg V3_Commentaires TBG mars_Flash du mois d' avril 2009_Reporting Onatel Mai 2009 V 0" xfId="1678" xr:uid="{00000000-0005-0000-0000-0000821F0000}"/>
    <cellStyle name="_TableHead_TBG Onatel Février  2009  Vtbg V3_Commentaires TBG mars_Flash du mois d' avril 2009_Reporting Onatel Mai 2009 V 0 2" xfId="13234" xr:uid="{00000000-0005-0000-0000-0000831F0000}"/>
    <cellStyle name="_TableHead_TBG Onatel Février  2009  Vtbg V3_Commentaires TBG mars_Flash du mois d' avril 2009_Reporting Onatel Mai 2009 V 0 3" xfId="19107" xr:uid="{00000000-0005-0000-0000-0000841F0000}"/>
    <cellStyle name="_TableHead_TBG Onatel Février  2009  Vtbg V3_Commentaires TBG mars_Flash du mois d' avril 2009_Reporting Onatel Mai 2009 V 0 4" xfId="19995" xr:uid="{00000000-0005-0000-0000-0000851F0000}"/>
    <cellStyle name="_TableHead_TBG Onatel Février  2009  Vtbg V3_Commentaires TBG mars_Flash du mois d' avril 2009_Reporting Onatel Mai 2009 V 0_Budget 2011 v1 (4)" xfId="1679" xr:uid="{00000000-0005-0000-0000-0000861F0000}"/>
    <cellStyle name="_TableHead_TBG Onatel Février  2009  Vtbg V3_Commentaires TBG mars_Flash du mois d' avril 2009_Reporting Onatel Mai 2009 V 0_Budget 2011 v1 (4) 2" xfId="13233" xr:uid="{00000000-0005-0000-0000-0000871F0000}"/>
    <cellStyle name="_TableHead_TBG Onatel Février  2009  Vtbg V3_Commentaires TBG mars_Flash du mois d' avril 2009_Reporting Onatel Mai 2009 V 0_Budget 2011 v1 (4) 3" xfId="19481" xr:uid="{00000000-0005-0000-0000-0000881F0000}"/>
    <cellStyle name="_TableHead_TBG Onatel Février  2009  Vtbg V3_Commentaires TBG mars_Flash du mois d' avril 2009_Reporting Onatel Mai 2009 V 0_Budget 2011 v1 (4) 4" xfId="10590" xr:uid="{00000000-0005-0000-0000-0000891F0000}"/>
    <cellStyle name="_TableHead_TBG Onatel Février  2009  Vtbg V3_Commentaires TBG mars_Flash du mois d' avril 2009_Reporting Onatel Mai 2009 V 0_Budget Telmob 2011" xfId="3272" xr:uid="{00000000-0005-0000-0000-00008A1F0000}"/>
    <cellStyle name="_TableHead_TBG Onatel Février  2009  Vtbg V3_Commentaires TBG mars_Flash du mois d' avril 2009_Reporting Onatel Mai 2009 V 0_Budget Telmob 2011 2" xfId="11796" xr:uid="{00000000-0005-0000-0000-00008B1F0000}"/>
    <cellStyle name="_TableHead_TBG Onatel Février  2009  Vtbg V3_Commentaires TBG mars_Flash du mois d' avril 2009_Reporting Onatel Mai 2009 V 0_Budget Telmob 2011 3" xfId="18986" xr:uid="{00000000-0005-0000-0000-00008C1F0000}"/>
    <cellStyle name="_TableHead_TBG Onatel Février  2009  Vtbg V3_Commentaires TBG mars_Flash du mois d' avril 2009_Reporting Onatel Mai 2009 V 0_Budget Telmob 2011 4" xfId="8373" xr:uid="{00000000-0005-0000-0000-00008D1F0000}"/>
    <cellStyle name="_TableHead_TBG Onatel Février  2009  Vtbg V3_Commentaires TBG mars_Flash du mois d' avril 2009_Reporting Onatel septembre  2009 préparé" xfId="1680" xr:uid="{00000000-0005-0000-0000-00008E1F0000}"/>
    <cellStyle name="_TableHead_TBG Onatel Février  2009  Vtbg V3_Commentaires TBG mars_Flash du mois d' avril 2009_Reporting Onatel septembre  2009 préparé 2" xfId="13232" xr:uid="{00000000-0005-0000-0000-00008F1F0000}"/>
    <cellStyle name="_TableHead_TBG Onatel Février  2009  Vtbg V3_Commentaires TBG mars_Flash du mois d' avril 2009_Reporting Onatel septembre  2009 préparé 3" xfId="17720" xr:uid="{00000000-0005-0000-0000-0000901F0000}"/>
    <cellStyle name="_TableHead_TBG Onatel Février  2009  Vtbg V3_Commentaires TBG mars_Flash du mois d' avril 2009_Reporting Onatel septembre  2009 préparé 4" xfId="17142" xr:uid="{00000000-0005-0000-0000-0000911F0000}"/>
    <cellStyle name="_TableHead_TBG Onatel Février  2009  Vtbg V3_Commentaires TBG mars_Flash du mois d' avril 2009_Reporting Onatel septembre  2009 préparé_Budget 2011 v1 (4)" xfId="1681" xr:uid="{00000000-0005-0000-0000-0000921F0000}"/>
    <cellStyle name="_TableHead_TBG Onatel Février  2009  Vtbg V3_Commentaires TBG mars_Flash du mois d' avril 2009_Reporting Onatel septembre  2009 préparé_Budget 2011 v1 (4) 2" xfId="13231" xr:uid="{00000000-0005-0000-0000-0000931F0000}"/>
    <cellStyle name="_TableHead_TBG Onatel Février  2009  Vtbg V3_Commentaires TBG mars_Flash du mois d' avril 2009_Reporting Onatel septembre  2009 préparé_Budget 2011 v1 (4) 3" xfId="9026" xr:uid="{00000000-0005-0000-0000-0000941F0000}"/>
    <cellStyle name="_TableHead_TBG Onatel Février  2009  Vtbg V3_Commentaires TBG mars_Flash du mois d' avril 2009_Reporting Onatel septembre  2009 préparé_Budget 2011 v1 (4) 4" xfId="19358" xr:uid="{00000000-0005-0000-0000-0000951F0000}"/>
    <cellStyle name="_TableHead_TBG Onatel Février  2009  Vtbg V3_Commentaires TBG mars_Flash du mois de mai 2009" xfId="1682" xr:uid="{00000000-0005-0000-0000-0000961F0000}"/>
    <cellStyle name="_TableHead_TBG Onatel Février  2009  Vtbg V3_Commentaires TBG mars_Flash du mois de mai 2009 2" xfId="13230" xr:uid="{00000000-0005-0000-0000-0000971F0000}"/>
    <cellStyle name="_TableHead_TBG Onatel Février  2009  Vtbg V3_Commentaires TBG mars_Flash du mois de mai 2009 3" xfId="17719" xr:uid="{00000000-0005-0000-0000-0000981F0000}"/>
    <cellStyle name="_TableHead_TBG Onatel Février  2009  Vtbg V3_Commentaires TBG mars_Flash du mois de mai 2009 4" xfId="17236" xr:uid="{00000000-0005-0000-0000-0000991F0000}"/>
    <cellStyle name="_TableHead_TBG Onatel Février  2009  Vtbg V3_Commentaires TBG mars_Flash du mois de mai 2009_Budget 2011 v1 (4)" xfId="1683" xr:uid="{00000000-0005-0000-0000-00009A1F0000}"/>
    <cellStyle name="_TableHead_TBG Onatel Février  2009  Vtbg V3_Commentaires TBG mars_Flash du mois de mai 2009_Budget 2011 v1 (4) 2" xfId="13229" xr:uid="{00000000-0005-0000-0000-00009B1F0000}"/>
    <cellStyle name="_TableHead_TBG Onatel Février  2009  Vtbg V3_Commentaires TBG mars_Flash du mois de mai 2009_Budget 2011 v1 (4) 3" xfId="19076" xr:uid="{00000000-0005-0000-0000-00009C1F0000}"/>
    <cellStyle name="_TableHead_TBG Onatel Février  2009  Vtbg V3_Commentaires TBG mars_Flash du mois de mai 2009_Budget 2011 v1 (4) 4" xfId="12406" xr:uid="{00000000-0005-0000-0000-00009D1F0000}"/>
    <cellStyle name="_TableHead_TBG Onatel Février  2009  Vtbg V3_Commentaires TBG mars_Flash du mois de mai 2009_Budget Telmob 2011" xfId="3273" xr:uid="{00000000-0005-0000-0000-00009E1F0000}"/>
    <cellStyle name="_TableHead_TBG Onatel Février  2009  Vtbg V3_Commentaires TBG mars_Flash du mois de mai 2009_Budget Telmob 2011 2" xfId="11794" xr:uid="{00000000-0005-0000-0000-00009F1F0000}"/>
    <cellStyle name="_TableHead_TBG Onatel Février  2009  Vtbg V3_Commentaires TBG mars_Flash du mois de mai 2009_Budget Telmob 2011 3" xfId="19099" xr:uid="{00000000-0005-0000-0000-0000A01F0000}"/>
    <cellStyle name="_TableHead_TBG Onatel Février  2009  Vtbg V3_Commentaires TBG mars_Flash du mois de mai 2009_Budget Telmob 2011 4" xfId="19779" xr:uid="{00000000-0005-0000-0000-0000A11F0000}"/>
    <cellStyle name="_TableHead_TBG Onatel Février  2009  Vtbg V3_Commentaires TBG mars_Reporting Onatel Mai 2009 V 0" xfId="1684" xr:uid="{00000000-0005-0000-0000-0000A21F0000}"/>
    <cellStyle name="_TableHead_TBG Onatel Février  2009  Vtbg V3_Commentaires TBG mars_Reporting Onatel Mai 2009 V 0 2" xfId="13228" xr:uid="{00000000-0005-0000-0000-0000A31F0000}"/>
    <cellStyle name="_TableHead_TBG Onatel Février  2009  Vtbg V3_Commentaires TBG mars_Reporting Onatel Mai 2009 V 0 3" xfId="19480" xr:uid="{00000000-0005-0000-0000-0000A41F0000}"/>
    <cellStyle name="_TableHead_TBG Onatel Février  2009  Vtbg V3_Commentaires TBG mars_Reporting Onatel Mai 2009 V 0 4" xfId="19733" xr:uid="{00000000-0005-0000-0000-0000A51F0000}"/>
    <cellStyle name="_TableHead_TBG Onatel Février  2009  Vtbg V3_Commentaires TBG mars_Reporting Onatel Mai 2009 V 0_Budget 2011 v1 (4)" xfId="1685" xr:uid="{00000000-0005-0000-0000-0000A61F0000}"/>
    <cellStyle name="_TableHead_TBG Onatel Février  2009  Vtbg V3_Commentaires TBG mars_Reporting Onatel Mai 2009 V 0_Budget 2011 v1 (4) 2" xfId="13227" xr:uid="{00000000-0005-0000-0000-0000A71F0000}"/>
    <cellStyle name="_TableHead_TBG Onatel Février  2009  Vtbg V3_Commentaires TBG mars_Reporting Onatel Mai 2009 V 0_Budget 2011 v1 (4) 3" xfId="17718" xr:uid="{00000000-0005-0000-0000-0000A81F0000}"/>
    <cellStyle name="_TableHead_TBG Onatel Février  2009  Vtbg V3_Commentaires TBG mars_Reporting Onatel Mai 2009 V 0_Budget 2011 v1 (4) 4" xfId="19994" xr:uid="{00000000-0005-0000-0000-0000A91F0000}"/>
    <cellStyle name="_TableHead_TBG Onatel Février  2009  Vtbg V3_Commentaires TBG mars_Reporting Onatel Mai 2009 V 0_Budget Telmob 2011" xfId="3274" xr:uid="{00000000-0005-0000-0000-0000AA1F0000}"/>
    <cellStyle name="_TableHead_TBG Onatel Février  2009  Vtbg V3_Commentaires TBG mars_Reporting Onatel Mai 2009 V 0_Budget Telmob 2011 2" xfId="10649" xr:uid="{00000000-0005-0000-0000-0000AB1F0000}"/>
    <cellStyle name="_TableHead_TBG Onatel Février  2009  Vtbg V3_Commentaires TBG mars_Reporting Onatel Mai 2009 V 0_Budget Telmob 2011 3" xfId="9033" xr:uid="{00000000-0005-0000-0000-0000AC1F0000}"/>
    <cellStyle name="_TableHead_TBG Onatel Février  2009  Vtbg V3_Commentaires TBG mars_Reporting Onatel Mai 2009 V 0_Budget Telmob 2011 4" xfId="17182" xr:uid="{00000000-0005-0000-0000-0000AD1F0000}"/>
    <cellStyle name="_TableHead_TBG Onatel Février  2009  Vtbg V3_Commentaires TBG mars_Reporting Onatel septembre  2009 préparé" xfId="1686" xr:uid="{00000000-0005-0000-0000-0000AE1F0000}"/>
    <cellStyle name="_TableHead_TBG Onatel Février  2009  Vtbg V3_Commentaires TBG mars_Reporting Onatel septembre  2009 préparé 2" xfId="13226" xr:uid="{00000000-0005-0000-0000-0000AF1F0000}"/>
    <cellStyle name="_TableHead_TBG Onatel Février  2009  Vtbg V3_Commentaires TBG mars_Reporting Onatel septembre  2009 préparé 3" xfId="17717" xr:uid="{00000000-0005-0000-0000-0000B01F0000}"/>
    <cellStyle name="_TableHead_TBG Onatel Février  2009  Vtbg V3_Commentaires TBG mars_Reporting Onatel septembre  2009 préparé 4" xfId="9892" xr:uid="{00000000-0005-0000-0000-0000B11F0000}"/>
    <cellStyle name="_TableHead_TBG Onatel Février  2009  Vtbg V3_Commentaires TBG mars_Reporting Onatel septembre  2009 préparé_Budget 2011 v1 (4)" xfId="1687" xr:uid="{00000000-0005-0000-0000-0000B21F0000}"/>
    <cellStyle name="_TableHead_TBG Onatel Février  2009  Vtbg V3_Commentaires TBG mars_Reporting Onatel septembre  2009 préparé_Budget 2011 v1 (4) 2" xfId="13225" xr:uid="{00000000-0005-0000-0000-0000B31F0000}"/>
    <cellStyle name="_TableHead_TBG Onatel Février  2009  Vtbg V3_Commentaires TBG mars_Reporting Onatel septembre  2009 préparé_Budget 2011 v1 (4) 3" xfId="19243" xr:uid="{00000000-0005-0000-0000-0000B41F0000}"/>
    <cellStyle name="_TableHead_TBG Onatel Février  2009  Vtbg V3_Commentaires TBG mars_Reporting Onatel septembre  2009 préparé_Budget 2011 v1 (4) 4" xfId="12404" xr:uid="{00000000-0005-0000-0000-0000B51F0000}"/>
    <cellStyle name="_TableHead_TBG Onatel Février  2009  Vtbg V3_Copie de Flash du mois d' avril 2009 corrigé par NAIMI" xfId="1688" xr:uid="{00000000-0005-0000-0000-0000B61F0000}"/>
    <cellStyle name="_TableHead_TBG Onatel Février  2009  Vtbg V3_Copie de Flash du mois d' avril 2009 corrigé par NAIMI 2" xfId="13224" xr:uid="{00000000-0005-0000-0000-0000B71F0000}"/>
    <cellStyle name="_TableHead_TBG Onatel Février  2009  Vtbg V3_Copie de Flash du mois d' avril 2009 corrigé par NAIMI 3" xfId="19479" xr:uid="{00000000-0005-0000-0000-0000B81F0000}"/>
    <cellStyle name="_TableHead_TBG Onatel Février  2009  Vtbg V3_Copie de Flash du mois d' avril 2009 corrigé par NAIMI 4" xfId="19868" xr:uid="{00000000-0005-0000-0000-0000B91F0000}"/>
    <cellStyle name="_TableHead_TBG Onatel Février  2009  Vtbg V3_Copie de Flash du mois d' avril 2009 corrigé par NAIMI_Budget 2011 v1 (4)" xfId="1689" xr:uid="{00000000-0005-0000-0000-0000BA1F0000}"/>
    <cellStyle name="_TableHead_TBG Onatel Février  2009  Vtbg V3_Copie de Flash du mois d' avril 2009 corrigé par NAIMI_Budget 2011 v1 (4) 2" xfId="10482" xr:uid="{00000000-0005-0000-0000-0000BB1F0000}"/>
    <cellStyle name="_TableHead_TBG Onatel Février  2009  Vtbg V3_Copie de Flash du mois d' avril 2009 corrigé par NAIMI_Budget 2011 v1 (4) 3" xfId="17716" xr:uid="{00000000-0005-0000-0000-0000BC1F0000}"/>
    <cellStyle name="_TableHead_TBG Onatel Février  2009  Vtbg V3_Copie de Flash du mois d' avril 2009 corrigé par NAIMI_Budget 2011 v1 (4) 4" xfId="19993" xr:uid="{00000000-0005-0000-0000-0000BD1F0000}"/>
    <cellStyle name="_TableHead_TBG Onatel Février  2009  Vtbg V3_Copie de Flash du mois d' avril 2009 corrigé par NAIMI_Budget Telmob 2011" xfId="3275" xr:uid="{00000000-0005-0000-0000-0000BE1F0000}"/>
    <cellStyle name="_TableHead_TBG Onatel Février  2009  Vtbg V3_Copie de Flash du mois d' avril 2009 corrigé par NAIMI_Budget Telmob 2011 2" xfId="11793" xr:uid="{00000000-0005-0000-0000-0000BF1F0000}"/>
    <cellStyle name="_TableHead_TBG Onatel Février  2009  Vtbg V3_Copie de Flash du mois d' avril 2009 corrigé par NAIMI_Budget Telmob 2011 3" xfId="10333" xr:uid="{00000000-0005-0000-0000-0000C01F0000}"/>
    <cellStyle name="_TableHead_TBG Onatel Février  2009  Vtbg V3_Copie de Flash du mois d' avril 2009 corrigé par NAIMI_Budget Telmob 2011 4" xfId="13043" xr:uid="{00000000-0005-0000-0000-0000C11F0000}"/>
    <cellStyle name="_TableHead_TBG Onatel Février  2009  Vtbg V3_Copie de Flash du mois d' avril 2009 corrigé par NAIMI_Flash du mois de mai 2009" xfId="1690" xr:uid="{00000000-0005-0000-0000-0000C21F0000}"/>
    <cellStyle name="_TableHead_TBG Onatel Février  2009  Vtbg V3_Copie de Flash du mois d' avril 2009 corrigé par NAIMI_Flash du mois de mai 2009 2" xfId="10779" xr:uid="{00000000-0005-0000-0000-0000C31F0000}"/>
    <cellStyle name="_TableHead_TBG Onatel Février  2009  Vtbg V3_Copie de Flash du mois d' avril 2009 corrigé par NAIMI_Flash du mois de mai 2009 3" xfId="8451" xr:uid="{00000000-0005-0000-0000-0000C41F0000}"/>
    <cellStyle name="_TableHead_TBG Onatel Février  2009  Vtbg V3_Copie de Flash du mois d' avril 2009 corrigé par NAIMI_Flash du mois de mai 2009 4" xfId="13522" xr:uid="{00000000-0005-0000-0000-0000C51F0000}"/>
    <cellStyle name="_TableHead_TBG Onatel Février  2009  Vtbg V3_Copie de Flash du mois d' avril 2009 corrigé par NAIMI_Flash du mois de mai 2009_Budget 2011 v1 (4)" xfId="1691" xr:uid="{00000000-0005-0000-0000-0000C61F0000}"/>
    <cellStyle name="_TableHead_TBG Onatel Février  2009  Vtbg V3_Copie de Flash du mois d' avril 2009 corrigé par NAIMI_Flash du mois de mai 2009_Budget 2011 v1 (4) 2" xfId="10778" xr:uid="{00000000-0005-0000-0000-0000C71F0000}"/>
    <cellStyle name="_TableHead_TBG Onatel Février  2009  Vtbg V3_Copie de Flash du mois d' avril 2009 corrigé par NAIMI_Flash du mois de mai 2009_Budget 2011 v1 (4) 3" xfId="17715" xr:uid="{00000000-0005-0000-0000-0000C81F0000}"/>
    <cellStyle name="_TableHead_TBG Onatel Février  2009  Vtbg V3_Copie de Flash du mois d' avril 2009 corrigé par NAIMI_Flash du mois de mai 2009_Budget 2011 v1 (4) 4" xfId="19313" xr:uid="{00000000-0005-0000-0000-0000C91F0000}"/>
    <cellStyle name="_TableHead_TBG Onatel Février  2009  Vtbg V3_Copie de Flash du mois d' avril 2009 corrigé par NAIMI_Flash du mois de mai 2009_Budget Telmob 2011" xfId="3276" xr:uid="{00000000-0005-0000-0000-0000CA1F0000}"/>
    <cellStyle name="_TableHead_TBG Onatel Février  2009  Vtbg V3_Copie de Flash du mois d' avril 2009 corrigé par NAIMI_Flash du mois de mai 2009_Budget Telmob 2011 2" xfId="10648" xr:uid="{00000000-0005-0000-0000-0000CB1F0000}"/>
    <cellStyle name="_TableHead_TBG Onatel Février  2009  Vtbg V3_Copie de Flash du mois d' avril 2009 corrigé par NAIMI_Flash du mois de mai 2009_Budget Telmob 2011 3" xfId="17367" xr:uid="{00000000-0005-0000-0000-0000CC1F0000}"/>
    <cellStyle name="_TableHead_TBG Onatel Février  2009  Vtbg V3_Copie de Flash du mois d' avril 2009 corrigé par NAIMI_Flash du mois de mai 2009_Budget Telmob 2011 4" xfId="10685" xr:uid="{00000000-0005-0000-0000-0000CD1F0000}"/>
    <cellStyle name="_TableHead_TBG Onatel Février  2009  Vtbg V3_Copie de Flash du mois d' avril 2009 corrigé par NAIMI_Reporting Onatel Mai 2009 V 0" xfId="1692" xr:uid="{00000000-0005-0000-0000-0000CE1F0000}"/>
    <cellStyle name="_TableHead_TBG Onatel Février  2009  Vtbg V3_Copie de Flash du mois d' avril 2009 corrigé par NAIMI_Reporting Onatel Mai 2009 V 0 2" xfId="10777" xr:uid="{00000000-0005-0000-0000-0000CF1F0000}"/>
    <cellStyle name="_TableHead_TBG Onatel Février  2009  Vtbg V3_Copie de Flash du mois d' avril 2009 corrigé par NAIMI_Reporting Onatel Mai 2009 V 0 3" xfId="19170" xr:uid="{00000000-0005-0000-0000-0000D01F0000}"/>
    <cellStyle name="_TableHead_TBG Onatel Février  2009  Vtbg V3_Copie de Flash du mois d' avril 2009 corrigé par NAIMI_Reporting Onatel Mai 2009 V 0 4" xfId="12402" xr:uid="{00000000-0005-0000-0000-0000D11F0000}"/>
    <cellStyle name="_TableHead_TBG Onatel Février  2009  Vtbg V3_Copie de Flash du mois d' avril 2009 corrigé par NAIMI_Reporting Onatel Mai 2009 V 0_Budget 2011 v1 (4)" xfId="1693" xr:uid="{00000000-0005-0000-0000-0000D21F0000}"/>
    <cellStyle name="_TableHead_TBG Onatel Février  2009  Vtbg V3_Copie de Flash du mois d' avril 2009 corrigé par NAIMI_Reporting Onatel Mai 2009 V 0_Budget 2011 v1 (4) 2" xfId="10776" xr:uid="{00000000-0005-0000-0000-0000D31F0000}"/>
    <cellStyle name="_TableHead_TBG Onatel Février  2009  Vtbg V3_Copie de Flash du mois d' avril 2009 corrigé par NAIMI_Reporting Onatel Mai 2009 V 0_Budget 2011 v1 (4) 3" xfId="19478" xr:uid="{00000000-0005-0000-0000-0000D41F0000}"/>
    <cellStyle name="_TableHead_TBG Onatel Février  2009  Vtbg V3_Copie de Flash du mois d' avril 2009 corrigé par NAIMI_Reporting Onatel Mai 2009 V 0_Budget 2011 v1 (4) 4" xfId="19806" xr:uid="{00000000-0005-0000-0000-0000D51F0000}"/>
    <cellStyle name="_TableHead_TBG Onatel Février  2009  Vtbg V3_Copie de Flash du mois d' avril 2009 corrigé par NAIMI_Reporting Onatel Mai 2009 V 0_Budget Telmob 2011" xfId="3277" xr:uid="{00000000-0005-0000-0000-0000D61F0000}"/>
    <cellStyle name="_TableHead_TBG Onatel Février  2009  Vtbg V3_Copie de Flash du mois d' avril 2009 corrigé par NAIMI_Reporting Onatel Mai 2009 V 0_Budget Telmob 2011 2" xfId="10464" xr:uid="{00000000-0005-0000-0000-0000D71F0000}"/>
    <cellStyle name="_TableHead_TBG Onatel Février  2009  Vtbg V3_Copie de Flash du mois d' avril 2009 corrigé par NAIMI_Reporting Onatel Mai 2009 V 0_Budget Telmob 2011 3" xfId="18985" xr:uid="{00000000-0005-0000-0000-0000D81F0000}"/>
    <cellStyle name="_TableHead_TBG Onatel Février  2009  Vtbg V3_Copie de Flash du mois d' avril 2009 corrigé par NAIMI_Reporting Onatel Mai 2009 V 0_Budget Telmob 2011 4" xfId="17240" xr:uid="{00000000-0005-0000-0000-0000D91F0000}"/>
    <cellStyle name="_TableHead_TBG Onatel Février  2009  Vtbg V3_Copie de Flash du mois d' avril 2009 corrigé par NAIMI_Reporting Onatel Mai 2009 V 0_Reporting Onatel septembre  2009 préparé" xfId="1694" xr:uid="{00000000-0005-0000-0000-0000DA1F0000}"/>
    <cellStyle name="_TableHead_TBG Onatel Février  2009  Vtbg V3_Copie de Flash du mois d' avril 2009 corrigé par NAIMI_Reporting Onatel Mai 2009 V 0_Reporting Onatel septembre  2009 préparé 2" xfId="13223" xr:uid="{00000000-0005-0000-0000-0000DB1F0000}"/>
    <cellStyle name="_TableHead_TBG Onatel Février  2009  Vtbg V3_Copie de Flash du mois d' avril 2009 corrigé par NAIMI_Reporting Onatel Mai 2009 V 0_Reporting Onatel septembre  2009 préparé 3" xfId="17714" xr:uid="{00000000-0005-0000-0000-0000DC1F0000}"/>
    <cellStyle name="_TableHead_TBG Onatel Février  2009  Vtbg V3_Copie de Flash du mois d' avril 2009 corrigé par NAIMI_Reporting Onatel Mai 2009 V 0_Reporting Onatel septembre  2009 préparé 4" xfId="19992" xr:uid="{00000000-0005-0000-0000-0000DD1F0000}"/>
    <cellStyle name="_TableHead_TBG Onatel Février  2009  Vtbg V3_Copie de Flash du mois d' avril 2009 corrigé par NAIMI_Reporting Onatel Mai 2009 V 0_Reporting Onatel septembre  2009 préparé_Budget 2011 v1 (4)" xfId="1695" xr:uid="{00000000-0005-0000-0000-0000DE1F0000}"/>
    <cellStyle name="_TableHead_TBG Onatel Février  2009  Vtbg V3_Copie de Flash du mois d' avril 2009 corrigé par NAIMI_Reporting Onatel Mai 2009 V 0_Reporting Onatel septembre  2009 préparé_Budget 2011 v1 (4) 2" xfId="11270" xr:uid="{00000000-0005-0000-0000-0000DF1F0000}"/>
    <cellStyle name="_TableHead_TBG Onatel Février  2009  Vtbg V3_Copie de Flash du mois d' avril 2009 corrigé par NAIMI_Reporting Onatel Mai 2009 V 0_Reporting Onatel septembre  2009 préparé_Budget 2011 v1 (4) 3" xfId="8496" xr:uid="{00000000-0005-0000-0000-0000E01F0000}"/>
    <cellStyle name="_TableHead_TBG Onatel Février  2009  Vtbg V3_Copie de Flash du mois d' avril 2009 corrigé par NAIMI_Reporting Onatel Mai 2009 V 0_Reporting Onatel septembre  2009 préparé_Budget 2011 v1 (4) 4" xfId="10591" xr:uid="{00000000-0005-0000-0000-0000E11F0000}"/>
    <cellStyle name="_TableHead_TBG Onatel Février  2009  Vtbg V3_Copie de Flash du mois d' avril 2009 corrigé par NAIMI_Reporting Onatel septembre  2009 préparé" xfId="1696" xr:uid="{00000000-0005-0000-0000-0000E21F0000}"/>
    <cellStyle name="_TableHead_TBG Onatel Février  2009  Vtbg V3_Copie de Flash du mois d' avril 2009 corrigé par NAIMI_Reporting Onatel septembre  2009 préparé 2" xfId="10775" xr:uid="{00000000-0005-0000-0000-0000E31F0000}"/>
    <cellStyle name="_TableHead_TBG Onatel Février  2009  Vtbg V3_Copie de Flash du mois d' avril 2009 corrigé par NAIMI_Reporting Onatel septembre  2009 préparé 3" xfId="10088" xr:uid="{00000000-0005-0000-0000-0000E41F0000}"/>
    <cellStyle name="_TableHead_TBG Onatel Février  2009  Vtbg V3_Copie de Flash du mois d' avril 2009 corrigé par NAIMI_Reporting Onatel septembre  2009 préparé 4" xfId="19336" xr:uid="{00000000-0005-0000-0000-0000E51F0000}"/>
    <cellStyle name="_TableHead_TBG Onatel Février  2009  Vtbg V3_Copie de Flash du mois d' avril 2009 corrigé par NAIMI_Reporting Onatel septembre  2009 préparé_Budget 2011 v1 (4)" xfId="1697" xr:uid="{00000000-0005-0000-0000-0000E61F0000}"/>
    <cellStyle name="_TableHead_TBG Onatel Février  2009  Vtbg V3_Copie de Flash du mois d' avril 2009 corrigé par NAIMI_Reporting Onatel septembre  2009 préparé_Budget 2011 v1 (4) 2" xfId="13222" xr:uid="{00000000-0005-0000-0000-0000E71F0000}"/>
    <cellStyle name="_TableHead_TBG Onatel Février  2009  Vtbg V3_Copie de Flash du mois d' avril 2009 corrigé par NAIMI_Reporting Onatel septembre  2009 préparé_Budget 2011 v1 (4) 3" xfId="9100" xr:uid="{00000000-0005-0000-0000-0000E81F0000}"/>
    <cellStyle name="_TableHead_TBG Onatel Février  2009  Vtbg V3_Copie de Flash du mois d' avril 2009 corrigé par NAIMI_Reporting Onatel septembre  2009 préparé_Budget 2011 v1 (4) 4" xfId="9380" xr:uid="{00000000-0005-0000-0000-0000E91F0000}"/>
    <cellStyle name="_TableHead_TBG Onatel Février  2009  Vtbg V3_Flash du mois d' avril 2009" xfId="1698" xr:uid="{00000000-0005-0000-0000-0000EA1F0000}"/>
    <cellStyle name="_TableHead_TBG Onatel Février  2009  Vtbg V3_Flash du mois d' avril 2009 2" xfId="11269" xr:uid="{00000000-0005-0000-0000-0000EB1F0000}"/>
    <cellStyle name="_TableHead_TBG Onatel Février  2009  Vtbg V3_Flash du mois d' avril 2009 3" xfId="17713" xr:uid="{00000000-0005-0000-0000-0000EC1F0000}"/>
    <cellStyle name="_TableHead_TBG Onatel Février  2009  Vtbg V3_Flash du mois d' avril 2009 4" xfId="17304" xr:uid="{00000000-0005-0000-0000-0000ED1F0000}"/>
    <cellStyle name="_TableHead_TBG Onatel Février  2009  Vtbg V3_Flash du mois d' avril 2009_Budget 2011 v1 (4)" xfId="1699" xr:uid="{00000000-0005-0000-0000-0000EE1F0000}"/>
    <cellStyle name="_TableHead_TBG Onatel Février  2009  Vtbg V3_Flash du mois d' avril 2009_Budget 2011 v1 (4) 2" xfId="10774" xr:uid="{00000000-0005-0000-0000-0000EF1F0000}"/>
    <cellStyle name="_TableHead_TBG Onatel Février  2009  Vtbg V3_Flash du mois d' avril 2009_Budget 2011 v1 (4) 3" xfId="19042" xr:uid="{00000000-0005-0000-0000-0000F01F0000}"/>
    <cellStyle name="_TableHead_TBG Onatel Février  2009  Vtbg V3_Flash du mois d' avril 2009_Budget 2011 v1 (4) 4" xfId="13044" xr:uid="{00000000-0005-0000-0000-0000F11F0000}"/>
    <cellStyle name="_TableHead_TBG Onatel Février  2009  Vtbg V3_Flash du mois d' avril 2009_Budget Telmob 2011" xfId="3278" xr:uid="{00000000-0005-0000-0000-0000F21F0000}"/>
    <cellStyle name="_TableHead_TBG Onatel Février  2009  Vtbg V3_Flash du mois d' avril 2009_Budget Telmob 2011 2" xfId="11063" xr:uid="{00000000-0005-0000-0000-0000F31F0000}"/>
    <cellStyle name="_TableHead_TBG Onatel Février  2009  Vtbg V3_Flash du mois d' avril 2009_Budget Telmob 2011 3" xfId="9355" xr:uid="{00000000-0005-0000-0000-0000F41F0000}"/>
    <cellStyle name="_TableHead_TBG Onatel Février  2009  Vtbg V3_Flash du mois d' avril 2009_Budget Telmob 2011 4" xfId="13047" xr:uid="{00000000-0005-0000-0000-0000F51F0000}"/>
    <cellStyle name="_TableHead_TBG Onatel Février  2009  Vtbg V3_Flash du mois d' avril 2009_Flash du mois de mai 2009" xfId="1700" xr:uid="{00000000-0005-0000-0000-0000F61F0000}"/>
    <cellStyle name="_TableHead_TBG Onatel Février  2009  Vtbg V3_Flash du mois d' avril 2009_Flash du mois de mai 2009 2" xfId="13221" xr:uid="{00000000-0005-0000-0000-0000F71F0000}"/>
    <cellStyle name="_TableHead_TBG Onatel Février  2009  Vtbg V3_Flash du mois d' avril 2009_Flash du mois de mai 2009 3" xfId="19477" xr:uid="{00000000-0005-0000-0000-0000F81F0000}"/>
    <cellStyle name="_TableHead_TBG Onatel Février  2009  Vtbg V3_Flash du mois d' avril 2009_Flash du mois de mai 2009 4" xfId="17302" xr:uid="{00000000-0005-0000-0000-0000F91F0000}"/>
    <cellStyle name="_TableHead_TBG Onatel Février  2009  Vtbg V3_Flash du mois d' avril 2009_Flash du mois de mai 2009_Budget 2011 v1 (4)" xfId="1701" xr:uid="{00000000-0005-0000-0000-0000FA1F0000}"/>
    <cellStyle name="_TableHead_TBG Onatel Février  2009  Vtbg V3_Flash du mois d' avril 2009_Flash du mois de mai 2009_Budget 2011 v1 (4) 2" xfId="10773" xr:uid="{00000000-0005-0000-0000-0000FB1F0000}"/>
    <cellStyle name="_TableHead_TBG Onatel Février  2009  Vtbg V3_Flash du mois d' avril 2009_Flash du mois de mai 2009_Budget 2011 v1 (4) 3" xfId="17712" xr:uid="{00000000-0005-0000-0000-0000FC1F0000}"/>
    <cellStyle name="_TableHead_TBG Onatel Février  2009  Vtbg V3_Flash du mois d' avril 2009_Flash du mois de mai 2009_Budget 2011 v1 (4) 4" xfId="17303" xr:uid="{00000000-0005-0000-0000-0000FD1F0000}"/>
    <cellStyle name="_TableHead_TBG Onatel Février  2009  Vtbg V3_Flash du mois d' avril 2009_Flash du mois de mai 2009_Budget Telmob 2011" xfId="3279" xr:uid="{00000000-0005-0000-0000-0000FE1F0000}"/>
    <cellStyle name="_TableHead_TBG Onatel Février  2009  Vtbg V3_Flash du mois d' avril 2009_Flash du mois de mai 2009_Budget Telmob 2011 2" xfId="10548" xr:uid="{00000000-0005-0000-0000-0000FF1F0000}"/>
    <cellStyle name="_TableHead_TBG Onatel Février  2009  Vtbg V3_Flash du mois d' avril 2009_Flash du mois de mai 2009_Budget Telmob 2011 3" xfId="12977" xr:uid="{00000000-0005-0000-0000-000000200000}"/>
    <cellStyle name="_TableHead_TBG Onatel Février  2009  Vtbg V3_Flash du mois d' avril 2009_Flash du mois de mai 2009_Budget Telmob 2011 4" xfId="17243" xr:uid="{00000000-0005-0000-0000-000001200000}"/>
    <cellStyle name="_TableHead_TBG Onatel Février  2009  Vtbg V3_Flash du mois d' avril 2009_Reporting Onatel Mai 2009 V 0" xfId="1702" xr:uid="{00000000-0005-0000-0000-000002200000}"/>
    <cellStyle name="_TableHead_TBG Onatel Février  2009  Vtbg V3_Flash du mois d' avril 2009_Reporting Onatel Mai 2009 V 0 2" xfId="9792" xr:uid="{00000000-0005-0000-0000-000003200000}"/>
    <cellStyle name="_TableHead_TBG Onatel Février  2009  Vtbg V3_Flash du mois d' avril 2009_Reporting Onatel Mai 2009 V 0 3" xfId="17711" xr:uid="{00000000-0005-0000-0000-000004200000}"/>
    <cellStyle name="_TableHead_TBG Onatel Février  2009  Vtbg V3_Flash du mois d' avril 2009_Reporting Onatel Mai 2009 V 0 4" xfId="10326" xr:uid="{00000000-0005-0000-0000-000005200000}"/>
    <cellStyle name="_TableHead_TBG Onatel Février  2009  Vtbg V3_Flash du mois d' avril 2009_Reporting Onatel Mai 2009 V 0_Budget 2011 v1 (4)" xfId="1703" xr:uid="{00000000-0005-0000-0000-000006200000}"/>
    <cellStyle name="_TableHead_TBG Onatel Février  2009  Vtbg V3_Flash du mois d' avril 2009_Reporting Onatel Mai 2009 V 0_Budget 2011 v1 (4) 2" xfId="13220" xr:uid="{00000000-0005-0000-0000-000007200000}"/>
    <cellStyle name="_TableHead_TBG Onatel Février  2009  Vtbg V3_Flash du mois d' avril 2009_Reporting Onatel Mai 2009 V 0_Budget 2011 v1 (4) 3" xfId="19210" xr:uid="{00000000-0005-0000-0000-000008200000}"/>
    <cellStyle name="_TableHead_TBG Onatel Février  2009  Vtbg V3_Flash du mois d' avril 2009_Reporting Onatel Mai 2009 V 0_Budget 2011 v1 (4) 4" xfId="9376" xr:uid="{00000000-0005-0000-0000-000009200000}"/>
    <cellStyle name="_TableHead_TBG Onatel Février  2009  Vtbg V3_Flash du mois d' avril 2009_Reporting Onatel Mai 2009 V 0_Budget Telmob 2011" xfId="3280" xr:uid="{00000000-0005-0000-0000-00000A200000}"/>
    <cellStyle name="_TableHead_TBG Onatel Février  2009  Vtbg V3_Flash du mois d' avril 2009_Reporting Onatel Mai 2009 V 0_Budget Telmob 2011 2" xfId="11792" xr:uid="{00000000-0005-0000-0000-00000B200000}"/>
    <cellStyle name="_TableHead_TBG Onatel Février  2009  Vtbg V3_Flash du mois d' avril 2009_Reporting Onatel Mai 2009 V 0_Budget Telmob 2011 3" xfId="17366" xr:uid="{00000000-0005-0000-0000-00000C200000}"/>
    <cellStyle name="_TableHead_TBG Onatel Février  2009  Vtbg V3_Flash du mois d' avril 2009_Reporting Onatel Mai 2009 V 0_Budget Telmob 2011 4" xfId="19697" xr:uid="{00000000-0005-0000-0000-00000D200000}"/>
    <cellStyle name="_TableHead_TBG Onatel Février  2009  Vtbg V3_Flash du mois d' avril 2009_Reporting Onatel septembre  2009 préparé" xfId="1704" xr:uid="{00000000-0005-0000-0000-00000E200000}"/>
    <cellStyle name="_TableHead_TBG Onatel Février  2009  Vtbg V3_Flash du mois d' avril 2009_Reporting Onatel septembre  2009 préparé 2" xfId="11267" xr:uid="{00000000-0005-0000-0000-00000F200000}"/>
    <cellStyle name="_TableHead_TBG Onatel Février  2009  Vtbg V3_Flash du mois d' avril 2009_Reporting Onatel septembre  2009 préparé 3" xfId="19476" xr:uid="{00000000-0005-0000-0000-000010200000}"/>
    <cellStyle name="_TableHead_TBG Onatel Février  2009  Vtbg V3_Flash du mois d' avril 2009_Reporting Onatel septembre  2009 préparé 4" xfId="17213" xr:uid="{00000000-0005-0000-0000-000011200000}"/>
    <cellStyle name="_TableHead_TBG Onatel Février  2009  Vtbg V3_Flash du mois d' avril 2009_Reporting Onatel septembre  2009 préparé_Budget 2011 v1 (4)" xfId="1705" xr:uid="{00000000-0005-0000-0000-000012200000}"/>
    <cellStyle name="_TableHead_TBG Onatel Février  2009  Vtbg V3_Flash du mois d' avril 2009_Reporting Onatel septembre  2009 préparé_Budget 2011 v1 (4) 2" xfId="13219" xr:uid="{00000000-0005-0000-0000-000013200000}"/>
    <cellStyle name="_TableHead_TBG Onatel Février  2009  Vtbg V3_Flash du mois d' avril 2009_Reporting Onatel septembre  2009 préparé_Budget 2011 v1 (4) 3" xfId="17710" xr:uid="{00000000-0005-0000-0000-000014200000}"/>
    <cellStyle name="_TableHead_TBG Onatel Février  2009  Vtbg V3_Flash du mois d' avril 2009_Reporting Onatel septembre  2009 préparé_Budget 2011 v1 (4) 4" xfId="17232" xr:uid="{00000000-0005-0000-0000-000015200000}"/>
    <cellStyle name="_TableHead_TBG Onatel Février  2009  Vtbg V3_Flash du mois de mai 2009" xfId="1706" xr:uid="{00000000-0005-0000-0000-000016200000}"/>
    <cellStyle name="_TableHead_TBG Onatel Février  2009  Vtbg V3_Flash du mois de mai 2009 2" xfId="11268" xr:uid="{00000000-0005-0000-0000-000017200000}"/>
    <cellStyle name="_TableHead_TBG Onatel Février  2009  Vtbg V3_Flash du mois de mai 2009 3" xfId="8474" xr:uid="{00000000-0005-0000-0000-000018200000}"/>
    <cellStyle name="_TableHead_TBG Onatel Février  2009  Vtbg V3_Flash du mois de mai 2009 4" xfId="17214" xr:uid="{00000000-0005-0000-0000-000019200000}"/>
    <cellStyle name="_TableHead_TBG Onatel Février  2009  Vtbg V3_Flash du mois de mai 2009_Budget 2011 v1 (4)" xfId="1707" xr:uid="{00000000-0005-0000-0000-00001A200000}"/>
    <cellStyle name="_TableHead_TBG Onatel Février  2009  Vtbg V3_Flash du mois de mai 2009_Budget 2011 v1 (4) 2" xfId="10772" xr:uid="{00000000-0005-0000-0000-00001B200000}"/>
    <cellStyle name="_TableHead_TBG Onatel Février  2009  Vtbg V3_Flash du mois de mai 2009_Budget 2011 v1 (4) 3" xfId="17709" xr:uid="{00000000-0005-0000-0000-00001C200000}"/>
    <cellStyle name="_TableHead_TBG Onatel Février  2009  Vtbg V3_Flash du mois de mai 2009_Budget 2011 v1 (4) 4" xfId="9378" xr:uid="{00000000-0005-0000-0000-00001D200000}"/>
    <cellStyle name="_TableHead_TBG Onatel Février  2009  Vtbg V3_Flash du mois de mai 2009_Budget Telmob 2011" xfId="3281" xr:uid="{00000000-0005-0000-0000-00001E200000}"/>
    <cellStyle name="_TableHead_TBG Onatel Février  2009  Vtbg V3_Flash du mois de mai 2009_Budget Telmob 2011 2" xfId="10549" xr:uid="{00000000-0005-0000-0000-00001F200000}"/>
    <cellStyle name="_TableHead_TBG Onatel Février  2009  Vtbg V3_Flash du mois de mai 2009_Budget Telmob 2011 3" xfId="19097" xr:uid="{00000000-0005-0000-0000-000020200000}"/>
    <cellStyle name="_TableHead_TBG Onatel Février  2009  Vtbg V3_Flash du mois de mai 2009_Budget Telmob 2011 4" xfId="9402" xr:uid="{00000000-0005-0000-0000-000021200000}"/>
    <cellStyle name="_TableHead_TBG Onatel Février  2009  Vtbg V3_Reporting Onatel Mai 2009 V 0" xfId="1708" xr:uid="{00000000-0005-0000-0000-000022200000}"/>
    <cellStyle name="_TableHead_TBG Onatel Février  2009  Vtbg V3_Reporting Onatel Mai 2009 V 0 2" xfId="9791" xr:uid="{00000000-0005-0000-0000-000023200000}"/>
    <cellStyle name="_TableHead_TBG Onatel Février  2009  Vtbg V3_Reporting Onatel Mai 2009 V 0 3" xfId="19137" xr:uid="{00000000-0005-0000-0000-000024200000}"/>
    <cellStyle name="_TableHead_TBG Onatel Février  2009  Vtbg V3_Reporting Onatel Mai 2009 V 0 4" xfId="19374" xr:uid="{00000000-0005-0000-0000-000025200000}"/>
    <cellStyle name="_TableHead_TBG Onatel Février  2009  Vtbg V3_Reporting Onatel Mai 2009 V 0_Budget 2011 v1 (4)" xfId="1709" xr:uid="{00000000-0005-0000-0000-000026200000}"/>
    <cellStyle name="_TableHead_TBG Onatel Février  2009  Vtbg V3_Reporting Onatel Mai 2009 V 0_Budget 2011 v1 (4) 2" xfId="11031" xr:uid="{00000000-0005-0000-0000-000027200000}"/>
    <cellStyle name="_TableHead_TBG Onatel Février  2009  Vtbg V3_Reporting Onatel Mai 2009 V 0_Budget 2011 v1 (4) 3" xfId="19475" xr:uid="{00000000-0005-0000-0000-000028200000}"/>
    <cellStyle name="_TableHead_TBG Onatel Février  2009  Vtbg V3_Reporting Onatel Mai 2009 V 0_Budget 2011 v1 (4) 4" xfId="13046" xr:uid="{00000000-0005-0000-0000-000029200000}"/>
    <cellStyle name="_TableHead_TBG Onatel Février  2009  Vtbg V3_Reporting Onatel Mai 2009 V 0_Budget Telmob 2011" xfId="3282" xr:uid="{00000000-0005-0000-0000-00002A200000}"/>
    <cellStyle name="_TableHead_TBG Onatel Février  2009  Vtbg V3_Reporting Onatel Mai 2009 V 0_Budget Telmob 2011 2" xfId="9631" xr:uid="{00000000-0005-0000-0000-00002B200000}"/>
    <cellStyle name="_TableHead_TBG Onatel Février  2009  Vtbg V3_Reporting Onatel Mai 2009 V 0_Budget Telmob 2011 3" xfId="9034" xr:uid="{00000000-0005-0000-0000-00002C200000}"/>
    <cellStyle name="_TableHead_TBG Onatel Février  2009  Vtbg V3_Reporting Onatel Mai 2009 V 0_Budget Telmob 2011 4" xfId="19696" xr:uid="{00000000-0005-0000-0000-00002D200000}"/>
    <cellStyle name="_TableHead_TBG Onatel Février  2009  Vtbg V3_Reporting Onatel septembre  2009 préparé" xfId="1710" xr:uid="{00000000-0005-0000-0000-00002E200000}"/>
    <cellStyle name="_TableHead_TBG Onatel Février  2009  Vtbg V3_Reporting Onatel septembre  2009 préparé 2" xfId="11090" xr:uid="{00000000-0005-0000-0000-00002F200000}"/>
    <cellStyle name="_TableHead_TBG Onatel Février  2009  Vtbg V3_Reporting Onatel septembre  2009 préparé 3" xfId="17708" xr:uid="{00000000-0005-0000-0000-000030200000}"/>
    <cellStyle name="_TableHead_TBG Onatel Février  2009  Vtbg V3_Reporting Onatel septembre  2009 préparé 4" xfId="19376" xr:uid="{00000000-0005-0000-0000-000031200000}"/>
    <cellStyle name="_TableHead_TBG Onatel Février  2009  Vtbg V3_Reporting Onatel septembre  2009 préparé_Budget 2011 v1 (4)" xfId="1711" xr:uid="{00000000-0005-0000-0000-000032200000}"/>
    <cellStyle name="_TableHead_TBG Onatel Février  2009  Vtbg V3_Reporting Onatel septembre  2009 préparé_Budget 2011 v1 (4) 2" xfId="10991" xr:uid="{00000000-0005-0000-0000-000033200000}"/>
    <cellStyle name="_TableHead_TBG Onatel Février  2009  Vtbg V3_Reporting Onatel septembre  2009 préparé_Budget 2011 v1 (4) 3" xfId="8530" xr:uid="{00000000-0005-0000-0000-000034200000}"/>
    <cellStyle name="_TableHead_TBG Onatel Février  2009  Vtbg V3_Reporting Onatel septembre  2009 préparé_Budget 2011 v1 (4) 4" xfId="17216" xr:uid="{00000000-0005-0000-0000-000035200000}"/>
    <cellStyle name="_TableHeading" xfId="1712" xr:uid="{00000000-0005-0000-0000-000036200000}"/>
    <cellStyle name="_TableHeading 2" xfId="10771" xr:uid="{00000000-0005-0000-0000-000037200000}"/>
    <cellStyle name="_TableHeading 3" xfId="9086" xr:uid="{00000000-0005-0000-0000-000038200000}"/>
    <cellStyle name="_TableHeading 4" xfId="19375" xr:uid="{00000000-0005-0000-0000-000039200000}"/>
    <cellStyle name="_TableHeading_Budget 2011 v1 (4)" xfId="1713" xr:uid="{00000000-0005-0000-0000-00003A200000}"/>
    <cellStyle name="_TableHeading_Budget 2011 v1 (4) 2" xfId="10770" xr:uid="{00000000-0005-0000-0000-00003B200000}"/>
    <cellStyle name="_TableHeading_Budget 2011 v1 (4) 3" xfId="9324" xr:uid="{00000000-0005-0000-0000-00003C200000}"/>
    <cellStyle name="_TableHeading_Budget 2011 v1 (4) 4" xfId="17305" xr:uid="{00000000-0005-0000-0000-00003D200000}"/>
    <cellStyle name="_TableHeading_Budget Telmob 2011" xfId="3283" xr:uid="{00000000-0005-0000-0000-00003E200000}"/>
    <cellStyle name="_TableHeading_Budget Telmob 2011 2" xfId="9630" xr:uid="{00000000-0005-0000-0000-00003F200000}"/>
    <cellStyle name="_TableHeading_Budget Telmob 2011 3" xfId="17365" xr:uid="{00000000-0005-0000-0000-000040200000}"/>
    <cellStyle name="_TableHeading_Budget Telmob 2011 4" xfId="17319" xr:uid="{00000000-0005-0000-0000-000041200000}"/>
    <cellStyle name="_TableHeading_commentaires fixe  internet Déc 08" xfId="1714" xr:uid="{00000000-0005-0000-0000-000042200000}"/>
    <cellStyle name="_TableHeading_commentaires fixe  internet Déc 08 2" xfId="10769" xr:uid="{00000000-0005-0000-0000-000043200000}"/>
    <cellStyle name="_TableHeading_commentaires fixe  internet Déc 08 3" xfId="9322" xr:uid="{00000000-0005-0000-0000-000044200000}"/>
    <cellStyle name="_TableHeading_commentaires fixe  internet Déc 08 4" xfId="17306" xr:uid="{00000000-0005-0000-0000-000045200000}"/>
    <cellStyle name="_TableHeading_commentaires fixe  internet Déc 08_Budget 2011 v1 (4)" xfId="1715" xr:uid="{00000000-0005-0000-0000-000046200000}"/>
    <cellStyle name="_TableHeading_commentaires fixe  internet Déc 08_Budget 2011 v1 (4) 2" xfId="10768" xr:uid="{00000000-0005-0000-0000-000047200000}"/>
    <cellStyle name="_TableHeading_commentaires fixe  internet Déc 08_Budget 2011 v1 (4) 3" xfId="9323" xr:uid="{00000000-0005-0000-0000-000048200000}"/>
    <cellStyle name="_TableHeading_commentaires fixe  internet Déc 08_Budget 2011 v1 (4) 4" xfId="17307" xr:uid="{00000000-0005-0000-0000-000049200000}"/>
    <cellStyle name="_TableHeading_commentaires fixe  internet Déc 08_Budget Telmob 2011" xfId="3284" xr:uid="{00000000-0005-0000-0000-00004A200000}"/>
    <cellStyle name="_TableHeading_commentaires fixe  internet Déc 08_Budget Telmob 2011 2" xfId="10463" xr:uid="{00000000-0005-0000-0000-00004B200000}"/>
    <cellStyle name="_TableHeading_commentaires fixe  internet Déc 08_Budget Telmob 2011 3" xfId="19098" xr:uid="{00000000-0005-0000-0000-00004C200000}"/>
    <cellStyle name="_TableHeading_commentaires fixe  internet Déc 08_Budget Telmob 2011 4" xfId="13042" xr:uid="{00000000-0005-0000-0000-00004D200000}"/>
    <cellStyle name="_TableHeading_commentaires fixe  internet Déc 08_Commentaires TBG mars" xfId="1716" xr:uid="{00000000-0005-0000-0000-00004E200000}"/>
    <cellStyle name="_TableHeading_commentaires fixe  internet Déc 08_Commentaires TBG mars 2" xfId="10767" xr:uid="{00000000-0005-0000-0000-00004F200000}"/>
    <cellStyle name="_TableHeading_commentaires fixe  internet Déc 08_Commentaires TBG mars 3" xfId="10320" xr:uid="{00000000-0005-0000-0000-000050200000}"/>
    <cellStyle name="_TableHeading_commentaires fixe  internet Déc 08_Commentaires TBG mars 4" xfId="17308" xr:uid="{00000000-0005-0000-0000-000051200000}"/>
    <cellStyle name="_TableHeading_commentaires fixe  internet Déc 08_Commentaires TBG mars_Budget 2011 v1 (4)" xfId="1717" xr:uid="{00000000-0005-0000-0000-000052200000}"/>
    <cellStyle name="_TableHeading_commentaires fixe  internet Déc 08_Commentaires TBG mars_Budget 2011 v1 (4) 2" xfId="9790" xr:uid="{00000000-0005-0000-0000-000053200000}"/>
    <cellStyle name="_TableHeading_commentaires fixe  internet Déc 08_Commentaires TBG mars_Budget 2011 v1 (4) 3" xfId="10684" xr:uid="{00000000-0005-0000-0000-000054200000}"/>
    <cellStyle name="_TableHeading_commentaires fixe  internet Déc 08_Commentaires TBG mars_Budget 2011 v1 (4) 4" xfId="17309" xr:uid="{00000000-0005-0000-0000-000055200000}"/>
    <cellStyle name="_TableHeading_commentaires fixe  internet Déc 08_Commentaires TBG mars_Budget Telmob 2011" xfId="3285" xr:uid="{00000000-0005-0000-0000-000056200000}"/>
    <cellStyle name="_TableHeading_commentaires fixe  internet Déc 08_Commentaires TBG mars_Budget Telmob 2011 2" xfId="11062" xr:uid="{00000000-0005-0000-0000-000057200000}"/>
    <cellStyle name="_TableHeading_commentaires fixe  internet Déc 08_Commentaires TBG mars_Budget Telmob 2011 3" xfId="10075" xr:uid="{00000000-0005-0000-0000-000058200000}"/>
    <cellStyle name="_TableHeading_commentaires fixe  internet Déc 08_Commentaires TBG mars_Budget Telmob 2011 4" xfId="17320" xr:uid="{00000000-0005-0000-0000-000059200000}"/>
    <cellStyle name="_TableHeading_commentaires fixe  internet Déc 08_Commentaires TBG mars_Copie de Flash du mois d' avril 2009 corrigé par NAIMI" xfId="1718" xr:uid="{00000000-0005-0000-0000-00005A200000}"/>
    <cellStyle name="_TableHeading_commentaires fixe  internet Déc 08_Commentaires TBG mars_Copie de Flash du mois d' avril 2009 corrigé par NAIMI 2" xfId="13216" xr:uid="{00000000-0005-0000-0000-00005B200000}"/>
    <cellStyle name="_TableHeading_commentaires fixe  internet Déc 08_Commentaires TBG mars_Copie de Flash du mois d' avril 2009 corrigé par NAIMI 3" xfId="9098" xr:uid="{00000000-0005-0000-0000-00005C200000}"/>
    <cellStyle name="_TableHeading_commentaires fixe  internet Déc 08_Commentaires TBG mars_Copie de Flash du mois d' avril 2009 corrigé par NAIMI 4" xfId="17310" xr:uid="{00000000-0005-0000-0000-00005D200000}"/>
    <cellStyle name="_TableHeading_commentaires fixe  internet Déc 08_Commentaires TBG mars_Copie de Flash du mois d' avril 2009 corrigé par NAIMI_Budget 2011 v1 (4)" xfId="1719" xr:uid="{00000000-0005-0000-0000-00005E200000}"/>
    <cellStyle name="_TableHeading_commentaires fixe  internet Déc 08_Commentaires TBG mars_Copie de Flash du mois d' avril 2009 corrigé par NAIMI_Budget 2011 v1 (4) 2" xfId="13214" xr:uid="{00000000-0005-0000-0000-00005F200000}"/>
    <cellStyle name="_TableHeading_commentaires fixe  internet Déc 08_Commentaires TBG mars_Copie de Flash du mois d' avril 2009 corrigé par NAIMI_Budget 2011 v1 (4) 3" xfId="9070" xr:uid="{00000000-0005-0000-0000-000060200000}"/>
    <cellStyle name="_TableHeading_commentaires fixe  internet Déc 08_Commentaires TBG mars_Copie de Flash du mois d' avril 2009 corrigé par NAIMI_Budget 2011 v1 (4) 4" xfId="17311" xr:uid="{00000000-0005-0000-0000-000061200000}"/>
    <cellStyle name="_TableHeading_commentaires fixe  internet Déc 08_Commentaires TBG mars_Copie de Flash du mois d' avril 2009 corrigé par NAIMI_Budget Telmob 2011" xfId="3286" xr:uid="{00000000-0005-0000-0000-000062200000}"/>
    <cellStyle name="_TableHeading_commentaires fixe  internet Déc 08_Commentaires TBG mars_Copie de Flash du mois d' avril 2009 corrigé par NAIMI_Budget Telmob 2011 2" xfId="10647" xr:uid="{00000000-0005-0000-0000-000063200000}"/>
    <cellStyle name="_TableHeading_commentaires fixe  internet Déc 08_Commentaires TBG mars_Copie de Flash du mois d' avril 2009 corrigé par NAIMI_Budget Telmob 2011 3" xfId="9356" xr:uid="{00000000-0005-0000-0000-000064200000}"/>
    <cellStyle name="_TableHeading_commentaires fixe  internet Déc 08_Commentaires TBG mars_Copie de Flash du mois d' avril 2009 corrigé par NAIMI_Budget Telmob 2011 4" xfId="19695" xr:uid="{00000000-0005-0000-0000-000065200000}"/>
    <cellStyle name="_TableHeading_commentaires fixe  internet Déc 08_Commentaires TBG mars_Copie de Flash du mois d' avril 2009 corrigé par NAIMI_Flash du mois de mai 2009" xfId="1720" xr:uid="{00000000-0005-0000-0000-000066200000}"/>
    <cellStyle name="_TableHeading_commentaires fixe  internet Déc 08_Commentaires TBG mars_Copie de Flash du mois d' avril 2009 corrigé par NAIMI_Flash du mois de mai 2009 2" xfId="13212" xr:uid="{00000000-0005-0000-0000-000067200000}"/>
    <cellStyle name="_TableHeading_commentaires fixe  internet Déc 08_Commentaires TBG mars_Copie de Flash du mois d' avril 2009 corrigé par NAIMI_Flash du mois de mai 2009 3" xfId="9088" xr:uid="{00000000-0005-0000-0000-000068200000}"/>
    <cellStyle name="_TableHeading_commentaires fixe  internet Déc 08_Commentaires TBG mars_Copie de Flash du mois d' avril 2009 corrigé par NAIMI_Flash du mois de mai 2009 4" xfId="12400" xr:uid="{00000000-0005-0000-0000-000069200000}"/>
    <cellStyle name="_TableHeading_commentaires fixe  internet Déc 08_Commentaires TBG mars_Copie de Flash du mois d' avril 2009 corrigé par NAIMI_Flash du mois de mai 2009_Budget 2011 v1 (4)" xfId="1721" xr:uid="{00000000-0005-0000-0000-00006A200000}"/>
    <cellStyle name="_TableHeading_commentaires fixe  internet Déc 08_Commentaires TBG mars_Copie de Flash du mois d' avril 2009 corrigé par NAIMI_Flash du mois de mai 2009_Budget 2011 v1 (4) 2" xfId="13211" xr:uid="{00000000-0005-0000-0000-00006B200000}"/>
    <cellStyle name="_TableHeading_commentaires fixe  internet Déc 08_Commentaires TBG mars_Copie de Flash du mois d' avril 2009 corrigé par NAIMI_Flash du mois de mai 2009_Budget 2011 v1 (4) 3" xfId="10106" xr:uid="{00000000-0005-0000-0000-00006C200000}"/>
    <cellStyle name="_TableHeading_commentaires fixe  internet Déc 08_Commentaires TBG mars_Copie de Flash du mois d' avril 2009 corrigé par NAIMI_Flash du mois de mai 2009_Budget 2011 v1 (4) 4" xfId="19685" xr:uid="{00000000-0005-0000-0000-00006D200000}"/>
    <cellStyle name="_TableHeading_commentaires fixe  internet Déc 08_Commentaires TBG mars_Copie de Flash du mois d' avril 2009 corrigé par NAIMI_Flash du mois de mai 2009_Budget Telmob 2011" xfId="3287" xr:uid="{00000000-0005-0000-0000-00006E200000}"/>
    <cellStyle name="_TableHeading_commentaires fixe  internet Déc 08_Commentaires TBG mars_Copie de Flash du mois d' avril 2009 corrigé par NAIMI_Flash du mois de mai 2009_Budget Telmob 2011 2" xfId="10546" xr:uid="{00000000-0005-0000-0000-00006F200000}"/>
    <cellStyle name="_TableHeading_commentaires fixe  internet Déc 08_Commentaires TBG mars_Copie de Flash du mois d' avril 2009 corrigé par NAIMI_Flash du mois de mai 2009_Budget Telmob 2011 3" xfId="12978" xr:uid="{00000000-0005-0000-0000-000070200000}"/>
    <cellStyle name="_TableHeading_commentaires fixe  internet Déc 08_Commentaires TBG mars_Copie de Flash du mois d' avril 2009 corrigé par NAIMI_Flash du mois de mai 2009_Budget Telmob 2011 4" xfId="17321" xr:uid="{00000000-0005-0000-0000-000071200000}"/>
    <cellStyle name="_TableHeading_commentaires fixe  internet Déc 08_Commentaires TBG mars_Copie de Flash du mois d' avril 2009 corrigé par NAIMI_Reporting Onatel Mai 2009 V 0" xfId="1722" xr:uid="{00000000-0005-0000-0000-000072200000}"/>
    <cellStyle name="_TableHeading_commentaires fixe  internet Déc 08_Commentaires TBG mars_Copie de Flash du mois d' avril 2009 corrigé par NAIMI_Reporting Onatel Mai 2009 V 0 2" xfId="13210" xr:uid="{00000000-0005-0000-0000-000073200000}"/>
    <cellStyle name="_TableHeading_commentaires fixe  internet Déc 08_Commentaires TBG mars_Copie de Flash du mois d' avril 2009 corrigé par NAIMI_Reporting Onatel Mai 2009 V 0 3" xfId="10132" xr:uid="{00000000-0005-0000-0000-000074200000}"/>
    <cellStyle name="_TableHeading_commentaires fixe  internet Déc 08_Commentaires TBG mars_Copie de Flash du mois d' avril 2009 corrigé par NAIMI_Reporting Onatel Mai 2009 V 0 4" xfId="19991" xr:uid="{00000000-0005-0000-0000-000075200000}"/>
    <cellStyle name="_TableHeading_commentaires fixe  internet Déc 08_Commentaires TBG mars_Copie de Flash du mois d' avril 2009 corrigé par NAIMI_Reporting Onatel Mai 2009 V 0_Budget 2011 v1 (4)" xfId="1723" xr:uid="{00000000-0005-0000-0000-000076200000}"/>
    <cellStyle name="_TableHeading_commentaires fixe  internet Déc 08_Commentaires TBG mars_Copie de Flash du mois d' avril 2009 corrigé par NAIMI_Reporting Onatel Mai 2009 V 0_Budget 2011 v1 (4) 2" xfId="10607" xr:uid="{00000000-0005-0000-0000-000077200000}"/>
    <cellStyle name="_TableHeading_commentaires fixe  internet Déc 08_Commentaires TBG mars_Copie de Flash du mois d' avril 2009 corrigé par NAIMI_Reporting Onatel Mai 2009 V 0_Budget 2011 v1 (4) 3" xfId="9071" xr:uid="{00000000-0005-0000-0000-000078200000}"/>
    <cellStyle name="_TableHeading_commentaires fixe  internet Déc 08_Commentaires TBG mars_Copie de Flash du mois d' avril 2009 corrigé par NAIMI_Reporting Onatel Mai 2009 V 0_Budget 2011 v1 (4) 4" xfId="9891" xr:uid="{00000000-0005-0000-0000-000079200000}"/>
    <cellStyle name="_TableHeading_commentaires fixe  internet Déc 08_Commentaires TBG mars_Copie de Flash du mois d' avril 2009 corrigé par NAIMI_Reporting Onatel Mai 2009 V 0_Budget Telmob 2011" xfId="3288" xr:uid="{00000000-0005-0000-0000-00007A200000}"/>
    <cellStyle name="_TableHeading_commentaires fixe  internet Déc 08_Commentaires TBG mars_Copie de Flash du mois d' avril 2009 corrigé par NAIMI_Reporting Onatel Mai 2009 V 0_Budget Telmob 2011 2" xfId="11791" xr:uid="{00000000-0005-0000-0000-00007B200000}"/>
    <cellStyle name="_TableHeading_commentaires fixe  internet Déc 08_Commentaires TBG mars_Copie de Flash du mois d' avril 2009 corrigé par NAIMI_Reporting Onatel Mai 2009 V 0_Budget Telmob 2011 3" xfId="10141" xr:uid="{00000000-0005-0000-0000-00007C200000}"/>
    <cellStyle name="_TableHeading_commentaires fixe  internet Déc 08_Commentaires TBG mars_Copie de Flash du mois d' avril 2009 corrigé par NAIMI_Reporting Onatel Mai 2009 V 0_Budget Telmob 2011 4" xfId="18739" xr:uid="{00000000-0005-0000-0000-00007D200000}"/>
    <cellStyle name="_TableHeading_commentaires fixe  internet Déc 08_Commentaires TBG mars_Copie de Flash du mois d' avril 2009 corrigé par NAIMI_Reporting Onatel Mai 2009 V 0_Reporting Onatel septembre  2009 préparé" xfId="1724" xr:uid="{00000000-0005-0000-0000-00007E200000}"/>
    <cellStyle name="_TableHeading_commentaires fixe  internet Déc 08_Commentaires TBG mars_Copie de Flash du mois d' avril 2009 corrigé par NAIMI_Reporting Onatel Mai 2009 V 0_Reporting Onatel septembre  2009 préparé 2" xfId="9784" xr:uid="{00000000-0005-0000-0000-00007F200000}"/>
    <cellStyle name="_TableHeading_commentaires fixe  internet Déc 08_Commentaires TBG mars_Copie de Flash du mois d' avril 2009 corrigé par NAIMI_Reporting Onatel Mai 2009 V 0_Reporting Onatel septembre  2009 préparé 3" xfId="10137" xr:uid="{00000000-0005-0000-0000-000080200000}"/>
    <cellStyle name="_TableHeading_commentaires fixe  internet Déc 08_Commentaires TBG mars_Copie de Flash du mois d' avril 2009 corrigé par NAIMI_Reporting Onatel Mai 2009 V 0_Reporting Onatel septembre  2009 préparé 4" xfId="12398" xr:uid="{00000000-0005-0000-0000-000081200000}"/>
    <cellStyle name="_TableHeading_commentaires fixe  internet Déc 08_Commentaires TBG mars_Copie de Flash du mois d' avril 2009 corrigé par NAIMI_Reporting Onatel Mai 2009 V 0_Reporting Onatel septembre  2009 préparé_Budget 2011 v1 (4)" xfId="1725" xr:uid="{00000000-0005-0000-0000-000082200000}"/>
    <cellStyle name="_TableHeading_commentaires fixe  internet Déc 08_Commentaires TBG mars_Copie de Flash du mois d' avril 2009 corrigé par NAIMI_Reporting Onatel Mai 2009 V 0_Reporting Onatel septembre  2009 préparé_Budget 2011 v1 (4) 2" xfId="9783" xr:uid="{00000000-0005-0000-0000-000083200000}"/>
    <cellStyle name="_TableHeading_commentaires fixe  internet Déc 08_Commentaires TBG mars_Copie de Flash du mois d' avril 2009 corrigé par NAIMI_Reporting Onatel Mai 2009 V 0_Reporting Onatel septembre  2009 préparé_Budget 2011 v1 (4) 3" xfId="10108" xr:uid="{00000000-0005-0000-0000-000084200000}"/>
    <cellStyle name="_TableHeading_commentaires fixe  internet Déc 08_Commentaires TBG mars_Copie de Flash du mois d' avril 2009 corrigé par NAIMI_Reporting Onatel Mai 2009 V 0_Reporting Onatel septembre  2009 préparé_Budget 2011 v1 (4) 4" xfId="19857" xr:uid="{00000000-0005-0000-0000-000085200000}"/>
    <cellStyle name="_TableHeading_commentaires fixe  internet Déc 08_Commentaires TBG mars_Copie de Flash du mois d' avril 2009 corrigé par NAIMI_Reporting Onatel septembre  2009 préparé" xfId="1726" xr:uid="{00000000-0005-0000-0000-000086200000}"/>
    <cellStyle name="_TableHeading_commentaires fixe  internet Déc 08_Commentaires TBG mars_Copie de Flash du mois d' avril 2009 corrigé par NAIMI_Reporting Onatel septembre  2009 préparé 2" xfId="9782" xr:uid="{00000000-0005-0000-0000-000087200000}"/>
    <cellStyle name="_TableHeading_commentaires fixe  internet Déc 08_Commentaires TBG mars_Copie de Flash du mois d' avril 2009 corrigé par NAIMI_Reporting Onatel septembre  2009 préparé 3" xfId="9073" xr:uid="{00000000-0005-0000-0000-000088200000}"/>
    <cellStyle name="_TableHeading_commentaires fixe  internet Déc 08_Commentaires TBG mars_Copie de Flash du mois d' avril 2009 corrigé par NAIMI_Reporting Onatel septembre  2009 préparé 4" xfId="19990" xr:uid="{00000000-0005-0000-0000-000089200000}"/>
    <cellStyle name="_TableHeading_commentaires fixe  internet Déc 08_Commentaires TBG mars_Copie de Flash du mois d' avril 2009 corrigé par NAIMI_Reporting Onatel septembre  2009 préparé_Budget 2011 v1 (4)" xfId="1727" xr:uid="{00000000-0005-0000-0000-00008A200000}"/>
    <cellStyle name="_TableHeading_commentaires fixe  internet Déc 08_Commentaires TBG mars_Copie de Flash du mois d' avril 2009 corrigé par NAIMI_Reporting Onatel septembre  2009 préparé_Budget 2011 v1 (4) 2" xfId="13209" xr:uid="{00000000-0005-0000-0000-00008B200000}"/>
    <cellStyle name="_TableHeading_commentaires fixe  internet Déc 08_Commentaires TBG mars_Copie de Flash du mois d' avril 2009 corrigé par NAIMI_Reporting Onatel septembre  2009 préparé_Budget 2011 v1 (4) 3" xfId="9074" xr:uid="{00000000-0005-0000-0000-00008C200000}"/>
    <cellStyle name="_TableHeading_commentaires fixe  internet Déc 08_Commentaires TBG mars_Copie de Flash du mois d' avril 2009 corrigé par NAIMI_Reporting Onatel septembre  2009 préparé_Budget 2011 v1 (4) 4" xfId="13521" xr:uid="{00000000-0005-0000-0000-00008D200000}"/>
    <cellStyle name="_TableHeading_commentaires fixe  internet Déc 08_Commentaires TBG mars_Flash du mois d' avril 2009" xfId="1728" xr:uid="{00000000-0005-0000-0000-00008E200000}"/>
    <cellStyle name="_TableHeading_commentaires fixe  internet Déc 08_Commentaires TBG mars_Flash du mois d' avril 2009 2" xfId="10522" xr:uid="{00000000-0005-0000-0000-00008F200000}"/>
    <cellStyle name="_TableHeading_commentaires fixe  internet Déc 08_Commentaires TBG mars_Flash du mois d' avril 2009 3" xfId="9325" xr:uid="{00000000-0005-0000-0000-000090200000}"/>
    <cellStyle name="_TableHeading_commentaires fixe  internet Déc 08_Commentaires TBG mars_Flash du mois d' avril 2009 4" xfId="17127" xr:uid="{00000000-0005-0000-0000-000091200000}"/>
    <cellStyle name="_TableHeading_commentaires fixe  internet Déc 08_Commentaires TBG mars_Flash du mois d' avril 2009_Budget 2011 v1 (4)" xfId="1729" xr:uid="{00000000-0005-0000-0000-000092200000}"/>
    <cellStyle name="_TableHeading_commentaires fixe  internet Déc 08_Commentaires TBG mars_Flash du mois d' avril 2009_Budget 2011 v1 (4) 2" xfId="9781" xr:uid="{00000000-0005-0000-0000-000093200000}"/>
    <cellStyle name="_TableHeading_commentaires fixe  internet Déc 08_Commentaires TBG mars_Flash du mois d' avril 2009_Budget 2011 v1 (4) 3" xfId="10321" xr:uid="{00000000-0005-0000-0000-000094200000}"/>
    <cellStyle name="_TableHeading_commentaires fixe  internet Déc 08_Commentaires TBG mars_Flash du mois d' avril 2009_Budget 2011 v1 (4) 4" xfId="12396" xr:uid="{00000000-0005-0000-0000-000095200000}"/>
    <cellStyle name="_TableHeading_commentaires fixe  internet Déc 08_Commentaires TBG mars_Flash du mois d' avril 2009_Budget Telmob 2011" xfId="3289" xr:uid="{00000000-0005-0000-0000-000096200000}"/>
    <cellStyle name="_TableHeading_commentaires fixe  internet Déc 08_Commentaires TBG mars_Flash du mois d' avril 2009_Budget Telmob 2011 2" xfId="10547" xr:uid="{00000000-0005-0000-0000-000097200000}"/>
    <cellStyle name="_TableHeading_commentaires fixe  internet Déc 08_Commentaires TBG mars_Flash du mois d' avril 2009_Budget Telmob 2011 3" xfId="10127" xr:uid="{00000000-0005-0000-0000-000098200000}"/>
    <cellStyle name="_TableHeading_commentaires fixe  internet Déc 08_Commentaires TBG mars_Flash du mois d' avril 2009_Budget Telmob 2011 4" xfId="9399" xr:uid="{00000000-0005-0000-0000-000099200000}"/>
    <cellStyle name="_TableHeading_commentaires fixe  internet Déc 08_Commentaires TBG mars_Flash du mois d' avril 2009_Flash du mois de mai 2009" xfId="1730" xr:uid="{00000000-0005-0000-0000-00009A200000}"/>
    <cellStyle name="_TableHeading_commentaires fixe  internet Déc 08_Commentaires TBG mars_Flash du mois d' avril 2009_Flash du mois de mai 2009 2" xfId="13208" xr:uid="{00000000-0005-0000-0000-00009B200000}"/>
    <cellStyle name="_TableHeading_commentaires fixe  internet Déc 08_Commentaires TBG mars_Flash du mois d' avril 2009_Flash du mois de mai 2009 3" xfId="9326" xr:uid="{00000000-0005-0000-0000-00009C200000}"/>
    <cellStyle name="_TableHeading_commentaires fixe  internet Déc 08_Commentaires TBG mars_Flash du mois d' avril 2009_Flash du mois de mai 2009 4" xfId="19794" xr:uid="{00000000-0005-0000-0000-00009D200000}"/>
    <cellStyle name="_TableHeading_commentaires fixe  internet Déc 08_Commentaires TBG mars_Flash du mois d' avril 2009_Flash du mois de mai 2009_Budget 2011 v1 (4)" xfId="1731" xr:uid="{00000000-0005-0000-0000-00009E200000}"/>
    <cellStyle name="_TableHeading_commentaires fixe  internet Déc 08_Commentaires TBG mars_Flash du mois d' avril 2009_Flash du mois de mai 2009_Budget 2011 v1 (4) 2" xfId="10521" xr:uid="{00000000-0005-0000-0000-00009F200000}"/>
    <cellStyle name="_TableHeading_commentaires fixe  internet Déc 08_Commentaires TBG mars_Flash du mois d' avril 2009_Flash du mois de mai 2009_Budget 2011 v1 (4) 3" xfId="9327" xr:uid="{00000000-0005-0000-0000-0000A0200000}"/>
    <cellStyle name="_TableHeading_commentaires fixe  internet Déc 08_Commentaires TBG mars_Flash du mois d' avril 2009_Flash du mois de mai 2009_Budget 2011 v1 (4) 4" xfId="19989" xr:uid="{00000000-0005-0000-0000-0000A1200000}"/>
    <cellStyle name="_TableHeading_commentaires fixe  internet Déc 08_Commentaires TBG mars_Flash du mois d' avril 2009_Flash du mois de mai 2009_Budget Telmob 2011" xfId="3290" xr:uid="{00000000-0005-0000-0000-0000A2200000}"/>
    <cellStyle name="_TableHeading_commentaires fixe  internet Déc 08_Commentaires TBG mars_Flash du mois d' avril 2009_Flash du mois de mai 2009_Budget Telmob 2011 2" xfId="9629" xr:uid="{00000000-0005-0000-0000-0000A3200000}"/>
    <cellStyle name="_TableHeading_commentaires fixe  internet Déc 08_Commentaires TBG mars_Flash du mois d' avril 2009_Flash du mois de mai 2009_Budget Telmob 2011 3" xfId="9274" xr:uid="{00000000-0005-0000-0000-0000A4200000}"/>
    <cellStyle name="_TableHeading_commentaires fixe  internet Déc 08_Commentaires TBG mars_Flash du mois d' avril 2009_Flash du mois de mai 2009_Budget Telmob 2011 4" xfId="19282" xr:uid="{00000000-0005-0000-0000-0000A5200000}"/>
    <cellStyle name="_TableHeading_commentaires fixe  internet Déc 08_Commentaires TBG mars_Flash du mois d' avril 2009_Reporting Onatel Mai 2009 V 0" xfId="1732" xr:uid="{00000000-0005-0000-0000-0000A6200000}"/>
    <cellStyle name="_TableHeading_commentaires fixe  internet Déc 08_Commentaires TBG mars_Flash du mois d' avril 2009_Reporting Onatel Mai 2009 V 0 2" xfId="9780" xr:uid="{00000000-0005-0000-0000-0000A7200000}"/>
    <cellStyle name="_TableHeading_commentaires fixe  internet Déc 08_Commentaires TBG mars_Flash du mois d' avril 2009_Reporting Onatel Mai 2009 V 0 3" xfId="9328" xr:uid="{00000000-0005-0000-0000-0000A8200000}"/>
    <cellStyle name="_TableHeading_commentaires fixe  internet Déc 08_Commentaires TBG mars_Flash du mois d' avril 2009_Reporting Onatel Mai 2009 V 0 4" xfId="11273" xr:uid="{00000000-0005-0000-0000-0000A9200000}"/>
    <cellStyle name="_TableHeading_commentaires fixe  internet Déc 08_Commentaires TBG mars_Flash du mois d' avril 2009_Reporting Onatel Mai 2009 V 0_Budget 2011 v1 (4)" xfId="1733" xr:uid="{00000000-0005-0000-0000-0000AA200000}"/>
    <cellStyle name="_TableHeading_commentaires fixe  internet Déc 08_Commentaires TBG mars_Flash du mois d' avril 2009_Reporting Onatel Mai 2009 V 0_Budget 2011 v1 (4) 2" xfId="13207" xr:uid="{00000000-0005-0000-0000-0000AB200000}"/>
    <cellStyle name="_TableHeading_commentaires fixe  internet Déc 08_Commentaires TBG mars_Flash du mois d' avril 2009_Reporting Onatel Mai 2009 V 0_Budget 2011 v1 (4) 3" xfId="9329" xr:uid="{00000000-0005-0000-0000-0000AC200000}"/>
    <cellStyle name="_TableHeading_commentaires fixe  internet Déc 08_Commentaires TBG mars_Flash du mois d' avril 2009_Reporting Onatel Mai 2009 V 0_Budget 2011 v1 (4) 4" xfId="17166" xr:uid="{00000000-0005-0000-0000-0000AD200000}"/>
    <cellStyle name="_TableHeading_commentaires fixe  internet Déc 08_Commentaires TBG mars_Flash du mois d' avril 2009_Reporting Onatel Mai 2009 V 0_Budget Telmob 2011" xfId="3291" xr:uid="{00000000-0005-0000-0000-0000AE200000}"/>
    <cellStyle name="_TableHeading_commentaires fixe  internet Déc 08_Commentaires TBG mars_Flash du mois d' avril 2009_Reporting Onatel Mai 2009 V 0_Budget Telmob 2011 2" xfId="9628" xr:uid="{00000000-0005-0000-0000-0000AF200000}"/>
    <cellStyle name="_TableHeading_commentaires fixe  internet Déc 08_Commentaires TBG mars_Flash du mois d' avril 2009_Reporting Onatel Mai 2009 V 0_Budget Telmob 2011 3" xfId="18984" xr:uid="{00000000-0005-0000-0000-0000B0200000}"/>
    <cellStyle name="_TableHeading_commentaires fixe  internet Déc 08_Commentaires TBG mars_Flash du mois d' avril 2009_Reporting Onatel Mai 2009 V 0_Budget Telmob 2011 4" xfId="19155" xr:uid="{00000000-0005-0000-0000-0000B1200000}"/>
    <cellStyle name="_TableHeading_commentaires fixe  internet Déc 08_Commentaires TBG mars_Flash du mois d' avril 2009_Reporting Onatel septembre  2009 préparé" xfId="1734" xr:uid="{00000000-0005-0000-0000-0000B2200000}"/>
    <cellStyle name="_TableHeading_commentaires fixe  internet Déc 08_Commentaires TBG mars_Flash du mois d' avril 2009_Reporting Onatel septembre  2009 préparé 2" xfId="10520" xr:uid="{00000000-0005-0000-0000-0000B3200000}"/>
    <cellStyle name="_TableHeading_commentaires fixe  internet Déc 08_Commentaires TBG mars_Flash du mois d' avril 2009_Reporting Onatel septembre  2009 préparé 3" xfId="10322" xr:uid="{00000000-0005-0000-0000-0000B4200000}"/>
    <cellStyle name="_TableHeading_commentaires fixe  internet Déc 08_Commentaires TBG mars_Flash du mois d' avril 2009_Reporting Onatel septembre  2009 préparé 4" xfId="12394" xr:uid="{00000000-0005-0000-0000-0000B5200000}"/>
    <cellStyle name="_TableHeading_commentaires fixe  internet Déc 08_Commentaires TBG mars_Flash du mois d' avril 2009_Reporting Onatel septembre  2009 préparé_Budget 2011 v1 (4)" xfId="1735" xr:uid="{00000000-0005-0000-0000-0000B6200000}"/>
    <cellStyle name="_TableHeading_commentaires fixe  internet Déc 08_Commentaires TBG mars_Flash du mois d' avril 2009_Reporting Onatel septembre  2009 préparé_Budget 2011 v1 (4) 2" xfId="9779" xr:uid="{00000000-0005-0000-0000-0000B7200000}"/>
    <cellStyle name="_TableHeading_commentaires fixe  internet Déc 08_Commentaires TBG mars_Flash du mois d' avril 2009_Reporting Onatel septembre  2009 préparé_Budget 2011 v1 (4) 3" xfId="17707" xr:uid="{00000000-0005-0000-0000-0000B8200000}"/>
    <cellStyle name="_TableHeading_commentaires fixe  internet Déc 08_Commentaires TBG mars_Flash du mois d' avril 2009_Reporting Onatel septembre  2009 préparé_Budget 2011 v1 (4) 4" xfId="19745" xr:uid="{00000000-0005-0000-0000-0000B9200000}"/>
    <cellStyle name="_TableHeading_commentaires fixe  internet Déc 08_Commentaires TBG mars_Flash du mois de mai 2009" xfId="1736" xr:uid="{00000000-0005-0000-0000-0000BA200000}"/>
    <cellStyle name="_TableHeading_commentaires fixe  internet Déc 08_Commentaires TBG mars_Flash du mois de mai 2009 2" xfId="13206" xr:uid="{00000000-0005-0000-0000-0000BB200000}"/>
    <cellStyle name="_TableHeading_commentaires fixe  internet Déc 08_Commentaires TBG mars_Flash du mois de mai 2009 3" xfId="18967" xr:uid="{00000000-0005-0000-0000-0000BC200000}"/>
    <cellStyle name="_TableHeading_commentaires fixe  internet Déc 08_Commentaires TBG mars_Flash du mois de mai 2009 4" xfId="19988" xr:uid="{00000000-0005-0000-0000-0000BD200000}"/>
    <cellStyle name="_TableHeading_commentaires fixe  internet Déc 08_Commentaires TBG mars_Flash du mois de mai 2009_Budget 2011 v1 (4)" xfId="1737" xr:uid="{00000000-0005-0000-0000-0000BE200000}"/>
    <cellStyle name="_TableHeading_commentaires fixe  internet Déc 08_Commentaires TBG mars_Flash du mois de mai 2009_Budget 2011 v1 (4) 2" xfId="10519" xr:uid="{00000000-0005-0000-0000-0000BF200000}"/>
    <cellStyle name="_TableHeading_commentaires fixe  internet Déc 08_Commentaires TBG mars_Flash du mois de mai 2009_Budget 2011 v1 (4) 3" xfId="19474" xr:uid="{00000000-0005-0000-0000-0000C0200000}"/>
    <cellStyle name="_TableHeading_commentaires fixe  internet Déc 08_Commentaires TBG mars_Flash du mois de mai 2009_Budget 2011 v1 (4) 4" xfId="9890" xr:uid="{00000000-0005-0000-0000-0000C1200000}"/>
    <cellStyle name="_TableHeading_commentaires fixe  internet Déc 08_Commentaires TBG mars_Flash du mois de mai 2009_Budget Telmob 2011" xfId="3292" xr:uid="{00000000-0005-0000-0000-0000C2200000}"/>
    <cellStyle name="_TableHeading_commentaires fixe  internet Déc 08_Commentaires TBG mars_Flash du mois de mai 2009_Budget Telmob 2011 2" xfId="10462" xr:uid="{00000000-0005-0000-0000-0000C3200000}"/>
    <cellStyle name="_TableHeading_commentaires fixe  internet Déc 08_Commentaires TBG mars_Flash du mois de mai 2009_Budget Telmob 2011 3" xfId="10334" xr:uid="{00000000-0005-0000-0000-0000C4200000}"/>
    <cellStyle name="_TableHeading_commentaires fixe  internet Déc 08_Commentaires TBG mars_Flash du mois de mai 2009_Budget Telmob 2011 4" xfId="8372" xr:uid="{00000000-0005-0000-0000-0000C5200000}"/>
    <cellStyle name="_TableHeading_commentaires fixe  internet Déc 08_Commentaires TBG mars_Reporting Onatel Mai 2009 V 0" xfId="1738" xr:uid="{00000000-0005-0000-0000-0000C6200000}"/>
    <cellStyle name="_TableHeading_commentaires fixe  internet Déc 08_Commentaires TBG mars_Reporting Onatel Mai 2009 V 0 2" xfId="9778" xr:uid="{00000000-0005-0000-0000-0000C7200000}"/>
    <cellStyle name="_TableHeading_commentaires fixe  internet Déc 08_Commentaires TBG mars_Reporting Onatel Mai 2009 V 0 3" xfId="17706" xr:uid="{00000000-0005-0000-0000-0000C8200000}"/>
    <cellStyle name="_TableHeading_commentaires fixe  internet Déc 08_Commentaires TBG mars_Reporting Onatel Mai 2009 V 0 4" xfId="12392" xr:uid="{00000000-0005-0000-0000-0000C9200000}"/>
    <cellStyle name="_TableHeading_commentaires fixe  internet Déc 08_Commentaires TBG mars_Reporting Onatel Mai 2009 V 0_Budget 2011 v1 (4)" xfId="1739" xr:uid="{00000000-0005-0000-0000-0000CA200000}"/>
    <cellStyle name="_TableHeading_commentaires fixe  internet Déc 08_Commentaires TBG mars_Reporting Onatel Mai 2009 V 0_Budget 2011 v1 (4) 2" xfId="13205" xr:uid="{00000000-0005-0000-0000-0000CB200000}"/>
    <cellStyle name="_TableHeading_commentaires fixe  internet Déc 08_Commentaires TBG mars_Reporting Onatel Mai 2009 V 0_Budget 2011 v1 (4) 3" xfId="17705" xr:uid="{00000000-0005-0000-0000-0000CC200000}"/>
    <cellStyle name="_TableHeading_commentaires fixe  internet Déc 08_Commentaires TBG mars_Reporting Onatel Mai 2009 V 0_Budget 2011 v1 (4) 4" xfId="19880" xr:uid="{00000000-0005-0000-0000-0000CD200000}"/>
    <cellStyle name="_TableHeading_commentaires fixe  internet Déc 08_Commentaires TBG mars_Reporting Onatel Mai 2009 V 0_Budget Telmob 2011" xfId="3293" xr:uid="{00000000-0005-0000-0000-0000CE200000}"/>
    <cellStyle name="_TableHeading_commentaires fixe  internet Déc 08_Commentaires TBG mars_Reporting Onatel Mai 2009 V 0_Budget Telmob 2011 2" xfId="11061" xr:uid="{00000000-0005-0000-0000-0000CF200000}"/>
    <cellStyle name="_TableHeading_commentaires fixe  internet Déc 08_Commentaires TBG mars_Reporting Onatel Mai 2009 V 0_Budget Telmob 2011 3" xfId="18983" xr:uid="{00000000-0005-0000-0000-0000D0200000}"/>
    <cellStyle name="_TableHeading_commentaires fixe  internet Déc 08_Commentaires TBG mars_Reporting Onatel Mai 2009 V 0_Budget Telmob 2011 4" xfId="19694" xr:uid="{00000000-0005-0000-0000-0000D1200000}"/>
    <cellStyle name="_TableHeading_commentaires fixe  internet Déc 08_Commentaires TBG mars_Reporting Onatel septembre  2009 préparé" xfId="1740" xr:uid="{00000000-0005-0000-0000-0000D2200000}"/>
    <cellStyle name="_TableHeading_commentaires fixe  internet Déc 08_Commentaires TBG mars_Reporting Onatel septembre  2009 préparé 2" xfId="10518" xr:uid="{00000000-0005-0000-0000-0000D3200000}"/>
    <cellStyle name="_TableHeading_commentaires fixe  internet Déc 08_Commentaires TBG mars_Reporting Onatel septembre  2009 préparé 3" xfId="19193" xr:uid="{00000000-0005-0000-0000-0000D4200000}"/>
    <cellStyle name="_TableHeading_commentaires fixe  internet Déc 08_Commentaires TBG mars_Reporting Onatel septembre  2009 préparé 4" xfId="19987" xr:uid="{00000000-0005-0000-0000-0000D5200000}"/>
    <cellStyle name="_TableHeading_commentaires fixe  internet Déc 08_Commentaires TBG mars_Reporting Onatel septembre  2009 préparé_Budget 2011 v1 (4)" xfId="1741" xr:uid="{00000000-0005-0000-0000-0000D6200000}"/>
    <cellStyle name="_TableHeading_commentaires fixe  internet Déc 08_Commentaires TBG mars_Reporting Onatel septembre  2009 préparé_Budget 2011 v1 (4) 2" xfId="9777" xr:uid="{00000000-0005-0000-0000-0000D7200000}"/>
    <cellStyle name="_TableHeading_commentaires fixe  internet Déc 08_Commentaires TBG mars_Reporting Onatel septembre  2009 préparé_Budget 2011 v1 (4) 3" xfId="19473" xr:uid="{00000000-0005-0000-0000-0000D8200000}"/>
    <cellStyle name="_TableHeading_commentaires fixe  internet Déc 08_Commentaires TBG mars_Reporting Onatel septembre  2009 préparé_Budget 2011 v1 (4) 4" xfId="13520" xr:uid="{00000000-0005-0000-0000-0000D9200000}"/>
    <cellStyle name="_TableHeading_commentaires fixe  internet Déc 08_Copie de Flash du mois d' avril 2009 corrigé par NAIMI" xfId="1742" xr:uid="{00000000-0005-0000-0000-0000DA200000}"/>
    <cellStyle name="_TableHeading_commentaires fixe  internet Déc 08_Copie de Flash du mois d' avril 2009 corrigé par NAIMI 2" xfId="9776" xr:uid="{00000000-0005-0000-0000-0000DB200000}"/>
    <cellStyle name="_TableHeading_commentaires fixe  internet Déc 08_Copie de Flash du mois d' avril 2009 corrigé par NAIMI 3" xfId="17704" xr:uid="{00000000-0005-0000-0000-0000DC200000}"/>
    <cellStyle name="_TableHeading_commentaires fixe  internet Déc 08_Copie de Flash du mois d' avril 2009 corrigé par NAIMI 4" xfId="17115" xr:uid="{00000000-0005-0000-0000-0000DD200000}"/>
    <cellStyle name="_TableHeading_commentaires fixe  internet Déc 08_Copie de Flash du mois d' avril 2009 corrigé par NAIMI_Budget 2011 v1 (4)" xfId="1743" xr:uid="{00000000-0005-0000-0000-0000DE200000}"/>
    <cellStyle name="_TableHeading_commentaires fixe  internet Déc 08_Copie de Flash du mois d' avril 2009 corrigé par NAIMI_Budget 2011 v1 (4) 2" xfId="9775" xr:uid="{00000000-0005-0000-0000-0000DF200000}"/>
    <cellStyle name="_TableHeading_commentaires fixe  internet Déc 08_Copie de Flash du mois d' avril 2009 corrigé par NAIMI_Budget 2011 v1 (4) 3" xfId="8484" xr:uid="{00000000-0005-0000-0000-0000E0200000}"/>
    <cellStyle name="_TableHeading_commentaires fixe  internet Déc 08_Copie de Flash du mois d' avril 2009 corrigé par NAIMI_Budget 2011 v1 (4) 4" xfId="12390" xr:uid="{00000000-0005-0000-0000-0000E1200000}"/>
    <cellStyle name="_TableHeading_commentaires fixe  internet Déc 08_Copie de Flash du mois d' avril 2009 corrigé par NAIMI_Budget Telmob 2011" xfId="3294" xr:uid="{00000000-0005-0000-0000-0000E2200000}"/>
    <cellStyle name="_TableHeading_commentaires fixe  internet Déc 08_Copie de Flash du mois d' avril 2009 corrigé par NAIMI_Budget Telmob 2011 2" xfId="10646" xr:uid="{00000000-0005-0000-0000-0000E3200000}"/>
    <cellStyle name="_TableHeading_commentaires fixe  internet Déc 08_Copie de Flash du mois d' avril 2009 corrigé par NAIMI_Budget Telmob 2011 3" xfId="9357" xr:uid="{00000000-0005-0000-0000-0000E4200000}"/>
    <cellStyle name="_TableHeading_commentaires fixe  internet Déc 08_Copie de Flash du mois d' avril 2009 corrigé par NAIMI_Budget Telmob 2011 4" xfId="8466" xr:uid="{00000000-0005-0000-0000-0000E5200000}"/>
    <cellStyle name="_TableHeading_commentaires fixe  internet Déc 08_Copie de Flash du mois d' avril 2009 corrigé par NAIMI_Flash du mois de mai 2009" xfId="1744" xr:uid="{00000000-0005-0000-0000-0000E6200000}"/>
    <cellStyle name="_TableHeading_commentaires fixe  internet Déc 08_Copie de Flash du mois d' avril 2009 corrigé par NAIMI_Flash du mois de mai 2009 2" xfId="9774" xr:uid="{00000000-0005-0000-0000-0000E7200000}"/>
    <cellStyle name="_TableHeading_commentaires fixe  internet Déc 08_Copie de Flash du mois d' avril 2009 corrigé par NAIMI_Flash du mois de mai 2009 3" xfId="17703" xr:uid="{00000000-0005-0000-0000-0000E8200000}"/>
    <cellStyle name="_TableHeading_commentaires fixe  internet Déc 08_Copie de Flash du mois d' avril 2009 corrigé par NAIMI_Flash du mois de mai 2009 4" xfId="19817" xr:uid="{00000000-0005-0000-0000-0000E9200000}"/>
    <cellStyle name="_TableHeading_commentaires fixe  internet Déc 08_Copie de Flash du mois d' avril 2009 corrigé par NAIMI_Flash du mois de mai 2009_Budget 2011 v1 (4)" xfId="1745" xr:uid="{00000000-0005-0000-0000-0000EA200000}"/>
    <cellStyle name="_TableHeading_commentaires fixe  internet Déc 08_Copie de Flash du mois d' avril 2009 corrigé par NAIMI_Flash du mois de mai 2009_Budget 2011 v1 (4) 2" xfId="9773" xr:uid="{00000000-0005-0000-0000-0000EB200000}"/>
    <cellStyle name="_TableHeading_commentaires fixe  internet Déc 08_Copie de Flash du mois d' avril 2009 corrigé par NAIMI_Flash du mois de mai 2009_Budget 2011 v1 (4) 3" xfId="19120" xr:uid="{00000000-0005-0000-0000-0000EC200000}"/>
    <cellStyle name="_TableHeading_commentaires fixe  internet Déc 08_Copie de Flash du mois d' avril 2009 corrigé par NAIMI_Flash du mois de mai 2009_Budget 2011 v1 (4) 4" xfId="19986" xr:uid="{00000000-0005-0000-0000-0000ED200000}"/>
    <cellStyle name="_TableHeading_commentaires fixe  internet Déc 08_Copie de Flash du mois d' avril 2009 corrigé par NAIMI_Flash du mois de mai 2009_Budget Telmob 2011" xfId="3295" xr:uid="{00000000-0005-0000-0000-0000EE200000}"/>
    <cellStyle name="_TableHeading_commentaires fixe  internet Déc 08_Copie de Flash du mois d' avril 2009 corrigé par NAIMI_Flash du mois de mai 2009_Budget Telmob 2011 2" xfId="10544" xr:uid="{00000000-0005-0000-0000-0000EF200000}"/>
    <cellStyle name="_TableHeading_commentaires fixe  internet Déc 08_Copie de Flash du mois d' avril 2009 corrigé par NAIMI_Flash du mois de mai 2009_Budget Telmob 2011 3" xfId="9358" xr:uid="{00000000-0005-0000-0000-0000F0200000}"/>
    <cellStyle name="_TableHeading_commentaires fixe  internet Déc 08_Copie de Flash du mois d' avril 2009 corrigé par NAIMI_Flash du mois de mai 2009_Budget Telmob 2011 4" xfId="8371" xr:uid="{00000000-0005-0000-0000-0000F1200000}"/>
    <cellStyle name="_TableHeading_commentaires fixe  internet Déc 08_Copie de Flash du mois d' avril 2009 corrigé par NAIMI_Reporting Onatel Mai 2009 V 0" xfId="1746" xr:uid="{00000000-0005-0000-0000-0000F2200000}"/>
    <cellStyle name="_TableHeading_commentaires fixe  internet Déc 08_Copie de Flash du mois d' avril 2009 corrigé par NAIMI_Reporting Onatel Mai 2009 V 0 2" xfId="13204" xr:uid="{00000000-0005-0000-0000-0000F3200000}"/>
    <cellStyle name="_TableHeading_commentaires fixe  internet Déc 08_Copie de Flash du mois d' avril 2009 corrigé par NAIMI_Reporting Onatel Mai 2009 V 0 3" xfId="19472" xr:uid="{00000000-0005-0000-0000-0000F4200000}"/>
    <cellStyle name="_TableHeading_commentaires fixe  internet Déc 08_Copie de Flash du mois d' avril 2009 corrigé par NAIMI_Reporting Onatel Mai 2009 V 0 4" xfId="10849" xr:uid="{00000000-0005-0000-0000-0000F5200000}"/>
    <cellStyle name="_TableHeading_commentaires fixe  internet Déc 08_Copie de Flash du mois d' avril 2009 corrigé par NAIMI_Reporting Onatel Mai 2009 V 0_Budget 2011 v1 (4)" xfId="1747" xr:uid="{00000000-0005-0000-0000-0000F6200000}"/>
    <cellStyle name="_TableHeading_commentaires fixe  internet Déc 08_Copie de Flash du mois d' avril 2009 corrigé par NAIMI_Reporting Onatel Mai 2009 V 0_Budget 2011 v1 (4) 2" xfId="9772" xr:uid="{00000000-0005-0000-0000-0000F7200000}"/>
    <cellStyle name="_TableHeading_commentaires fixe  internet Déc 08_Copie de Flash du mois d' avril 2009 corrigé par NAIMI_Reporting Onatel Mai 2009 V 0_Budget 2011 v1 (4) 3" xfId="17702" xr:uid="{00000000-0005-0000-0000-0000F8200000}"/>
    <cellStyle name="_TableHeading_commentaires fixe  internet Déc 08_Copie de Flash du mois d' avril 2009 corrigé par NAIMI_Reporting Onatel Mai 2009 V 0_Budget 2011 v1 (4) 4" xfId="17154" xr:uid="{00000000-0005-0000-0000-0000F9200000}"/>
    <cellStyle name="_TableHeading_commentaires fixe  internet Déc 08_Copie de Flash du mois d' avril 2009 corrigé par NAIMI_Reporting Onatel Mai 2009 V 0_Budget Telmob 2011" xfId="3296" xr:uid="{00000000-0005-0000-0000-0000FA200000}"/>
    <cellStyle name="_TableHeading_commentaires fixe  internet Déc 08_Copie de Flash du mois d' avril 2009 corrigé par NAIMI_Reporting Onatel Mai 2009 V 0_Budget Telmob 2011 2" xfId="11790" xr:uid="{00000000-0005-0000-0000-0000FB200000}"/>
    <cellStyle name="_TableHeading_commentaires fixe  internet Déc 08_Copie de Flash du mois d' avril 2009 corrigé par NAIMI_Reporting Onatel Mai 2009 V 0_Budget Telmob 2011 3" xfId="9359" xr:uid="{00000000-0005-0000-0000-0000FC200000}"/>
    <cellStyle name="_TableHeading_commentaires fixe  internet Déc 08_Copie de Flash du mois d' avril 2009 corrigé par NAIMI_Reporting Onatel Mai 2009 V 0_Budget Telmob 2011 4" xfId="19629" xr:uid="{00000000-0005-0000-0000-0000FD200000}"/>
    <cellStyle name="_TableHeading_commentaires fixe  internet Déc 08_Copie de Flash du mois d' avril 2009 corrigé par NAIMI_Reporting Onatel Mai 2009 V 0_Reporting Onatel septembre  2009 préparé" xfId="1748" xr:uid="{00000000-0005-0000-0000-0000FE200000}"/>
    <cellStyle name="_TableHeading_commentaires fixe  internet Déc 08_Copie de Flash du mois d' avril 2009 corrigé par NAIMI_Reporting Onatel Mai 2009 V 0_Reporting Onatel septembre  2009 préparé 2" xfId="9771" xr:uid="{00000000-0005-0000-0000-0000FF200000}"/>
    <cellStyle name="_TableHeading_commentaires fixe  internet Déc 08_Copie de Flash du mois d' avril 2009 corrigé par NAIMI_Reporting Onatel Mai 2009 V 0_Reporting Onatel septembre  2009 préparé 3" xfId="8547" xr:uid="{00000000-0005-0000-0000-000000210000}"/>
    <cellStyle name="_TableHeading_commentaires fixe  internet Déc 08_Copie de Flash du mois d' avril 2009 corrigé par NAIMI_Reporting Onatel Mai 2009 V 0_Reporting Onatel septembre  2009 préparé 4" xfId="19378" xr:uid="{00000000-0005-0000-0000-000001210000}"/>
    <cellStyle name="_TableHeading_commentaires fixe  internet Déc 08_Copie de Flash du mois d' avril 2009 corrigé par NAIMI_Reporting Onatel Mai 2009 V 0_Reporting Onatel septembre  2009 préparé_Budget 2011 v1 (4)" xfId="1749" xr:uid="{00000000-0005-0000-0000-000002210000}"/>
    <cellStyle name="_TableHeading_commentaires fixe  internet Déc 08_Copie de Flash du mois d' avril 2009 corrigé par NAIMI_Reporting Onatel Mai 2009 V 0_Reporting Onatel septembre  2009 préparé_Budget 2011 v1 (4) 2" xfId="9769" xr:uid="{00000000-0005-0000-0000-000003210000}"/>
    <cellStyle name="_TableHeading_commentaires fixe  internet Déc 08_Copie de Flash du mois d' avril 2009 corrigé par NAIMI_Reporting Onatel Mai 2009 V 0_Reporting Onatel septembre  2009 préparé_Budget 2011 v1 (4) 3" xfId="17701" xr:uid="{00000000-0005-0000-0000-000004210000}"/>
    <cellStyle name="_TableHeading_commentaires fixe  internet Déc 08_Copie de Flash du mois d' avril 2009 corrigé par NAIMI_Reporting Onatel Mai 2009 V 0_Reporting Onatel septembre  2009 préparé_Budget 2011 v1 (4) 4" xfId="10587" xr:uid="{00000000-0005-0000-0000-000005210000}"/>
    <cellStyle name="_TableHeading_commentaires fixe  internet Déc 08_Copie de Flash du mois d' avril 2009 corrigé par NAIMI_Reporting Onatel septembre  2009 préparé" xfId="1750" xr:uid="{00000000-0005-0000-0000-000006210000}"/>
    <cellStyle name="_TableHeading_commentaires fixe  internet Déc 08_Copie de Flash du mois d' avril 2009 corrigé par NAIMI_Reporting Onatel septembre  2009 préparé 2" xfId="9768" xr:uid="{00000000-0005-0000-0000-000007210000}"/>
    <cellStyle name="_TableHeading_commentaires fixe  internet Déc 08_Copie de Flash du mois d' avril 2009 corrigé par NAIMI_Reporting Onatel septembre  2009 préparé 3" xfId="19056" xr:uid="{00000000-0005-0000-0000-000008210000}"/>
    <cellStyle name="_TableHeading_commentaires fixe  internet Déc 08_Copie de Flash du mois d' avril 2009 corrigé par NAIMI_Reporting Onatel septembre  2009 préparé 4" xfId="17339" xr:uid="{00000000-0005-0000-0000-000009210000}"/>
    <cellStyle name="_TableHeading_commentaires fixe  internet Déc 08_Copie de Flash du mois d' avril 2009 corrigé par NAIMI_Reporting Onatel septembre  2009 préparé_Budget 2011 v1 (4)" xfId="1751" xr:uid="{00000000-0005-0000-0000-00000A210000}"/>
    <cellStyle name="_TableHeading_commentaires fixe  internet Déc 08_Copie de Flash du mois d' avril 2009 corrigé par NAIMI_Reporting Onatel septembre  2009 préparé_Budget 2011 v1 (4) 2" xfId="13202" xr:uid="{00000000-0005-0000-0000-00000B210000}"/>
    <cellStyle name="_TableHeading_commentaires fixe  internet Déc 08_Copie de Flash du mois d' avril 2009 corrigé par NAIMI_Reporting Onatel septembre  2009 préparé_Budget 2011 v1 (4) 3" xfId="19471" xr:uid="{00000000-0005-0000-0000-00000C210000}"/>
    <cellStyle name="_TableHeading_commentaires fixe  internet Déc 08_Copie de Flash du mois d' avril 2009 corrigé par NAIMI_Reporting Onatel septembre  2009 préparé_Budget 2011 v1 (4) 4" xfId="12388" xr:uid="{00000000-0005-0000-0000-00000D210000}"/>
    <cellStyle name="_TableHeading_commentaires fixe  internet Déc 08_Flash du mois d' avril 2009" xfId="1752" xr:uid="{00000000-0005-0000-0000-00000E210000}"/>
    <cellStyle name="_TableHeading_commentaires fixe  internet Déc 08_Flash du mois d' avril 2009 2" xfId="9767" xr:uid="{00000000-0005-0000-0000-00000F210000}"/>
    <cellStyle name="_TableHeading_commentaires fixe  internet Déc 08_Flash du mois d' avril 2009 3" xfId="17700" xr:uid="{00000000-0005-0000-0000-000010210000}"/>
    <cellStyle name="_TableHeading_commentaires fixe  internet Déc 08_Flash du mois d' avril 2009 4" xfId="19649" xr:uid="{00000000-0005-0000-0000-000011210000}"/>
    <cellStyle name="_TableHeading_commentaires fixe  internet Déc 08_Flash du mois d' avril 2009_Budget 2011 v1 (4)" xfId="1753" xr:uid="{00000000-0005-0000-0000-000012210000}"/>
    <cellStyle name="_TableHeading_commentaires fixe  internet Déc 08_Flash du mois d' avril 2009_Budget 2011 v1 (4) 2" xfId="9766" xr:uid="{00000000-0005-0000-0000-000013210000}"/>
    <cellStyle name="_TableHeading_commentaires fixe  internet Déc 08_Flash du mois d' avril 2009_Budget 2011 v1 (4) 3" xfId="17699" xr:uid="{00000000-0005-0000-0000-000014210000}"/>
    <cellStyle name="_TableHeading_commentaires fixe  internet Déc 08_Flash du mois d' avril 2009_Budget 2011 v1 (4) 4" xfId="19985" xr:uid="{00000000-0005-0000-0000-000015210000}"/>
    <cellStyle name="_TableHeading_commentaires fixe  internet Déc 08_Flash du mois d' avril 2009_Budget Telmob 2011" xfId="3297" xr:uid="{00000000-0005-0000-0000-000016210000}"/>
    <cellStyle name="_TableHeading_commentaires fixe  internet Déc 08_Flash du mois d' avril 2009_Budget Telmob 2011 2" xfId="10545" xr:uid="{00000000-0005-0000-0000-000017210000}"/>
    <cellStyle name="_TableHeading_commentaires fixe  internet Déc 08_Flash du mois d' avril 2009_Budget Telmob 2011 3" xfId="18982" xr:uid="{00000000-0005-0000-0000-000018210000}"/>
    <cellStyle name="_TableHeading_commentaires fixe  internet Déc 08_Flash du mois d' avril 2009_Budget Telmob 2011 4" xfId="19283" xr:uid="{00000000-0005-0000-0000-000019210000}"/>
    <cellStyle name="_TableHeading_commentaires fixe  internet Déc 08_Flash du mois d' avril 2009_Flash du mois de mai 2009" xfId="1754" xr:uid="{00000000-0005-0000-0000-00001A210000}"/>
    <cellStyle name="_TableHeading_commentaires fixe  internet Déc 08_Flash du mois d' avril 2009_Flash du mois de mai 2009 2" xfId="9765" xr:uid="{00000000-0005-0000-0000-00001B210000}"/>
    <cellStyle name="_TableHeading_commentaires fixe  internet Déc 08_Flash du mois d' avril 2009_Flash du mois de mai 2009 3" xfId="19224" xr:uid="{00000000-0005-0000-0000-00001C210000}"/>
    <cellStyle name="_TableHeading_commentaires fixe  internet Déc 08_Flash du mois d' avril 2009_Flash du mois de mai 2009 4" xfId="10848" xr:uid="{00000000-0005-0000-0000-00001D210000}"/>
    <cellStyle name="_TableHeading_commentaires fixe  internet Déc 08_Flash du mois d' avril 2009_Flash du mois de mai 2009_Budget 2011 v1 (4)" xfId="1755" xr:uid="{00000000-0005-0000-0000-00001E210000}"/>
    <cellStyle name="_TableHeading_commentaires fixe  internet Déc 08_Flash du mois d' avril 2009_Flash du mois de mai 2009_Budget 2011 v1 (4) 2" xfId="9764" xr:uid="{00000000-0005-0000-0000-00001F210000}"/>
    <cellStyle name="_TableHeading_commentaires fixe  internet Déc 08_Flash du mois d' avril 2009_Flash du mois de mai 2009_Budget 2011 v1 (4) 3" xfId="19470" xr:uid="{00000000-0005-0000-0000-000020210000}"/>
    <cellStyle name="_TableHeading_commentaires fixe  internet Déc 08_Flash du mois d' avril 2009_Flash du mois de mai 2009_Budget 2011 v1 (4) 4" xfId="12386" xr:uid="{00000000-0005-0000-0000-000021210000}"/>
    <cellStyle name="_TableHeading_commentaires fixe  internet Déc 08_Flash du mois d' avril 2009_Flash du mois de mai 2009_Budget Telmob 2011" xfId="3298" xr:uid="{00000000-0005-0000-0000-000022210000}"/>
    <cellStyle name="_TableHeading_commentaires fixe  internet Déc 08_Flash du mois d' avril 2009_Flash du mois de mai 2009_Budget Telmob 2011 2" xfId="9627" xr:uid="{00000000-0005-0000-0000-000023210000}"/>
    <cellStyle name="_TableHeading_commentaires fixe  internet Déc 08_Flash du mois d' avril 2009_Flash du mois de mai 2009_Budget Telmob 2011 3" xfId="9360" xr:uid="{00000000-0005-0000-0000-000024210000}"/>
    <cellStyle name="_TableHeading_commentaires fixe  internet Déc 08_Flash du mois d' avril 2009_Flash du mois de mai 2009_Budget Telmob 2011 4" xfId="19228" xr:uid="{00000000-0005-0000-0000-000025210000}"/>
    <cellStyle name="_TableHeading_commentaires fixe  internet Déc 08_Flash du mois d' avril 2009_Reporting Onatel Mai 2009 V 0" xfId="1756" xr:uid="{00000000-0005-0000-0000-000026210000}"/>
    <cellStyle name="_TableHeading_commentaires fixe  internet Déc 08_Flash du mois d' avril 2009_Reporting Onatel Mai 2009 V 0 2" xfId="9763" xr:uid="{00000000-0005-0000-0000-000027210000}"/>
    <cellStyle name="_TableHeading_commentaires fixe  internet Déc 08_Flash du mois d' avril 2009_Reporting Onatel Mai 2009 V 0 3" xfId="17698" xr:uid="{00000000-0005-0000-0000-000028210000}"/>
    <cellStyle name="_TableHeading_commentaires fixe  internet Déc 08_Flash du mois d' avril 2009_Reporting Onatel Mai 2009 V 0 4" xfId="19846" xr:uid="{00000000-0005-0000-0000-000029210000}"/>
    <cellStyle name="_TableHeading_commentaires fixe  internet Déc 08_Flash du mois d' avril 2009_Reporting Onatel Mai 2009 V 0_Budget 2011 v1 (4)" xfId="1757" xr:uid="{00000000-0005-0000-0000-00002A210000}"/>
    <cellStyle name="_TableHeading_commentaires fixe  internet Déc 08_Flash du mois d' avril 2009_Reporting Onatel Mai 2009 V 0_Budget 2011 v1 (4) 2" xfId="9762" xr:uid="{00000000-0005-0000-0000-00002B210000}"/>
    <cellStyle name="_TableHeading_commentaires fixe  internet Déc 08_Flash du mois d' avril 2009_Reporting Onatel Mai 2009 V 0_Budget 2011 v1 (4) 3" xfId="11671" xr:uid="{00000000-0005-0000-0000-00002C210000}"/>
    <cellStyle name="_TableHeading_commentaires fixe  internet Déc 08_Flash du mois d' avril 2009_Reporting Onatel Mai 2009 V 0_Budget 2011 v1 (4) 4" xfId="19984" xr:uid="{00000000-0005-0000-0000-00002D210000}"/>
    <cellStyle name="_TableHeading_commentaires fixe  internet Déc 08_Flash du mois d' avril 2009_Reporting Onatel Mai 2009 V 0_Budget Telmob 2011" xfId="3299" xr:uid="{00000000-0005-0000-0000-00002E210000}"/>
    <cellStyle name="_TableHeading_commentaires fixe  internet Déc 08_Flash du mois d' avril 2009_Reporting Onatel Mai 2009 V 0_Budget Telmob 2011 2" xfId="9626" xr:uid="{00000000-0005-0000-0000-00002F210000}"/>
    <cellStyle name="_TableHeading_commentaires fixe  internet Déc 08_Flash du mois d' avril 2009_Reporting Onatel Mai 2009 V 0_Budget Telmob 2011 3" xfId="12979" xr:uid="{00000000-0005-0000-0000-000030210000}"/>
    <cellStyle name="_TableHeading_commentaires fixe  internet Déc 08_Flash du mois d' avril 2009_Reporting Onatel Mai 2009 V 0_Budget Telmob 2011 4" xfId="19628" xr:uid="{00000000-0005-0000-0000-000031210000}"/>
    <cellStyle name="_TableHeading_commentaires fixe  internet Déc 08_Flash du mois d' avril 2009_Reporting Onatel septembre  2009 préparé" xfId="1758" xr:uid="{00000000-0005-0000-0000-000032210000}"/>
    <cellStyle name="_TableHeading_commentaires fixe  internet Déc 08_Flash du mois d' avril 2009_Reporting Onatel septembre  2009 préparé 2" xfId="9761" xr:uid="{00000000-0005-0000-0000-000033210000}"/>
    <cellStyle name="_TableHeading_commentaires fixe  internet Déc 08_Flash du mois d' avril 2009_Reporting Onatel septembre  2009 préparé 3" xfId="17697" xr:uid="{00000000-0005-0000-0000-000034210000}"/>
    <cellStyle name="_TableHeading_commentaires fixe  internet Déc 08_Flash du mois d' avril 2009_Reporting Onatel septembre  2009 préparé 4" xfId="10847" xr:uid="{00000000-0005-0000-0000-000035210000}"/>
    <cellStyle name="_TableHeading_commentaires fixe  internet Déc 08_Flash du mois d' avril 2009_Reporting Onatel septembre  2009 préparé_Budget 2011 v1 (4)" xfId="1759" xr:uid="{00000000-0005-0000-0000-000036210000}"/>
    <cellStyle name="_TableHeading_commentaires fixe  internet Déc 08_Flash du mois d' avril 2009_Reporting Onatel septembre  2009 préparé_Budget 2011 v1 (4) 2" xfId="13201" xr:uid="{00000000-0005-0000-0000-000037210000}"/>
    <cellStyle name="_TableHeading_commentaires fixe  internet Déc 08_Flash du mois d' avril 2009_Reporting Onatel septembre  2009 préparé_Budget 2011 v1 (4) 3" xfId="19151" xr:uid="{00000000-0005-0000-0000-000038210000}"/>
    <cellStyle name="_TableHeading_commentaires fixe  internet Déc 08_Flash du mois d' avril 2009_Reporting Onatel septembre  2009 préparé_Budget 2011 v1 (4) 4" xfId="17135" xr:uid="{00000000-0005-0000-0000-000039210000}"/>
    <cellStyle name="_TableHeading_commentaires fixe  internet Déc 08_Flash du mois de mai 2009" xfId="1760" xr:uid="{00000000-0005-0000-0000-00003A210000}"/>
    <cellStyle name="_TableHeading_commentaires fixe  internet Déc 08_Flash du mois de mai 2009 2" xfId="11089" xr:uid="{00000000-0005-0000-0000-00003B210000}"/>
    <cellStyle name="_TableHeading_commentaires fixe  internet Déc 08_Flash du mois de mai 2009 3" xfId="19469" xr:uid="{00000000-0005-0000-0000-00003C210000}"/>
    <cellStyle name="_TableHeading_commentaires fixe  internet Déc 08_Flash du mois de mai 2009 4" xfId="10846" xr:uid="{00000000-0005-0000-0000-00003D210000}"/>
    <cellStyle name="_TableHeading_commentaires fixe  internet Déc 08_Flash du mois de mai 2009_Budget 2011 v1 (4)" xfId="1761" xr:uid="{00000000-0005-0000-0000-00003E210000}"/>
    <cellStyle name="_TableHeading_commentaires fixe  internet Déc 08_Flash du mois de mai 2009_Budget 2011 v1 (4) 2" xfId="10517" xr:uid="{00000000-0005-0000-0000-00003F210000}"/>
    <cellStyle name="_TableHeading_commentaires fixe  internet Déc 08_Flash du mois de mai 2009_Budget 2011 v1 (4) 3" xfId="17696" xr:uid="{00000000-0005-0000-0000-000040210000}"/>
    <cellStyle name="_TableHeading_commentaires fixe  internet Déc 08_Flash du mois de mai 2009_Budget 2011 v1 (4) 4" xfId="19784" xr:uid="{00000000-0005-0000-0000-000041210000}"/>
    <cellStyle name="_TableHeading_commentaires fixe  internet Déc 08_Flash du mois de mai 2009_Budget Telmob 2011" xfId="3300" xr:uid="{00000000-0005-0000-0000-000042210000}"/>
    <cellStyle name="_TableHeading_commentaires fixe  internet Déc 08_Flash du mois de mai 2009_Budget Telmob 2011 2" xfId="11789" xr:uid="{00000000-0005-0000-0000-000043210000}"/>
    <cellStyle name="_TableHeading_commentaires fixe  internet Déc 08_Flash du mois de mai 2009_Budget Telmob 2011 3" xfId="12980" xr:uid="{00000000-0005-0000-0000-000044210000}"/>
    <cellStyle name="_TableHeading_commentaires fixe  internet Déc 08_Flash du mois de mai 2009_Budget Telmob 2011 4" xfId="19693" xr:uid="{00000000-0005-0000-0000-000045210000}"/>
    <cellStyle name="_TableHeading_commentaires fixe  internet Déc 08_Reporting Onatel Avril 2009 V0" xfId="1762" xr:uid="{00000000-0005-0000-0000-000046210000}"/>
    <cellStyle name="_TableHeading_commentaires fixe  internet Déc 08_Reporting Onatel Avril 2009 V0 2" xfId="9760" xr:uid="{00000000-0005-0000-0000-000047210000}"/>
    <cellStyle name="_TableHeading_commentaires fixe  internet Déc 08_Reporting Onatel Avril 2009 V0 3" xfId="8515" xr:uid="{00000000-0005-0000-0000-000048210000}"/>
    <cellStyle name="_TableHeading_commentaires fixe  internet Déc 08_Reporting Onatel Avril 2009 V0 4" xfId="19983" xr:uid="{00000000-0005-0000-0000-000049210000}"/>
    <cellStyle name="_TableHeading_commentaires fixe  internet Déc 08_Reporting Onatel Avril 2009 V0_Budget 2011 v1 (4)" xfId="1763" xr:uid="{00000000-0005-0000-0000-00004A210000}"/>
    <cellStyle name="_TableHeading_commentaires fixe  internet Déc 08_Reporting Onatel Avril 2009 V0_Budget 2011 v1 (4) 2" xfId="9759" xr:uid="{00000000-0005-0000-0000-00004B210000}"/>
    <cellStyle name="_TableHeading_commentaires fixe  internet Déc 08_Reporting Onatel Avril 2009 V0_Budget 2011 v1 (4) 3" xfId="10115" xr:uid="{00000000-0005-0000-0000-00004C210000}"/>
    <cellStyle name="_TableHeading_commentaires fixe  internet Déc 08_Reporting Onatel Avril 2009 V0_Budget 2011 v1 (4) 4" xfId="12384" xr:uid="{00000000-0005-0000-0000-00004D210000}"/>
    <cellStyle name="_TableHeading_commentaires fixe  internet Déc 08_Reporting Onatel Avril 2009 V0_Budget Telmob 2011" xfId="3301" xr:uid="{00000000-0005-0000-0000-00004E210000}"/>
    <cellStyle name="_TableHeading_commentaires fixe  internet Déc 08_Reporting Onatel Avril 2009 V0_Budget Telmob 2011 2" xfId="11787" xr:uid="{00000000-0005-0000-0000-00004F210000}"/>
    <cellStyle name="_TableHeading_commentaires fixe  internet Déc 08_Reporting Onatel Avril 2009 V0_Budget Telmob 2011 3" xfId="17364" xr:uid="{00000000-0005-0000-0000-000050210000}"/>
    <cellStyle name="_TableHeading_commentaires fixe  internet Déc 08_Reporting Onatel Avril 2009 V0_Budget Telmob 2011 4" xfId="8370" xr:uid="{00000000-0005-0000-0000-000051210000}"/>
    <cellStyle name="_TableHeading_commentaires fixe  internet Déc 08_Reporting Onatel Avril 2009 V0_Copie de Flash du mois d' avril 2009 corrigé par NAIMI" xfId="1764" xr:uid="{00000000-0005-0000-0000-000052210000}"/>
    <cellStyle name="_TableHeading_commentaires fixe  internet Déc 08_Reporting Onatel Avril 2009 V0_Copie de Flash du mois d' avril 2009 corrigé par NAIMI 2" xfId="9758" xr:uid="{00000000-0005-0000-0000-000053210000}"/>
    <cellStyle name="_TableHeading_commentaires fixe  internet Déc 08_Reporting Onatel Avril 2009 V0_Copie de Flash du mois d' avril 2009 corrigé par NAIMI 3" xfId="9330" xr:uid="{00000000-0005-0000-0000-000054210000}"/>
    <cellStyle name="_TableHeading_commentaires fixe  internet Déc 08_Reporting Onatel Avril 2009 V0_Copie de Flash du mois d' avril 2009 corrigé par NAIMI 4" xfId="17174" xr:uid="{00000000-0005-0000-0000-000055210000}"/>
    <cellStyle name="_TableHeading_commentaires fixe  internet Déc 08_Reporting Onatel Avril 2009 V0_Copie de Flash du mois d' avril 2009 corrigé par NAIMI_Budget 2011 v1 (4)" xfId="1765" xr:uid="{00000000-0005-0000-0000-000056210000}"/>
    <cellStyle name="_TableHeading_commentaires fixe  internet Déc 08_Reporting Onatel Avril 2009 V0_Copie de Flash du mois d' avril 2009 corrigé par NAIMI_Budget 2011 v1 (4) 2" xfId="9757" xr:uid="{00000000-0005-0000-0000-000057210000}"/>
    <cellStyle name="_TableHeading_commentaires fixe  internet Déc 08_Reporting Onatel Avril 2009 V0_Copie de Flash du mois d' avril 2009 corrigé par NAIMI_Budget 2011 v1 (4) 3" xfId="10343" xr:uid="{00000000-0005-0000-0000-000058210000}"/>
    <cellStyle name="_TableHeading_commentaires fixe  internet Déc 08_Reporting Onatel Avril 2009 V0_Copie de Flash du mois d' avril 2009 corrigé par NAIMI_Budget 2011 v1 (4) 4" xfId="10845" xr:uid="{00000000-0005-0000-0000-000059210000}"/>
    <cellStyle name="_TableHeading_commentaires fixe  internet Déc 08_Reporting Onatel Avril 2009 V0_Copie de Flash du mois d' avril 2009 corrigé par NAIMI_Budget Telmob 2011" xfId="3302" xr:uid="{00000000-0005-0000-0000-00005A210000}"/>
    <cellStyle name="_TableHeading_commentaires fixe  internet Déc 08_Reporting Onatel Avril 2009 V0_Copie de Flash du mois d' avril 2009 corrigé par NAIMI_Budget Telmob 2011 2" xfId="11785" xr:uid="{00000000-0005-0000-0000-00005B210000}"/>
    <cellStyle name="_TableHeading_commentaires fixe  internet Déc 08_Reporting Onatel Avril 2009 V0_Copie de Flash du mois d' avril 2009 corrigé par NAIMI_Budget Telmob 2011 3" xfId="17363" xr:uid="{00000000-0005-0000-0000-00005C210000}"/>
    <cellStyle name="_TableHeading_commentaires fixe  internet Déc 08_Reporting Onatel Avril 2009 V0_Copie de Flash du mois d' avril 2009 corrigé par NAIMI_Budget Telmob 2011 4" xfId="19627" xr:uid="{00000000-0005-0000-0000-00005D210000}"/>
    <cellStyle name="_TableHeading_commentaires fixe  internet Déc 08_Reporting Onatel Avril 2009 V0_Copie de Flash du mois d' avril 2009 corrigé par NAIMI_Flash du mois de mai 2009" xfId="1766" xr:uid="{00000000-0005-0000-0000-00005E210000}"/>
    <cellStyle name="_TableHeading_commentaires fixe  internet Déc 08_Reporting Onatel Avril 2009 V0_Copie de Flash du mois d' avril 2009 corrigé par NAIMI_Flash du mois de mai 2009 2" xfId="9756" xr:uid="{00000000-0005-0000-0000-00005F210000}"/>
    <cellStyle name="_TableHeading_commentaires fixe  internet Déc 08_Reporting Onatel Avril 2009 V0_Copie de Flash du mois d' avril 2009 corrigé par NAIMI_Flash du mois de mai 2009 3" xfId="17695" xr:uid="{00000000-0005-0000-0000-000060210000}"/>
    <cellStyle name="_TableHeading_commentaires fixe  internet Déc 08_Reporting Onatel Avril 2009 V0_Copie de Flash du mois d' avril 2009 corrigé par NAIMI_Flash du mois de mai 2009 4" xfId="19761" xr:uid="{00000000-0005-0000-0000-000061210000}"/>
    <cellStyle name="_TableHeading_commentaires fixe  internet Déc 08_Reporting Onatel Avril 2009 V0_Copie de Flash du mois d' avril 2009 corrigé par NAIMI_Flash du mois de mai 2009_Budget 2011 v1 (4)" xfId="1767" xr:uid="{00000000-0005-0000-0000-000062210000}"/>
    <cellStyle name="_TableHeading_commentaires fixe  internet Déc 08_Reporting Onatel Avril 2009 V0_Copie de Flash du mois d' avril 2009 corrigé par NAIMI_Flash du mois de mai 2009_Budget 2011 v1 (4) 2" xfId="9755" xr:uid="{00000000-0005-0000-0000-000063210000}"/>
    <cellStyle name="_TableHeading_commentaires fixe  internet Déc 08_Reporting Onatel Avril 2009 V0_Copie de Flash du mois d' avril 2009 corrigé par NAIMI_Flash du mois de mai 2009_Budget 2011 v1 (4) 3" xfId="18740" xr:uid="{00000000-0005-0000-0000-000064210000}"/>
    <cellStyle name="_TableHeading_commentaires fixe  internet Déc 08_Reporting Onatel Avril 2009 V0_Copie de Flash du mois d' avril 2009 corrigé par NAIMI_Flash du mois de mai 2009_Budget 2011 v1 (4) 4" xfId="19982" xr:uid="{00000000-0005-0000-0000-000065210000}"/>
    <cellStyle name="_TableHeading_commentaires fixe  internet Déc 08_Reporting Onatel Avril 2009 V0_Copie de Flash du mois d' avril 2009 corrigé par NAIMI_Flash du mois de mai 2009_Budget Telmob 2011" xfId="3303" xr:uid="{00000000-0005-0000-0000-000066210000}"/>
    <cellStyle name="_TableHeading_commentaires fixe  internet Déc 08_Reporting Onatel Avril 2009 V0_Copie de Flash du mois d' avril 2009 corrigé par NAIMI_Flash du mois de mai 2009_Budget Telmob 2011 2" xfId="11783" xr:uid="{00000000-0005-0000-0000-000067210000}"/>
    <cellStyle name="_TableHeading_commentaires fixe  internet Déc 08_Reporting Onatel Avril 2009 V0_Copie de Flash du mois d' avril 2009 corrigé par NAIMI_Flash du mois de mai 2009_Budget Telmob 2011 3" xfId="17362" xr:uid="{00000000-0005-0000-0000-000068210000}"/>
    <cellStyle name="_TableHeading_commentaires fixe  internet Déc 08_Reporting Onatel Avril 2009 V0_Copie de Flash du mois d' avril 2009 corrigé par NAIMI_Flash du mois de mai 2009_Budget Telmob 2011 4" xfId="19692" xr:uid="{00000000-0005-0000-0000-000069210000}"/>
    <cellStyle name="_TableHeading_commentaires fixe  internet Déc 08_Reporting Onatel Avril 2009 V0_Copie de Flash du mois d' avril 2009 corrigé par NAIMI_Reporting Onatel Mai 2009 V 0" xfId="1768" xr:uid="{00000000-0005-0000-0000-00006A210000}"/>
    <cellStyle name="_TableHeading_commentaires fixe  internet Déc 08_Reporting Onatel Avril 2009 V0_Copie de Flash du mois d' avril 2009 corrigé par NAIMI_Reporting Onatel Mai 2009 V 0 2" xfId="9754" xr:uid="{00000000-0005-0000-0000-00006B210000}"/>
    <cellStyle name="_TableHeading_commentaires fixe  internet Déc 08_Reporting Onatel Avril 2009 V0_Copie de Flash du mois d' avril 2009 corrigé par NAIMI_Reporting Onatel Mai 2009 V 0 3" xfId="19468" xr:uid="{00000000-0005-0000-0000-00006C210000}"/>
    <cellStyle name="_TableHeading_commentaires fixe  internet Déc 08_Reporting Onatel Avril 2009 V0_Copie de Flash du mois d' avril 2009 corrigé par NAIMI_Reporting Onatel Mai 2009 V 0 4" xfId="12382" xr:uid="{00000000-0005-0000-0000-00006D210000}"/>
    <cellStyle name="_TableHeading_commentaires fixe  internet Déc 08_Reporting Onatel Avril 2009 V0_Copie de Flash du mois d' avril 2009 corrigé par NAIMI_Reporting Onatel Mai 2009 V 0_Budget 2011 v1 (4)" xfId="1769" xr:uid="{00000000-0005-0000-0000-00006E210000}"/>
    <cellStyle name="_TableHeading_commentaires fixe  internet Déc 08_Reporting Onatel Avril 2009 V0_Copie de Flash du mois d' avril 2009 corrigé par NAIMI_Reporting Onatel Mai 2009 V 0_Budget 2011 v1 (4) 2" xfId="9752" xr:uid="{00000000-0005-0000-0000-00006F210000}"/>
    <cellStyle name="_TableHeading_commentaires fixe  internet Déc 08_Reporting Onatel Avril 2009 V0_Copie de Flash du mois d' avril 2009 corrigé par NAIMI_Reporting Onatel Mai 2009 V 0_Budget 2011 v1 (4) 3" xfId="17694" xr:uid="{00000000-0005-0000-0000-000070210000}"/>
    <cellStyle name="_TableHeading_commentaires fixe  internet Déc 08_Reporting Onatel Avril 2009 V0_Copie de Flash du mois d' avril 2009 corrigé par NAIMI_Reporting Onatel Mai 2009 V 0_Budget 2011 v1 (4) 4" xfId="10844" xr:uid="{00000000-0005-0000-0000-000071210000}"/>
    <cellStyle name="_TableHeading_commentaires fixe  internet Déc 08_Reporting Onatel Avril 2009 V0_Copie de Flash du mois d' avril 2009 corrigé par NAIMI_Reporting Onatel Mai 2009 V 0_Budget Telmob 2011" xfId="3304" xr:uid="{00000000-0005-0000-0000-000072210000}"/>
    <cellStyle name="_TableHeading_commentaires fixe  internet Déc 08_Reporting Onatel Avril 2009 V0_Copie de Flash du mois d' avril 2009 corrigé par NAIMI_Reporting Onatel Mai 2009 V 0_Budget Telmob 2011 2" xfId="11781" xr:uid="{00000000-0005-0000-0000-000073210000}"/>
    <cellStyle name="_TableHeading_commentaires fixe  internet Déc 08_Reporting Onatel Avril 2009 V0_Copie de Flash du mois d' avril 2009 corrigé par NAIMI_Reporting Onatel Mai 2009 V 0_Budget Telmob 2011 3" xfId="18981" xr:uid="{00000000-0005-0000-0000-000074210000}"/>
    <cellStyle name="_TableHeading_commentaires fixe  internet Déc 08_Reporting Onatel Avril 2009 V0_Copie de Flash du mois d' avril 2009 corrigé par NAIMI_Reporting Onatel Mai 2009 V 0_Budget Telmob 2011 4" xfId="8369" xr:uid="{00000000-0005-0000-0000-000075210000}"/>
    <cellStyle name="_TableHeading_commentaires fixe  internet Déc 08_Reporting Onatel Avril 2009 V0_Copie de Flash du mois d' avril 2009 corrigé par NAIMI_Reporting Onatel Mai 2009 V 0_Reporting Onatel septembre  2009 préparé" xfId="1770" xr:uid="{00000000-0005-0000-0000-000076210000}"/>
    <cellStyle name="_TableHeading_commentaires fixe  internet Déc 08_Reporting Onatel Avril 2009 V0_Copie de Flash du mois d' avril 2009 corrigé par NAIMI_Reporting Onatel Mai 2009 V 0_Reporting Onatel septembre  2009 préparé 2" xfId="9749" xr:uid="{00000000-0005-0000-0000-000077210000}"/>
    <cellStyle name="_TableHeading_commentaires fixe  internet Déc 08_Reporting Onatel Avril 2009 V0_Copie de Flash du mois d' avril 2009 corrigé par NAIMI_Reporting Onatel Mai 2009 V 0_Reporting Onatel septembre  2009 préparé 3" xfId="17693" xr:uid="{00000000-0005-0000-0000-000078210000}"/>
    <cellStyle name="_TableHeading_commentaires fixe  internet Déc 08_Reporting Onatel Avril 2009 V0_Copie de Flash du mois d' avril 2009 corrigé par NAIMI_Reporting Onatel Mai 2009 V 0_Reporting Onatel septembre  2009 préparé 4" xfId="19896" xr:uid="{00000000-0005-0000-0000-000079210000}"/>
    <cellStyle name="_TableHeading_commentaires fixe  internet Déc 08_Reporting Onatel Avril 2009 V0_Copie de Flash du mois d' avril 2009 corrigé par NAIMI_Reporting Onatel Mai 2009 V 0_Reporting Onatel septembre  2009 préparé_Budget 2011 v1 (4)" xfId="1771" xr:uid="{00000000-0005-0000-0000-00007A210000}"/>
    <cellStyle name="_TableHeading_commentaires fixe  internet Déc 08_Reporting Onatel Avril 2009 V0_Copie de Flash du mois d' avril 2009 corrigé par NAIMI_Reporting Onatel Mai 2009 V 0_Reporting Onatel septembre  2009 préparé_Budget 2011 v1 (4) 2" xfId="9748" xr:uid="{00000000-0005-0000-0000-00007B210000}"/>
    <cellStyle name="_TableHeading_commentaires fixe  internet Déc 08_Reporting Onatel Avril 2009 V0_Copie de Flash du mois d' avril 2009 corrigé par NAIMI_Reporting Onatel Mai 2009 V 0_Reporting Onatel septembre  2009 préparé_Budget 2011 v1 (4) 3" xfId="19181" xr:uid="{00000000-0005-0000-0000-00007C210000}"/>
    <cellStyle name="_TableHeading_commentaires fixe  internet Déc 08_Reporting Onatel Avril 2009 V0_Copie de Flash du mois d' avril 2009 corrigé par NAIMI_Reporting Onatel Mai 2009 V 0_Reporting Onatel septembre  2009 préparé_Budget 2011 v1 (4) 4" xfId="19981" xr:uid="{00000000-0005-0000-0000-00007D210000}"/>
    <cellStyle name="_TableHeading_commentaires fixe  internet Déc 08_Reporting Onatel Avril 2009 V0_Copie de Flash du mois d' avril 2009 corrigé par NAIMI_Reporting Onatel septembre  2009 préparé" xfId="1772" xr:uid="{00000000-0005-0000-0000-00007E210000}"/>
    <cellStyle name="_TableHeading_commentaires fixe  internet Déc 08_Reporting Onatel Avril 2009 V0_Copie de Flash du mois d' avril 2009 corrigé par NAIMI_Reporting Onatel septembre  2009 préparé 2" xfId="9747" xr:uid="{00000000-0005-0000-0000-00007F210000}"/>
    <cellStyle name="_TableHeading_commentaires fixe  internet Déc 08_Reporting Onatel Avril 2009 V0_Copie de Flash du mois d' avril 2009 corrigé par NAIMI_Reporting Onatel septembre  2009 préparé 3" xfId="19467" xr:uid="{00000000-0005-0000-0000-000080210000}"/>
    <cellStyle name="_TableHeading_commentaires fixe  internet Déc 08_Reporting Onatel Avril 2009 V0_Copie de Flash du mois d' avril 2009 corrigé par NAIMI_Reporting Onatel septembre  2009 préparé 4" xfId="12380" xr:uid="{00000000-0005-0000-0000-000081210000}"/>
    <cellStyle name="_TableHeading_commentaires fixe  internet Déc 08_Reporting Onatel Avril 2009 V0_Copie de Flash du mois d' avril 2009 corrigé par NAIMI_Reporting Onatel septembre  2009 préparé_Budget 2011 v1 (4)" xfId="1773" xr:uid="{00000000-0005-0000-0000-000082210000}"/>
    <cellStyle name="_TableHeading_commentaires fixe  internet Déc 08_Reporting Onatel Avril 2009 V0_Copie de Flash du mois d' avril 2009 corrigé par NAIMI_Reporting Onatel septembre  2009 préparé_Budget 2011 v1 (4) 2" xfId="13200" xr:uid="{00000000-0005-0000-0000-000083210000}"/>
    <cellStyle name="_TableHeading_commentaires fixe  internet Déc 08_Reporting Onatel Avril 2009 V0_Copie de Flash du mois d' avril 2009 corrigé par NAIMI_Reporting Onatel septembre  2009 préparé_Budget 2011 v1 (4) 3" xfId="17692" xr:uid="{00000000-0005-0000-0000-000084210000}"/>
    <cellStyle name="_TableHeading_commentaires fixe  internet Déc 08_Reporting Onatel Avril 2009 V0_Copie de Flash du mois d' avril 2009 corrigé par NAIMI_Reporting Onatel septembre  2009 préparé_Budget 2011 v1 (4) 4" xfId="19300" xr:uid="{00000000-0005-0000-0000-000085210000}"/>
    <cellStyle name="_TableHeading_commentaires fixe  internet Déc 08_Reporting Onatel Avril 2009 V0_Flash du mois de mai 2009" xfId="1774" xr:uid="{00000000-0005-0000-0000-000086210000}"/>
    <cellStyle name="_TableHeading_commentaires fixe  internet Déc 08_Reporting Onatel Avril 2009 V0_Flash du mois de mai 2009 2" xfId="9746" xr:uid="{00000000-0005-0000-0000-000087210000}"/>
    <cellStyle name="_TableHeading_commentaires fixe  internet Déc 08_Reporting Onatel Avril 2009 V0_Flash du mois de mai 2009 3" xfId="8488" xr:uid="{00000000-0005-0000-0000-000088210000}"/>
    <cellStyle name="_TableHeading_commentaires fixe  internet Déc 08_Reporting Onatel Avril 2009 V0_Flash du mois de mai 2009 4" xfId="13519" xr:uid="{00000000-0005-0000-0000-000089210000}"/>
    <cellStyle name="_TableHeading_commentaires fixe  internet Déc 08_Reporting Onatel Avril 2009 V0_Flash du mois de mai 2009_Budget 2011 v1 (4)" xfId="1775" xr:uid="{00000000-0005-0000-0000-00008A210000}"/>
    <cellStyle name="_TableHeading_commentaires fixe  internet Déc 08_Reporting Onatel Avril 2009 V0_Flash du mois de mai 2009_Budget 2011 v1 (4) 2" xfId="9745" xr:uid="{00000000-0005-0000-0000-00008B210000}"/>
    <cellStyle name="_TableHeading_commentaires fixe  internet Déc 08_Reporting Onatel Avril 2009 V0_Flash du mois de mai 2009_Budget 2011 v1 (4) 3" xfId="17691" xr:uid="{00000000-0005-0000-0000-00008C210000}"/>
    <cellStyle name="_TableHeading_commentaires fixe  internet Déc 08_Reporting Onatel Avril 2009 V0_Flash du mois de mai 2009_Budget 2011 v1 (4) 4" xfId="19835" xr:uid="{00000000-0005-0000-0000-00008D210000}"/>
    <cellStyle name="_TableHeading_commentaires fixe  internet Déc 08_Reporting Onatel Avril 2009 V0_Flash du mois de mai 2009_Budget Telmob 2011" xfId="3305" xr:uid="{00000000-0005-0000-0000-00008E210000}"/>
    <cellStyle name="_TableHeading_commentaires fixe  internet Déc 08_Reporting Onatel Avril 2009 V0_Flash du mois de mai 2009_Budget Telmob 2011 2" xfId="11779" xr:uid="{00000000-0005-0000-0000-00008F210000}"/>
    <cellStyle name="_TableHeading_commentaires fixe  internet Déc 08_Reporting Onatel Avril 2009 V0_Flash du mois de mai 2009_Budget Telmob 2011 3" xfId="17361" xr:uid="{00000000-0005-0000-0000-000090210000}"/>
    <cellStyle name="_TableHeading_commentaires fixe  internet Déc 08_Reporting Onatel Avril 2009 V0_Flash du mois de mai 2009_Budget Telmob 2011 4" xfId="19626" xr:uid="{00000000-0005-0000-0000-000091210000}"/>
    <cellStyle name="_TableHeading_commentaires fixe  internet Déc 08_Reporting Onatel Avril 2009 V0_Reporting Onatel Mai 2009 V 0" xfId="1776" xr:uid="{00000000-0005-0000-0000-000092210000}"/>
    <cellStyle name="_TableHeading_commentaires fixe  internet Déc 08_Reporting Onatel Avril 2009 V0_Reporting Onatel Mai 2009 V 0 2" xfId="13199" xr:uid="{00000000-0005-0000-0000-000093210000}"/>
    <cellStyle name="_TableHeading_commentaires fixe  internet Déc 08_Reporting Onatel Avril 2009 V0_Reporting Onatel Mai 2009 V 0 3" xfId="19106" xr:uid="{00000000-0005-0000-0000-000094210000}"/>
    <cellStyle name="_TableHeading_commentaires fixe  internet Déc 08_Reporting Onatel Avril 2009 V0_Reporting Onatel Mai 2009 V 0 4" xfId="19980" xr:uid="{00000000-0005-0000-0000-000095210000}"/>
    <cellStyle name="_TableHeading_commentaires fixe  internet Déc 08_Reporting Onatel Avril 2009 V0_Reporting Onatel Mai 2009 V 0_Budget 2011 v1 (4)" xfId="1777" xr:uid="{00000000-0005-0000-0000-000096210000}"/>
    <cellStyle name="_TableHeading_commentaires fixe  internet Déc 08_Reporting Onatel Avril 2009 V0_Reporting Onatel Mai 2009 V 0_Budget 2011 v1 (4) 2" xfId="10762" xr:uid="{00000000-0005-0000-0000-000097210000}"/>
    <cellStyle name="_TableHeading_commentaires fixe  internet Déc 08_Reporting Onatel Avril 2009 V0_Reporting Onatel Mai 2009 V 0_Budget 2011 v1 (4) 3" xfId="19466" xr:uid="{00000000-0005-0000-0000-000098210000}"/>
    <cellStyle name="_TableHeading_commentaires fixe  internet Déc 08_Reporting Onatel Avril 2009 V0_Reporting Onatel Mai 2009 V 0_Budget 2011 v1 (4) 4" xfId="12378" xr:uid="{00000000-0005-0000-0000-000099210000}"/>
    <cellStyle name="_TableHeading_commentaires fixe  internet Déc 08_Reporting Onatel Avril 2009 V0_Reporting Onatel Mai 2009 V 0_Budget Telmob 2011" xfId="3306" xr:uid="{00000000-0005-0000-0000-00009A210000}"/>
    <cellStyle name="_TableHeading_commentaires fixe  internet Déc 08_Reporting Onatel Avril 2009 V0_Reporting Onatel Mai 2009 V 0_Budget Telmob 2011 2" xfId="11777" xr:uid="{00000000-0005-0000-0000-00009B210000}"/>
    <cellStyle name="_TableHeading_commentaires fixe  internet Déc 08_Reporting Onatel Avril 2009 V0_Reporting Onatel Mai 2009 V 0_Budget Telmob 2011 3" xfId="17360" xr:uid="{00000000-0005-0000-0000-00009C210000}"/>
    <cellStyle name="_TableHeading_commentaires fixe  internet Déc 08_Reporting Onatel Avril 2009 V0_Reporting Onatel Mai 2009 V 0_Budget Telmob 2011 4" xfId="19284" xr:uid="{00000000-0005-0000-0000-00009D210000}"/>
    <cellStyle name="_TableHeading_commentaires fixe  internet Déc 08_Reporting Onatel Avril 2009 V0_Reporting Onatel septembre  2009 préparé" xfId="1778" xr:uid="{00000000-0005-0000-0000-00009E210000}"/>
    <cellStyle name="_TableHeading_commentaires fixe  internet Déc 08_Reporting Onatel Avril 2009 V0_Reporting Onatel septembre  2009 préparé 2" xfId="10761" xr:uid="{00000000-0005-0000-0000-00009F210000}"/>
    <cellStyle name="_TableHeading_commentaires fixe  internet Déc 08_Reporting Onatel Avril 2009 V0_Reporting Onatel septembre  2009 préparé 3" xfId="17690" xr:uid="{00000000-0005-0000-0000-0000A0210000}"/>
    <cellStyle name="_TableHeading_commentaires fixe  internet Déc 08_Reporting Onatel Avril 2009 V0_Reporting Onatel septembre  2009 préparé 4" xfId="17143" xr:uid="{00000000-0005-0000-0000-0000A1210000}"/>
    <cellStyle name="_TableHeading_commentaires fixe  internet Déc 08_Reporting Onatel Avril 2009 V0_Reporting Onatel septembre  2009 préparé_Budget 2011 v1 (4)" xfId="1779" xr:uid="{00000000-0005-0000-0000-0000A2210000}"/>
    <cellStyle name="_TableHeading_commentaires fixe  internet Déc 08_Reporting Onatel Avril 2009 V0_Reporting Onatel septembre  2009 préparé_Budget 2011 v1 (4) 2" xfId="10760" xr:uid="{00000000-0005-0000-0000-0000A3210000}"/>
    <cellStyle name="_TableHeading_commentaires fixe  internet Déc 08_Reporting Onatel Avril 2009 V0_Reporting Onatel septembre  2009 préparé_Budget 2011 v1 (4) 3" xfId="10066" xr:uid="{00000000-0005-0000-0000-0000A4210000}"/>
    <cellStyle name="_TableHeading_commentaires fixe  internet Déc 08_Reporting Onatel Avril 2009 V0_Reporting Onatel septembre  2009 préparé_Budget 2011 v1 (4) 4" xfId="19357" xr:uid="{00000000-0005-0000-0000-0000A5210000}"/>
    <cellStyle name="_TableHeading_commentaires fixe  internet Déc 08_Reporting Onatel Mai 2009 V 0" xfId="1780" xr:uid="{00000000-0005-0000-0000-0000A6210000}"/>
    <cellStyle name="_TableHeading_commentaires fixe  internet Déc 08_Reporting Onatel Mai 2009 V 0 2" xfId="10759" xr:uid="{00000000-0005-0000-0000-0000A7210000}"/>
    <cellStyle name="_TableHeading_commentaires fixe  internet Déc 08_Reporting Onatel Mai 2009 V 0 3" xfId="17689" xr:uid="{00000000-0005-0000-0000-0000A8210000}"/>
    <cellStyle name="_TableHeading_commentaires fixe  internet Déc 08_Reporting Onatel Mai 2009 V 0 4" xfId="10843" xr:uid="{00000000-0005-0000-0000-0000A9210000}"/>
    <cellStyle name="_TableHeading_commentaires fixe  internet Déc 08_Reporting Onatel Mai 2009 V 0 A ENVOYE" xfId="1781" xr:uid="{00000000-0005-0000-0000-0000AA210000}"/>
    <cellStyle name="_TableHeading_commentaires fixe  internet Déc 08_Reporting Onatel Mai 2009 V 0 A ENVOYE 2" xfId="10758" xr:uid="{00000000-0005-0000-0000-0000AB210000}"/>
    <cellStyle name="_TableHeading_commentaires fixe  internet Déc 08_Reporting Onatel Mai 2009 V 0 A ENVOYE 3" xfId="19075" xr:uid="{00000000-0005-0000-0000-0000AC210000}"/>
    <cellStyle name="_TableHeading_commentaires fixe  internet Déc 08_Reporting Onatel Mai 2009 V 0 A ENVOYE 4" xfId="19732" xr:uid="{00000000-0005-0000-0000-0000AD210000}"/>
    <cellStyle name="_TableHeading_commentaires fixe  internet Déc 08_Reporting Onatel Mai 2009 V 0 A ENVOYE_Budget 2011 v1 (4)" xfId="1782" xr:uid="{00000000-0005-0000-0000-0000AE210000}"/>
    <cellStyle name="_TableHeading_commentaires fixe  internet Déc 08_Reporting Onatel Mai 2009 V 0 A ENVOYE_Budget 2011 v1 (4) 2" xfId="10757" xr:uid="{00000000-0005-0000-0000-0000AF210000}"/>
    <cellStyle name="_TableHeading_commentaires fixe  internet Déc 08_Reporting Onatel Mai 2009 V 0 A ENVOYE_Budget 2011 v1 (4) 3" xfId="19465" xr:uid="{00000000-0005-0000-0000-0000B0210000}"/>
    <cellStyle name="_TableHeading_commentaires fixe  internet Déc 08_Reporting Onatel Mai 2009 V 0 A ENVOYE_Budget 2011 v1 (4) 4" xfId="19979" xr:uid="{00000000-0005-0000-0000-0000B1210000}"/>
    <cellStyle name="_TableHeading_commentaires fixe  internet Déc 08_Reporting Onatel Mai 2009 V 0 A ENVOYE_Budget Telmob 2011" xfId="3307" xr:uid="{00000000-0005-0000-0000-0000B2210000}"/>
    <cellStyle name="_TableHeading_commentaires fixe  internet Déc 08_Reporting Onatel Mai 2009 V 0 A ENVOYE_Budget Telmob 2011 2" xfId="11775" xr:uid="{00000000-0005-0000-0000-0000B3210000}"/>
    <cellStyle name="_TableHeading_commentaires fixe  internet Déc 08_Reporting Onatel Mai 2009 V 0 A ENVOYE_Budget Telmob 2011 3" xfId="18713" xr:uid="{00000000-0005-0000-0000-0000B4210000}"/>
    <cellStyle name="_TableHeading_commentaires fixe  internet Déc 08_Reporting Onatel Mai 2009 V 0 A ENVOYE_Budget Telmob 2011 4" xfId="19691" xr:uid="{00000000-0005-0000-0000-0000B5210000}"/>
    <cellStyle name="_TableHeading_commentaires fixe  internet Déc 08_Reporting Onatel Mai 2009 V 0 A ENVOYE_Reporting Onatel septembre  2009 préparé" xfId="1783" xr:uid="{00000000-0005-0000-0000-0000B6210000}"/>
    <cellStyle name="_TableHeading_commentaires fixe  internet Déc 08_Reporting Onatel Mai 2009 V 0 A ENVOYE_Reporting Onatel septembre  2009 préparé 2" xfId="10756" xr:uid="{00000000-0005-0000-0000-0000B7210000}"/>
    <cellStyle name="_TableHeading_commentaires fixe  internet Déc 08_Reporting Onatel Mai 2009 V 0 A ENVOYE_Reporting Onatel septembre  2009 préparé 3" xfId="17688" xr:uid="{00000000-0005-0000-0000-0000B8210000}"/>
    <cellStyle name="_TableHeading_commentaires fixe  internet Déc 08_Reporting Onatel Mai 2009 V 0 A ENVOYE_Reporting Onatel septembre  2009 préparé 4" xfId="12376" xr:uid="{00000000-0005-0000-0000-0000B9210000}"/>
    <cellStyle name="_TableHeading_commentaires fixe  internet Déc 08_Reporting Onatel Mai 2009 V 0 A ENVOYE_Reporting Onatel septembre  2009 préparé_Budget 2011 v1 (4)" xfId="1784" xr:uid="{00000000-0005-0000-0000-0000BA210000}"/>
    <cellStyle name="_TableHeading_commentaires fixe  internet Déc 08_Reporting Onatel Mai 2009 V 0 A ENVOYE_Reporting Onatel septembre  2009 préparé_Budget 2011 v1 (4) 2" xfId="10755" xr:uid="{00000000-0005-0000-0000-0000BB210000}"/>
    <cellStyle name="_TableHeading_commentaires fixe  internet Déc 08_Reporting Onatel Mai 2009 V 0 A ENVOYE_Reporting Onatel septembre  2009 préparé_Budget 2011 v1 (4) 3" xfId="17687" xr:uid="{00000000-0005-0000-0000-0000BC210000}"/>
    <cellStyle name="_TableHeading_commentaires fixe  internet Déc 08_Reporting Onatel Mai 2009 V 0 A ENVOYE_Reporting Onatel septembre  2009 préparé_Budget 2011 v1 (4) 4" xfId="10508" xr:uid="{00000000-0005-0000-0000-0000BD210000}"/>
    <cellStyle name="_TableHeading_commentaires fixe  internet Déc 08_Reporting Onatel Mai 2009 V 0_Budget 2011 v1 (4)" xfId="1785" xr:uid="{00000000-0005-0000-0000-0000BE210000}"/>
    <cellStyle name="_TableHeading_commentaires fixe  internet Déc 08_Reporting Onatel Mai 2009 V 0_Budget 2011 v1 (4) 2" xfId="10754" xr:uid="{00000000-0005-0000-0000-0000BF210000}"/>
    <cellStyle name="_TableHeading_commentaires fixe  internet Déc 08_Reporting Onatel Mai 2009 V 0_Budget 2011 v1 (4) 3" xfId="19242" xr:uid="{00000000-0005-0000-0000-0000C0210000}"/>
    <cellStyle name="_TableHeading_commentaires fixe  internet Déc 08_Reporting Onatel Mai 2009 V 0_Budget 2011 v1 (4) 4" xfId="19867" xr:uid="{00000000-0005-0000-0000-0000C1210000}"/>
    <cellStyle name="_TableHeading_commentaires fixe  internet Déc 08_Reporting Onatel Mai 2009 V 0_Budget Telmob 2011" xfId="3308" xr:uid="{00000000-0005-0000-0000-0000C2210000}"/>
    <cellStyle name="_TableHeading_commentaires fixe  internet Déc 08_Reporting Onatel Mai 2009 V 0_Budget Telmob 2011 2" xfId="11773" xr:uid="{00000000-0005-0000-0000-0000C3210000}"/>
    <cellStyle name="_TableHeading_commentaires fixe  internet Déc 08_Reporting Onatel Mai 2009 V 0_Budget Telmob 2011 3" xfId="17359" xr:uid="{00000000-0005-0000-0000-0000C4210000}"/>
    <cellStyle name="_TableHeading_commentaires fixe  internet Déc 08_Reporting Onatel Mai 2009 V 0_Budget Telmob 2011 4" xfId="19777" xr:uid="{00000000-0005-0000-0000-0000C5210000}"/>
    <cellStyle name="_TableHeading_commentaires fixe  internet Déc 08_Reporting Onatel septembre  2009 préparé" xfId="1786" xr:uid="{00000000-0005-0000-0000-0000C6210000}"/>
    <cellStyle name="_TableHeading_commentaires fixe  internet Déc 08_Reporting Onatel septembre  2009 préparé 2" xfId="10753" xr:uid="{00000000-0005-0000-0000-0000C7210000}"/>
    <cellStyle name="_TableHeading_commentaires fixe  internet Déc 08_Reporting Onatel septembre  2009 préparé 3" xfId="19464" xr:uid="{00000000-0005-0000-0000-0000C8210000}"/>
    <cellStyle name="_TableHeading_commentaires fixe  internet Déc 08_Reporting Onatel septembre  2009 préparé 4" xfId="19978" xr:uid="{00000000-0005-0000-0000-0000C9210000}"/>
    <cellStyle name="_TableHeading_commentaires fixe  internet Déc 08_Reporting Onatel septembre  2009 préparé_Budget 2011 v1 (4)" xfId="1787" xr:uid="{00000000-0005-0000-0000-0000CA210000}"/>
    <cellStyle name="_TableHeading_commentaires fixe  internet Déc 08_Reporting Onatel septembre  2009 préparé_Budget 2011 v1 (4) 2" xfId="10752" xr:uid="{00000000-0005-0000-0000-0000CB210000}"/>
    <cellStyle name="_TableHeading_commentaires fixe  internet Déc 08_Reporting Onatel septembre  2009 préparé_Budget 2011 v1 (4) 3" xfId="17686" xr:uid="{00000000-0005-0000-0000-0000CC210000}"/>
    <cellStyle name="_TableHeading_commentaires fixe  internet Déc 08_Reporting Onatel septembre  2009 préparé_Budget 2011 v1 (4) 4" xfId="10659" xr:uid="{00000000-0005-0000-0000-0000CD210000}"/>
    <cellStyle name="_TableHeading_commentaires fixe  internet Déc 08_TBG Onatel Février  2009  Vtbg V3" xfId="1788" xr:uid="{00000000-0005-0000-0000-0000CE210000}"/>
    <cellStyle name="_TableHeading_commentaires fixe  internet Déc 08_TBG Onatel Février  2009  Vtbg V3 2" xfId="10751" xr:uid="{00000000-0005-0000-0000-0000CF210000}"/>
    <cellStyle name="_TableHeading_commentaires fixe  internet Déc 08_TBG Onatel Février  2009  Vtbg V3 3" xfId="8452" xr:uid="{00000000-0005-0000-0000-0000D0210000}"/>
    <cellStyle name="_TableHeading_commentaires fixe  internet Déc 08_TBG Onatel Février  2009  Vtbg V3 4" xfId="19312" xr:uid="{00000000-0005-0000-0000-0000D1210000}"/>
    <cellStyle name="_TableHeading_commentaires fixe  internet Déc 08_TBG Onatel Février  2009  Vtbg V3_Budget 2011 v1 (4)" xfId="1789" xr:uid="{00000000-0005-0000-0000-0000D2210000}"/>
    <cellStyle name="_TableHeading_commentaires fixe  internet Déc 08_TBG Onatel Février  2009  Vtbg V3_Budget 2011 v1 (4) 2" xfId="10750" xr:uid="{00000000-0005-0000-0000-0000D3210000}"/>
    <cellStyle name="_TableHeading_commentaires fixe  internet Déc 08_TBG Onatel Février  2009  Vtbg V3_Budget 2011 v1 (4) 3" xfId="17685" xr:uid="{00000000-0005-0000-0000-0000D4210000}"/>
    <cellStyle name="_TableHeading_commentaires fixe  internet Déc 08_TBG Onatel Février  2009  Vtbg V3_Budget 2011 v1 (4) 4" xfId="13518" xr:uid="{00000000-0005-0000-0000-0000D5210000}"/>
    <cellStyle name="_TableHeading_commentaires fixe  internet Déc 08_TBG Onatel Février  2009  Vtbg V3_Budget Telmob 2011" xfId="3309" xr:uid="{00000000-0005-0000-0000-0000D6210000}"/>
    <cellStyle name="_TableHeading_commentaires fixe  internet Déc 08_TBG Onatel Février  2009  Vtbg V3_Budget Telmob 2011 2" xfId="11771" xr:uid="{00000000-0005-0000-0000-0000D7210000}"/>
    <cellStyle name="_TableHeading_commentaires fixe  internet Déc 08_TBG Onatel Février  2009  Vtbg V3_Budget Telmob 2011 3" xfId="17358" xr:uid="{00000000-0005-0000-0000-0000D8210000}"/>
    <cellStyle name="_TableHeading_commentaires fixe  internet Déc 08_TBG Onatel Février  2009  Vtbg V3_Budget Telmob 2011 4" xfId="10586" xr:uid="{00000000-0005-0000-0000-0000D9210000}"/>
    <cellStyle name="_TableHeading_commentaires fixe  internet Déc 08_TBG Onatel Février  2009  Vtbg V3_Commentaires TBG mars" xfId="1790" xr:uid="{00000000-0005-0000-0000-0000DA210000}"/>
    <cellStyle name="_TableHeading_commentaires fixe  internet Déc 08_TBG Onatel Février  2009  Vtbg V3_Commentaires TBG mars 2" xfId="9744" xr:uid="{00000000-0005-0000-0000-0000DB210000}"/>
    <cellStyle name="_TableHeading_commentaires fixe  internet Déc 08_TBG Onatel Février  2009  Vtbg V3_Commentaires TBG mars 3" xfId="19169" xr:uid="{00000000-0005-0000-0000-0000DC210000}"/>
    <cellStyle name="_TableHeading_commentaires fixe  internet Déc 08_TBG Onatel Février  2009  Vtbg V3_Commentaires TBG mars 4" xfId="19805" xr:uid="{00000000-0005-0000-0000-0000DD210000}"/>
    <cellStyle name="_TableHeading_commentaires fixe  internet Déc 08_TBG Onatel Février  2009  Vtbg V3_Commentaires TBG mars_Budget 2011 v1 (4)" xfId="1791" xr:uid="{00000000-0005-0000-0000-0000DE210000}"/>
    <cellStyle name="_TableHeading_commentaires fixe  internet Déc 08_TBG Onatel Février  2009  Vtbg V3_Commentaires TBG mars_Budget 2011 v1 (4) 2" xfId="13198" xr:uid="{00000000-0005-0000-0000-0000DF210000}"/>
    <cellStyle name="_TableHeading_commentaires fixe  internet Déc 08_TBG Onatel Février  2009  Vtbg V3_Commentaires TBG mars_Budget 2011 v1 (4) 3" xfId="19463" xr:uid="{00000000-0005-0000-0000-0000E0210000}"/>
    <cellStyle name="_TableHeading_commentaires fixe  internet Déc 08_TBG Onatel Février  2009  Vtbg V3_Commentaires TBG mars_Budget 2011 v1 (4) 4" xfId="19977" xr:uid="{00000000-0005-0000-0000-0000E1210000}"/>
    <cellStyle name="_TableHeading_commentaires fixe  internet Déc 08_TBG Onatel Février  2009  Vtbg V3_Commentaires TBG mars_Budget Telmob 2011" xfId="3310" xr:uid="{00000000-0005-0000-0000-0000E2210000}"/>
    <cellStyle name="_TableHeading_commentaires fixe  internet Déc 08_TBG Onatel Février  2009  Vtbg V3_Commentaires TBG mars_Budget Telmob 2011 2" xfId="11769" xr:uid="{00000000-0005-0000-0000-0000E3210000}"/>
    <cellStyle name="_TableHeading_commentaires fixe  internet Déc 08_TBG Onatel Février  2009  Vtbg V3_Commentaires TBG mars_Budget Telmob 2011 3" xfId="18712" xr:uid="{00000000-0005-0000-0000-0000E4210000}"/>
    <cellStyle name="_TableHeading_commentaires fixe  internet Déc 08_TBG Onatel Février  2009  Vtbg V3_Commentaires TBG mars_Budget Telmob 2011 4" xfId="17593" xr:uid="{00000000-0005-0000-0000-0000E5210000}"/>
    <cellStyle name="_TableHeading_commentaires fixe  internet Déc 08_TBG Onatel Février  2009  Vtbg V3_Commentaires TBG mars_Copie de Flash du mois d' avril 2009 corrigé par NAIMI" xfId="1792" xr:uid="{00000000-0005-0000-0000-0000E6210000}"/>
    <cellStyle name="_TableHeading_commentaires fixe  internet Déc 08_TBG Onatel Février  2009  Vtbg V3_Commentaires TBG mars_Copie de Flash du mois d' avril 2009 corrigé par NAIMI 2" xfId="10749" xr:uid="{00000000-0005-0000-0000-0000E7210000}"/>
    <cellStyle name="_TableHeading_commentaires fixe  internet Déc 08_TBG Onatel Février  2009  Vtbg V3_Commentaires TBG mars_Copie de Flash du mois d' avril 2009 corrigé par NAIMI 3" xfId="17684" xr:uid="{00000000-0005-0000-0000-0000E8210000}"/>
    <cellStyle name="_TableHeading_commentaires fixe  internet Déc 08_TBG Onatel Février  2009  Vtbg V3_Commentaires TBG mars_Copie de Flash du mois d' avril 2009 corrigé par NAIMI 4" xfId="12375" xr:uid="{00000000-0005-0000-0000-0000E9210000}"/>
    <cellStyle name="_TableHeading_commentaires fixe  internet Déc 08_TBG Onatel Février  2009  Vtbg V3_Commentaires TBG mars_Copie de Flash du mois d' avril 2009 corrigé par NAIMI_Budget 2011 v1 (4)" xfId="1793" xr:uid="{00000000-0005-0000-0000-0000EA210000}"/>
    <cellStyle name="_TableHeading_commentaires fixe  internet Déc 08_TBG Onatel Février  2009  Vtbg V3_Commentaires TBG mars_Copie de Flash du mois d' avril 2009 corrigé par NAIMI_Budget 2011 v1 (4) 2" xfId="10748" xr:uid="{00000000-0005-0000-0000-0000EB210000}"/>
    <cellStyle name="_TableHeading_commentaires fixe  internet Déc 08_TBG Onatel Février  2009  Vtbg V3_Commentaires TBG mars_Copie de Flash du mois d' avril 2009 corrigé par NAIMI_Budget 2011 v1 (4) 3" xfId="11638" xr:uid="{00000000-0005-0000-0000-0000EC210000}"/>
    <cellStyle name="_TableHeading_commentaires fixe  internet Déc 08_TBG Onatel Février  2009  Vtbg V3_Commentaires TBG mars_Copie de Flash du mois d' avril 2009 corrigé par NAIMI_Budget 2011 v1 (4) 4" xfId="19335" xr:uid="{00000000-0005-0000-0000-0000ED210000}"/>
    <cellStyle name="_TableHeading_commentaires fixe  internet Déc 08_TBG Onatel Février  2009  Vtbg V3_Commentaires TBG mars_Copie de Flash du mois d' avril 2009 corrigé par NAIMI_Budget Telmob 2011" xfId="3311" xr:uid="{00000000-0005-0000-0000-0000EE210000}"/>
    <cellStyle name="_TableHeading_commentaires fixe  internet Déc 08_TBG Onatel Février  2009  Vtbg V3_Commentaires TBG mars_Copie de Flash du mois d' avril 2009 corrigé par NAIMI_Budget Telmob 2011 2" xfId="11767" xr:uid="{00000000-0005-0000-0000-0000EF210000}"/>
    <cellStyle name="_TableHeading_commentaires fixe  internet Déc 08_TBG Onatel Février  2009  Vtbg V3_Commentaires TBG mars_Copie de Flash du mois d' avril 2009 corrigé par NAIMI_Budget Telmob 2011 3" xfId="18980" xr:uid="{00000000-0005-0000-0000-0000F0210000}"/>
    <cellStyle name="_TableHeading_commentaires fixe  internet Déc 08_TBG Onatel Février  2009  Vtbg V3_Commentaires TBG mars_Copie de Flash du mois d' avril 2009 corrigé par NAIMI_Budget Telmob 2011 4" xfId="19418" xr:uid="{00000000-0005-0000-0000-0000F1210000}"/>
    <cellStyle name="_TableHeading_commentaires fixe  internet Déc 08_TBG Onatel Février  2009  Vtbg V3_Commentaires TBG mars_Copie de Flash du mois d' avril 2009 corrigé par NAIMI_Flash du mois de mai 2009" xfId="1794" xr:uid="{00000000-0005-0000-0000-0000F2210000}"/>
    <cellStyle name="_TableHeading_commentaires fixe  internet Déc 08_TBG Onatel Février  2009  Vtbg V3_Commentaires TBG mars_Copie de Flash du mois d' avril 2009 corrigé par NAIMI_Flash du mois de mai 2009 2" xfId="10747" xr:uid="{00000000-0005-0000-0000-0000F3210000}"/>
    <cellStyle name="_TableHeading_commentaires fixe  internet Déc 08_TBG Onatel Février  2009  Vtbg V3_Commentaires TBG mars_Copie de Flash du mois d' avril 2009 corrigé par NAIMI_Flash du mois de mai 2009 3" xfId="9049" xr:uid="{00000000-0005-0000-0000-0000F4210000}"/>
    <cellStyle name="_TableHeading_commentaires fixe  internet Déc 08_TBG Onatel Février  2009  Vtbg V3_Commentaires TBG mars_Copie de Flash du mois d' avril 2009 corrigé par NAIMI_Flash du mois de mai 2009 4" xfId="17230" xr:uid="{00000000-0005-0000-0000-0000F5210000}"/>
    <cellStyle name="_TableHeading_commentaires fixe  internet Déc 08_TBG Onatel Février  2009  Vtbg V3_Commentaires TBG mars_Copie de Flash du mois d' avril 2009 corrigé par NAIMI_Flash du mois de mai 2009_Budget 2011 v1 (4)" xfId="1795" xr:uid="{00000000-0005-0000-0000-0000F6210000}"/>
    <cellStyle name="_TableHeading_commentaires fixe  internet Déc 08_TBG Onatel Février  2009  Vtbg V3_Commentaires TBG mars_Copie de Flash du mois d' avril 2009 corrigé par NAIMI_Flash du mois de mai 2009_Budget 2011 v1 (4) 2" xfId="10746" xr:uid="{00000000-0005-0000-0000-0000F7210000}"/>
    <cellStyle name="_TableHeading_commentaires fixe  internet Déc 08_TBG Onatel Février  2009  Vtbg V3_Commentaires TBG mars_Copie de Flash du mois d' avril 2009 corrigé par NAIMI_Flash du mois de mai 2009_Budget 2011 v1 (4) 3" xfId="17683" xr:uid="{00000000-0005-0000-0000-0000F8210000}"/>
    <cellStyle name="_TableHeading_commentaires fixe  internet Déc 08_TBG Onatel Février  2009  Vtbg V3_Commentaires TBG mars_Copie de Flash du mois d' avril 2009 corrigé par NAIMI_Flash du mois de mai 2009_Budget 2011 v1 (4) 4" xfId="9375" xr:uid="{00000000-0005-0000-0000-0000F9210000}"/>
    <cellStyle name="_TableHeading_commentaires fixe  internet Déc 08_TBG Onatel Février  2009  Vtbg V3_Commentaires TBG mars_Copie de Flash du mois d' avril 2009 corrigé par NAIMI_Flash du mois de mai 2009_Budget Telmob 2011" xfId="3312" xr:uid="{00000000-0005-0000-0000-0000FA210000}"/>
    <cellStyle name="_TableHeading_commentaires fixe  internet Déc 08_TBG Onatel Février  2009  Vtbg V3_Commentaires TBG mars_Copie de Flash du mois d' avril 2009 corrigé par NAIMI_Flash du mois de mai 2009_Budget Telmob 2011 2" xfId="11765" xr:uid="{00000000-0005-0000-0000-0000FB210000}"/>
    <cellStyle name="_TableHeading_commentaires fixe  internet Déc 08_TBG Onatel Février  2009  Vtbg V3_Commentaires TBG mars_Copie de Flash du mois d' avril 2009 corrigé par NAIMI_Flash du mois de mai 2009_Budget Telmob 2011 3" xfId="17357" xr:uid="{00000000-0005-0000-0000-0000FC210000}"/>
    <cellStyle name="_TableHeading_commentaires fixe  internet Déc 08_TBG Onatel Février  2009  Vtbg V3_Commentaires TBG mars_Copie de Flash du mois d' avril 2009 corrigé par NAIMI_Flash du mois de mai 2009_Budget Telmob 2011 4" xfId="19144" xr:uid="{00000000-0005-0000-0000-0000FD210000}"/>
    <cellStyle name="_TableHeading_commentaires fixe  internet Déc 08_TBG Onatel Février  2009  Vtbg V3_Commentaires TBG mars_Copie de Flash du mois d' avril 2009 corrigé par NAIMI_Reporting Onatel Mai 2009 V 0" xfId="1796" xr:uid="{00000000-0005-0000-0000-0000FE210000}"/>
    <cellStyle name="_TableHeading_commentaires fixe  internet Déc 08_TBG Onatel Février  2009  Vtbg V3_Commentaires TBG mars_Copie de Flash du mois d' avril 2009 corrigé par NAIMI_Reporting Onatel Mai 2009 V 0 2" xfId="10745" xr:uid="{00000000-0005-0000-0000-0000FF210000}"/>
    <cellStyle name="_TableHeading_commentaires fixe  internet Déc 08_TBG Onatel Février  2009  Vtbg V3_Commentaires TBG mars_Copie de Flash du mois d' avril 2009 corrigé par NAIMI_Reporting Onatel Mai 2009 V 0 3" xfId="19041" xr:uid="{00000000-0005-0000-0000-000000220000}"/>
    <cellStyle name="_TableHeading_commentaires fixe  internet Déc 08_TBG Onatel Février  2009  Vtbg V3_Commentaires TBG mars_Copie de Flash du mois d' avril 2009 corrigé par NAIMI_Reporting Onatel Mai 2009 V 0 4" xfId="10841" xr:uid="{00000000-0005-0000-0000-000001220000}"/>
    <cellStyle name="_TableHeading_commentaires fixe  internet Déc 08_TBG Onatel Février  2009  Vtbg V3_Commentaires TBG mars_Copie de Flash du mois d' avril 2009 corrigé par NAIMI_Reporting Onatel Mai 2009 V 0_Budget 2011 v1 (4)" xfId="1797" xr:uid="{00000000-0005-0000-0000-000002220000}"/>
    <cellStyle name="_TableHeading_commentaires fixe  internet Déc 08_TBG Onatel Février  2009  Vtbg V3_Commentaires TBG mars_Copie de Flash du mois d' avril 2009 corrigé par NAIMI_Reporting Onatel Mai 2009 V 0_Budget 2011 v1 (4) 2" xfId="10744" xr:uid="{00000000-0005-0000-0000-000003220000}"/>
    <cellStyle name="_TableHeading_commentaires fixe  internet Déc 08_TBG Onatel Février  2009  Vtbg V3_Commentaires TBG mars_Copie de Flash du mois d' avril 2009 corrigé par NAIMI_Reporting Onatel Mai 2009 V 0_Budget 2011 v1 (4) 3" xfId="19462" xr:uid="{00000000-0005-0000-0000-000004220000}"/>
    <cellStyle name="_TableHeading_commentaires fixe  internet Déc 08_TBG Onatel Février  2009  Vtbg V3_Commentaires TBG mars_Copie de Flash du mois d' avril 2009 corrigé par NAIMI_Reporting Onatel Mai 2009 V 0_Budget 2011 v1 (4) 4" xfId="19680" xr:uid="{00000000-0005-0000-0000-000005220000}"/>
    <cellStyle name="_TableHeading_commentaires fixe  internet Déc 08_TBG Onatel Février  2009  Vtbg V3_Commentaires TBG mars_Copie de Flash du mois d' avril 2009 corrigé par NAIMI_Reporting Onatel Mai 2009 V 0_Budget Telmob 2011" xfId="3313" xr:uid="{00000000-0005-0000-0000-000006220000}"/>
    <cellStyle name="_TableHeading_commentaires fixe  internet Déc 08_TBG Onatel Février  2009  Vtbg V3_Commentaires TBG mars_Copie de Flash du mois d' avril 2009 corrigé par NAIMI_Reporting Onatel Mai 2009 V 0_Budget Telmob 2011 2" xfId="11763" xr:uid="{00000000-0005-0000-0000-000007220000}"/>
    <cellStyle name="_TableHeading_commentaires fixe  internet Déc 08_TBG Onatel Février  2009  Vtbg V3_Commentaires TBG mars_Copie de Flash du mois d' avril 2009 corrigé par NAIMI_Reporting Onatel Mai 2009 V 0_Budget Telmob 2011 3" xfId="18711" xr:uid="{00000000-0005-0000-0000-000008220000}"/>
    <cellStyle name="_TableHeading_commentaires fixe  internet Déc 08_TBG Onatel Février  2009  Vtbg V3_Commentaires TBG mars_Copie de Flash du mois d' avril 2009 corrigé par NAIMI_Reporting Onatel Mai 2009 V 0_Budget Telmob 2011 4" xfId="19060" xr:uid="{00000000-0005-0000-0000-000009220000}"/>
    <cellStyle name="_TableHeading_commentaires fixe  internet Déc 08_TBG Onatel Février  2009  Vtbg V3_Commentaires TBG mars_Copie de Flash du mois d' avril 2009 corrigé par NAIMI_Reporting Onatel Mai 2009 V 0_Reporting Onatel septembre  2009 préparé" xfId="1798" xr:uid="{00000000-0005-0000-0000-00000A220000}"/>
    <cellStyle name="_TableHeading_commentaires fixe  internet Déc 08_TBG Onatel Février  2009  Vtbg V3_Commentaires TBG mars_Copie de Flash du mois d' avril 2009 corrigé par NAIMI_Reporting Onatel Mai 2009 V 0_Reporting Onatel septembre  2009 préparé 2" xfId="10743" xr:uid="{00000000-0005-0000-0000-00000B220000}"/>
    <cellStyle name="_TableHeading_commentaires fixe  internet Déc 08_TBG Onatel Février  2009  Vtbg V3_Commentaires TBG mars_Copie de Flash du mois d' avril 2009 corrigé par NAIMI_Reporting Onatel Mai 2009 V 0_Reporting Onatel septembre  2009 préparé 3" xfId="17682" xr:uid="{00000000-0005-0000-0000-00000C220000}"/>
    <cellStyle name="_TableHeading_commentaires fixe  internet Déc 08_TBG Onatel Février  2009  Vtbg V3_Commentaires TBG mars_Copie de Flash du mois d' avril 2009 corrigé par NAIMI_Reporting Onatel Mai 2009 V 0_Reporting Onatel septembre  2009 préparé 4" xfId="19976" xr:uid="{00000000-0005-0000-0000-00000D220000}"/>
    <cellStyle name="_TableHeading_commentaires fixe  internet Déc 08_TBG Onatel Février  2009  Vtbg V3_Commentaires TBG mars_Copie de Flash du mois d' avril 2009 corrigé par NAIMI_Reporting Onatel Mai 2009 V 0_Reporting Onatel septembre  2009 préparé_Budget 2011 v1 (4)" xfId="1799" xr:uid="{00000000-0005-0000-0000-00000E220000}"/>
    <cellStyle name="_TableHeading_commentaires fixe  internet Déc 08_TBG Onatel Février  2009  Vtbg V3_Commentaires TBG mars_Copie de Flash du mois d' avril 2009 corrigé par NAIMI_Reporting Onatel Mai 2009 V 0_Reporting Onatel septembre  2009 préparé_Budget 2011 v1 (4) 2" xfId="10742" xr:uid="{00000000-0005-0000-0000-00000F220000}"/>
    <cellStyle name="_TableHeading_commentaires fixe  internet Déc 08_TBG Onatel Février  2009  Vtbg V3_Commentaires TBG mars_Copie de Flash du mois d' avril 2009 corrigé par NAIMI_Reporting Onatel Mai 2009 V 0_Reporting Onatel septembre  2009 préparé_Budget 2011 v1 (4) 3" xfId="17681" xr:uid="{00000000-0005-0000-0000-000010220000}"/>
    <cellStyle name="_TableHeading_commentaires fixe  internet Déc 08_TBG Onatel Février  2009  Vtbg V3_Commentaires TBG mars_Copie de Flash du mois d' avril 2009 corrigé par NAIMI_Reporting Onatel Mai 2009 V 0_Reporting Onatel septembre  2009 préparé_Budget 2011 v1 (4) 4" xfId="10658" xr:uid="{00000000-0005-0000-0000-000011220000}"/>
    <cellStyle name="_TableHeading_commentaires fixe  internet Déc 08_TBG Onatel Février  2009  Vtbg V3_Commentaires TBG mars_Copie de Flash du mois d' avril 2009 corrigé par NAIMI_Reporting Onatel septembre  2009 préparé" xfId="1800" xr:uid="{00000000-0005-0000-0000-000012220000}"/>
    <cellStyle name="_TableHeading_commentaires fixe  internet Déc 08_TBG Onatel Février  2009  Vtbg V3_Commentaires TBG mars_Copie de Flash du mois d' avril 2009 corrigé par NAIMI_Reporting Onatel septembre  2009 préparé 2" xfId="10741" xr:uid="{00000000-0005-0000-0000-000013220000}"/>
    <cellStyle name="_TableHeading_commentaires fixe  internet Déc 08_TBG Onatel Février  2009  Vtbg V3_Commentaires TBG mars_Copie de Flash du mois d' avril 2009 corrigé par NAIMI_Reporting Onatel septembre  2009 préparé 3" xfId="19209" xr:uid="{00000000-0005-0000-0000-000014220000}"/>
    <cellStyle name="_TableHeading_commentaires fixe  internet Déc 08_TBG Onatel Février  2009  Vtbg V3_Commentaires TBG mars_Copie de Flash du mois d' avril 2009 corrigé par NAIMI_Reporting Onatel septembre  2009 préparé 4" xfId="10842" xr:uid="{00000000-0005-0000-0000-000015220000}"/>
    <cellStyle name="_TableHeading_commentaires fixe  internet Déc 08_TBG Onatel Février  2009  Vtbg V3_Commentaires TBG mars_Copie de Flash du mois d' avril 2009 corrigé par NAIMI_Reporting Onatel septembre  2009 préparé_Budget 2011 v1 (4)" xfId="1801" xr:uid="{00000000-0005-0000-0000-000016220000}"/>
    <cellStyle name="_TableHeading_commentaires fixe  internet Déc 08_TBG Onatel Février  2009  Vtbg V3_Commentaires TBG mars_Copie de Flash du mois d' avril 2009 corrigé par NAIMI_Reporting Onatel septembre  2009 préparé_Budget 2011 v1 (4) 2" xfId="10740" xr:uid="{00000000-0005-0000-0000-000017220000}"/>
    <cellStyle name="_TableHeading_commentaires fixe  internet Déc 08_TBG Onatel Février  2009  Vtbg V3_Commentaires TBG mars_Copie de Flash du mois d' avril 2009 corrigé par NAIMI_Reporting Onatel septembre  2009 préparé_Budget 2011 v1 (4) 3" xfId="19461" xr:uid="{00000000-0005-0000-0000-000018220000}"/>
    <cellStyle name="_TableHeading_commentaires fixe  internet Déc 08_TBG Onatel Février  2009  Vtbg V3_Commentaires TBG mars_Copie de Flash du mois d' avril 2009 corrigé par NAIMI_Reporting Onatel septembre  2009 préparé_Budget 2011 v1 (4) 4" xfId="19852" xr:uid="{00000000-0005-0000-0000-000019220000}"/>
    <cellStyle name="_TableHeading_commentaires fixe  internet Déc 08_TBG Onatel Février  2009  Vtbg V3_Commentaires TBG mars_Flash du mois d' avril 2009" xfId="1802" xr:uid="{00000000-0005-0000-0000-00001A220000}"/>
    <cellStyle name="_TableHeading_commentaires fixe  internet Déc 08_TBG Onatel Février  2009  Vtbg V3_Commentaires TBG mars_Flash du mois d' avril 2009 2" xfId="10739" xr:uid="{00000000-0005-0000-0000-00001B220000}"/>
    <cellStyle name="_TableHeading_commentaires fixe  internet Déc 08_TBG Onatel Février  2009  Vtbg V3_Commentaires TBG mars_Flash du mois d' avril 2009 3" xfId="17680" xr:uid="{00000000-0005-0000-0000-00001C220000}"/>
    <cellStyle name="_TableHeading_commentaires fixe  internet Déc 08_TBG Onatel Février  2009  Vtbg V3_Commentaires TBG mars_Flash du mois d' avril 2009 4" xfId="19975" xr:uid="{00000000-0005-0000-0000-00001D220000}"/>
    <cellStyle name="_TableHeading_commentaires fixe  internet Déc 08_TBG Onatel Février  2009  Vtbg V3_Commentaires TBG mars_Flash du mois d' avril 2009_Budget 2011 v1 (4)" xfId="1803" xr:uid="{00000000-0005-0000-0000-00001E220000}"/>
    <cellStyle name="_TableHeading_commentaires fixe  internet Déc 08_TBG Onatel Février  2009  Vtbg V3_Commentaires TBG mars_Flash du mois d' avril 2009_Budget 2011 v1 (4) 2" xfId="10738" xr:uid="{00000000-0005-0000-0000-00001F220000}"/>
    <cellStyle name="_TableHeading_commentaires fixe  internet Déc 08_TBG Onatel Février  2009  Vtbg V3_Commentaires TBG mars_Flash du mois d' avril 2009_Budget 2011 v1 (4) 3" xfId="8475" xr:uid="{00000000-0005-0000-0000-000020220000}"/>
    <cellStyle name="_TableHeading_commentaires fixe  internet Déc 08_TBG Onatel Février  2009  Vtbg V3_Commentaires TBG mars_Flash du mois d' avril 2009_Budget 2011 v1 (4) 4" xfId="10472" xr:uid="{00000000-0005-0000-0000-000021220000}"/>
    <cellStyle name="_TableHeading_commentaires fixe  internet Déc 08_TBG Onatel Février  2009  Vtbg V3_Commentaires TBG mars_Flash du mois d' avril 2009_Budget Telmob 2011" xfId="3314" xr:uid="{00000000-0005-0000-0000-000022220000}"/>
    <cellStyle name="_TableHeading_commentaires fixe  internet Déc 08_TBG Onatel Février  2009  Vtbg V3_Commentaires TBG mars_Flash du mois d' avril 2009_Budget Telmob 2011 2" xfId="11761" xr:uid="{00000000-0005-0000-0000-000023220000}"/>
    <cellStyle name="_TableHeading_commentaires fixe  internet Déc 08_TBG Onatel Février  2009  Vtbg V3_Commentaires TBG mars_Flash du mois d' avril 2009_Budget Telmob 2011 3" xfId="18979" xr:uid="{00000000-0005-0000-0000-000024220000}"/>
    <cellStyle name="_TableHeading_commentaires fixe  internet Déc 08_TBG Onatel Février  2009  Vtbg V3_Commentaires TBG mars_Flash du mois d' avril 2009_Budget Telmob 2011 4" xfId="9091" xr:uid="{00000000-0005-0000-0000-000025220000}"/>
    <cellStyle name="_TableHeading_commentaires fixe  internet Déc 08_TBG Onatel Février  2009  Vtbg V3_Commentaires TBG mars_Flash du mois d' avril 2009_Flash du mois de mai 2009" xfId="1804" xr:uid="{00000000-0005-0000-0000-000026220000}"/>
    <cellStyle name="_TableHeading_commentaires fixe  internet Déc 08_TBG Onatel Février  2009  Vtbg V3_Commentaires TBG mars_Flash du mois d' avril 2009_Flash du mois de mai 2009 2" xfId="10737" xr:uid="{00000000-0005-0000-0000-000027220000}"/>
    <cellStyle name="_TableHeading_commentaires fixe  internet Déc 08_TBG Onatel Février  2009  Vtbg V3_Commentaires TBG mars_Flash du mois d' avril 2009_Flash du mois de mai 2009 3" xfId="17679" xr:uid="{00000000-0005-0000-0000-000028220000}"/>
    <cellStyle name="_TableHeading_commentaires fixe  internet Déc 08_TBG Onatel Février  2009  Vtbg V3_Commentaires TBG mars_Flash du mois d' avril 2009_Flash du mois de mai 2009 4" xfId="17131" xr:uid="{00000000-0005-0000-0000-000029220000}"/>
    <cellStyle name="_TableHeading_commentaires fixe  internet Déc 08_TBG Onatel Février  2009  Vtbg V3_Commentaires TBG mars_Flash du mois d' avril 2009_Flash du mois de mai 2009_Budget 2011 v1 (4)" xfId="1805" xr:uid="{00000000-0005-0000-0000-00002A220000}"/>
    <cellStyle name="_TableHeading_commentaires fixe  internet Déc 08_TBG Onatel Février  2009  Vtbg V3_Commentaires TBG mars_Flash du mois d' avril 2009_Flash du mois de mai 2009_Budget 2011 v1 (4) 2" xfId="9743" xr:uid="{00000000-0005-0000-0000-00002B220000}"/>
    <cellStyle name="_TableHeading_commentaires fixe  internet Déc 08_TBG Onatel Février  2009  Vtbg V3_Commentaires TBG mars_Flash du mois d' avril 2009_Flash du mois de mai 2009_Budget 2011 v1 (4) 3" xfId="19136" xr:uid="{00000000-0005-0000-0000-00002C220000}"/>
    <cellStyle name="_TableHeading_commentaires fixe  internet Déc 08_TBG Onatel Février  2009  Vtbg V3_Commentaires TBG mars_Flash du mois d' avril 2009_Flash du mois de mai 2009_Budget 2011 v1 (4) 4" xfId="10488" xr:uid="{00000000-0005-0000-0000-00002D220000}"/>
    <cellStyle name="_TableHeading_commentaires fixe  internet Déc 08_TBG Onatel Février  2009  Vtbg V3_Commentaires TBG mars_Flash du mois d' avril 2009_Flash du mois de mai 2009_Budget Telmob 2011" xfId="3315" xr:uid="{00000000-0005-0000-0000-00002E220000}"/>
    <cellStyle name="_TableHeading_commentaires fixe  internet Déc 08_TBG Onatel Février  2009  Vtbg V3_Commentaires TBG mars_Flash du mois d' avril 2009_Flash du mois de mai 2009_Budget Telmob 2011 2" xfId="11759" xr:uid="{00000000-0005-0000-0000-00002F220000}"/>
    <cellStyle name="_TableHeading_commentaires fixe  internet Déc 08_TBG Onatel Février  2009  Vtbg V3_Commentaires TBG mars_Flash du mois d' avril 2009_Flash du mois de mai 2009_Budget Telmob 2011 3" xfId="17356" xr:uid="{00000000-0005-0000-0000-000030220000}"/>
    <cellStyle name="_TableHeading_commentaires fixe  internet Déc 08_TBG Onatel Février  2009  Vtbg V3_Commentaires TBG mars_Flash du mois d' avril 2009_Flash du mois de mai 2009_Budget Telmob 2011 4" xfId="17594" xr:uid="{00000000-0005-0000-0000-000031220000}"/>
    <cellStyle name="_TableHeading_commentaires fixe  internet Déc 08_TBG Onatel Février  2009  Vtbg V3_Commentaires TBG mars_Flash du mois d' avril 2009_Reporting Onatel Mai 2009 V 0" xfId="1806" xr:uid="{00000000-0005-0000-0000-000032220000}"/>
    <cellStyle name="_TableHeading_commentaires fixe  internet Déc 08_TBG Onatel Février  2009  Vtbg V3_Commentaires TBG mars_Flash du mois d' avril 2009_Reporting Onatel Mai 2009 V 0 2" xfId="13197" xr:uid="{00000000-0005-0000-0000-000033220000}"/>
    <cellStyle name="_TableHeading_commentaires fixe  internet Déc 08_TBG Onatel Février  2009  Vtbg V3_Commentaires TBG mars_Flash du mois d' avril 2009_Reporting Onatel Mai 2009 V 0 3" xfId="19460" xr:uid="{00000000-0005-0000-0000-000034220000}"/>
    <cellStyle name="_TableHeading_commentaires fixe  internet Déc 08_TBG Onatel Février  2009  Vtbg V3_Commentaires TBG mars_Flash du mois d' avril 2009_Reporting Onatel Mai 2009 V 0 4" xfId="19789" xr:uid="{00000000-0005-0000-0000-000035220000}"/>
    <cellStyle name="_TableHeading_commentaires fixe  internet Déc 08_TBG Onatel Février  2009  Vtbg V3_Commentaires TBG mars_Flash du mois d' avril 2009_Reporting Onatel Mai 2009 V 0_Budget 2011 v1 (4)" xfId="1807" xr:uid="{00000000-0005-0000-0000-000036220000}"/>
    <cellStyle name="_TableHeading_commentaires fixe  internet Déc 08_TBG Onatel Février  2009  Vtbg V3_Commentaires TBG mars_Flash du mois d' avril 2009_Reporting Onatel Mai 2009 V 0_Budget 2011 v1 (4) 2" xfId="10516" xr:uid="{00000000-0005-0000-0000-000037220000}"/>
    <cellStyle name="_TableHeading_commentaires fixe  internet Déc 08_TBG Onatel Février  2009  Vtbg V3_Commentaires TBG mars_Flash du mois d' avril 2009_Reporting Onatel Mai 2009 V 0_Budget 2011 v1 (4) 3" xfId="17678" xr:uid="{00000000-0005-0000-0000-000038220000}"/>
    <cellStyle name="_TableHeading_commentaires fixe  internet Déc 08_TBG Onatel Février  2009  Vtbg V3_Commentaires TBG mars_Flash du mois d' avril 2009_Reporting Onatel Mai 2009 V 0_Budget 2011 v1 (4) 4" xfId="19974" xr:uid="{00000000-0005-0000-0000-000039220000}"/>
    <cellStyle name="_TableHeading_commentaires fixe  internet Déc 08_TBG Onatel Février  2009  Vtbg V3_Commentaires TBG mars_Flash du mois d' avril 2009_Reporting Onatel Mai 2009 V 0_Budget Telmob 2011" xfId="3316" xr:uid="{00000000-0005-0000-0000-00003A220000}"/>
    <cellStyle name="_TableHeading_commentaires fixe  internet Déc 08_TBG Onatel Février  2009  Vtbg V3_Commentaires TBG mars_Flash du mois d' avril 2009_Reporting Onatel Mai 2009 V 0_Budget Telmob 2011 2" xfId="10645" xr:uid="{00000000-0005-0000-0000-00003B220000}"/>
    <cellStyle name="_TableHeading_commentaires fixe  internet Déc 08_TBG Onatel Février  2009  Vtbg V3_Commentaires TBG mars_Flash du mois d' avril 2009_Reporting Onatel Mai 2009 V 0_Budget Telmob 2011 3" xfId="18710" xr:uid="{00000000-0005-0000-0000-00003C220000}"/>
    <cellStyle name="_TableHeading_commentaires fixe  internet Déc 08_TBG Onatel Février  2009  Vtbg V3_Commentaires TBG mars_Flash du mois d' avril 2009_Reporting Onatel Mai 2009 V 0_Budget Telmob 2011 4" xfId="8368" xr:uid="{00000000-0005-0000-0000-00003D220000}"/>
    <cellStyle name="_TableHeading_commentaires fixe  internet Déc 08_TBG Onatel Février  2009  Vtbg V3_Commentaires TBG mars_Flash du mois d' avril 2009_Reporting Onatel septembre  2009 préparé" xfId="1808" xr:uid="{00000000-0005-0000-0000-00003E220000}"/>
    <cellStyle name="_TableHeading_commentaires fixe  internet Déc 08_TBG Onatel Février  2009  Vtbg V3_Commentaires TBG mars_Flash du mois d' avril 2009_Reporting Onatel septembre  2009 préparé 2" xfId="9742" xr:uid="{00000000-0005-0000-0000-00003F220000}"/>
    <cellStyle name="_TableHeading_commentaires fixe  internet Déc 08_TBG Onatel Février  2009  Vtbg V3_Commentaires TBG mars_Flash du mois d' avril 2009_Reporting Onatel septembre  2009 préparé 3" xfId="8531" xr:uid="{00000000-0005-0000-0000-000040220000}"/>
    <cellStyle name="_TableHeading_commentaires fixe  internet Déc 08_TBG Onatel Février  2009  Vtbg V3_Commentaires TBG mars_Flash du mois d' avril 2009_Reporting Onatel septembre  2009 préparé 4" xfId="11071" xr:uid="{00000000-0005-0000-0000-000041220000}"/>
    <cellStyle name="_TableHeading_commentaires fixe  internet Déc 08_TBG Onatel Février  2009  Vtbg V3_Commentaires TBG mars_Flash du mois d' avril 2009_Reporting Onatel septembre  2009 préparé_Budget 2011 v1 (4)" xfId="1809" xr:uid="{00000000-0005-0000-0000-000042220000}"/>
    <cellStyle name="_TableHeading_commentaires fixe  internet Déc 08_TBG Onatel Février  2009  Vtbg V3_Commentaires TBG mars_Flash du mois d' avril 2009_Reporting Onatel septembre  2009 préparé_Budget 2011 v1 (4) 2" xfId="13196" xr:uid="{00000000-0005-0000-0000-000043220000}"/>
    <cellStyle name="_TableHeading_commentaires fixe  internet Déc 08_TBG Onatel Février  2009  Vtbg V3_Commentaires TBG mars_Flash du mois d' avril 2009_Reporting Onatel septembre  2009 préparé_Budget 2011 v1 (4) 3" xfId="10124" xr:uid="{00000000-0005-0000-0000-000044220000}"/>
    <cellStyle name="_TableHeading_commentaires fixe  internet Déc 08_TBG Onatel Février  2009  Vtbg V3_Commentaires TBG mars_Flash du mois d' avril 2009_Reporting Onatel septembre  2009 préparé_Budget 2011 v1 (4) 4" xfId="17170" xr:uid="{00000000-0005-0000-0000-000045220000}"/>
    <cellStyle name="_TableHeading_commentaires fixe  internet Déc 08_TBG Onatel Février  2009  Vtbg V3_Commentaires TBG mars_Flash du mois de mai 2009" xfId="1810" xr:uid="{00000000-0005-0000-0000-000046220000}"/>
    <cellStyle name="_TableHeading_commentaires fixe  internet Déc 08_TBG Onatel Février  2009  Vtbg V3_Commentaires TBG mars_Flash du mois de mai 2009 2" xfId="10736" xr:uid="{00000000-0005-0000-0000-000047220000}"/>
    <cellStyle name="_TableHeading_commentaires fixe  internet Déc 08_TBG Onatel Février  2009  Vtbg V3_Commentaires TBG mars_Flash du mois de mai 2009 3" xfId="9331" xr:uid="{00000000-0005-0000-0000-000048220000}"/>
    <cellStyle name="_TableHeading_commentaires fixe  internet Déc 08_TBG Onatel Février  2009  Vtbg V3_Commentaires TBG mars_Flash du mois de mai 2009 4" xfId="10840" xr:uid="{00000000-0005-0000-0000-000049220000}"/>
    <cellStyle name="_TableHeading_commentaires fixe  internet Déc 08_TBG Onatel Février  2009  Vtbg V3_Commentaires TBG mars_Flash du mois de mai 2009_Budget 2011 v1 (4)" xfId="1811" xr:uid="{00000000-0005-0000-0000-00004A220000}"/>
    <cellStyle name="_TableHeading_commentaires fixe  internet Déc 08_TBG Onatel Février  2009  Vtbg V3_Commentaires TBG mars_Flash du mois de mai 2009_Budget 2011 v1 (4) 2" xfId="10735" xr:uid="{00000000-0005-0000-0000-00004B220000}"/>
    <cellStyle name="_TableHeading_commentaires fixe  internet Déc 08_TBG Onatel Février  2009  Vtbg V3_Commentaires TBG mars_Flash du mois de mai 2009_Budget 2011 v1 (4) 3" xfId="17677" xr:uid="{00000000-0005-0000-0000-00004C220000}"/>
    <cellStyle name="_TableHeading_commentaires fixe  internet Déc 08_TBG Onatel Février  2009  Vtbg V3_Commentaires TBG mars_Flash du mois de mai 2009_Budget 2011 v1 (4) 4" xfId="19766" xr:uid="{00000000-0005-0000-0000-00004D220000}"/>
    <cellStyle name="_TableHeading_commentaires fixe  internet Déc 08_TBG Onatel Février  2009  Vtbg V3_Commentaires TBG mars_Flash du mois de mai 2009_Budget Telmob 2011" xfId="3317" xr:uid="{00000000-0005-0000-0000-00004E220000}"/>
    <cellStyle name="_TableHeading_commentaires fixe  internet Déc 08_TBG Onatel Février  2009  Vtbg V3_Commentaires TBG mars_Flash du mois de mai 2009_Budget Telmob 2011 2" xfId="10543" xr:uid="{00000000-0005-0000-0000-00004F220000}"/>
    <cellStyle name="_TableHeading_commentaires fixe  internet Déc 08_TBG Onatel Février  2009  Vtbg V3_Commentaires TBG mars_Flash du mois de mai 2009_Budget Telmob 2011 3" xfId="17355" xr:uid="{00000000-0005-0000-0000-000050220000}"/>
    <cellStyle name="_TableHeading_commentaires fixe  internet Déc 08_TBG Onatel Février  2009  Vtbg V3_Commentaires TBG mars_Flash du mois de mai 2009_Budget Telmob 2011 4" xfId="17343" xr:uid="{00000000-0005-0000-0000-000051220000}"/>
    <cellStyle name="_TableHeading_commentaires fixe  internet Déc 08_TBG Onatel Février  2009  Vtbg V3_Commentaires TBG mars_Reporting Onatel Mai 2009 V 0" xfId="1812" xr:uid="{00000000-0005-0000-0000-000052220000}"/>
    <cellStyle name="_TableHeading_commentaires fixe  internet Déc 08_TBG Onatel Février  2009  Vtbg V3_Commentaires TBG mars_Reporting Onatel Mai 2009 V 0 2" xfId="10734" xr:uid="{00000000-0005-0000-0000-000053220000}"/>
    <cellStyle name="_TableHeading_commentaires fixe  internet Déc 08_TBG Onatel Février  2009  Vtbg V3_Commentaires TBG mars_Reporting Onatel Mai 2009 V 0 3" xfId="18961" xr:uid="{00000000-0005-0000-0000-000054220000}"/>
    <cellStyle name="_TableHeading_commentaires fixe  internet Déc 08_TBG Onatel Février  2009  Vtbg V3_Commentaires TBG mars_Reporting Onatel Mai 2009 V 0 4" xfId="19973" xr:uid="{00000000-0005-0000-0000-000055220000}"/>
    <cellStyle name="_TableHeading_commentaires fixe  internet Déc 08_TBG Onatel Février  2009  Vtbg V3_Commentaires TBG mars_Reporting Onatel Mai 2009 V 0_Budget 2011 v1 (4)" xfId="1813" xr:uid="{00000000-0005-0000-0000-000056220000}"/>
    <cellStyle name="_TableHeading_commentaires fixe  internet Déc 08_TBG Onatel Février  2009  Vtbg V3_Commentaires TBG mars_Reporting Onatel Mai 2009 V 0_Budget 2011 v1 (4) 2" xfId="10733" xr:uid="{00000000-0005-0000-0000-000057220000}"/>
    <cellStyle name="_TableHeading_commentaires fixe  internet Déc 08_TBG Onatel Février  2009  Vtbg V3_Commentaires TBG mars_Reporting Onatel Mai 2009 V 0_Budget 2011 v1 (4) 3" xfId="19459" xr:uid="{00000000-0005-0000-0000-000058220000}"/>
    <cellStyle name="_TableHeading_commentaires fixe  internet Déc 08_TBG Onatel Février  2009  Vtbg V3_Commentaires TBG mars_Reporting Onatel Mai 2009 V 0_Budget 2011 v1 (4) 4" xfId="10565" xr:uid="{00000000-0005-0000-0000-000059220000}"/>
    <cellStyle name="_TableHeading_commentaires fixe  internet Déc 08_TBG Onatel Février  2009  Vtbg V3_Commentaires TBG mars_Reporting Onatel Mai 2009 V 0_Budget Telmob 2011" xfId="3318" xr:uid="{00000000-0005-0000-0000-00005A220000}"/>
    <cellStyle name="_TableHeading_commentaires fixe  internet Déc 08_TBG Onatel Février  2009  Vtbg V3_Commentaires TBG mars_Reporting Onatel Mai 2009 V 0_Budget Telmob 2011 2" xfId="9625" xr:uid="{00000000-0005-0000-0000-00005B220000}"/>
    <cellStyle name="_TableHeading_commentaires fixe  internet Déc 08_TBG Onatel Février  2009  Vtbg V3_Commentaires TBG mars_Reporting Onatel Mai 2009 V 0_Budget Telmob 2011 3" xfId="18978" xr:uid="{00000000-0005-0000-0000-00005C220000}"/>
    <cellStyle name="_TableHeading_commentaires fixe  internet Déc 08_TBG Onatel Février  2009  Vtbg V3_Commentaires TBG mars_Reporting Onatel Mai 2009 V 0_Budget Telmob 2011 4" xfId="8468" xr:uid="{00000000-0005-0000-0000-00005D220000}"/>
    <cellStyle name="_TableHeading_commentaires fixe  internet Déc 08_TBG Onatel Février  2009  Vtbg V3_Commentaires TBG mars_Reporting Onatel septembre  2009 préparé" xfId="1814" xr:uid="{00000000-0005-0000-0000-00005E220000}"/>
    <cellStyle name="_TableHeading_commentaires fixe  internet Déc 08_TBG Onatel Février  2009  Vtbg V3_Commentaires TBG mars_Reporting Onatel septembre  2009 préparé 2" xfId="10732" xr:uid="{00000000-0005-0000-0000-00005F220000}"/>
    <cellStyle name="_TableHeading_commentaires fixe  internet Déc 08_TBG Onatel Février  2009  Vtbg V3_Commentaires TBG mars_Reporting Onatel septembre  2009 préparé 3" xfId="17676" xr:uid="{00000000-0005-0000-0000-000060220000}"/>
    <cellStyle name="_TableHeading_commentaires fixe  internet Déc 08_TBG Onatel Février  2009  Vtbg V3_Commentaires TBG mars_Reporting Onatel septembre  2009 préparé 4" xfId="9888" xr:uid="{00000000-0005-0000-0000-000061220000}"/>
    <cellStyle name="_TableHeading_commentaires fixe  internet Déc 08_TBG Onatel Février  2009  Vtbg V3_Commentaires TBG mars_Reporting Onatel septembre  2009 préparé_Budget 2011 v1 (4)" xfId="1815" xr:uid="{00000000-0005-0000-0000-000062220000}"/>
    <cellStyle name="_TableHeading_commentaires fixe  internet Déc 08_TBG Onatel Février  2009  Vtbg V3_Commentaires TBG mars_Reporting Onatel septembre  2009 préparé_Budget 2011 v1 (4) 2" xfId="10731" xr:uid="{00000000-0005-0000-0000-000063220000}"/>
    <cellStyle name="_TableHeading_commentaires fixe  internet Déc 08_TBG Onatel Février  2009  Vtbg V3_Commentaires TBG mars_Reporting Onatel septembre  2009 préparé_Budget 2011 v1 (4) 3" xfId="17675" xr:uid="{00000000-0005-0000-0000-000064220000}"/>
    <cellStyle name="_TableHeading_commentaires fixe  internet Déc 08_TBG Onatel Février  2009  Vtbg V3_Commentaires TBG mars_Reporting Onatel septembre  2009 préparé_Budget 2011 v1 (4) 4" xfId="19902" xr:uid="{00000000-0005-0000-0000-000065220000}"/>
    <cellStyle name="_TableHeading_commentaires fixe  internet Déc 08_TBG Onatel Février  2009  Vtbg V3_Copie de Flash du mois d' avril 2009 corrigé par NAIMI" xfId="1816" xr:uid="{00000000-0005-0000-0000-000066220000}"/>
    <cellStyle name="_TableHeading_commentaires fixe  internet Déc 08_TBG Onatel Février  2009  Vtbg V3_Copie de Flash du mois d' avril 2009 corrigé par NAIMI 2" xfId="10730" xr:uid="{00000000-0005-0000-0000-000067220000}"/>
    <cellStyle name="_TableHeading_commentaires fixe  internet Déc 08_TBG Onatel Février  2009  Vtbg V3_Copie de Flash du mois d' avril 2009 corrigé par NAIMI 3" xfId="19187" xr:uid="{00000000-0005-0000-0000-000068220000}"/>
    <cellStyle name="_TableHeading_commentaires fixe  internet Déc 08_TBG Onatel Février  2009  Vtbg V3_Copie de Flash du mois d' avril 2009 corrigé par NAIMI 4" xfId="19972" xr:uid="{00000000-0005-0000-0000-000069220000}"/>
    <cellStyle name="_TableHeading_commentaires fixe  internet Déc 08_TBG Onatel Février  2009  Vtbg V3_Copie de Flash du mois d' avril 2009 corrigé par NAIMI_Budget 2011 v1 (4)" xfId="1817" xr:uid="{00000000-0005-0000-0000-00006A220000}"/>
    <cellStyle name="_TableHeading_commentaires fixe  internet Déc 08_TBG Onatel Février  2009  Vtbg V3_Copie de Flash du mois d' avril 2009 corrigé par NAIMI_Budget 2011 v1 (4) 2" xfId="10729" xr:uid="{00000000-0005-0000-0000-00006B220000}"/>
    <cellStyle name="_TableHeading_commentaires fixe  internet Déc 08_TBG Onatel Février  2009  Vtbg V3_Copie de Flash du mois d' avril 2009 corrigé par NAIMI_Budget 2011 v1 (4) 3" xfId="19458" xr:uid="{00000000-0005-0000-0000-00006C220000}"/>
    <cellStyle name="_TableHeading_commentaires fixe  internet Déc 08_TBG Onatel Février  2009  Vtbg V3_Copie de Flash du mois d' avril 2009 corrigé par NAIMI_Budget 2011 v1 (4) 4" xfId="12374" xr:uid="{00000000-0005-0000-0000-00006D220000}"/>
    <cellStyle name="_TableHeading_commentaires fixe  internet Déc 08_TBG Onatel Février  2009  Vtbg V3_Copie de Flash du mois d' avril 2009 corrigé par NAIMI_Budget Telmob 2011" xfId="3319" xr:uid="{00000000-0005-0000-0000-00006E220000}"/>
    <cellStyle name="_TableHeading_commentaires fixe  internet Déc 08_TBG Onatel Février  2009  Vtbg V3_Copie de Flash du mois d' avril 2009 corrigé par NAIMI_Budget Telmob 2011 2" xfId="10461" xr:uid="{00000000-0005-0000-0000-00006F220000}"/>
    <cellStyle name="_TableHeading_commentaires fixe  internet Déc 08_TBG Onatel Février  2009  Vtbg V3_Copie de Flash du mois d' avril 2009 corrigé par NAIMI_Budget Telmob 2011 3" xfId="19096" xr:uid="{00000000-0005-0000-0000-000070220000}"/>
    <cellStyle name="_TableHeading_commentaires fixe  internet Déc 08_TBG Onatel Février  2009  Vtbg V3_Copie de Flash du mois d' avril 2009 corrigé par NAIMI_Budget Telmob 2011 4" xfId="9040" xr:uid="{00000000-0005-0000-0000-000071220000}"/>
    <cellStyle name="_TableHeading_commentaires fixe  internet Déc 08_TBG Onatel Février  2009  Vtbg V3_Copie de Flash du mois d' avril 2009 corrigé par NAIMI_Flash du mois de mai 2009" xfId="1818" xr:uid="{00000000-0005-0000-0000-000072220000}"/>
    <cellStyle name="_TableHeading_commentaires fixe  internet Déc 08_TBG Onatel Février  2009  Vtbg V3_Copie de Flash du mois d' avril 2009 corrigé par NAIMI_Flash du mois de mai 2009 2" xfId="10990" xr:uid="{00000000-0005-0000-0000-000073220000}"/>
    <cellStyle name="_TableHeading_commentaires fixe  internet Déc 08_TBG Onatel Février  2009  Vtbg V3_Copie de Flash du mois d' avril 2009 corrigé par NAIMI_Flash du mois de mai 2009 3" xfId="17674" xr:uid="{00000000-0005-0000-0000-000074220000}"/>
    <cellStyle name="_TableHeading_commentaires fixe  internet Déc 08_TBG Onatel Février  2009  Vtbg V3_Copie de Flash du mois d' avril 2009 corrigé par NAIMI_Flash du mois de mai 2009 4" xfId="19297" xr:uid="{00000000-0005-0000-0000-000075220000}"/>
    <cellStyle name="_TableHeading_commentaires fixe  internet Déc 08_TBG Onatel Février  2009  Vtbg V3_Copie de Flash du mois d' avril 2009 corrigé par NAIMI_Flash du mois de mai 2009_Budget 2011 v1 (4)" xfId="1819" xr:uid="{00000000-0005-0000-0000-000076220000}"/>
    <cellStyle name="_TableHeading_commentaires fixe  internet Déc 08_TBG Onatel Février  2009  Vtbg V3_Copie de Flash du mois d' avril 2009 corrigé par NAIMI_Flash du mois de mai 2009_Budget 2011 v1 (4) 2" xfId="10728" xr:uid="{00000000-0005-0000-0000-000077220000}"/>
    <cellStyle name="_TableHeading_commentaires fixe  internet Déc 08_TBG Onatel Février  2009  Vtbg V3_Copie de Flash du mois d' avril 2009 corrigé par NAIMI_Flash du mois de mai 2009_Budget 2011 v1 (4) 3" xfId="11644" xr:uid="{00000000-0005-0000-0000-000078220000}"/>
    <cellStyle name="_TableHeading_commentaires fixe  internet Déc 08_TBG Onatel Février  2009  Vtbg V3_Copie de Flash du mois d' avril 2009 corrigé par NAIMI_Flash du mois de mai 2009_Budget 2011 v1 (4) 4" xfId="13517" xr:uid="{00000000-0005-0000-0000-000079220000}"/>
    <cellStyle name="_TableHeading_commentaires fixe  internet Déc 08_TBG Onatel Février  2009  Vtbg V3_Copie de Flash du mois d' avril 2009 corrigé par NAIMI_Flash du mois de mai 2009_Budget Telmob 2011" xfId="3320" xr:uid="{00000000-0005-0000-0000-00007A220000}"/>
    <cellStyle name="_TableHeading_commentaires fixe  internet Déc 08_TBG Onatel Février  2009  Vtbg V3_Copie de Flash du mois d' avril 2009 corrigé par NAIMI_Flash du mois de mai 2009_Budget Telmob 2011 2" xfId="11060" xr:uid="{00000000-0005-0000-0000-00007B220000}"/>
    <cellStyle name="_TableHeading_commentaires fixe  internet Déc 08_TBG Onatel Février  2009  Vtbg V3_Copie de Flash du mois d' avril 2009 corrigé par NAIMI_Flash du mois de mai 2009_Budget Telmob 2011 3" xfId="10347" xr:uid="{00000000-0005-0000-0000-00007C220000}"/>
    <cellStyle name="_TableHeading_commentaires fixe  internet Déc 08_TBG Onatel Février  2009  Vtbg V3_Copie de Flash du mois d' avril 2009 corrigé par NAIMI_Flash du mois de mai 2009_Budget Telmob 2011 4" xfId="13028" xr:uid="{00000000-0005-0000-0000-00007D220000}"/>
    <cellStyle name="_TableHeading_commentaires fixe  internet Déc 08_TBG Onatel Février  2009  Vtbg V3_Copie de Flash du mois d' avril 2009 corrigé par NAIMI_Reporting Onatel Mai 2009 V 0" xfId="1820" xr:uid="{00000000-0005-0000-0000-00007E220000}"/>
    <cellStyle name="_TableHeading_commentaires fixe  internet Déc 08_TBG Onatel Février  2009  Vtbg V3_Copie de Flash du mois d' avril 2009 corrigé par NAIMI_Reporting Onatel Mai 2009 V 0 2" xfId="10727" xr:uid="{00000000-0005-0000-0000-00007F220000}"/>
    <cellStyle name="_TableHeading_commentaires fixe  internet Déc 08_TBG Onatel Février  2009  Vtbg V3_Copie de Flash du mois d' avril 2009 corrigé par NAIMI_Reporting Onatel Mai 2009 V 0 3" xfId="17673" xr:uid="{00000000-0005-0000-0000-000080220000}"/>
    <cellStyle name="_TableHeading_commentaires fixe  internet Déc 08_TBG Onatel Février  2009  Vtbg V3_Copie de Flash du mois d' avril 2009 corrigé par NAIMI_Reporting Onatel Mai 2009 V 0 4" xfId="19840" xr:uid="{00000000-0005-0000-0000-000081220000}"/>
    <cellStyle name="_TableHeading_commentaires fixe  internet Déc 08_TBG Onatel Février  2009  Vtbg V3_Copie de Flash du mois d' avril 2009 corrigé par NAIMI_Reporting Onatel Mai 2009 V 0_Budget 2011 v1 (4)" xfId="1821" xr:uid="{00000000-0005-0000-0000-000082220000}"/>
    <cellStyle name="_TableHeading_commentaires fixe  internet Déc 08_TBG Onatel Février  2009  Vtbg V3_Copie de Flash du mois d' avril 2009 corrigé par NAIMI_Reporting Onatel Mai 2009 V 0_Budget 2011 v1 (4) 2" xfId="10726" xr:uid="{00000000-0005-0000-0000-000083220000}"/>
    <cellStyle name="_TableHeading_commentaires fixe  internet Déc 08_TBG Onatel Février  2009  Vtbg V3_Copie de Flash du mois d' avril 2009 corrigé par NAIMI_Reporting Onatel Mai 2009 V 0_Budget 2011 v1 (4) 3" xfId="19112" xr:uid="{00000000-0005-0000-0000-000084220000}"/>
    <cellStyle name="_TableHeading_commentaires fixe  internet Déc 08_TBG Onatel Février  2009  Vtbg V3_Copie de Flash du mois d' avril 2009 corrigé par NAIMI_Reporting Onatel Mai 2009 V 0_Budget 2011 v1 (4) 4" xfId="19971" xr:uid="{00000000-0005-0000-0000-000085220000}"/>
    <cellStyle name="_TableHeading_commentaires fixe  internet Déc 08_TBG Onatel Février  2009  Vtbg V3_Copie de Flash du mois d' avril 2009 corrigé par NAIMI_Reporting Onatel Mai 2009 V 0_Budget Telmob 2011" xfId="3321" xr:uid="{00000000-0005-0000-0000-000086220000}"/>
    <cellStyle name="_TableHeading_commentaires fixe  internet Déc 08_TBG Onatel Février  2009  Vtbg V3_Copie de Flash du mois d' avril 2009 corrigé par NAIMI_Reporting Onatel Mai 2009 V 0_Budget Telmob 2011 2" xfId="10644" xr:uid="{00000000-0005-0000-0000-000087220000}"/>
    <cellStyle name="_TableHeading_commentaires fixe  internet Déc 08_TBG Onatel Février  2009  Vtbg V3_Copie de Flash du mois d' avril 2009 corrigé par NAIMI_Reporting Onatel Mai 2009 V 0_Budget Telmob 2011 3" xfId="12985" xr:uid="{00000000-0005-0000-0000-000088220000}"/>
    <cellStyle name="_TableHeading_commentaires fixe  internet Déc 08_TBG Onatel Février  2009  Vtbg V3_Copie de Flash du mois d' avril 2009 corrigé par NAIMI_Reporting Onatel Mai 2009 V 0_Budget Telmob 2011 4" xfId="17595" xr:uid="{00000000-0005-0000-0000-000089220000}"/>
    <cellStyle name="_TableHeading_commentaires fixe  internet Déc 08_TBG Onatel Février  2009  Vtbg V3_Copie de Flash du mois d' avril 2009 corrigé par NAIMI_Reporting Onatel Mai 2009 V 0_Reporting Onatel septembre  2009 préparé" xfId="1822" xr:uid="{00000000-0005-0000-0000-00008A220000}"/>
    <cellStyle name="_TableHeading_commentaires fixe  internet Déc 08_TBG Onatel Février  2009  Vtbg V3_Copie de Flash du mois d' avril 2009 corrigé par NAIMI_Reporting Onatel Mai 2009 V 0_Reporting Onatel septembre  2009 préparé 2" xfId="10725" xr:uid="{00000000-0005-0000-0000-00008B220000}"/>
    <cellStyle name="_TableHeading_commentaires fixe  internet Déc 08_TBG Onatel Février  2009  Vtbg V3_Copie de Flash du mois d' avril 2009 corrigé par NAIMI_Reporting Onatel Mai 2009 V 0_Reporting Onatel septembre  2009 préparé 3" xfId="19457" xr:uid="{00000000-0005-0000-0000-00008C220000}"/>
    <cellStyle name="_TableHeading_commentaires fixe  internet Déc 08_TBG Onatel Février  2009  Vtbg V3_Copie de Flash du mois d' avril 2009 corrigé par NAIMI_Reporting Onatel Mai 2009 V 0_Reporting Onatel septembre  2009 préparé 4" xfId="10566" xr:uid="{00000000-0005-0000-0000-00008D220000}"/>
    <cellStyle name="_TableHeading_commentaires fixe  internet Déc 08_TBG Onatel Février  2009  Vtbg V3_Copie de Flash du mois d' avril 2009 corrigé par NAIMI_Reporting Onatel Mai 2009 V 0_Reporting Onatel septembre  2009 préparé_Budget 2011 v1 (4)" xfId="1823" xr:uid="{00000000-0005-0000-0000-00008E220000}"/>
    <cellStyle name="_TableHeading_commentaires fixe  internet Déc 08_TBG Onatel Février  2009  Vtbg V3_Copie de Flash du mois d' avril 2009 corrigé par NAIMI_Reporting Onatel Mai 2009 V 0_Reporting Onatel septembre  2009 préparé_Budget 2011 v1 (4) 2" xfId="10724" xr:uid="{00000000-0005-0000-0000-00008F220000}"/>
    <cellStyle name="_TableHeading_commentaires fixe  internet Déc 08_TBG Onatel Février  2009  Vtbg V3_Copie de Flash du mois d' avril 2009 corrigé par NAIMI_Reporting Onatel Mai 2009 V 0_Reporting Onatel septembre  2009 préparé_Budget 2011 v1 (4) 3" xfId="17672" xr:uid="{00000000-0005-0000-0000-000090220000}"/>
    <cellStyle name="_TableHeading_commentaires fixe  internet Déc 08_TBG Onatel Février  2009  Vtbg V3_Copie de Flash du mois d' avril 2009 corrigé par NAIMI_Reporting Onatel Mai 2009 V 0_Reporting Onatel septembre  2009 préparé_Budget 2011 v1 (4) 4" xfId="17139" xr:uid="{00000000-0005-0000-0000-000091220000}"/>
    <cellStyle name="_TableHeading_commentaires fixe  internet Déc 08_TBG Onatel Février  2009  Vtbg V3_Copie de Flash du mois d' avril 2009 corrigé par NAIMI_Reporting Onatel septembre  2009 préparé" xfId="1824" xr:uid="{00000000-0005-0000-0000-000092220000}"/>
    <cellStyle name="_TableHeading_commentaires fixe  internet Déc 08_TBG Onatel Février  2009  Vtbg V3_Copie de Flash du mois d' avril 2009 corrigé par NAIMI_Reporting Onatel septembre  2009 préparé 2" xfId="10723" xr:uid="{00000000-0005-0000-0000-000093220000}"/>
    <cellStyle name="_TableHeading_commentaires fixe  internet Déc 08_TBG Onatel Février  2009  Vtbg V3_Copie de Flash du mois d' avril 2009 corrigé par NAIMI_Reporting Onatel septembre  2009 préparé 3" xfId="8556" xr:uid="{00000000-0005-0000-0000-000094220000}"/>
    <cellStyle name="_TableHeading_commentaires fixe  internet Déc 08_TBG Onatel Février  2009  Vtbg V3_Copie de Flash du mois d' avril 2009 corrigé par NAIMI_Reporting Onatel septembre  2009 préparé 4" xfId="19354" xr:uid="{00000000-0005-0000-0000-000095220000}"/>
    <cellStyle name="_TableHeading_commentaires fixe  internet Déc 08_TBG Onatel Février  2009  Vtbg V3_Copie de Flash du mois d' avril 2009 corrigé par NAIMI_Reporting Onatel septembre  2009 préparé_Budget 2011 v1 (4)" xfId="1825" xr:uid="{00000000-0005-0000-0000-000096220000}"/>
    <cellStyle name="_TableHeading_commentaires fixe  internet Déc 08_TBG Onatel Février  2009  Vtbg V3_Copie de Flash du mois d' avril 2009 corrigé par NAIMI_Reporting Onatel septembre  2009 préparé_Budget 2011 v1 (4) 2" xfId="10722" xr:uid="{00000000-0005-0000-0000-000097220000}"/>
    <cellStyle name="_TableHeading_commentaires fixe  internet Déc 08_TBG Onatel Février  2009  Vtbg V3_Copie de Flash du mois d' avril 2009 corrigé par NAIMI_Reporting Onatel septembre  2009 préparé_Budget 2011 v1 (4) 3" xfId="17671" xr:uid="{00000000-0005-0000-0000-000098220000}"/>
    <cellStyle name="_TableHeading_commentaires fixe  internet Déc 08_TBG Onatel Février  2009  Vtbg V3_Copie de Flash du mois d' avril 2009 corrigé par NAIMI_Reporting Onatel septembre  2009 préparé_Budget 2011 v1 (4) 4" xfId="10839" xr:uid="{00000000-0005-0000-0000-000099220000}"/>
    <cellStyle name="_TableHeading_commentaires fixe  internet Déc 08_TBG Onatel Février  2009  Vtbg V3_Flash du mois d' avril 2009" xfId="1826" xr:uid="{00000000-0005-0000-0000-00009A220000}"/>
    <cellStyle name="_TableHeading_commentaires fixe  internet Déc 08_TBG Onatel Février  2009  Vtbg V3_Flash du mois d' avril 2009 2" xfId="10721" xr:uid="{00000000-0005-0000-0000-00009B220000}"/>
    <cellStyle name="_TableHeading_commentaires fixe  internet Déc 08_TBG Onatel Février  2009  Vtbg V3_Flash du mois d' avril 2009 3" xfId="19081" xr:uid="{00000000-0005-0000-0000-00009C220000}"/>
    <cellStyle name="_TableHeading_commentaires fixe  internet Déc 08_TBG Onatel Février  2009  Vtbg V3_Flash du mois d' avril 2009 4" xfId="19739" xr:uid="{00000000-0005-0000-0000-00009D220000}"/>
    <cellStyle name="_TableHeading_commentaires fixe  internet Déc 08_TBG Onatel Février  2009  Vtbg V3_Flash du mois d' avril 2009_Budget 2011 v1 (4)" xfId="1827" xr:uid="{00000000-0005-0000-0000-00009E220000}"/>
    <cellStyle name="_TableHeading_commentaires fixe  internet Déc 08_TBG Onatel Février  2009  Vtbg V3_Flash du mois d' avril 2009_Budget 2011 v1 (4) 2" xfId="9741" xr:uid="{00000000-0005-0000-0000-00009F220000}"/>
    <cellStyle name="_TableHeading_commentaires fixe  internet Déc 08_TBG Onatel Février  2009  Vtbg V3_Flash du mois d' avril 2009_Budget 2011 v1 (4) 3" xfId="19456" xr:uid="{00000000-0005-0000-0000-0000A0220000}"/>
    <cellStyle name="_TableHeading_commentaires fixe  internet Déc 08_TBG Onatel Février  2009  Vtbg V3_Flash du mois d' avril 2009_Budget 2011 v1 (4) 4" xfId="19970" xr:uid="{00000000-0005-0000-0000-0000A1220000}"/>
    <cellStyle name="_TableHeading_commentaires fixe  internet Déc 08_TBG Onatel Février  2009  Vtbg V3_Flash du mois d' avril 2009_Budget Telmob 2011" xfId="3322" xr:uid="{00000000-0005-0000-0000-0000A2220000}"/>
    <cellStyle name="_TableHeading_commentaires fixe  internet Déc 08_TBG Onatel Février  2009  Vtbg V3_Flash du mois d' avril 2009_Budget Telmob 2011 2" xfId="10541" xr:uid="{00000000-0005-0000-0000-0000A3220000}"/>
    <cellStyle name="_TableHeading_commentaires fixe  internet Déc 08_TBG Onatel Février  2009  Vtbg V3_Flash du mois d' avril 2009_Budget Telmob 2011 3" xfId="12986" xr:uid="{00000000-0005-0000-0000-0000A4220000}"/>
    <cellStyle name="_TableHeading_commentaires fixe  internet Déc 08_TBG Onatel Février  2009  Vtbg V3_Flash du mois d' avril 2009_Budget Telmob 2011 4" xfId="8367" xr:uid="{00000000-0005-0000-0000-0000A5220000}"/>
    <cellStyle name="_TableHeading_commentaires fixe  internet Déc 08_TBG Onatel Février  2009  Vtbg V3_Flash du mois d' avril 2009_Flash du mois de mai 2009" xfId="1828" xr:uid="{00000000-0005-0000-0000-0000A6220000}"/>
    <cellStyle name="_TableHeading_commentaires fixe  internet Déc 08_TBG Onatel Février  2009  Vtbg V3_Flash du mois d' avril 2009_Flash du mois de mai 2009 2" xfId="13195" xr:uid="{00000000-0005-0000-0000-0000A7220000}"/>
    <cellStyle name="_TableHeading_commentaires fixe  internet Déc 08_TBG Onatel Février  2009  Vtbg V3_Flash du mois d' avril 2009_Flash du mois de mai 2009 3" xfId="17670" xr:uid="{00000000-0005-0000-0000-0000A8220000}"/>
    <cellStyle name="_TableHeading_commentaires fixe  internet Déc 08_TBG Onatel Février  2009  Vtbg V3_Flash du mois d' avril 2009_Flash du mois de mai 2009 4" xfId="9650" xr:uid="{00000000-0005-0000-0000-0000A9220000}"/>
    <cellStyle name="_TableHeading_commentaires fixe  internet Déc 08_TBG Onatel Février  2009  Vtbg V3_Flash du mois d' avril 2009_Flash du mois de mai 2009_Budget 2011 v1 (4)" xfId="1829" xr:uid="{00000000-0005-0000-0000-0000AA220000}"/>
    <cellStyle name="_TableHeading_commentaires fixe  internet Déc 08_TBG Onatel Février  2009  Vtbg V3_Flash du mois d' avril 2009_Flash du mois de mai 2009_Budget 2011 v1 (4) 2" xfId="9740" xr:uid="{00000000-0005-0000-0000-0000AB220000}"/>
    <cellStyle name="_TableHeading_commentaires fixe  internet Déc 08_TBG Onatel Février  2009  Vtbg V3_Flash du mois d' avril 2009_Flash du mois de mai 2009_Budget 2011 v1 (4) 3" xfId="17669" xr:uid="{00000000-0005-0000-0000-0000AC220000}"/>
    <cellStyle name="_TableHeading_commentaires fixe  internet Déc 08_TBG Onatel Février  2009  Vtbg V3_Flash du mois d' avril 2009_Flash du mois de mai 2009_Budget 2011 v1 (4) 4" xfId="10838" xr:uid="{00000000-0005-0000-0000-0000AD220000}"/>
    <cellStyle name="_TableHeading_commentaires fixe  internet Déc 08_TBG Onatel Février  2009  Vtbg V3_Flash du mois d' avril 2009_Flash du mois de mai 2009_Budget Telmob 2011" xfId="3323" xr:uid="{00000000-0005-0000-0000-0000AE220000}"/>
    <cellStyle name="_TableHeading_commentaires fixe  internet Déc 08_TBG Onatel Février  2009  Vtbg V3_Flash du mois d' avril 2009_Flash du mois de mai 2009_Budget Telmob 2011 2" xfId="11758" xr:uid="{00000000-0005-0000-0000-0000AF220000}"/>
    <cellStyle name="_TableHeading_commentaires fixe  internet Déc 08_TBG Onatel Février  2009  Vtbg V3_Flash du mois d' avril 2009_Flash du mois de mai 2009_Budget Telmob 2011 3" xfId="12987" xr:uid="{00000000-0005-0000-0000-0000B0220000}"/>
    <cellStyle name="_TableHeading_commentaires fixe  internet Déc 08_TBG Onatel Février  2009  Vtbg V3_Flash du mois d' avril 2009_Flash du mois de mai 2009_Budget Telmob 2011 4" xfId="13027" xr:uid="{00000000-0005-0000-0000-0000B1220000}"/>
    <cellStyle name="_TableHeading_commentaires fixe  internet Déc 08_TBG Onatel Février  2009  Vtbg V3_Flash du mois d' avril 2009_Reporting Onatel Mai 2009 V 0" xfId="1830" xr:uid="{00000000-0005-0000-0000-0000B2220000}"/>
    <cellStyle name="_TableHeading_commentaires fixe  internet Déc 08_TBG Onatel Février  2009  Vtbg V3_Flash du mois d' avril 2009_Reporting Onatel Mai 2009 V 0 2" xfId="13194" xr:uid="{00000000-0005-0000-0000-0000B3220000}"/>
    <cellStyle name="_TableHeading_commentaires fixe  internet Déc 08_TBG Onatel Février  2009  Vtbg V3_Flash du mois d' avril 2009_Reporting Onatel Mai 2009 V 0 3" xfId="19250" xr:uid="{00000000-0005-0000-0000-0000B4220000}"/>
    <cellStyle name="_TableHeading_commentaires fixe  internet Déc 08_TBG Onatel Février  2009  Vtbg V3_Flash du mois d' avril 2009_Reporting Onatel Mai 2009 V 0 4" xfId="19874" xr:uid="{00000000-0005-0000-0000-0000B5220000}"/>
    <cellStyle name="_TableHeading_commentaires fixe  internet Déc 08_TBG Onatel Février  2009  Vtbg V3_Flash du mois d' avril 2009_Reporting Onatel Mai 2009 V 0_Budget 2011 v1 (4)" xfId="1831" xr:uid="{00000000-0005-0000-0000-0000B6220000}"/>
    <cellStyle name="_TableHeading_commentaires fixe  internet Déc 08_TBG Onatel Février  2009  Vtbg V3_Flash du mois d' avril 2009_Reporting Onatel Mai 2009 V 0_Budget 2011 v1 (4) 2" xfId="9739" xr:uid="{00000000-0005-0000-0000-0000B7220000}"/>
    <cellStyle name="_TableHeading_commentaires fixe  internet Déc 08_TBG Onatel Février  2009  Vtbg V3_Flash du mois d' avril 2009_Reporting Onatel Mai 2009 V 0_Budget 2011 v1 (4) 3" xfId="19455" xr:uid="{00000000-0005-0000-0000-0000B8220000}"/>
    <cellStyle name="_TableHeading_commentaires fixe  internet Déc 08_TBG Onatel Février  2009  Vtbg V3_Flash du mois d' avril 2009_Reporting Onatel Mai 2009 V 0_Budget 2011 v1 (4) 4" xfId="19969" xr:uid="{00000000-0005-0000-0000-0000B9220000}"/>
    <cellStyle name="_TableHeading_commentaires fixe  internet Déc 08_TBG Onatel Février  2009  Vtbg V3_Flash du mois d' avril 2009_Reporting Onatel Mai 2009 V 0_Budget Telmob 2011" xfId="3324" xr:uid="{00000000-0005-0000-0000-0000BA220000}"/>
    <cellStyle name="_TableHeading_commentaires fixe  internet Déc 08_TBG Onatel Février  2009  Vtbg V3_Flash du mois d' avril 2009_Reporting Onatel Mai 2009 V 0_Budget Telmob 2011 2" xfId="10542" xr:uid="{00000000-0005-0000-0000-0000BB220000}"/>
    <cellStyle name="_TableHeading_commentaires fixe  internet Déc 08_TBG Onatel Février  2009  Vtbg V3_Flash du mois d' avril 2009_Reporting Onatel Mai 2009 V 0_Budget Telmob 2011 3" xfId="17354" xr:uid="{00000000-0005-0000-0000-0000BC220000}"/>
    <cellStyle name="_TableHeading_commentaires fixe  internet Déc 08_TBG Onatel Février  2009  Vtbg V3_Flash du mois d' avril 2009_Reporting Onatel Mai 2009 V 0_Budget Telmob 2011 4" xfId="19419" xr:uid="{00000000-0005-0000-0000-0000BD220000}"/>
    <cellStyle name="_TableHeading_commentaires fixe  internet Déc 08_TBG Onatel Février  2009  Vtbg V3_Flash du mois d' avril 2009_Reporting Onatel septembre  2009 préparé" xfId="1832" xr:uid="{00000000-0005-0000-0000-0000BE220000}"/>
    <cellStyle name="_TableHeading_commentaires fixe  internet Déc 08_TBG Onatel Février  2009  Vtbg V3_Flash du mois d' avril 2009_Reporting Onatel septembre  2009 préparé 2" xfId="9738" xr:uid="{00000000-0005-0000-0000-0000BF220000}"/>
    <cellStyle name="_TableHeading_commentaires fixe  internet Déc 08_TBG Onatel Février  2009  Vtbg V3_Flash du mois d' avril 2009_Reporting Onatel septembre  2009 préparé 3" xfId="17668" xr:uid="{00000000-0005-0000-0000-0000C0220000}"/>
    <cellStyle name="_TableHeading_commentaires fixe  internet Déc 08_TBG Onatel Février  2009  Vtbg V3_Flash du mois d' avril 2009_Reporting Onatel septembre  2009 préparé 4" xfId="9649" xr:uid="{00000000-0005-0000-0000-0000C1220000}"/>
    <cellStyle name="_TableHeading_commentaires fixe  internet Déc 08_TBG Onatel Février  2009  Vtbg V3_Flash du mois d' avril 2009_Reporting Onatel septembre  2009 préparé_Budget 2011 v1 (4)" xfId="1833" xr:uid="{00000000-0005-0000-0000-0000C2220000}"/>
    <cellStyle name="_TableHeading_commentaires fixe  internet Déc 08_TBG Onatel Février  2009  Vtbg V3_Flash du mois d' avril 2009_Reporting Onatel septembre  2009 préparé_Budget 2011 v1 (4) 2" xfId="9737" xr:uid="{00000000-0005-0000-0000-0000C3220000}"/>
    <cellStyle name="_TableHeading_commentaires fixe  internet Déc 08_TBG Onatel Février  2009  Vtbg V3_Flash du mois d' avril 2009_Reporting Onatel septembre  2009 préparé_Budget 2011 v1 (4) 3" xfId="8446" xr:uid="{00000000-0005-0000-0000-0000C4220000}"/>
    <cellStyle name="_TableHeading_commentaires fixe  internet Déc 08_TBG Onatel Février  2009  Vtbg V3_Flash du mois d' avril 2009_Reporting Onatel septembre  2009 préparé_Budget 2011 v1 (4) 4" xfId="17118" xr:uid="{00000000-0005-0000-0000-0000C5220000}"/>
    <cellStyle name="_TableHeading_commentaires fixe  internet Déc 08_TBG Onatel Février  2009  Vtbg V3_Flash du mois de mai 2009" xfId="1834" xr:uid="{00000000-0005-0000-0000-0000C6220000}"/>
    <cellStyle name="_TableHeading_commentaires fixe  internet Déc 08_TBG Onatel Février  2009  Vtbg V3_Flash du mois de mai 2009 2" xfId="9736" xr:uid="{00000000-0005-0000-0000-0000C7220000}"/>
    <cellStyle name="_TableHeading_commentaires fixe  internet Déc 08_TBG Onatel Février  2009  Vtbg V3_Flash du mois de mai 2009 3" xfId="17667" xr:uid="{00000000-0005-0000-0000-0000C8220000}"/>
    <cellStyle name="_TableHeading_commentaires fixe  internet Déc 08_TBG Onatel Février  2009  Vtbg V3_Flash du mois de mai 2009 4" xfId="10837" xr:uid="{00000000-0005-0000-0000-0000C9220000}"/>
    <cellStyle name="_TableHeading_commentaires fixe  internet Déc 08_TBG Onatel Février  2009  Vtbg V3_Flash du mois de mai 2009_Budget 2011 v1 (4)" xfId="1835" xr:uid="{00000000-0005-0000-0000-0000CA220000}"/>
    <cellStyle name="_TableHeading_commentaires fixe  internet Déc 08_TBG Onatel Février  2009  Vtbg V3_Flash du mois de mai 2009_Budget 2011 v1 (4) 2" xfId="13193" xr:uid="{00000000-0005-0000-0000-0000CB220000}"/>
    <cellStyle name="_TableHeading_commentaires fixe  internet Déc 08_TBG Onatel Février  2009  Vtbg V3_Flash du mois de mai 2009_Budget 2011 v1 (4) 3" xfId="19175" xr:uid="{00000000-0005-0000-0000-0000CC220000}"/>
    <cellStyle name="_TableHeading_commentaires fixe  internet Déc 08_TBG Onatel Février  2009  Vtbg V3_Flash du mois de mai 2009_Budget 2011 v1 (4) 4" xfId="19812" xr:uid="{00000000-0005-0000-0000-0000CD220000}"/>
    <cellStyle name="_TableHeading_commentaires fixe  internet Déc 08_TBG Onatel Février  2009  Vtbg V3_Flash du mois de mai 2009_Budget Telmob 2011" xfId="3325" xr:uid="{00000000-0005-0000-0000-0000CE220000}"/>
    <cellStyle name="_TableHeading_commentaires fixe  internet Déc 08_TBG Onatel Février  2009  Vtbg V3_Flash du mois de mai 2009_Budget Telmob 2011 2" xfId="9624" xr:uid="{00000000-0005-0000-0000-0000CF220000}"/>
    <cellStyle name="_TableHeading_commentaires fixe  internet Déc 08_TBG Onatel Février  2009  Vtbg V3_Flash du mois de mai 2009_Budget Telmob 2011 3" xfId="10356" xr:uid="{00000000-0005-0000-0000-0000D0220000}"/>
    <cellStyle name="_TableHeading_commentaires fixe  internet Déc 08_TBG Onatel Février  2009  Vtbg V3_Flash du mois de mai 2009_Budget Telmob 2011 4" xfId="19285" xr:uid="{00000000-0005-0000-0000-0000D1220000}"/>
    <cellStyle name="_TableHeading_commentaires fixe  internet Déc 08_TBG Onatel Février  2009  Vtbg V3_Reporting Onatel Mai 2009 V 0" xfId="1836" xr:uid="{00000000-0005-0000-0000-0000D2220000}"/>
    <cellStyle name="_TableHeading_commentaires fixe  internet Déc 08_TBG Onatel Février  2009  Vtbg V3_Reporting Onatel Mai 2009 V 0 2" xfId="9735" xr:uid="{00000000-0005-0000-0000-0000D3220000}"/>
    <cellStyle name="_TableHeading_commentaires fixe  internet Déc 08_TBG Onatel Février  2009  Vtbg V3_Reporting Onatel Mai 2009 V 0 3" xfId="19454" xr:uid="{00000000-0005-0000-0000-0000D4220000}"/>
    <cellStyle name="_TableHeading_commentaires fixe  internet Déc 08_TBG Onatel Février  2009  Vtbg V3_Reporting Onatel Mai 2009 V 0 4" xfId="19968" xr:uid="{00000000-0005-0000-0000-0000D5220000}"/>
    <cellStyle name="_TableHeading_commentaires fixe  internet Déc 08_TBG Onatel Février  2009  Vtbg V3_Reporting Onatel Mai 2009 V 0_Budget 2011 v1 (4)" xfId="1837" xr:uid="{00000000-0005-0000-0000-0000D6220000}"/>
    <cellStyle name="_TableHeading_commentaires fixe  internet Déc 08_TBG Onatel Février  2009  Vtbg V3_Reporting Onatel Mai 2009 V 0_Budget 2011 v1 (4) 2" xfId="9734" xr:uid="{00000000-0005-0000-0000-0000D7220000}"/>
    <cellStyle name="_TableHeading_commentaires fixe  internet Déc 08_TBG Onatel Février  2009  Vtbg V3_Reporting Onatel Mai 2009 V 0_Budget 2011 v1 (4) 3" xfId="17666" xr:uid="{00000000-0005-0000-0000-0000D8220000}"/>
    <cellStyle name="_TableHeading_commentaires fixe  internet Déc 08_TBG Onatel Février  2009  Vtbg V3_Reporting Onatel Mai 2009 V 0_Budget 2011 v1 (4) 4" xfId="10836" xr:uid="{00000000-0005-0000-0000-0000D9220000}"/>
    <cellStyle name="_TableHeading_commentaires fixe  internet Déc 08_TBG Onatel Février  2009  Vtbg V3_Reporting Onatel Mai 2009 V 0_Budget Telmob 2011" xfId="3326" xr:uid="{00000000-0005-0000-0000-0000DA220000}"/>
    <cellStyle name="_TableHeading_commentaires fixe  internet Déc 08_TBG Onatel Février  2009  Vtbg V3_Reporting Onatel Mai 2009 V 0_Budget Telmob 2011 2" xfId="9623" xr:uid="{00000000-0005-0000-0000-0000DB220000}"/>
    <cellStyle name="_TableHeading_commentaires fixe  internet Déc 08_TBG Onatel Février  2009  Vtbg V3_Reporting Onatel Mai 2009 V 0_Budget Telmob 2011 3" xfId="12988" xr:uid="{00000000-0005-0000-0000-0000DC220000}"/>
    <cellStyle name="_TableHeading_commentaires fixe  internet Déc 08_TBG Onatel Février  2009  Vtbg V3_Reporting Onatel Mai 2009 V 0_Budget Telmob 2011 4" xfId="10128" xr:uid="{00000000-0005-0000-0000-0000DD220000}"/>
    <cellStyle name="_TableHeading_commentaires fixe  internet Déc 08_TBG Onatel Février  2009  Vtbg V3_Reporting Onatel septembre  2009 préparé" xfId="1838" xr:uid="{00000000-0005-0000-0000-0000DE220000}"/>
    <cellStyle name="_TableHeading_commentaires fixe  internet Déc 08_TBG Onatel Février  2009  Vtbg V3_Reporting Onatel septembre  2009 préparé 2" xfId="9733" xr:uid="{00000000-0005-0000-0000-0000DF220000}"/>
    <cellStyle name="_TableHeading_commentaires fixe  internet Déc 08_TBG Onatel Février  2009  Vtbg V3_Reporting Onatel septembre  2009 préparé 3" xfId="8491" xr:uid="{00000000-0005-0000-0000-0000E0220000}"/>
    <cellStyle name="_TableHeading_commentaires fixe  internet Déc 08_TBG Onatel Février  2009  Vtbg V3_Reporting Onatel septembre  2009 préparé 4" xfId="17157" xr:uid="{00000000-0005-0000-0000-0000E1220000}"/>
    <cellStyle name="_TableHeading_commentaires fixe  internet Déc 08_TBG Onatel Février  2009  Vtbg V3_Reporting Onatel septembre  2009 préparé_Budget 2011 v1 (4)" xfId="1839" xr:uid="{00000000-0005-0000-0000-0000E2220000}"/>
    <cellStyle name="_TableHeading_commentaires fixe  internet Déc 08_TBG Onatel Février  2009  Vtbg V3_Reporting Onatel septembre  2009 préparé_Budget 2011 v1 (4) 2" xfId="9732" xr:uid="{00000000-0005-0000-0000-0000E3220000}"/>
    <cellStyle name="_TableHeading_commentaires fixe  internet Déc 08_TBG Onatel Février  2009  Vtbg V3_Reporting Onatel septembre  2009 préparé_Budget 2011 v1 (4) 3" xfId="9046" xr:uid="{00000000-0005-0000-0000-0000E4220000}"/>
    <cellStyle name="_TableHeading_commentaires fixe  internet Déc 08_TBG Onatel Février  2009  Vtbg V3_Reporting Onatel septembre  2009 préparé_Budget 2011 v1 (4) 4" xfId="17225" xr:uid="{00000000-0005-0000-0000-0000E5220000}"/>
    <cellStyle name="_TableHeading_Commentaires TBG mars" xfId="1840" xr:uid="{00000000-0005-0000-0000-0000E6220000}"/>
    <cellStyle name="_TableHeading_Commentaires TBG mars 2" xfId="13191" xr:uid="{00000000-0005-0000-0000-0000E7220000}"/>
    <cellStyle name="_TableHeading_Commentaires TBG mars 3" xfId="17665" xr:uid="{00000000-0005-0000-0000-0000E8220000}"/>
    <cellStyle name="_TableHeading_Commentaires TBG mars 4" xfId="17342" xr:uid="{00000000-0005-0000-0000-0000E9220000}"/>
    <cellStyle name="_TableHeading_Commentaires TBG mars_Budget 2011 v1 (4)" xfId="1841" xr:uid="{00000000-0005-0000-0000-0000EA220000}"/>
    <cellStyle name="_TableHeading_Commentaires TBG mars_Budget 2011 v1 (4) 2" xfId="13189" xr:uid="{00000000-0005-0000-0000-0000EB220000}"/>
    <cellStyle name="_TableHeading_Commentaires TBG mars_Budget 2011 v1 (4) 3" xfId="19050" xr:uid="{00000000-0005-0000-0000-0000EC220000}"/>
    <cellStyle name="_TableHeading_Commentaires TBG mars_Budget 2011 v1 (4) 4" xfId="19006" xr:uid="{00000000-0005-0000-0000-0000ED220000}"/>
    <cellStyle name="_TableHeading_Commentaires TBG mars_Budget Telmob 2011" xfId="3327" xr:uid="{00000000-0005-0000-0000-0000EE220000}"/>
    <cellStyle name="_TableHeading_Commentaires TBG mars_Budget Telmob 2011 2" xfId="10460" xr:uid="{00000000-0005-0000-0000-0000EF220000}"/>
    <cellStyle name="_TableHeading_Commentaires TBG mars_Budget Telmob 2011 3" xfId="17353" xr:uid="{00000000-0005-0000-0000-0000F0220000}"/>
    <cellStyle name="_TableHeading_Commentaires TBG mars_Budget Telmob 2011 4" xfId="19217" xr:uid="{00000000-0005-0000-0000-0000F1220000}"/>
    <cellStyle name="_TableHeading_Commentaires TBG mars_Copie de Flash du mois d' avril 2009 corrigé par NAIMI" xfId="1842" xr:uid="{00000000-0005-0000-0000-0000F2220000}"/>
    <cellStyle name="_TableHeading_Commentaires TBG mars_Copie de Flash du mois d' avril 2009 corrigé par NAIMI 2" xfId="13185" xr:uid="{00000000-0005-0000-0000-0000F3220000}"/>
    <cellStyle name="_TableHeading_Commentaires TBG mars_Copie de Flash du mois d' avril 2009 corrigé par NAIMI 3" xfId="19453" xr:uid="{00000000-0005-0000-0000-0000F4220000}"/>
    <cellStyle name="_TableHeading_Commentaires TBG mars_Copie de Flash du mois d' avril 2009 corrigé par NAIMI 4" xfId="10471" xr:uid="{00000000-0005-0000-0000-0000F5220000}"/>
    <cellStyle name="_TableHeading_Commentaires TBG mars_Copie de Flash du mois d' avril 2009 corrigé par NAIMI_Budget 2011 v1 (4)" xfId="1843" xr:uid="{00000000-0005-0000-0000-0000F6220000}"/>
    <cellStyle name="_TableHeading_Commentaires TBG mars_Copie de Flash du mois d' avril 2009 corrigé par NAIMI_Budget 2011 v1 (4) 2" xfId="13183" xr:uid="{00000000-0005-0000-0000-0000F7220000}"/>
    <cellStyle name="_TableHeading_Commentaires TBG mars_Copie de Flash du mois d' avril 2009 corrigé par NAIMI_Budget 2011 v1 (4) 3" xfId="17664" xr:uid="{00000000-0005-0000-0000-0000F8220000}"/>
    <cellStyle name="_TableHeading_Commentaires TBG mars_Copie de Flash du mois d' avril 2009 corrigé par NAIMI_Budget 2011 v1 (4) 4" xfId="19775" xr:uid="{00000000-0005-0000-0000-0000F9220000}"/>
    <cellStyle name="_TableHeading_Commentaires TBG mars_Copie de Flash du mois d' avril 2009 corrigé par NAIMI_Budget Telmob 2011" xfId="3328" xr:uid="{00000000-0005-0000-0000-0000FA220000}"/>
    <cellStyle name="_TableHeading_Commentaires TBG mars_Copie de Flash du mois d' avril 2009 corrigé par NAIMI_Budget Telmob 2011 2" xfId="11059" xr:uid="{00000000-0005-0000-0000-0000FB220000}"/>
    <cellStyle name="_TableHeading_Commentaires TBG mars_Copie de Flash du mois d' avril 2009 corrigé par NAIMI_Budget Telmob 2011 3" xfId="9416" xr:uid="{00000000-0005-0000-0000-0000FC220000}"/>
    <cellStyle name="_TableHeading_Commentaires TBG mars_Copie de Flash du mois d' avril 2009 corrigé par NAIMI_Budget Telmob 2011 4" xfId="17596" xr:uid="{00000000-0005-0000-0000-0000FD220000}"/>
    <cellStyle name="_TableHeading_Commentaires TBG mars_Copie de Flash du mois d' avril 2009 corrigé par NAIMI_Flash du mois de mai 2009" xfId="1844" xr:uid="{00000000-0005-0000-0000-0000FE220000}"/>
    <cellStyle name="_TableHeading_Commentaires TBG mars_Copie de Flash du mois d' avril 2009 corrigé par NAIMI_Flash du mois de mai 2009 2" xfId="13180" xr:uid="{00000000-0005-0000-0000-0000FF220000}"/>
    <cellStyle name="_TableHeading_Commentaires TBG mars_Copie de Flash du mois d' avril 2009 corrigé par NAIMI_Flash du mois de mai 2009 3" xfId="17663" xr:uid="{00000000-0005-0000-0000-000000230000}"/>
    <cellStyle name="_TableHeading_Commentaires TBG mars_Copie de Flash du mois d' avril 2009 corrigé par NAIMI_Flash du mois de mai 2009 4" xfId="19967" xr:uid="{00000000-0005-0000-0000-000001230000}"/>
    <cellStyle name="_TableHeading_Commentaires TBG mars_Copie de Flash du mois d' avril 2009 corrigé par NAIMI_Flash du mois de mai 2009_Budget 2011 v1 (4)" xfId="1845" xr:uid="{00000000-0005-0000-0000-000002230000}"/>
    <cellStyle name="_TableHeading_Commentaires TBG mars_Copie de Flash du mois d' avril 2009 corrigé par NAIMI_Flash du mois de mai 2009_Budget 2011 v1 (4) 2" xfId="13178" xr:uid="{00000000-0005-0000-0000-000003230000}"/>
    <cellStyle name="_TableHeading_Commentaires TBG mars_Copie de Flash du mois d' avril 2009 corrigé par NAIMI_Flash du mois de mai 2009_Budget 2011 v1 (4) 3" xfId="19218" xr:uid="{00000000-0005-0000-0000-000004230000}"/>
    <cellStyle name="_TableHeading_Commentaires TBG mars_Copie de Flash du mois d' avril 2009 corrigé par NAIMI_Flash du mois de mai 2009_Budget 2011 v1 (4) 4" xfId="10835" xr:uid="{00000000-0005-0000-0000-000005230000}"/>
    <cellStyle name="_TableHeading_Commentaires TBG mars_Copie de Flash du mois d' avril 2009 corrigé par NAIMI_Flash du mois de mai 2009_Budget Telmob 2011" xfId="3329" xr:uid="{00000000-0005-0000-0000-000006230000}"/>
    <cellStyle name="_TableHeading_Commentaires TBG mars_Copie de Flash du mois d' avril 2009 corrigé par NAIMI_Flash du mois de mai 2009_Budget Telmob 2011 2" xfId="10643" xr:uid="{00000000-0005-0000-0000-000007230000}"/>
    <cellStyle name="_TableHeading_Commentaires TBG mars_Copie de Flash du mois d' avril 2009 corrigé par NAIMI_Flash du mois de mai 2009_Budget Telmob 2011 3" xfId="12989" xr:uid="{00000000-0005-0000-0000-000008230000}"/>
    <cellStyle name="_TableHeading_Commentaires TBG mars_Copie de Flash du mois d' avril 2009 corrigé par NAIMI_Flash du mois de mai 2009_Budget Telmob 2011 4" xfId="17597" xr:uid="{00000000-0005-0000-0000-000009230000}"/>
    <cellStyle name="_TableHeading_Commentaires TBG mars_Copie de Flash du mois d' avril 2009 corrigé par NAIMI_Reporting Onatel Mai 2009 V 0" xfId="1846" xr:uid="{00000000-0005-0000-0000-00000A230000}"/>
    <cellStyle name="_TableHeading_Commentaires TBG mars_Copie de Flash du mois d' avril 2009 corrigé par NAIMI_Reporting Onatel Mai 2009 V 0 2" xfId="13176" xr:uid="{00000000-0005-0000-0000-00000B230000}"/>
    <cellStyle name="_TableHeading_Commentaires TBG mars_Copie de Flash du mois d' avril 2009 corrigé par NAIMI_Reporting Onatel Mai 2009 V 0 3" xfId="19452" xr:uid="{00000000-0005-0000-0000-00000C230000}"/>
    <cellStyle name="_TableHeading_Commentaires TBG mars_Copie de Flash du mois d' avril 2009 corrigé par NAIMI_Reporting Onatel Mai 2009 V 0 4" xfId="17184" xr:uid="{00000000-0005-0000-0000-00000D230000}"/>
    <cellStyle name="_TableHeading_Commentaires TBG mars_Copie de Flash du mois d' avril 2009 corrigé par NAIMI_Reporting Onatel Mai 2009 V 0_Budget 2011 v1 (4)" xfId="1847" xr:uid="{00000000-0005-0000-0000-00000E230000}"/>
    <cellStyle name="_TableHeading_Commentaires TBG mars_Copie de Flash du mois d' avril 2009 corrigé par NAIMI_Reporting Onatel Mai 2009 V 0_Budget 2011 v1 (4) 2" xfId="13174" xr:uid="{00000000-0005-0000-0000-00000F230000}"/>
    <cellStyle name="_TableHeading_Commentaires TBG mars_Copie de Flash du mois d' avril 2009 corrigé par NAIMI_Reporting Onatel Mai 2009 V 0_Budget 2011 v1 (4) 3" xfId="17662" xr:uid="{00000000-0005-0000-0000-000010230000}"/>
    <cellStyle name="_TableHeading_Commentaires TBG mars_Copie de Flash du mois d' avril 2009 corrigé par NAIMI_Reporting Onatel Mai 2009 V 0_Budget 2011 v1 (4) 4" xfId="11070" xr:uid="{00000000-0005-0000-0000-000011230000}"/>
    <cellStyle name="_TableHeading_Commentaires TBG mars_Copie de Flash du mois d' avril 2009 corrigé par NAIMI_Reporting Onatel Mai 2009 V 0_Budget Telmob 2011" xfId="3330" xr:uid="{00000000-0005-0000-0000-000012230000}"/>
    <cellStyle name="_TableHeading_Commentaires TBG mars_Copie de Flash du mois d' avril 2009 corrigé par NAIMI_Reporting Onatel Mai 2009 V 0_Budget Telmob 2011 2" xfId="10539" xr:uid="{00000000-0005-0000-0000-000013230000}"/>
    <cellStyle name="_TableHeading_Commentaires TBG mars_Copie de Flash du mois d' avril 2009 corrigé par NAIMI_Reporting Onatel Mai 2009 V 0_Budget Telmob 2011 3" xfId="17352" xr:uid="{00000000-0005-0000-0000-000014230000}"/>
    <cellStyle name="_TableHeading_Commentaires TBG mars_Copie de Flash du mois d' avril 2009 corrigé par NAIMI_Reporting Onatel Mai 2009 V 0_Budget Telmob 2011 4" xfId="19420" xr:uid="{00000000-0005-0000-0000-000015230000}"/>
    <cellStyle name="_TableHeading_Commentaires TBG mars_Copie de Flash du mois d' avril 2009 corrigé par NAIMI_Reporting Onatel Mai 2009 V 0_Reporting Onatel septembre  2009 préparé" xfId="1848" xr:uid="{00000000-0005-0000-0000-000016230000}"/>
    <cellStyle name="_TableHeading_Commentaires TBG mars_Copie de Flash du mois d' avril 2009 corrigé par NAIMI_Reporting Onatel Mai 2009 V 0_Reporting Onatel septembre  2009 préparé 2" xfId="13172" xr:uid="{00000000-0005-0000-0000-000017230000}"/>
    <cellStyle name="_TableHeading_Commentaires TBG mars_Copie de Flash du mois d' avril 2009 corrigé par NAIMI_Reporting Onatel Mai 2009 V 0_Reporting Onatel septembre  2009 préparé 3" xfId="8467" xr:uid="{00000000-0005-0000-0000-000018230000}"/>
    <cellStyle name="_TableHeading_Commentaires TBG mars_Copie de Flash du mois d' avril 2009 corrigé par NAIMI_Reporting Onatel Mai 2009 V 0_Reporting Onatel septembre  2009 préparé 4" xfId="19730" xr:uid="{00000000-0005-0000-0000-000019230000}"/>
    <cellStyle name="_TableHeading_Commentaires TBG mars_Copie de Flash du mois d' avril 2009 corrigé par NAIMI_Reporting Onatel Mai 2009 V 0_Reporting Onatel septembre  2009 préparé_Budget 2011 v1 (4)" xfId="1849" xr:uid="{00000000-0005-0000-0000-00001A230000}"/>
    <cellStyle name="_TableHeading_Commentaires TBG mars_Copie de Flash du mois d' avril 2009 corrigé par NAIMI_Reporting Onatel Mai 2009 V 0_Reporting Onatel septembre  2009 préparé_Budget 2011 v1 (4) 2" xfId="13170" xr:uid="{00000000-0005-0000-0000-00001B230000}"/>
    <cellStyle name="_TableHeading_Commentaires TBG mars_Copie de Flash du mois d' avril 2009 corrigé par NAIMI_Reporting Onatel Mai 2009 V 0_Reporting Onatel septembre  2009 préparé_Budget 2011 v1 (4) 3" xfId="17661" xr:uid="{00000000-0005-0000-0000-00001C230000}"/>
    <cellStyle name="_TableHeading_Commentaires TBG mars_Copie de Flash du mois d' avril 2009 corrigé par NAIMI_Reporting Onatel Mai 2009 V 0_Reporting Onatel septembre  2009 préparé_Budget 2011 v1 (4) 4" xfId="19966" xr:uid="{00000000-0005-0000-0000-00001D230000}"/>
    <cellStyle name="_TableHeading_Commentaires TBG mars_Copie de Flash du mois d' avril 2009 corrigé par NAIMI_Reporting Onatel septembre  2009 préparé" xfId="1850" xr:uid="{00000000-0005-0000-0000-00001E230000}"/>
    <cellStyle name="_TableHeading_Commentaires TBG mars_Copie de Flash du mois d' avril 2009 corrigé par NAIMI_Reporting Onatel septembre  2009 préparé 2" xfId="13168" xr:uid="{00000000-0005-0000-0000-00001F230000}"/>
    <cellStyle name="_TableHeading_Commentaires TBG mars_Copie de Flash du mois d' avril 2009 corrigé par NAIMI_Reporting Onatel septembre  2009 préparé 3" xfId="19145" xr:uid="{00000000-0005-0000-0000-000020230000}"/>
    <cellStyle name="_TableHeading_Commentaires TBG mars_Copie de Flash du mois d' avril 2009 corrigé par NAIMI_Reporting Onatel septembre  2009 préparé 4" xfId="10834" xr:uid="{00000000-0005-0000-0000-000021230000}"/>
    <cellStyle name="_TableHeading_Commentaires TBG mars_Copie de Flash du mois d' avril 2009 corrigé par NAIMI_Reporting Onatel septembre  2009 préparé_Budget 2011 v1 (4)" xfId="1851" xr:uid="{00000000-0005-0000-0000-000022230000}"/>
    <cellStyle name="_TableHeading_Commentaires TBG mars_Copie de Flash du mois d' avril 2009 corrigé par NAIMI_Reporting Onatel septembre  2009 préparé_Budget 2011 v1 (4) 2" xfId="13166" xr:uid="{00000000-0005-0000-0000-000023230000}"/>
    <cellStyle name="_TableHeading_Commentaires TBG mars_Copie de Flash du mois d' avril 2009 corrigé par NAIMI_Reporting Onatel septembre  2009 préparé_Budget 2011 v1 (4) 3" xfId="19451" xr:uid="{00000000-0005-0000-0000-000024230000}"/>
    <cellStyle name="_TableHeading_Commentaires TBG mars_Copie de Flash du mois d' avril 2009 corrigé par NAIMI_Reporting Onatel septembre  2009 préparé_Budget 2011 v1 (4) 4" xfId="10657" xr:uid="{00000000-0005-0000-0000-000025230000}"/>
    <cellStyle name="_TableHeading_Commentaires TBG mars_Flash du mois d' avril 2009" xfId="1852" xr:uid="{00000000-0005-0000-0000-000026230000}"/>
    <cellStyle name="_TableHeading_Commentaires TBG mars_Flash du mois d' avril 2009 2" xfId="9728" xr:uid="{00000000-0005-0000-0000-000027230000}"/>
    <cellStyle name="_TableHeading_Commentaires TBG mars_Flash du mois d' avril 2009 3" xfId="17660" xr:uid="{00000000-0005-0000-0000-000028230000}"/>
    <cellStyle name="_TableHeading_Commentaires TBG mars_Flash du mois d' avril 2009 4" xfId="19865" xr:uid="{00000000-0005-0000-0000-000029230000}"/>
    <cellStyle name="_TableHeading_Commentaires TBG mars_Flash du mois d' avril 2009_Budget 2011 v1 (4)" xfId="1853" xr:uid="{00000000-0005-0000-0000-00002A230000}"/>
    <cellStyle name="_TableHeading_Commentaires TBG mars_Flash du mois d' avril 2009_Budget 2011 v1 (4) 2" xfId="9727" xr:uid="{00000000-0005-0000-0000-00002B230000}"/>
    <cellStyle name="_TableHeading_Commentaires TBG mars_Flash du mois d' avril 2009_Budget 2011 v1 (4) 3" xfId="8521" xr:uid="{00000000-0005-0000-0000-00002C230000}"/>
    <cellStyle name="_TableHeading_Commentaires TBG mars_Flash du mois d' avril 2009_Budget 2011 v1 (4) 4" xfId="19965" xr:uid="{00000000-0005-0000-0000-00002D230000}"/>
    <cellStyle name="_TableHeading_Commentaires TBG mars_Flash du mois d' avril 2009_Budget Telmob 2011" xfId="3331" xr:uid="{00000000-0005-0000-0000-00002E230000}"/>
    <cellStyle name="_TableHeading_Commentaires TBG mars_Flash du mois d' avril 2009_Budget Telmob 2011 2" xfId="11757" xr:uid="{00000000-0005-0000-0000-00002F230000}"/>
    <cellStyle name="_TableHeading_Commentaires TBG mars_Flash du mois d' avril 2009_Budget Telmob 2011 3" xfId="9417" xr:uid="{00000000-0005-0000-0000-000030230000}"/>
    <cellStyle name="_TableHeading_Commentaires TBG mars_Flash du mois d' avril 2009_Budget Telmob 2011 4" xfId="19049" xr:uid="{00000000-0005-0000-0000-000031230000}"/>
    <cellStyle name="_TableHeading_Commentaires TBG mars_Flash du mois d' avril 2009_Flash du mois de mai 2009" xfId="1854" xr:uid="{00000000-0005-0000-0000-000032230000}"/>
    <cellStyle name="_TableHeading_Commentaires TBG mars_Flash du mois d' avril 2009_Flash du mois de mai 2009 2" xfId="13163" xr:uid="{00000000-0005-0000-0000-000033230000}"/>
    <cellStyle name="_TableHeading_Commentaires TBG mars_Flash du mois d' avril 2009_Flash du mois de mai 2009 3" xfId="9080" xr:uid="{00000000-0005-0000-0000-000034230000}"/>
    <cellStyle name="_TableHeading_Commentaires TBG mars_Flash du mois d' avril 2009_Flash du mois de mai 2009 4" xfId="10563" xr:uid="{00000000-0005-0000-0000-000035230000}"/>
    <cellStyle name="_TableHeading_Commentaires TBG mars_Flash du mois d' avril 2009_Flash du mois de mai 2009_Budget 2011 v1 (4)" xfId="1855" xr:uid="{00000000-0005-0000-0000-000036230000}"/>
    <cellStyle name="_TableHeading_Commentaires TBG mars_Flash du mois d' avril 2009_Flash du mois de mai 2009_Budget 2011 v1 (4) 2" xfId="10515" xr:uid="{00000000-0005-0000-0000-000037230000}"/>
    <cellStyle name="_TableHeading_Commentaires TBG mars_Flash du mois d' avril 2009_Flash du mois de mai 2009_Budget 2011 v1 (4) 3" xfId="9398" xr:uid="{00000000-0005-0000-0000-000038230000}"/>
    <cellStyle name="_TableHeading_Commentaires TBG mars_Flash du mois d' avril 2009_Flash du mois de mai 2009_Budget 2011 v1 (4) 4" xfId="17123" xr:uid="{00000000-0005-0000-0000-000039230000}"/>
    <cellStyle name="_TableHeading_Commentaires TBG mars_Flash du mois d' avril 2009_Flash du mois de mai 2009_Budget Telmob 2011" xfId="3332" xr:uid="{00000000-0005-0000-0000-00003A230000}"/>
    <cellStyle name="_TableHeading_Commentaires TBG mars_Flash du mois d' avril 2009_Flash du mois de mai 2009_Budget Telmob 2011 2" xfId="10540" xr:uid="{00000000-0005-0000-0000-00003B230000}"/>
    <cellStyle name="_TableHeading_Commentaires TBG mars_Flash du mois d' avril 2009_Flash du mois de mai 2009_Budget Telmob 2011 3" xfId="12990" xr:uid="{00000000-0005-0000-0000-00003C230000}"/>
    <cellStyle name="_TableHeading_Commentaires TBG mars_Flash du mois d' avril 2009_Flash du mois de mai 2009_Budget Telmob 2011 4" xfId="19091" xr:uid="{00000000-0005-0000-0000-00003D230000}"/>
    <cellStyle name="_TableHeading_Commentaires TBG mars_Flash du mois d' avril 2009_Reporting Onatel Mai 2009 V 0" xfId="1856" xr:uid="{00000000-0005-0000-0000-00003E230000}"/>
    <cellStyle name="_TableHeading_Commentaires TBG mars_Flash du mois d' avril 2009_Reporting Onatel Mai 2009 V 0 2" xfId="9726" xr:uid="{00000000-0005-0000-0000-00003F230000}"/>
    <cellStyle name="_TableHeading_Commentaires TBG mars_Flash du mois d' avril 2009_Reporting Onatel Mai 2009 V 0 3" xfId="9683" xr:uid="{00000000-0005-0000-0000-000040230000}"/>
    <cellStyle name="_TableHeading_Commentaires TBG mars_Flash du mois d' avril 2009_Reporting Onatel Mai 2009 V 0 4" xfId="10833" xr:uid="{00000000-0005-0000-0000-000041230000}"/>
    <cellStyle name="_TableHeading_Commentaires TBG mars_Flash du mois d' avril 2009_Reporting Onatel Mai 2009 V 0_Budget 2011 v1 (4)" xfId="1857" xr:uid="{00000000-0005-0000-0000-000042230000}"/>
    <cellStyle name="_TableHeading_Commentaires TBG mars_Flash du mois d' avril 2009_Reporting Onatel Mai 2009 V 0_Budget 2011 v1 (4) 2" xfId="13162" xr:uid="{00000000-0005-0000-0000-000043230000}"/>
    <cellStyle name="_TableHeading_Commentaires TBG mars_Flash du mois d' avril 2009_Reporting Onatel Mai 2009 V 0_Budget 2011 v1 (4) 3" xfId="17659" xr:uid="{00000000-0005-0000-0000-000044230000}"/>
    <cellStyle name="_TableHeading_Commentaires TBG mars_Flash du mois d' avril 2009_Reporting Onatel Mai 2009 V 0_Budget 2011 v1 (4) 4" xfId="19803" xr:uid="{00000000-0005-0000-0000-000045230000}"/>
    <cellStyle name="_TableHeading_Commentaires TBG mars_Flash du mois d' avril 2009_Reporting Onatel Mai 2009 V 0_Budget Telmob 2011" xfId="3333" xr:uid="{00000000-0005-0000-0000-000046230000}"/>
    <cellStyle name="_TableHeading_Commentaires TBG mars_Flash du mois d' avril 2009_Reporting Onatel Mai 2009 V 0_Budget Telmob 2011 2" xfId="9622" xr:uid="{00000000-0005-0000-0000-000047230000}"/>
    <cellStyle name="_TableHeading_Commentaires TBG mars_Flash du mois d' avril 2009_Reporting Onatel Mai 2009 V 0_Budget Telmob 2011 3" xfId="17351" xr:uid="{00000000-0005-0000-0000-000048230000}"/>
    <cellStyle name="_TableHeading_Commentaires TBG mars_Flash du mois d' avril 2009_Reporting Onatel Mai 2009 V 0_Budget Telmob 2011 4" xfId="17598" xr:uid="{00000000-0005-0000-0000-000049230000}"/>
    <cellStyle name="_TableHeading_Commentaires TBG mars_Flash du mois d' avril 2009_Reporting Onatel septembre  2009 préparé" xfId="1858" xr:uid="{00000000-0005-0000-0000-00004A230000}"/>
    <cellStyle name="_TableHeading_Commentaires TBG mars_Flash du mois d' avril 2009_Reporting Onatel septembre  2009 préparé 2" xfId="13161" xr:uid="{00000000-0005-0000-0000-00004B230000}"/>
    <cellStyle name="_TableHeading_Commentaires TBG mars_Flash du mois d' avril 2009_Reporting Onatel septembre  2009 préparé 3" xfId="19093" xr:uid="{00000000-0005-0000-0000-00004C230000}"/>
    <cellStyle name="_TableHeading_Commentaires TBG mars_Flash du mois d' avril 2009_Reporting Onatel septembre  2009 préparé 4" xfId="19964" xr:uid="{00000000-0005-0000-0000-00004D230000}"/>
    <cellStyle name="_TableHeading_Commentaires TBG mars_Flash du mois d' avril 2009_Reporting Onatel septembre  2009 préparé_Budget 2011 v1 (4)" xfId="1859" xr:uid="{00000000-0005-0000-0000-00004E230000}"/>
    <cellStyle name="_TableHeading_Commentaires TBG mars_Flash du mois d' avril 2009_Reporting Onatel septembre  2009 préparé_Budget 2011 v1 (4) 2" xfId="11088" xr:uid="{00000000-0005-0000-0000-00004F230000}"/>
    <cellStyle name="_TableHeading_Commentaires TBG mars_Flash du mois d' avril 2009_Reporting Onatel septembre  2009 préparé_Budget 2011 v1 (4) 3" xfId="19450" xr:uid="{00000000-0005-0000-0000-000050230000}"/>
    <cellStyle name="_TableHeading_Commentaires TBG mars_Flash du mois d' avril 2009_Reporting Onatel septembre  2009 préparé_Budget 2011 v1 (4) 4" xfId="12373" xr:uid="{00000000-0005-0000-0000-000051230000}"/>
    <cellStyle name="_TableHeading_Commentaires TBG mars_Flash du mois de mai 2009" xfId="1860" xr:uid="{00000000-0005-0000-0000-000052230000}"/>
    <cellStyle name="_TableHeading_Commentaires TBG mars_Flash du mois de mai 2009 2" xfId="9724" xr:uid="{00000000-0005-0000-0000-000053230000}"/>
    <cellStyle name="_TableHeading_Commentaires TBG mars_Flash du mois de mai 2009 3" xfId="17658" xr:uid="{00000000-0005-0000-0000-000054230000}"/>
    <cellStyle name="_TableHeading_Commentaires TBG mars_Flash du mois de mai 2009 4" xfId="17162" xr:uid="{00000000-0005-0000-0000-000055230000}"/>
    <cellStyle name="_TableHeading_Commentaires TBG mars_Flash du mois de mai 2009_Budget 2011 v1 (4)" xfId="1861" xr:uid="{00000000-0005-0000-0000-000056230000}"/>
    <cellStyle name="_TableHeading_Commentaires TBG mars_Flash du mois de mai 2009_Budget 2011 v1 (4) 2" xfId="9723" xr:uid="{00000000-0005-0000-0000-000057230000}"/>
    <cellStyle name="_TableHeading_Commentaires TBG mars_Flash du mois de mai 2009_Budget 2011 v1 (4) 3" xfId="9038" xr:uid="{00000000-0005-0000-0000-000058230000}"/>
    <cellStyle name="_TableHeading_Commentaires TBG mars_Flash du mois de mai 2009_Budget 2011 v1 (4) 4" xfId="17237" xr:uid="{00000000-0005-0000-0000-000059230000}"/>
    <cellStyle name="_TableHeading_Commentaires TBG mars_Flash du mois de mai 2009_Budget Telmob 2011" xfId="3334" xr:uid="{00000000-0005-0000-0000-00005A230000}"/>
    <cellStyle name="_TableHeading_Commentaires TBG mars_Flash du mois de mai 2009_Budget Telmob 2011 2" xfId="9621" xr:uid="{00000000-0005-0000-0000-00005B230000}"/>
    <cellStyle name="_TableHeading_Commentaires TBG mars_Flash du mois de mai 2009_Budget Telmob 2011 3" xfId="9418" xr:uid="{00000000-0005-0000-0000-00005C230000}"/>
    <cellStyle name="_TableHeading_Commentaires TBG mars_Flash du mois de mai 2009_Budget Telmob 2011 4" xfId="10086" xr:uid="{00000000-0005-0000-0000-00005D230000}"/>
    <cellStyle name="_TableHeading_Commentaires TBG mars_Reporting Onatel Mai 2009 V 0" xfId="1862" xr:uid="{00000000-0005-0000-0000-00005E230000}"/>
    <cellStyle name="_TableHeading_Commentaires TBG mars_Reporting Onatel Mai 2009 V 0 2" xfId="13160" xr:uid="{00000000-0005-0000-0000-00005F230000}"/>
    <cellStyle name="_TableHeading_Commentaires TBG mars_Reporting Onatel Mai 2009 V 0 3" xfId="17657" xr:uid="{00000000-0005-0000-0000-000060230000}"/>
    <cellStyle name="_TableHeading_Commentaires TBG mars_Reporting Onatel Mai 2009 V 0 4" xfId="17231" xr:uid="{00000000-0005-0000-0000-000061230000}"/>
    <cellStyle name="_TableHeading_Commentaires TBG mars_Reporting Onatel Mai 2009 V 0_Budget 2011 v1 (4)" xfId="1863" xr:uid="{00000000-0005-0000-0000-000062230000}"/>
    <cellStyle name="_TableHeading_Commentaires TBG mars_Reporting Onatel Mai 2009 V 0_Budget 2011 v1 (4) 2" xfId="11087" xr:uid="{00000000-0005-0000-0000-000063230000}"/>
    <cellStyle name="_TableHeading_Commentaires TBG mars_Reporting Onatel Mai 2009 V 0_Budget 2011 v1 (4) 3" xfId="19038" xr:uid="{00000000-0005-0000-0000-000064230000}"/>
    <cellStyle name="_TableHeading_Commentaires TBG mars_Reporting Onatel Mai 2009 V 0_Budget 2011 v1 (4) 4" xfId="9035" xr:uid="{00000000-0005-0000-0000-000065230000}"/>
    <cellStyle name="_TableHeading_Commentaires TBG mars_Reporting Onatel Mai 2009 V 0_Budget Telmob 2011" xfId="3335" xr:uid="{00000000-0005-0000-0000-000066230000}"/>
    <cellStyle name="_TableHeading_Commentaires TBG mars_Reporting Onatel Mai 2009 V 0_Budget Telmob 2011 2" xfId="10459" xr:uid="{00000000-0005-0000-0000-000067230000}"/>
    <cellStyle name="_TableHeading_Commentaires TBG mars_Reporting Onatel Mai 2009 V 0_Budget Telmob 2011 3" xfId="12991" xr:uid="{00000000-0005-0000-0000-000068230000}"/>
    <cellStyle name="_TableHeading_Commentaires TBG mars_Reporting Onatel Mai 2009 V 0_Budget Telmob 2011 4" xfId="8492" xr:uid="{00000000-0005-0000-0000-000069230000}"/>
    <cellStyle name="_TableHeading_Commentaires TBG mars_Reporting Onatel septembre  2009 préparé" xfId="1864" xr:uid="{00000000-0005-0000-0000-00006A230000}"/>
    <cellStyle name="_TableHeading_Commentaires TBG mars_Reporting Onatel septembre  2009 préparé 2" xfId="9722" xr:uid="{00000000-0005-0000-0000-00006B230000}"/>
    <cellStyle name="_TableHeading_Commentaires TBG mars_Reporting Onatel septembre  2009 préparé 3" xfId="19449" xr:uid="{00000000-0005-0000-0000-00006C230000}"/>
    <cellStyle name="_TableHeading_Commentaires TBG mars_Reporting Onatel septembre  2009 préparé 4" xfId="9337" xr:uid="{00000000-0005-0000-0000-00006D230000}"/>
    <cellStyle name="_TableHeading_Commentaires TBG mars_Reporting Onatel septembre  2009 préparé_Budget 2011 v1 (4)" xfId="1865" xr:uid="{00000000-0005-0000-0000-00006E230000}"/>
    <cellStyle name="_TableHeading_Commentaires TBG mars_Reporting Onatel septembre  2009 préparé_Budget 2011 v1 (4) 2" xfId="9721" xr:uid="{00000000-0005-0000-0000-00006F230000}"/>
    <cellStyle name="_TableHeading_Commentaires TBG mars_Reporting Onatel septembre  2009 préparé_Budget 2011 v1 (4) 3" xfId="17656" xr:uid="{00000000-0005-0000-0000-000070230000}"/>
    <cellStyle name="_TableHeading_Commentaires TBG mars_Reporting Onatel septembre  2009 préparé_Budget 2011 v1 (4) 4" xfId="9036" xr:uid="{00000000-0005-0000-0000-000071230000}"/>
    <cellStyle name="_TableHeading_Copie de Flash du mois d' avril 2009 corrigé par NAIMI" xfId="1866" xr:uid="{00000000-0005-0000-0000-000072230000}"/>
    <cellStyle name="_TableHeading_Copie de Flash du mois d' avril 2009 corrigé par NAIMI 2" xfId="13159" xr:uid="{00000000-0005-0000-0000-000073230000}"/>
    <cellStyle name="_TableHeading_Copie de Flash du mois d' avril 2009 corrigé par NAIMI 3" xfId="17655" xr:uid="{00000000-0005-0000-0000-000074230000}"/>
    <cellStyle name="_TableHeading_Copie de Flash du mois d' avril 2009 corrigé par NAIMI 4" xfId="17235" xr:uid="{00000000-0005-0000-0000-000075230000}"/>
    <cellStyle name="_TableHeading_Copie de Flash du mois d' avril 2009 corrigé par NAIMI_Budget 2011 v1 (4)" xfId="1867" xr:uid="{00000000-0005-0000-0000-000076230000}"/>
    <cellStyle name="_TableHeading_Copie de Flash du mois d' avril 2009 corrigé par NAIMI_Budget 2011 v1 (4) 2" xfId="11086" xr:uid="{00000000-0005-0000-0000-000077230000}"/>
    <cellStyle name="_TableHeading_Copie de Flash du mois d' avril 2009 corrigé par NAIMI_Budget 2011 v1 (4) 3" xfId="19205" xr:uid="{00000000-0005-0000-0000-000078230000}"/>
    <cellStyle name="_TableHeading_Copie de Flash du mois d' avril 2009 corrigé par NAIMI_Budget 2011 v1 (4) 4" xfId="13516" xr:uid="{00000000-0005-0000-0000-000079230000}"/>
    <cellStyle name="_TableHeading_Copie de Flash du mois d' avril 2009 corrigé par NAIMI_Budget Telmob 2011" xfId="3336" xr:uid="{00000000-0005-0000-0000-00007A230000}"/>
    <cellStyle name="_TableHeading_Copie de Flash du mois d' avril 2009 corrigé par NAIMI_Budget Telmob 2011 2" xfId="11058" xr:uid="{00000000-0005-0000-0000-00007B230000}"/>
    <cellStyle name="_TableHeading_Copie de Flash du mois d' avril 2009 corrigé par NAIMI_Budget Telmob 2011 3" xfId="17350" xr:uid="{00000000-0005-0000-0000-00007C230000}"/>
    <cellStyle name="_TableHeading_Copie de Flash du mois d' avril 2009 corrigé par NAIMI_Budget Telmob 2011 4" xfId="17599" xr:uid="{00000000-0005-0000-0000-00007D230000}"/>
    <cellStyle name="_TableHeading_Copie de Flash du mois d' avril 2009 corrigé par NAIMI_Flash du mois de mai 2009" xfId="1868" xr:uid="{00000000-0005-0000-0000-00007E230000}"/>
    <cellStyle name="_TableHeading_Copie de Flash du mois d' avril 2009 corrigé par NAIMI_Flash du mois de mai 2009 2" xfId="9720" xr:uid="{00000000-0005-0000-0000-00007F230000}"/>
    <cellStyle name="_TableHeading_Copie de Flash du mois d' avril 2009 corrigé par NAIMI_Flash du mois de mai 2009 3" xfId="19448" xr:uid="{00000000-0005-0000-0000-000080230000}"/>
    <cellStyle name="_TableHeading_Copie de Flash du mois d' avril 2009 corrigé par NAIMI_Flash du mois de mai 2009 4" xfId="19688" xr:uid="{00000000-0005-0000-0000-000081230000}"/>
    <cellStyle name="_TableHeading_Copie de Flash du mois d' avril 2009 corrigé par NAIMI_Flash du mois de mai 2009_Budget 2011 v1 (4)" xfId="1869" xr:uid="{00000000-0005-0000-0000-000082230000}"/>
    <cellStyle name="_TableHeading_Copie de Flash du mois d' avril 2009 corrigé par NAIMI_Flash du mois de mai 2009_Budget 2011 v1 (4) 2" xfId="9719" xr:uid="{00000000-0005-0000-0000-000083230000}"/>
    <cellStyle name="_TableHeading_Copie de Flash du mois d' avril 2009 corrigé par NAIMI_Flash du mois de mai 2009_Budget 2011 v1 (4) 3" xfId="17654" xr:uid="{00000000-0005-0000-0000-000084230000}"/>
    <cellStyle name="_TableHeading_Copie de Flash du mois d' avril 2009 corrigé par NAIMI_Flash du mois de mai 2009_Budget 2011 v1 (4) 4" xfId="19963" xr:uid="{00000000-0005-0000-0000-000085230000}"/>
    <cellStyle name="_TableHeading_Copie de Flash du mois d' avril 2009 corrigé par NAIMI_Flash du mois de mai 2009_Budget Telmob 2011" xfId="3337" xr:uid="{00000000-0005-0000-0000-000086230000}"/>
    <cellStyle name="_TableHeading_Copie de Flash du mois d' avril 2009 corrigé par NAIMI_Flash du mois de mai 2009_Budget Telmob 2011 2" xfId="10642" xr:uid="{00000000-0005-0000-0000-000087230000}"/>
    <cellStyle name="_TableHeading_Copie de Flash du mois d' avril 2009 corrigé par NAIMI_Flash du mois de mai 2009_Budget Telmob 2011 3" xfId="9419" xr:uid="{00000000-0005-0000-0000-000088230000}"/>
    <cellStyle name="_TableHeading_Copie de Flash du mois d' avril 2009 corrigé par NAIMI_Flash du mois de mai 2009_Budget Telmob 2011 4" xfId="19421" xr:uid="{00000000-0005-0000-0000-000089230000}"/>
    <cellStyle name="_TableHeading_Copie de Flash du mois d' avril 2009 corrigé par NAIMI_Reporting Onatel Mai 2009 V 0" xfId="1870" xr:uid="{00000000-0005-0000-0000-00008A230000}"/>
    <cellStyle name="_TableHeading_Copie de Flash du mois d' avril 2009 corrigé par NAIMI_Reporting Onatel Mai 2009 V 0 2" xfId="13158" xr:uid="{00000000-0005-0000-0000-00008B230000}"/>
    <cellStyle name="_TableHeading_Copie de Flash du mois d' avril 2009 corrigé par NAIMI_Reporting Onatel Mai 2009 V 0 3" xfId="8478" xr:uid="{00000000-0005-0000-0000-00008C230000}"/>
    <cellStyle name="_TableHeading_Copie de Flash du mois d' avril 2009 corrigé par NAIMI_Reporting Onatel Mai 2009 V 0 4" xfId="10564" xr:uid="{00000000-0005-0000-0000-00008D230000}"/>
    <cellStyle name="_TableHeading_Copie de Flash du mois d' avril 2009 corrigé par NAIMI_Reporting Onatel Mai 2009 V 0_Budget 2011 v1 (4)" xfId="1871" xr:uid="{00000000-0005-0000-0000-00008E230000}"/>
    <cellStyle name="_TableHeading_Copie de Flash du mois d' avril 2009 corrigé par NAIMI_Reporting Onatel Mai 2009 V 0_Budget 2011 v1 (4) 2" xfId="11085" xr:uid="{00000000-0005-0000-0000-00008F230000}"/>
    <cellStyle name="_TableHeading_Copie de Flash du mois d' avril 2009 corrigé par NAIMI_Reporting Onatel Mai 2009 V 0_Budget 2011 v1 (4) 3" xfId="17653" xr:uid="{00000000-0005-0000-0000-000090230000}"/>
    <cellStyle name="_TableHeading_Copie de Flash du mois d' avril 2009 corrigé par NAIMI_Reporting Onatel Mai 2009 V 0_Budget 2011 v1 (4) 4" xfId="10832" xr:uid="{00000000-0005-0000-0000-000091230000}"/>
    <cellStyle name="_TableHeading_Copie de Flash du mois d' avril 2009 corrigé par NAIMI_Reporting Onatel Mai 2009 V 0_Budget Telmob 2011" xfId="3338" xr:uid="{00000000-0005-0000-0000-000092230000}"/>
    <cellStyle name="_TableHeading_Copie de Flash du mois d' avril 2009 corrigé par NAIMI_Reporting Onatel Mai 2009 V 0_Budget Telmob 2011 2" xfId="10537" xr:uid="{00000000-0005-0000-0000-000093230000}"/>
    <cellStyle name="_TableHeading_Copie de Flash du mois d' avril 2009 corrigé par NAIMI_Reporting Onatel Mai 2009 V 0_Budget Telmob 2011 3" xfId="12992" xr:uid="{00000000-0005-0000-0000-000094230000}"/>
    <cellStyle name="_TableHeading_Copie de Flash du mois d' avril 2009 corrigé par NAIMI_Reporting Onatel Mai 2009 V 0_Budget Telmob 2011 4" xfId="8366" xr:uid="{00000000-0005-0000-0000-000095230000}"/>
    <cellStyle name="_TableHeading_Copie de Flash du mois d' avril 2009 corrigé par NAIMI_Reporting Onatel Mai 2009 V 0_Reporting Onatel septembre  2009 préparé" xfId="1872" xr:uid="{00000000-0005-0000-0000-000096230000}"/>
    <cellStyle name="_TableHeading_Copie de Flash du mois d' avril 2009 corrigé par NAIMI_Reporting Onatel Mai 2009 V 0_Reporting Onatel septembre  2009 préparé 2" xfId="9718" xr:uid="{00000000-0005-0000-0000-000097230000}"/>
    <cellStyle name="_TableHeading_Copie de Flash du mois d' avril 2009 corrigé par NAIMI_Reporting Onatel Mai 2009 V 0_Reporting Onatel septembre  2009 préparé 3" xfId="19133" xr:uid="{00000000-0005-0000-0000-000098230000}"/>
    <cellStyle name="_TableHeading_Copie de Flash du mois d' avril 2009 corrigé par NAIMI_Reporting Onatel Mai 2009 V 0_Reporting Onatel septembre  2009 préparé 4" xfId="19859" xr:uid="{00000000-0005-0000-0000-000099230000}"/>
    <cellStyle name="_TableHeading_Copie de Flash du mois d' avril 2009 corrigé par NAIMI_Reporting Onatel Mai 2009 V 0_Reporting Onatel septembre  2009 préparé_Budget 2011 v1 (4)" xfId="1873" xr:uid="{00000000-0005-0000-0000-00009A230000}"/>
    <cellStyle name="_TableHeading_Copie de Flash du mois d' avril 2009 corrigé par NAIMI_Reporting Onatel Mai 2009 V 0_Reporting Onatel septembre  2009 préparé_Budget 2011 v1 (4) 2" xfId="9717" xr:uid="{00000000-0005-0000-0000-00009B230000}"/>
    <cellStyle name="_TableHeading_Copie de Flash du mois d' avril 2009 corrigé par NAIMI_Reporting Onatel Mai 2009 V 0_Reporting Onatel septembre  2009 préparé_Budget 2011 v1 (4) 3" xfId="19447" xr:uid="{00000000-0005-0000-0000-00009C230000}"/>
    <cellStyle name="_TableHeading_Copie de Flash du mois d' avril 2009 corrigé par NAIMI_Reporting Onatel Mai 2009 V 0_Reporting Onatel septembre  2009 préparé_Budget 2011 v1 (4) 4" xfId="19962" xr:uid="{00000000-0005-0000-0000-00009D230000}"/>
    <cellStyle name="_TableHeading_Copie de Flash du mois d' avril 2009 corrigé par NAIMI_Reporting Onatel septembre  2009 préparé" xfId="1874" xr:uid="{00000000-0005-0000-0000-00009E230000}"/>
    <cellStyle name="_TableHeading_Copie de Flash du mois d' avril 2009 corrigé par NAIMI_Reporting Onatel septembre  2009 préparé 2" xfId="13157" xr:uid="{00000000-0005-0000-0000-00009F230000}"/>
    <cellStyle name="_TableHeading_Copie de Flash du mois d' avril 2009 corrigé par NAIMI_Reporting Onatel septembre  2009 préparé 3" xfId="17652" xr:uid="{00000000-0005-0000-0000-0000A0230000}"/>
    <cellStyle name="_TableHeading_Copie de Flash du mois d' avril 2009 corrigé par NAIMI_Reporting Onatel septembre  2009 préparé 4" xfId="9648" xr:uid="{00000000-0005-0000-0000-0000A1230000}"/>
    <cellStyle name="_TableHeading_Copie de Flash du mois d' avril 2009 corrigé par NAIMI_Reporting Onatel septembre  2009 préparé_Budget 2011 v1 (4)" xfId="1875" xr:uid="{00000000-0005-0000-0000-0000A2230000}"/>
    <cellStyle name="_TableHeading_Copie de Flash du mois d' avril 2009 corrigé par NAIMI_Reporting Onatel septembre  2009 préparé_Budget 2011 v1 (4) 2" xfId="11084" xr:uid="{00000000-0005-0000-0000-0000A3230000}"/>
    <cellStyle name="_TableHeading_Copie de Flash du mois d' avril 2009 corrigé par NAIMI_Reporting Onatel septembre  2009 préparé_Budget 2011 v1 (4) 3" xfId="8535" xr:uid="{00000000-0005-0000-0000-0000A4230000}"/>
    <cellStyle name="_TableHeading_Copie de Flash du mois d' avril 2009 corrigé par NAIMI_Reporting Onatel septembre  2009 préparé_Budget 2011 v1 (4) 4" xfId="17125" xr:uid="{00000000-0005-0000-0000-0000A5230000}"/>
    <cellStyle name="_TableHeading_Flash du mois d' avril 2009" xfId="1876" xr:uid="{00000000-0005-0000-0000-0000A6230000}"/>
    <cellStyle name="_TableHeading_Flash du mois d' avril 2009 2" xfId="9716" xr:uid="{00000000-0005-0000-0000-0000A7230000}"/>
    <cellStyle name="_TableHeading_Flash du mois d' avril 2009 3" xfId="10140" xr:uid="{00000000-0005-0000-0000-0000A8230000}"/>
    <cellStyle name="_TableHeading_Flash du mois d' avril 2009 4" xfId="10487" xr:uid="{00000000-0005-0000-0000-0000A9230000}"/>
    <cellStyle name="_TableHeading_Flash du mois d' avril 2009_Budget 2011 v1 (4)" xfId="1877" xr:uid="{00000000-0005-0000-0000-0000AA230000}"/>
    <cellStyle name="_TableHeading_Flash du mois d' avril 2009_Budget 2011 v1 (4) 2" xfId="9715" xr:uid="{00000000-0005-0000-0000-0000AB230000}"/>
    <cellStyle name="_TableHeading_Flash du mois d' avril 2009_Budget 2011 v1 (4) 3" xfId="9087" xr:uid="{00000000-0005-0000-0000-0000AC230000}"/>
    <cellStyle name="_TableHeading_Flash du mois d' avril 2009_Budget 2011 v1 (4) 4" xfId="19796" xr:uid="{00000000-0005-0000-0000-0000AD230000}"/>
    <cellStyle name="_TableHeading_Flash du mois d' avril 2009_Budget Telmob 2011" xfId="3339" xr:uid="{00000000-0005-0000-0000-0000AE230000}"/>
    <cellStyle name="_TableHeading_Flash du mois d' avril 2009_Budget Telmob 2011 2" xfId="11756" xr:uid="{00000000-0005-0000-0000-0000AF230000}"/>
    <cellStyle name="_TableHeading_Flash du mois d' avril 2009_Budget Telmob 2011 3" xfId="12993" xr:uid="{00000000-0005-0000-0000-0000B0230000}"/>
    <cellStyle name="_TableHeading_Flash du mois d' avril 2009_Budget Telmob 2011 4" xfId="19174" xr:uid="{00000000-0005-0000-0000-0000B1230000}"/>
    <cellStyle name="_TableHeading_Flash du mois d' avril 2009_Flash du mois de mai 2009" xfId="1878" xr:uid="{00000000-0005-0000-0000-0000B2230000}"/>
    <cellStyle name="_TableHeading_Flash du mois d' avril 2009_Flash du mois de mai 2009 2" xfId="13156" xr:uid="{00000000-0005-0000-0000-0000B3230000}"/>
    <cellStyle name="_TableHeading_Flash du mois d' avril 2009_Flash du mois de mai 2009 3" xfId="10323" xr:uid="{00000000-0005-0000-0000-0000B4230000}"/>
    <cellStyle name="_TableHeading_Flash du mois d' avril 2009_Flash du mois de mai 2009 4" xfId="19961" xr:uid="{00000000-0005-0000-0000-0000B5230000}"/>
    <cellStyle name="_TableHeading_Flash du mois d' avril 2009_Flash du mois de mai 2009_Budget 2011 v1 (4)" xfId="1879" xr:uid="{00000000-0005-0000-0000-0000B6230000}"/>
    <cellStyle name="_TableHeading_Flash du mois d' avril 2009_Flash du mois de mai 2009_Budget 2011 v1 (4) 2" xfId="11083" xr:uid="{00000000-0005-0000-0000-0000B7230000}"/>
    <cellStyle name="_TableHeading_Flash du mois d' avril 2009_Flash du mois de mai 2009_Budget 2011 v1 (4) 3" xfId="12899" xr:uid="{00000000-0005-0000-0000-0000B8230000}"/>
    <cellStyle name="_TableHeading_Flash du mois d' avril 2009_Flash du mois de mai 2009_Budget 2011 v1 (4) 4" xfId="9647" xr:uid="{00000000-0005-0000-0000-0000B9230000}"/>
    <cellStyle name="_TableHeading_Flash du mois d' avril 2009_Flash du mois de mai 2009_Budget Telmob 2011" xfId="3340" xr:uid="{00000000-0005-0000-0000-0000BA230000}"/>
    <cellStyle name="_TableHeading_Flash du mois d' avril 2009_Flash du mois de mai 2009_Budget Telmob 2011 2" xfId="11254" xr:uid="{00000000-0005-0000-0000-0000BB230000}"/>
    <cellStyle name="_TableHeading_Flash du mois d' avril 2009_Flash du mois de mai 2009_Budget Telmob 2011 3" xfId="12994" xr:uid="{00000000-0005-0000-0000-0000BC230000}"/>
    <cellStyle name="_TableHeading_Flash du mois d' avril 2009_Flash du mois de mai 2009_Budget Telmob 2011 4" xfId="17600" xr:uid="{00000000-0005-0000-0000-0000BD230000}"/>
    <cellStyle name="_TableHeading_Flash du mois d' avril 2009_Reporting Onatel Mai 2009 V 0" xfId="1880" xr:uid="{00000000-0005-0000-0000-0000BE230000}"/>
    <cellStyle name="_TableHeading_Flash du mois d' avril 2009_Reporting Onatel Mai 2009 V 0 2" xfId="9714" xr:uid="{00000000-0005-0000-0000-0000BF230000}"/>
    <cellStyle name="_TableHeading_Flash du mois d' avril 2009_Reporting Onatel Mai 2009 V 0 3" xfId="10122" xr:uid="{00000000-0005-0000-0000-0000C0230000}"/>
    <cellStyle name="_TableHeading_Flash du mois d' avril 2009_Reporting Onatel Mai 2009 V 0 4" xfId="17164" xr:uid="{00000000-0005-0000-0000-0000C1230000}"/>
    <cellStyle name="_TableHeading_Flash du mois d' avril 2009_Reporting Onatel Mai 2009 V 0_Budget 2011 v1 (4)" xfId="1881" xr:uid="{00000000-0005-0000-0000-0000C2230000}"/>
    <cellStyle name="_TableHeading_Flash du mois d' avril 2009_Reporting Onatel Mai 2009 V 0_Budget 2011 v1 (4) 2" xfId="9713" xr:uid="{00000000-0005-0000-0000-0000C3230000}"/>
    <cellStyle name="_TableHeading_Flash du mois d' avril 2009_Reporting Onatel Mai 2009 V 0_Budget 2011 v1 (4) 3" xfId="9099" xr:uid="{00000000-0005-0000-0000-0000C4230000}"/>
    <cellStyle name="_TableHeading_Flash du mois d' avril 2009_Reporting Onatel Mai 2009 V 0_Budget 2011 v1 (4) 4" xfId="19347" xr:uid="{00000000-0005-0000-0000-0000C5230000}"/>
    <cellStyle name="_TableHeading_Flash du mois d' avril 2009_Reporting Onatel Mai 2009 V 0_Budget Telmob 2011" xfId="3341" xr:uid="{00000000-0005-0000-0000-0000C6230000}"/>
    <cellStyle name="_TableHeading_Flash du mois d' avril 2009_Reporting Onatel Mai 2009 V 0_Budget Telmob 2011 2" xfId="10538" xr:uid="{00000000-0005-0000-0000-0000C7230000}"/>
    <cellStyle name="_TableHeading_Flash du mois d' avril 2009_Reporting Onatel Mai 2009 V 0_Budget Telmob 2011 3" xfId="12995" xr:uid="{00000000-0005-0000-0000-0000C8230000}"/>
    <cellStyle name="_TableHeading_Flash du mois d' avril 2009_Reporting Onatel Mai 2009 V 0_Budget Telmob 2011 4" xfId="8548" xr:uid="{00000000-0005-0000-0000-0000C9230000}"/>
    <cellStyle name="_TableHeading_Flash du mois d' avril 2009_Reporting Onatel septembre  2009 préparé" xfId="1882" xr:uid="{00000000-0005-0000-0000-0000CA230000}"/>
    <cellStyle name="_TableHeading_Flash du mois d' avril 2009_Reporting Onatel septembre  2009 préparé 2" xfId="13155" xr:uid="{00000000-0005-0000-0000-0000CB230000}"/>
    <cellStyle name="_TableHeading_Flash du mois d' avril 2009_Reporting Onatel septembre  2009 préparé 3" xfId="17651" xr:uid="{00000000-0005-0000-0000-0000CC230000}"/>
    <cellStyle name="_TableHeading_Flash du mois d' avril 2009_Reporting Onatel septembre  2009 préparé 4" xfId="13515" xr:uid="{00000000-0005-0000-0000-0000CD230000}"/>
    <cellStyle name="_TableHeading_Flash du mois d' avril 2009_Reporting Onatel septembre  2009 préparé_Budget 2011 v1 (4)" xfId="1883" xr:uid="{00000000-0005-0000-0000-0000CE230000}"/>
    <cellStyle name="_TableHeading_Flash du mois d' avril 2009_Reporting Onatel septembre  2009 préparé_Budget 2011 v1 (4) 2" xfId="11082" xr:uid="{00000000-0005-0000-0000-0000CF230000}"/>
    <cellStyle name="_TableHeading_Flash du mois d' avril 2009_Reporting Onatel septembre  2009 préparé_Budget 2011 v1 (4) 3" xfId="18969" xr:uid="{00000000-0005-0000-0000-0000D0230000}"/>
    <cellStyle name="_TableHeading_Flash du mois d' avril 2009_Reporting Onatel septembre  2009 préparé_Budget 2011 v1 (4) 4" xfId="19746" xr:uid="{00000000-0005-0000-0000-0000D1230000}"/>
    <cellStyle name="_TableHeading_Flash du mois de mai 2009" xfId="1884" xr:uid="{00000000-0005-0000-0000-0000D2230000}"/>
    <cellStyle name="_TableHeading_Flash du mois de mai 2009 2" xfId="9712" xr:uid="{00000000-0005-0000-0000-0000D3230000}"/>
    <cellStyle name="_TableHeading_Flash du mois de mai 2009 3" xfId="19446" xr:uid="{00000000-0005-0000-0000-0000D4230000}"/>
    <cellStyle name="_TableHeading_Flash du mois de mai 2009 4" xfId="19960" xr:uid="{00000000-0005-0000-0000-0000D5230000}"/>
    <cellStyle name="_TableHeading_Flash du mois de mai 2009_Budget 2011 v1 (4)" xfId="1885" xr:uid="{00000000-0005-0000-0000-0000D6230000}"/>
    <cellStyle name="_TableHeading_Flash du mois de mai 2009_Budget 2011 v1 (4) 2" xfId="9711" xr:uid="{00000000-0005-0000-0000-0000D7230000}"/>
    <cellStyle name="_TableHeading_Flash du mois de mai 2009_Budget 2011 v1 (4) 3" xfId="17650" xr:uid="{00000000-0005-0000-0000-0000D8230000}"/>
    <cellStyle name="_TableHeading_Flash du mois de mai 2009_Budget 2011 v1 (4) 4" xfId="10470" xr:uid="{00000000-0005-0000-0000-0000D9230000}"/>
    <cellStyle name="_TableHeading_Flash du mois de mai 2009_Budget Telmob 2011" xfId="3342" xr:uid="{00000000-0005-0000-0000-0000DA230000}"/>
    <cellStyle name="_TableHeading_Flash du mois de mai 2009_Budget Telmob 2011 2" xfId="9620" xr:uid="{00000000-0005-0000-0000-0000DB230000}"/>
    <cellStyle name="_TableHeading_Flash du mois de mai 2009_Budget Telmob 2011 3" xfId="12996" xr:uid="{00000000-0005-0000-0000-0000DC230000}"/>
    <cellStyle name="_TableHeading_Flash du mois de mai 2009_Budget Telmob 2011 4" xfId="8447" xr:uid="{00000000-0005-0000-0000-0000DD230000}"/>
    <cellStyle name="_TableHeading_P &amp; L Conso" xfId="1886" xr:uid="{00000000-0005-0000-0000-0000DE230000}"/>
    <cellStyle name="_TableHeading_P &amp; L Conso 2" xfId="13154" xr:uid="{00000000-0005-0000-0000-0000DF230000}"/>
    <cellStyle name="_TableHeading_P &amp; L Conso 3" xfId="17649" xr:uid="{00000000-0005-0000-0000-0000E0230000}"/>
    <cellStyle name="_TableHeading_P &amp; L Conso 4" xfId="13513" xr:uid="{00000000-0005-0000-0000-0000E1230000}"/>
    <cellStyle name="_TableHeading_P &amp; L Conso_Budget 2011 v1 (4)" xfId="1887" xr:uid="{00000000-0005-0000-0000-0000E2230000}"/>
    <cellStyle name="_TableHeading_P &amp; L Conso_Budget 2011 v1 (4) 2" xfId="11081" xr:uid="{00000000-0005-0000-0000-0000E3230000}"/>
    <cellStyle name="_TableHeading_P &amp; L Conso_Budget 2011 v1 (4) 3" xfId="19194" xr:uid="{00000000-0005-0000-0000-0000E4230000}"/>
    <cellStyle name="_TableHeading_P &amp; L Conso_Budget 2011 v1 (4) 4" xfId="19881" xr:uid="{00000000-0005-0000-0000-0000E5230000}"/>
    <cellStyle name="_TableHeading_P &amp; L Conso_Budget Telmob 2011" xfId="3343" xr:uid="{00000000-0005-0000-0000-0000E6230000}"/>
    <cellStyle name="_TableHeading_P &amp; L Conso_Budget Telmob 2011 2" xfId="9619" xr:uid="{00000000-0005-0000-0000-0000E7230000}"/>
    <cellStyle name="_TableHeading_P &amp; L Conso_Budget Telmob 2011 3" xfId="17349" xr:uid="{00000000-0005-0000-0000-0000E8230000}"/>
    <cellStyle name="_TableHeading_P &amp; L Conso_Budget Telmob 2011 4" xfId="17601" xr:uid="{00000000-0005-0000-0000-0000E9230000}"/>
    <cellStyle name="_TableHeading_P &amp; L Conso_COMMENTAIRES JUILLET 2009" xfId="1888" xr:uid="{00000000-0005-0000-0000-0000EA230000}"/>
    <cellStyle name="_TableHeading_P &amp; L Conso_COMMENTAIRES JUILLET 2009 2" xfId="9710" xr:uid="{00000000-0005-0000-0000-0000EB230000}"/>
    <cellStyle name="_TableHeading_P &amp; L Conso_COMMENTAIRES JUILLET 2009 3" xfId="19445" xr:uid="{00000000-0005-0000-0000-0000EC230000}"/>
    <cellStyle name="_TableHeading_P &amp; L Conso_COMMENTAIRES JUILLET 2009 4" xfId="19959" xr:uid="{00000000-0005-0000-0000-0000ED230000}"/>
    <cellStyle name="_TableHeading_P &amp; L Conso_COMMENTAIRES JUILLET 2009_Budget 2011 v1 (4)" xfId="1889" xr:uid="{00000000-0005-0000-0000-0000EE230000}"/>
    <cellStyle name="_TableHeading_P &amp; L Conso_COMMENTAIRES JUILLET 2009_Budget 2011 v1 (4) 2" xfId="9709" xr:uid="{00000000-0005-0000-0000-0000EF230000}"/>
    <cellStyle name="_TableHeading_P &amp; L Conso_COMMENTAIRES JUILLET 2009_Budget 2011 v1 (4) 3" xfId="17648" xr:uid="{00000000-0005-0000-0000-0000F0230000}"/>
    <cellStyle name="_TableHeading_P &amp; L Conso_COMMENTAIRES JUILLET 2009_Budget 2011 v1 (4) 4" xfId="11069" xr:uid="{00000000-0005-0000-0000-0000F1230000}"/>
    <cellStyle name="_TableHeading_P &amp; L Conso_COMMENTAIRES JUILLET 2009_Budget Telmob 2011" xfId="3344" xr:uid="{00000000-0005-0000-0000-0000F2230000}"/>
    <cellStyle name="_TableHeading_P &amp; L Conso_COMMENTAIRES JUILLET 2009_Budget Telmob 2011 2" xfId="11755" xr:uid="{00000000-0005-0000-0000-0000F3230000}"/>
    <cellStyle name="_TableHeading_P &amp; L Conso_COMMENTAIRES JUILLET 2009_Budget Telmob 2011 3" xfId="12997" xr:uid="{00000000-0005-0000-0000-0000F4230000}"/>
    <cellStyle name="_TableHeading_P &amp; L Conso_COMMENTAIRES JUILLET 2009_Budget Telmob 2011 4" xfId="19422" xr:uid="{00000000-0005-0000-0000-0000F5230000}"/>
    <cellStyle name="_TableHeading_P&amp;L S1 2008" xfId="1890" xr:uid="{00000000-0005-0000-0000-0000F6230000}"/>
    <cellStyle name="_TableHeading_P&amp;L S1 2008 2" xfId="13153" xr:uid="{00000000-0005-0000-0000-0000F7230000}"/>
    <cellStyle name="_TableHeading_P&amp;L S1 2008 3" xfId="8483" xr:uid="{00000000-0005-0000-0000-0000F8230000}"/>
    <cellStyle name="_TableHeading_P&amp;L S1 2008 4" xfId="17114" xr:uid="{00000000-0005-0000-0000-0000F9230000}"/>
    <cellStyle name="_TableHeading_P&amp;L S1 2008_Budget 2011 v1 (4)" xfId="1891" xr:uid="{00000000-0005-0000-0000-0000FA230000}"/>
    <cellStyle name="_TableHeading_P&amp;L S1 2008_Budget 2011 v1 (4) 2" xfId="13152" xr:uid="{00000000-0005-0000-0000-0000FB230000}"/>
    <cellStyle name="_TableHeading_P&amp;L S1 2008_Budget 2011 v1 (4) 3" xfId="17647" xr:uid="{00000000-0005-0000-0000-0000FC230000}"/>
    <cellStyle name="_TableHeading_P&amp;L S1 2008_Budget 2011 v1 (4) 4" xfId="13511" xr:uid="{00000000-0005-0000-0000-0000FD230000}"/>
    <cellStyle name="_TableHeading_P&amp;L S1 2008_Budget Telmob 2011" xfId="3345" xr:uid="{00000000-0005-0000-0000-0000FE230000}"/>
    <cellStyle name="_TableHeading_P&amp;L S1 2008_Budget Telmob 2011 2" xfId="11753" xr:uid="{00000000-0005-0000-0000-0000FF230000}"/>
    <cellStyle name="_TableHeading_P&amp;L S1 2008_Budget Telmob 2011 3" xfId="12998" xr:uid="{00000000-0005-0000-0000-000000240000}"/>
    <cellStyle name="_TableHeading_P&amp;L S1 2008_Budget Telmob 2011 4" xfId="19249" xr:uid="{00000000-0005-0000-0000-000001240000}"/>
    <cellStyle name="_TableHeading_Reporting Onatel Avril 2009 V0" xfId="1892" xr:uid="{00000000-0005-0000-0000-000002240000}"/>
    <cellStyle name="_TableHeading_Reporting Onatel Avril 2009 V0 2" xfId="13151" xr:uid="{00000000-0005-0000-0000-000003240000}"/>
    <cellStyle name="_TableHeading_Reporting Onatel Avril 2009 V0 3" xfId="19121" xr:uid="{00000000-0005-0000-0000-000004240000}"/>
    <cellStyle name="_TableHeading_Reporting Onatel Avril 2009 V0 4" xfId="19818" xr:uid="{00000000-0005-0000-0000-000005240000}"/>
    <cellStyle name="_TableHeading_Reporting Onatel Avril 2009 V0_Budget 2011 v1 (4)" xfId="1893" xr:uid="{00000000-0005-0000-0000-000006240000}"/>
    <cellStyle name="_TableHeading_Reporting Onatel Avril 2009 V0_Budget 2011 v1 (4) 2" xfId="13150" xr:uid="{00000000-0005-0000-0000-000007240000}"/>
    <cellStyle name="_TableHeading_Reporting Onatel Avril 2009 V0_Budget 2011 v1 (4) 3" xfId="19444" xr:uid="{00000000-0005-0000-0000-000008240000}"/>
    <cellStyle name="_TableHeading_Reporting Onatel Avril 2009 V0_Budget 2011 v1 (4) 4" xfId="19958" xr:uid="{00000000-0005-0000-0000-000009240000}"/>
    <cellStyle name="_TableHeading_Reporting Onatel Avril 2009 V0_Budget Telmob 2011" xfId="3346" xr:uid="{00000000-0005-0000-0000-00000A240000}"/>
    <cellStyle name="_TableHeading_Reporting Onatel Avril 2009 V0_Budget Telmob 2011 2" xfId="11751" xr:uid="{00000000-0005-0000-0000-00000B240000}"/>
    <cellStyle name="_TableHeading_Reporting Onatel Avril 2009 V0_Budget Telmob 2011 3" xfId="12999" xr:uid="{00000000-0005-0000-0000-00000C240000}"/>
    <cellStyle name="_TableHeading_Reporting Onatel Avril 2009 V0_Budget Telmob 2011 4" xfId="17602" xr:uid="{00000000-0005-0000-0000-00000D240000}"/>
    <cellStyle name="_TableHeading_Reporting Onatel Avril 2009 V0_Copie de Flash du mois d' avril 2009 corrigé par NAIMI" xfId="1894" xr:uid="{00000000-0005-0000-0000-00000E240000}"/>
    <cellStyle name="_TableHeading_Reporting Onatel Avril 2009 V0_Copie de Flash du mois d' avril 2009 corrigé par NAIMI 2" xfId="13149" xr:uid="{00000000-0005-0000-0000-00000F240000}"/>
    <cellStyle name="_TableHeading_Reporting Onatel Avril 2009 V0_Copie de Flash du mois d' avril 2009 corrigé par NAIMI 3" xfId="17646" xr:uid="{00000000-0005-0000-0000-000010240000}"/>
    <cellStyle name="_TableHeading_Reporting Onatel Avril 2009 V0_Copie de Flash du mois d' avril 2009 corrigé par NAIMI 4" xfId="10656" xr:uid="{00000000-0005-0000-0000-000011240000}"/>
    <cellStyle name="_TableHeading_Reporting Onatel Avril 2009 V0_Copie de Flash du mois d' avril 2009 corrigé par NAIMI_Budget 2011 v1 (4)" xfId="1895" xr:uid="{00000000-0005-0000-0000-000012240000}"/>
    <cellStyle name="_TableHeading_Reporting Onatel Avril 2009 V0_Copie de Flash du mois d' avril 2009 corrigé par NAIMI_Budget 2011 v1 (4) 2" xfId="13148" xr:uid="{00000000-0005-0000-0000-000013240000}"/>
    <cellStyle name="_TableHeading_Reporting Onatel Avril 2009 V0_Copie de Flash du mois d' avril 2009 corrigé par NAIMI_Budget 2011 v1 (4) 3" xfId="8546" xr:uid="{00000000-0005-0000-0000-000014240000}"/>
    <cellStyle name="_TableHeading_Reporting Onatel Avril 2009 V0_Copie de Flash du mois d' avril 2009 corrigé par NAIMI_Budget 2011 v1 (4) 4" xfId="17153" xr:uid="{00000000-0005-0000-0000-000015240000}"/>
    <cellStyle name="_TableHeading_Reporting Onatel Avril 2009 V0_Copie de Flash du mois d' avril 2009 corrigé par NAIMI_Budget Telmob 2011" xfId="3347" xr:uid="{00000000-0005-0000-0000-000016240000}"/>
    <cellStyle name="_TableHeading_Reporting Onatel Avril 2009 V0_Copie de Flash du mois d' avril 2009 corrigé par NAIMI_Budget Telmob 2011 2" xfId="11749" xr:uid="{00000000-0005-0000-0000-000017240000}"/>
    <cellStyle name="_TableHeading_Reporting Onatel Avril 2009 V0_Copie de Flash du mois d' avril 2009 corrigé par NAIMI_Budget Telmob 2011 3" xfId="13000" xr:uid="{00000000-0005-0000-0000-000018240000}"/>
    <cellStyle name="_TableHeading_Reporting Onatel Avril 2009 V0_Copie de Flash du mois d' avril 2009 corrigé par NAIMI_Budget Telmob 2011 4" xfId="17603" xr:uid="{00000000-0005-0000-0000-000019240000}"/>
    <cellStyle name="_TableHeading_Reporting Onatel Avril 2009 V0_Copie de Flash du mois d' avril 2009 corrigé par NAIMI_Flash du mois de mai 2009" xfId="1896" xr:uid="{00000000-0005-0000-0000-00001A240000}"/>
    <cellStyle name="_TableHeading_Reporting Onatel Avril 2009 V0_Copie de Flash du mois d' avril 2009 corrigé par NAIMI_Flash du mois de mai 2009 2" xfId="13147" xr:uid="{00000000-0005-0000-0000-00001B240000}"/>
    <cellStyle name="_TableHeading_Reporting Onatel Avril 2009 V0_Copie de Flash du mois d' avril 2009 corrigé par NAIMI_Flash du mois de mai 2009 3" xfId="10070" xr:uid="{00000000-0005-0000-0000-00001C240000}"/>
    <cellStyle name="_TableHeading_Reporting Onatel Avril 2009 V0_Copie de Flash du mois d' avril 2009 corrigé par NAIMI_Flash du mois de mai 2009 4" xfId="17221" xr:uid="{00000000-0005-0000-0000-00001D240000}"/>
    <cellStyle name="_TableHeading_Reporting Onatel Avril 2009 V0_Copie de Flash du mois d' avril 2009 corrigé par NAIMI_Flash du mois de mai 2009_Budget 2011 v1 (4)" xfId="1897" xr:uid="{00000000-0005-0000-0000-00001E240000}"/>
    <cellStyle name="_TableHeading_Reporting Onatel Avril 2009 V0_Copie de Flash du mois d' avril 2009 corrigé par NAIMI_Flash du mois de mai 2009_Budget 2011 v1 (4) 2" xfId="13146" xr:uid="{00000000-0005-0000-0000-00001F240000}"/>
    <cellStyle name="_TableHeading_Reporting Onatel Avril 2009 V0_Copie de Flash du mois d' avril 2009 corrigé par NAIMI_Flash du mois de mai 2009_Budget 2011 v1 (4) 3" xfId="17645" xr:uid="{00000000-0005-0000-0000-000020240000}"/>
    <cellStyle name="_TableHeading_Reporting Onatel Avril 2009 V0_Copie de Flash du mois d' avril 2009 corrigé par NAIMI_Flash du mois de mai 2009_Budget 2011 v1 (4) 4" xfId="17335" xr:uid="{00000000-0005-0000-0000-000021240000}"/>
    <cellStyle name="_TableHeading_Reporting Onatel Avril 2009 V0_Copie de Flash du mois d' avril 2009 corrigé par NAIMI_Flash du mois de mai 2009_Budget Telmob 2011" xfId="3348" xr:uid="{00000000-0005-0000-0000-000022240000}"/>
    <cellStyle name="_TableHeading_Reporting Onatel Avril 2009 V0_Copie de Flash du mois d' avril 2009 corrigé par NAIMI_Flash du mois de mai 2009_Budget Telmob 2011 2" xfId="11747" xr:uid="{00000000-0005-0000-0000-000023240000}"/>
    <cellStyle name="_TableHeading_Reporting Onatel Avril 2009 V0_Copie de Flash du mois d' avril 2009 corrigé par NAIMI_Flash du mois de mai 2009_Budget Telmob 2011 3" xfId="13001" xr:uid="{00000000-0005-0000-0000-000024240000}"/>
    <cellStyle name="_TableHeading_Reporting Onatel Avril 2009 V0_Copie de Flash du mois d' avril 2009 corrigé par NAIMI_Flash du mois de mai 2009_Budget Telmob 2011 4" xfId="19423" xr:uid="{00000000-0005-0000-0000-000025240000}"/>
    <cellStyle name="_TableHeading_Reporting Onatel Avril 2009 V0_Copie de Flash du mois d' avril 2009 corrigé par NAIMI_Reporting Onatel Mai 2009 V 0" xfId="1898" xr:uid="{00000000-0005-0000-0000-000026240000}"/>
    <cellStyle name="_TableHeading_Reporting Onatel Avril 2009 V0_Copie de Flash du mois d' avril 2009 corrigé par NAIMI_Reporting Onatel Mai 2009 V 0 2" xfId="13145" xr:uid="{00000000-0005-0000-0000-000027240000}"/>
    <cellStyle name="_TableHeading_Reporting Onatel Avril 2009 V0_Copie de Flash du mois d' avril 2009 corrigé par NAIMI_Reporting Onatel Mai 2009 V 0 3" xfId="19057" xr:uid="{00000000-0005-0000-0000-000028240000}"/>
    <cellStyle name="_TableHeading_Reporting Onatel Avril 2009 V0_Copie de Flash du mois d' avril 2009 corrigé par NAIMI_Reporting Onatel Mai 2009 V 0 4" xfId="10831" xr:uid="{00000000-0005-0000-0000-000029240000}"/>
    <cellStyle name="_TableHeading_Reporting Onatel Avril 2009 V0_Copie de Flash du mois d' avril 2009 corrigé par NAIMI_Reporting Onatel Mai 2009 V 0_Budget 2011 v1 (4)" xfId="1899" xr:uid="{00000000-0005-0000-0000-00002A240000}"/>
    <cellStyle name="_TableHeading_Reporting Onatel Avril 2009 V0_Copie de Flash du mois d' avril 2009 corrigé par NAIMI_Reporting Onatel Mai 2009 V 0_Budget 2011 v1 (4) 2" xfId="13144" xr:uid="{00000000-0005-0000-0000-00002B240000}"/>
    <cellStyle name="_TableHeading_Reporting Onatel Avril 2009 V0_Copie de Flash du mois d' avril 2009 corrigé par NAIMI_Reporting Onatel Mai 2009 V 0_Budget 2011 v1 (4) 3" xfId="19443" xr:uid="{00000000-0005-0000-0000-00002C240000}"/>
    <cellStyle name="_TableHeading_Reporting Onatel Avril 2009 V0_Copie de Flash du mois d' avril 2009 corrigé par NAIMI_Reporting Onatel Mai 2009 V 0_Budget 2011 v1 (4) 4" xfId="19690" xr:uid="{00000000-0005-0000-0000-00002D240000}"/>
    <cellStyle name="_TableHeading_Reporting Onatel Avril 2009 V0_Copie de Flash du mois d' avril 2009 corrigé par NAIMI_Reporting Onatel Mai 2009 V 0_Budget Telmob 2011" xfId="3349" xr:uid="{00000000-0005-0000-0000-00002E240000}"/>
    <cellStyle name="_TableHeading_Reporting Onatel Avril 2009 V0_Copie de Flash du mois d' avril 2009 corrigé par NAIMI_Reporting Onatel Mai 2009 V 0_Budget Telmob 2011 2" xfId="11745" xr:uid="{00000000-0005-0000-0000-00002F240000}"/>
    <cellStyle name="_TableHeading_Reporting Onatel Avril 2009 V0_Copie de Flash du mois d' avril 2009 corrigé par NAIMI_Reporting Onatel Mai 2009 V 0_Budget Telmob 2011 3" xfId="17348" xr:uid="{00000000-0005-0000-0000-000030240000}"/>
    <cellStyle name="_TableHeading_Reporting Onatel Avril 2009 V0_Copie de Flash du mois d' avril 2009 corrigé par NAIMI_Reporting Onatel Mai 2009 V 0_Budget Telmob 2011 4" xfId="8365" xr:uid="{00000000-0005-0000-0000-000031240000}"/>
    <cellStyle name="_TableHeading_Reporting Onatel Avril 2009 V0_Copie de Flash du mois d' avril 2009 corrigé par NAIMI_Reporting Onatel Mai 2009 V 0_Reporting Onatel septembre  2009 préparé" xfId="1900" xr:uid="{00000000-0005-0000-0000-000032240000}"/>
    <cellStyle name="_TableHeading_Reporting Onatel Avril 2009 V0_Copie de Flash du mois d' avril 2009 corrigé par NAIMI_Reporting Onatel Mai 2009 V 0_Reporting Onatel septembre  2009 préparé 2" xfId="13143" xr:uid="{00000000-0005-0000-0000-000033240000}"/>
    <cellStyle name="_TableHeading_Reporting Onatel Avril 2009 V0_Copie de Flash du mois d' avril 2009 corrigé par NAIMI_Reporting Onatel Mai 2009 V 0_Reporting Onatel septembre  2009 préparé 3" xfId="17644" xr:uid="{00000000-0005-0000-0000-000034240000}"/>
    <cellStyle name="_TableHeading_Reporting Onatel Avril 2009 V0_Copie de Flash du mois d' avril 2009 corrigé par NAIMI_Reporting Onatel Mai 2009 V 0_Reporting Onatel septembre  2009 préparé 4" xfId="19957" xr:uid="{00000000-0005-0000-0000-000035240000}"/>
    <cellStyle name="_TableHeading_Reporting Onatel Avril 2009 V0_Copie de Flash du mois d' avril 2009 corrigé par NAIMI_Reporting Onatel Mai 2009 V 0_Reporting Onatel septembre  2009 préparé_Budget 2011 v1 (4)" xfId="1901" xr:uid="{00000000-0005-0000-0000-000036240000}"/>
    <cellStyle name="_TableHeading_Reporting Onatel Avril 2009 V0_Copie de Flash du mois d' avril 2009 corrigé par NAIMI_Reporting Onatel Mai 2009 V 0_Reporting Onatel septembre  2009 préparé_Budget 2011 v1 (4) 2" xfId="13142" xr:uid="{00000000-0005-0000-0000-000037240000}"/>
    <cellStyle name="_TableHeading_Reporting Onatel Avril 2009 V0_Copie de Flash du mois d' avril 2009 corrigé par NAIMI_Reporting Onatel Mai 2009 V 0_Reporting Onatel septembre  2009 préparé_Budget 2011 v1 (4) 3" xfId="17643" xr:uid="{00000000-0005-0000-0000-000038240000}"/>
    <cellStyle name="_TableHeading_Reporting Onatel Avril 2009 V0_Copie de Flash du mois d' avril 2009 corrigé par NAIMI_Reporting Onatel Mai 2009 V 0_Reporting Onatel septembre  2009 préparé_Budget 2011 v1 (4) 4" xfId="10561" xr:uid="{00000000-0005-0000-0000-000039240000}"/>
    <cellStyle name="_TableHeading_Reporting Onatel Avril 2009 V0_Copie de Flash du mois d' avril 2009 corrigé par NAIMI_Reporting Onatel septembre  2009 préparé" xfId="1902" xr:uid="{00000000-0005-0000-0000-00003A240000}"/>
    <cellStyle name="_TableHeading_Reporting Onatel Avril 2009 V0_Copie de Flash du mois d' avril 2009 corrigé par NAIMI_Reporting Onatel septembre  2009 préparé 2" xfId="13141" xr:uid="{00000000-0005-0000-0000-00003B240000}"/>
    <cellStyle name="_TableHeading_Reporting Onatel Avril 2009 V0_Copie de Flash du mois d' avril 2009 corrigé par NAIMI_Reporting Onatel septembre  2009 préparé 3" xfId="19225" xr:uid="{00000000-0005-0000-0000-00003C240000}"/>
    <cellStyle name="_TableHeading_Reporting Onatel Avril 2009 V0_Copie de Flash du mois d' avril 2009 corrigé par NAIMI_Reporting Onatel septembre  2009 préparé 4" xfId="9887" xr:uid="{00000000-0005-0000-0000-00003D240000}"/>
    <cellStyle name="_TableHeading_Reporting Onatel Avril 2009 V0_Copie de Flash du mois d' avril 2009 corrigé par NAIMI_Reporting Onatel septembre  2009 préparé_Budget 2011 v1 (4)" xfId="1903" xr:uid="{00000000-0005-0000-0000-00003E240000}"/>
    <cellStyle name="_TableHeading_Reporting Onatel Avril 2009 V0_Copie de Flash du mois d' avril 2009 corrigé par NAIMI_Reporting Onatel septembre  2009 préparé_Budget 2011 v1 (4) 2" xfId="13140" xr:uid="{00000000-0005-0000-0000-00003F240000}"/>
    <cellStyle name="_TableHeading_Reporting Onatel Avril 2009 V0_Copie de Flash du mois d' avril 2009 corrigé par NAIMI_Reporting Onatel septembre  2009 préparé_Budget 2011 v1 (4) 3" xfId="19442" xr:uid="{00000000-0005-0000-0000-000040240000}"/>
    <cellStyle name="_TableHeading_Reporting Onatel Avril 2009 V0_Copie de Flash du mois d' avril 2009 corrigé par NAIMI_Reporting Onatel septembre  2009 préparé_Budget 2011 v1 (4) 4" xfId="19861" xr:uid="{00000000-0005-0000-0000-000041240000}"/>
    <cellStyle name="_TableHeading_Reporting Onatel Avril 2009 V0_Flash du mois de mai 2009" xfId="1904" xr:uid="{00000000-0005-0000-0000-000042240000}"/>
    <cellStyle name="_TableHeading_Reporting Onatel Avril 2009 V0_Flash du mois de mai 2009 2" xfId="13139" xr:uid="{00000000-0005-0000-0000-000043240000}"/>
    <cellStyle name="_TableHeading_Reporting Onatel Avril 2009 V0_Flash du mois de mai 2009 3" xfId="17642" xr:uid="{00000000-0005-0000-0000-000044240000}"/>
    <cellStyle name="_TableHeading_Reporting Onatel Avril 2009 V0_Flash du mois de mai 2009 4" xfId="19956" xr:uid="{00000000-0005-0000-0000-000045240000}"/>
    <cellStyle name="_TableHeading_Reporting Onatel Avril 2009 V0_Flash du mois de mai 2009_Budget 2011 v1 (4)" xfId="1905" xr:uid="{00000000-0005-0000-0000-000046240000}"/>
    <cellStyle name="_TableHeading_Reporting Onatel Avril 2009 V0_Flash du mois de mai 2009_Budget 2011 v1 (4) 2" xfId="13138" xr:uid="{00000000-0005-0000-0000-000047240000}"/>
    <cellStyle name="_TableHeading_Reporting Onatel Avril 2009 V0_Flash du mois de mai 2009_Budget 2011 v1 (4) 3" xfId="11670" xr:uid="{00000000-0005-0000-0000-000048240000}"/>
    <cellStyle name="_TableHeading_Reporting Onatel Avril 2009 V0_Flash du mois de mai 2009_Budget 2011 v1 (4) 4" xfId="12372" xr:uid="{00000000-0005-0000-0000-000049240000}"/>
    <cellStyle name="_TableHeading_Reporting Onatel Avril 2009 V0_Flash du mois de mai 2009_Budget Telmob 2011" xfId="3350" xr:uid="{00000000-0005-0000-0000-00004A240000}"/>
    <cellStyle name="_TableHeading_Reporting Onatel Avril 2009 V0_Flash du mois de mai 2009_Budget Telmob 2011 2" xfId="11743" xr:uid="{00000000-0005-0000-0000-00004B240000}"/>
    <cellStyle name="_TableHeading_Reporting Onatel Avril 2009 V0_Flash du mois de mai 2009_Budget Telmob 2011 3" xfId="13002" xr:uid="{00000000-0005-0000-0000-00004C240000}"/>
    <cellStyle name="_TableHeading_Reporting Onatel Avril 2009 V0_Flash du mois de mai 2009_Budget Telmob 2011 4" xfId="9379" xr:uid="{00000000-0005-0000-0000-00004D240000}"/>
    <cellStyle name="_TableHeading_Reporting Onatel Avril 2009 V0_Reporting Onatel Mai 2009 V 0" xfId="1906" xr:uid="{00000000-0005-0000-0000-00004E240000}"/>
    <cellStyle name="_TableHeading_Reporting Onatel Avril 2009 V0_Reporting Onatel Mai 2009 V 0 2" xfId="13137" xr:uid="{00000000-0005-0000-0000-00004F240000}"/>
    <cellStyle name="_TableHeading_Reporting Onatel Avril 2009 V0_Reporting Onatel Mai 2009 V 0 3" xfId="17641" xr:uid="{00000000-0005-0000-0000-000050240000}"/>
    <cellStyle name="_TableHeading_Reporting Onatel Avril 2009 V0_Reporting Onatel Mai 2009 V 0 4" xfId="19318" xr:uid="{00000000-0005-0000-0000-000051240000}"/>
    <cellStyle name="_TableHeading_Reporting Onatel Avril 2009 V0_Reporting Onatel Mai 2009 V 0_Budget 2011 v1 (4)" xfId="1907" xr:uid="{00000000-0005-0000-0000-000052240000}"/>
    <cellStyle name="_TableHeading_Reporting Onatel Avril 2009 V0_Reporting Onatel Mai 2009 V 0_Budget 2011 v1 (4) 2" xfId="13136" xr:uid="{00000000-0005-0000-0000-000053240000}"/>
    <cellStyle name="_TableHeading_Reporting Onatel Avril 2009 V0_Reporting Onatel Mai 2009 V 0_Budget 2011 v1 (4) 3" xfId="19152" xr:uid="{00000000-0005-0000-0000-000054240000}"/>
    <cellStyle name="_TableHeading_Reporting Onatel Avril 2009 V0_Reporting Onatel Mai 2009 V 0_Budget 2011 v1 (4) 4" xfId="13509" xr:uid="{00000000-0005-0000-0000-000055240000}"/>
    <cellStyle name="_TableHeading_Reporting Onatel Avril 2009 V0_Reporting Onatel Mai 2009 V 0_Budget Telmob 2011" xfId="3351" xr:uid="{00000000-0005-0000-0000-000056240000}"/>
    <cellStyle name="_TableHeading_Reporting Onatel Avril 2009 V0_Reporting Onatel Mai 2009 V 0_Budget Telmob 2011 2" xfId="11741" xr:uid="{00000000-0005-0000-0000-000057240000}"/>
    <cellStyle name="_TableHeading_Reporting Onatel Avril 2009 V0_Reporting Onatel Mai 2009 V 0_Budget Telmob 2011 3" xfId="13003" xr:uid="{00000000-0005-0000-0000-000058240000}"/>
    <cellStyle name="_TableHeading_Reporting Onatel Avril 2009 V0_Reporting Onatel Mai 2009 V 0_Budget Telmob 2011 4" xfId="17344" xr:uid="{00000000-0005-0000-0000-000059240000}"/>
    <cellStyle name="_TableHeading_Reporting Onatel Avril 2009 V0_Reporting Onatel septembre  2009 préparé" xfId="1908" xr:uid="{00000000-0005-0000-0000-00005A240000}"/>
    <cellStyle name="_TableHeading_Reporting Onatel Avril 2009 V0_Reporting Onatel septembre  2009 préparé 2" xfId="13135" xr:uid="{00000000-0005-0000-0000-00005B240000}"/>
    <cellStyle name="_TableHeading_Reporting Onatel Avril 2009 V0_Reporting Onatel septembre  2009 préparé 3" xfId="19441" xr:uid="{00000000-0005-0000-0000-00005C240000}"/>
    <cellStyle name="_TableHeading_Reporting Onatel Avril 2009 V0_Reporting Onatel septembre  2009 préparé 4" xfId="19798" xr:uid="{00000000-0005-0000-0000-00005D240000}"/>
    <cellStyle name="_TableHeading_Reporting Onatel Avril 2009 V0_Reporting Onatel septembre  2009 préparé_Budget 2011 v1 (4)" xfId="1909" xr:uid="{00000000-0005-0000-0000-00005E240000}"/>
    <cellStyle name="_TableHeading_Reporting Onatel Avril 2009 V0_Reporting Onatel septembre  2009 préparé_Budget 2011 v1 (4) 2" xfId="13134" xr:uid="{00000000-0005-0000-0000-00005F240000}"/>
    <cellStyle name="_TableHeading_Reporting Onatel Avril 2009 V0_Reporting Onatel septembre  2009 préparé_Budget 2011 v1 (4) 3" xfId="17640" xr:uid="{00000000-0005-0000-0000-000060240000}"/>
    <cellStyle name="_TableHeading_Reporting Onatel Avril 2009 V0_Reporting Onatel septembre  2009 préparé_Budget 2011 v1 (4) 4" xfId="19955" xr:uid="{00000000-0005-0000-0000-000061240000}"/>
    <cellStyle name="_TableHeading_Reporting Onatel Mai 2009 V 0" xfId="1910" xr:uid="{00000000-0005-0000-0000-000062240000}"/>
    <cellStyle name="_TableHeading_Reporting Onatel Mai 2009 V 0 2" xfId="13133" xr:uid="{00000000-0005-0000-0000-000063240000}"/>
    <cellStyle name="_TableHeading_Reporting Onatel Mai 2009 V 0 3" xfId="8514" xr:uid="{00000000-0005-0000-0000-000064240000}"/>
    <cellStyle name="_TableHeading_Reporting Onatel Mai 2009 V 0 4" xfId="10562" xr:uid="{00000000-0005-0000-0000-000065240000}"/>
    <cellStyle name="_TableHeading_Reporting Onatel Mai 2009 V 0 A ENVOYE" xfId="1911" xr:uid="{00000000-0005-0000-0000-000066240000}"/>
    <cellStyle name="_TableHeading_Reporting Onatel Mai 2009 V 0 A ENVOYE 2" xfId="13132" xr:uid="{00000000-0005-0000-0000-000067240000}"/>
    <cellStyle name="_TableHeading_Reporting Onatel Mai 2009 V 0 A ENVOYE 3" xfId="10113" xr:uid="{00000000-0005-0000-0000-000068240000}"/>
    <cellStyle name="_TableHeading_Reporting Onatel Mai 2009 V 0 A ENVOYE 4" xfId="19340" xr:uid="{00000000-0005-0000-0000-000069240000}"/>
    <cellStyle name="_TableHeading_Reporting Onatel Mai 2009 V 0 A ENVOYE_Budget 2011 v1 (4)" xfId="1912" xr:uid="{00000000-0005-0000-0000-00006A240000}"/>
    <cellStyle name="_TableHeading_Reporting Onatel Mai 2009 V 0 A ENVOYE_Budget 2011 v1 (4) 2" xfId="13131" xr:uid="{00000000-0005-0000-0000-00006B240000}"/>
    <cellStyle name="_TableHeading_Reporting Onatel Mai 2009 V 0 A ENVOYE_Budget 2011 v1 (4) 3" xfId="9387" xr:uid="{00000000-0005-0000-0000-00006C240000}"/>
    <cellStyle name="_TableHeading_Reporting Onatel Mai 2009 V 0 A ENVOYE_Budget 2011 v1 (4) 4" xfId="19346" xr:uid="{00000000-0005-0000-0000-00006D240000}"/>
    <cellStyle name="_TableHeading_Reporting Onatel Mai 2009 V 0 A ENVOYE_Budget Telmob 2011" xfId="3352" xr:uid="{00000000-0005-0000-0000-00006E240000}"/>
    <cellStyle name="_TableHeading_Reporting Onatel Mai 2009 V 0 A ENVOYE_Budget Telmob 2011 2" xfId="11739" xr:uid="{00000000-0005-0000-0000-00006F240000}"/>
    <cellStyle name="_TableHeading_Reporting Onatel Mai 2009 V 0 A ENVOYE_Budget Telmob 2011 3" xfId="17347" xr:uid="{00000000-0005-0000-0000-000070240000}"/>
    <cellStyle name="_TableHeading_Reporting Onatel Mai 2009 V 0 A ENVOYE_Budget Telmob 2011 4" xfId="19080" xr:uid="{00000000-0005-0000-0000-000071240000}"/>
    <cellStyle name="_TableHeading_Reporting Onatel Mai 2009 V 0 A ENVOYE_Reporting Onatel septembre  2009 préparé" xfId="1913" xr:uid="{00000000-0005-0000-0000-000072240000}"/>
    <cellStyle name="_TableHeading_Reporting Onatel Mai 2009 V 0 A ENVOYE_Reporting Onatel septembre  2009 préparé 2" xfId="13130" xr:uid="{00000000-0005-0000-0000-000073240000}"/>
    <cellStyle name="_TableHeading_Reporting Onatel Mai 2009 V 0 A ENVOYE_Reporting Onatel septembre  2009 préparé 3" xfId="17639" xr:uid="{00000000-0005-0000-0000-000074240000}"/>
    <cellStyle name="_TableHeading_Reporting Onatel Mai 2009 V 0 A ENVOYE_Reporting Onatel septembre  2009 préparé 4" xfId="13507" xr:uid="{00000000-0005-0000-0000-000075240000}"/>
    <cellStyle name="_TableHeading_Reporting Onatel Mai 2009 V 0 A ENVOYE_Reporting Onatel septembre  2009 préparé_Budget 2011 v1 (4)" xfId="1914" xr:uid="{00000000-0005-0000-0000-000076240000}"/>
    <cellStyle name="_TableHeading_Reporting Onatel Mai 2009 V 0 A ENVOYE_Reporting Onatel septembre  2009 préparé_Budget 2011 v1 (4) 2" xfId="13129" xr:uid="{00000000-0005-0000-0000-000077240000}"/>
    <cellStyle name="_TableHeading_Reporting Onatel Mai 2009 V 0 A ENVOYE_Reporting Onatel septembre  2009 préparé_Budget 2011 v1 (4) 3" xfId="18971" xr:uid="{00000000-0005-0000-0000-000078240000}"/>
    <cellStyle name="_TableHeading_Reporting Onatel Mai 2009 V 0 A ENVOYE_Reporting Onatel septembre  2009 préparé_Budget 2011 v1 (4) 4" xfId="19748" xr:uid="{00000000-0005-0000-0000-000079240000}"/>
    <cellStyle name="_TableHeading_Reporting Onatel Mai 2009 V 0_Budget 2011 v1 (4)" xfId="1915" xr:uid="{00000000-0005-0000-0000-00007A240000}"/>
    <cellStyle name="_TableHeading_Reporting Onatel Mai 2009 V 0_Budget 2011 v1 (4) 2" xfId="13128" xr:uid="{00000000-0005-0000-0000-00007B240000}"/>
    <cellStyle name="_TableHeading_Reporting Onatel Mai 2009 V 0_Budget 2011 v1 (4) 3" xfId="19440" xr:uid="{00000000-0005-0000-0000-00007C240000}"/>
    <cellStyle name="_TableHeading_Reporting Onatel Mai 2009 V 0_Budget 2011 v1 (4) 4" xfId="19954" xr:uid="{00000000-0005-0000-0000-00007D240000}"/>
    <cellStyle name="_TableHeading_Reporting Onatel Mai 2009 V 0_Budget Telmob 2011" xfId="3353" xr:uid="{00000000-0005-0000-0000-00007E240000}"/>
    <cellStyle name="_TableHeading_Reporting Onatel Mai 2009 V 0_Budget Telmob 2011 2" xfId="11737" xr:uid="{00000000-0005-0000-0000-00007F240000}"/>
    <cellStyle name="_TableHeading_Reporting Onatel Mai 2009 V 0_Budget Telmob 2011 3" xfId="13004" xr:uid="{00000000-0005-0000-0000-000080240000}"/>
    <cellStyle name="_TableHeading_Reporting Onatel Mai 2009 V 0_Budget Telmob 2011 4" xfId="17604" xr:uid="{00000000-0005-0000-0000-000081240000}"/>
    <cellStyle name="_TableHeading_Reporting Onatel septembre  2009 préparé" xfId="1916" xr:uid="{00000000-0005-0000-0000-000082240000}"/>
    <cellStyle name="_TableHeading_Reporting Onatel septembre  2009 préparé 2" xfId="13127" xr:uid="{00000000-0005-0000-0000-000083240000}"/>
    <cellStyle name="_TableHeading_Reporting Onatel septembre  2009 préparé 3" xfId="17638" xr:uid="{00000000-0005-0000-0000-000084240000}"/>
    <cellStyle name="_TableHeading_Reporting Onatel septembre  2009 préparé 4" xfId="9646" xr:uid="{00000000-0005-0000-0000-000085240000}"/>
    <cellStyle name="_TableHeading_Reporting Onatel septembre  2009 préparé_Budget 2011 v1 (4)" xfId="1917" xr:uid="{00000000-0005-0000-0000-000086240000}"/>
    <cellStyle name="_TableHeading_Reporting Onatel septembre  2009 préparé_Budget 2011 v1 (4) 2" xfId="13126" xr:uid="{00000000-0005-0000-0000-000087240000}"/>
    <cellStyle name="_TableHeading_Reporting Onatel septembre  2009 préparé_Budget 2011 v1 (4) 3" xfId="17637" xr:uid="{00000000-0005-0000-0000-000088240000}"/>
    <cellStyle name="_TableHeading_Reporting Onatel septembre  2009 préparé_Budget 2011 v1 (4) 4" xfId="13505" xr:uid="{00000000-0005-0000-0000-000089240000}"/>
    <cellStyle name="_TableHeading_Rev Fixe-Internet" xfId="1918" xr:uid="{00000000-0005-0000-0000-00008A240000}"/>
    <cellStyle name="_TableHeading_Rev Fixe-Internet 2" xfId="13125" xr:uid="{00000000-0005-0000-0000-00008B240000}"/>
    <cellStyle name="_TableHeading_Rev Fixe-Internet 3" xfId="19196" xr:uid="{00000000-0005-0000-0000-00008C240000}"/>
    <cellStyle name="_TableHeading_Rev Fixe-Internet 4" xfId="19883" xr:uid="{00000000-0005-0000-0000-00008D240000}"/>
    <cellStyle name="_TableHeading_Rev Fixe-Internet_Budget 2011 v1 (4)" xfId="1919" xr:uid="{00000000-0005-0000-0000-00008E240000}"/>
    <cellStyle name="_TableHeading_Rev Fixe-Internet_Budget 2011 v1 (4) 2" xfId="13123" xr:uid="{00000000-0005-0000-0000-00008F240000}"/>
    <cellStyle name="_TableHeading_Rev Fixe-Internet_Budget 2011 v1 (4) 3" xfId="19439" xr:uid="{00000000-0005-0000-0000-000090240000}"/>
    <cellStyle name="_TableHeading_Rev Fixe-Internet_Budget 2011 v1 (4) 4" xfId="19953" xr:uid="{00000000-0005-0000-0000-000091240000}"/>
    <cellStyle name="_TableHeading_Rev Fixe-Internet_Budget Telmob 2011" xfId="3354" xr:uid="{00000000-0005-0000-0000-000092240000}"/>
    <cellStyle name="_TableHeading_Rev Fixe-Internet_Budget Telmob 2011 2" xfId="11735" xr:uid="{00000000-0005-0000-0000-000093240000}"/>
    <cellStyle name="_TableHeading_Rev Fixe-Internet_Budget Telmob 2011 3" xfId="13005" xr:uid="{00000000-0005-0000-0000-000094240000}"/>
    <cellStyle name="_TableHeading_Rev Fixe-Internet_Budget Telmob 2011 4" xfId="9032" xr:uid="{00000000-0005-0000-0000-000095240000}"/>
    <cellStyle name="_TableHeading_Rev Fixe-Internet_COMMENTAIRES JUILLET 2009" xfId="1920" xr:uid="{00000000-0005-0000-0000-000096240000}"/>
    <cellStyle name="_TableHeading_Rev Fixe-Internet_COMMENTAIRES JUILLET 2009 2" xfId="13122" xr:uid="{00000000-0005-0000-0000-000097240000}"/>
    <cellStyle name="_TableHeading_Rev Fixe-Internet_COMMENTAIRES JUILLET 2009 3" xfId="17636" xr:uid="{00000000-0005-0000-0000-000098240000}"/>
    <cellStyle name="_TableHeading_Rev Fixe-Internet_COMMENTAIRES JUILLET 2009 4" xfId="9645" xr:uid="{00000000-0005-0000-0000-000099240000}"/>
    <cellStyle name="_TableHeading_Rev Fixe-Internet_COMMENTAIRES JUILLET 2009_Budget 2011 v1 (4)" xfId="1921" xr:uid="{00000000-0005-0000-0000-00009A240000}"/>
    <cellStyle name="_TableHeading_Rev Fixe-Internet_COMMENTAIRES JUILLET 2009_Budget 2011 v1 (4) 2" xfId="13121" xr:uid="{00000000-0005-0000-0000-00009B240000}"/>
    <cellStyle name="_TableHeading_Rev Fixe-Internet_COMMENTAIRES JUILLET 2009_Budget 2011 v1 (4) 3" xfId="11682" xr:uid="{00000000-0005-0000-0000-00009C240000}"/>
    <cellStyle name="_TableHeading_Rev Fixe-Internet_COMMENTAIRES JUILLET 2009_Budget 2011 v1 (4) 4" xfId="19306" xr:uid="{00000000-0005-0000-0000-00009D240000}"/>
    <cellStyle name="_TableHeading_Rev Fixe-Internet_COMMENTAIRES JUILLET 2009_Budget Telmob 2011" xfId="3355" xr:uid="{00000000-0005-0000-0000-00009E240000}"/>
    <cellStyle name="_TableHeading_Rev Fixe-Internet_COMMENTAIRES JUILLET 2009_Budget Telmob 2011 2" xfId="11733" xr:uid="{00000000-0005-0000-0000-00009F240000}"/>
    <cellStyle name="_TableHeading_Rev Fixe-Internet_COMMENTAIRES JUILLET 2009_Budget Telmob 2011 3" xfId="13006" xr:uid="{00000000-0005-0000-0000-0000A0240000}"/>
    <cellStyle name="_TableHeading_Rev Fixe-Internet_COMMENTAIRES JUILLET 2009_Budget Telmob 2011 4" xfId="17605" xr:uid="{00000000-0005-0000-0000-0000A1240000}"/>
    <cellStyle name="_TableHeading_TBG Onatel Février  2009  Vtbg V3" xfId="1922" xr:uid="{00000000-0005-0000-0000-0000A2240000}"/>
    <cellStyle name="_TableHeading_TBG Onatel Février  2009  Vtbg V3 2" xfId="13120" xr:uid="{00000000-0005-0000-0000-0000A3240000}"/>
    <cellStyle name="_TableHeading_TBG Onatel Février  2009  Vtbg V3 3" xfId="17635" xr:uid="{00000000-0005-0000-0000-0000A4240000}"/>
    <cellStyle name="_TableHeading_TBG Onatel Février  2009  Vtbg V3 4" xfId="10830" xr:uid="{00000000-0005-0000-0000-0000A5240000}"/>
    <cellStyle name="_TableHeading_TBG Onatel Février  2009  Vtbg V3_Budget 2011 v1 (4)" xfId="1923" xr:uid="{00000000-0005-0000-0000-0000A6240000}"/>
    <cellStyle name="_TableHeading_TBG Onatel Février  2009  Vtbg V3_Budget 2011 v1 (4) 2" xfId="10702" xr:uid="{00000000-0005-0000-0000-0000A7240000}"/>
    <cellStyle name="_TableHeading_TBG Onatel Février  2009  Vtbg V3_Budget 2011 v1 (4) 3" xfId="19123" xr:uid="{00000000-0005-0000-0000-0000A8240000}"/>
    <cellStyle name="_TableHeading_TBG Onatel Février  2009  Vtbg V3_Budget 2011 v1 (4) 4" xfId="19820" xr:uid="{00000000-0005-0000-0000-0000A9240000}"/>
    <cellStyle name="_TableHeading_TBG Onatel Février  2009  Vtbg V3_Budget Telmob 2011" xfId="3356" xr:uid="{00000000-0005-0000-0000-0000AA240000}"/>
    <cellStyle name="_TableHeading_TBG Onatel Février  2009  Vtbg V3_Budget Telmob 2011 2" xfId="11731" xr:uid="{00000000-0005-0000-0000-0000AB240000}"/>
    <cellStyle name="_TableHeading_TBG Onatel Février  2009  Vtbg V3_Budget Telmob 2011 3" xfId="13007" xr:uid="{00000000-0005-0000-0000-0000AC240000}"/>
    <cellStyle name="_TableHeading_TBG Onatel Février  2009  Vtbg V3_Budget Telmob 2011 4" xfId="19424" xr:uid="{00000000-0005-0000-0000-0000AD240000}"/>
    <cellStyle name="_TableHeading_TBG Onatel Février  2009  Vtbg V3_Commentaires TBG mars" xfId="1924" xr:uid="{00000000-0005-0000-0000-0000AE240000}"/>
    <cellStyle name="_TableHeading_TBG Onatel Février  2009  Vtbg V3_Commentaires TBG mars 2" xfId="13119" xr:uid="{00000000-0005-0000-0000-0000AF240000}"/>
    <cellStyle name="_TableHeading_TBG Onatel Février  2009  Vtbg V3_Commentaires TBG mars 3" xfId="19438" xr:uid="{00000000-0005-0000-0000-0000B0240000}"/>
    <cellStyle name="_TableHeading_TBG Onatel Février  2009  Vtbg V3_Commentaires TBG mars 4" xfId="19952" xr:uid="{00000000-0005-0000-0000-0000B1240000}"/>
    <cellStyle name="_TableHeading_TBG Onatel Février  2009  Vtbg V3_Commentaires TBG mars_Budget 2011 v1 (4)" xfId="1925" xr:uid="{00000000-0005-0000-0000-0000B2240000}"/>
    <cellStyle name="_TableHeading_TBG Onatel Février  2009  Vtbg V3_Commentaires TBG mars_Budget 2011 v1 (4) 2" xfId="13118" xr:uid="{00000000-0005-0000-0000-0000B3240000}"/>
    <cellStyle name="_TableHeading_TBG Onatel Février  2009  Vtbg V3_Commentaires TBG mars_Budget 2011 v1 (4) 3" xfId="17634" xr:uid="{00000000-0005-0000-0000-0000B4240000}"/>
    <cellStyle name="_TableHeading_TBG Onatel Février  2009  Vtbg V3_Commentaires TBG mars_Budget 2011 v1 (4) 4" xfId="12371" xr:uid="{00000000-0005-0000-0000-0000B5240000}"/>
    <cellStyle name="_TableHeading_TBG Onatel Février  2009  Vtbg V3_Commentaires TBG mars_Budget Telmob 2011" xfId="3357" xr:uid="{00000000-0005-0000-0000-0000B6240000}"/>
    <cellStyle name="_TableHeading_TBG Onatel Février  2009  Vtbg V3_Commentaires TBG mars_Budget Telmob 2011 2" xfId="11729" xr:uid="{00000000-0005-0000-0000-0000B7240000}"/>
    <cellStyle name="_TableHeading_TBG Onatel Février  2009  Vtbg V3_Commentaires TBG mars_Budget Telmob 2011 3" xfId="13008" xr:uid="{00000000-0005-0000-0000-0000B8240000}"/>
    <cellStyle name="_TableHeading_TBG Onatel Février  2009  Vtbg V3_Commentaires TBG mars_Budget Telmob 2011 4" xfId="19102" xr:uid="{00000000-0005-0000-0000-0000B9240000}"/>
    <cellStyle name="_TableHeading_TBG Onatel Février  2009  Vtbg V3_Commentaires TBG mars_Copie de Flash du mois d' avril 2009 corrigé par NAIMI" xfId="1926" xr:uid="{00000000-0005-0000-0000-0000BA240000}"/>
    <cellStyle name="_TableHeading_TBG Onatel Février  2009  Vtbg V3_Commentaires TBG mars_Copie de Flash du mois d' avril 2009 corrigé par NAIMI 2" xfId="9708" xr:uid="{00000000-0005-0000-0000-0000BB240000}"/>
    <cellStyle name="_TableHeading_TBG Onatel Février  2009  Vtbg V3_Commentaires TBG mars_Copie de Flash du mois d' avril 2009 corrigé par NAIMI 3" xfId="8544" xr:uid="{00000000-0005-0000-0000-0000BC240000}"/>
    <cellStyle name="_TableHeading_TBG Onatel Février  2009  Vtbg V3_Commentaires TBG mars_Copie de Flash du mois d' avril 2009 corrigé par NAIMI 4" xfId="19329" xr:uid="{00000000-0005-0000-0000-0000BD240000}"/>
    <cellStyle name="_TableHeading_TBG Onatel Février  2009  Vtbg V3_Commentaires TBG mars_Copie de Flash du mois d' avril 2009 corrigé par NAIMI_Budget 2011 v1 (4)" xfId="1927" xr:uid="{00000000-0005-0000-0000-0000BE240000}"/>
    <cellStyle name="_TableHeading_TBG Onatel Février  2009  Vtbg V3_Commentaires TBG mars_Copie de Flash du mois d' avril 2009 corrigé par NAIMI_Budget 2011 v1 (4) 2" xfId="13117" xr:uid="{00000000-0005-0000-0000-0000BF240000}"/>
    <cellStyle name="_TableHeading_TBG Onatel Février  2009  Vtbg V3_Commentaires TBG mars_Copie de Flash du mois d' avril 2009 corrigé par NAIMI_Budget 2011 v1 (4) 3" xfId="9031" xr:uid="{00000000-0005-0000-0000-0000C0240000}"/>
    <cellStyle name="_TableHeading_TBG Onatel Février  2009  Vtbg V3_Commentaires TBG mars_Copie de Flash du mois d' avril 2009 corrigé par NAIMI_Budget 2011 v1 (4) 4" xfId="17219" xr:uid="{00000000-0005-0000-0000-0000C1240000}"/>
    <cellStyle name="_TableHeading_TBG Onatel Février  2009  Vtbg V3_Commentaires TBG mars_Copie de Flash du mois d' avril 2009 corrigé par NAIMI_Budget Telmob 2011" xfId="3358" xr:uid="{00000000-0005-0000-0000-0000C2240000}"/>
    <cellStyle name="_TableHeading_TBG Onatel Février  2009  Vtbg V3_Commentaires TBG mars_Copie de Flash du mois d' avril 2009 corrigé par NAIMI_Budget Telmob 2011 2" xfId="11727" xr:uid="{00000000-0005-0000-0000-0000C3240000}"/>
    <cellStyle name="_TableHeading_TBG Onatel Février  2009  Vtbg V3_Commentaires TBG mars_Copie de Flash du mois d' avril 2009 corrigé par NAIMI_Budget Telmob 2011 3" xfId="13009" xr:uid="{00000000-0005-0000-0000-0000C4240000}"/>
    <cellStyle name="_TableHeading_TBG Onatel Février  2009  Vtbg V3_Commentaires TBG mars_Copie de Flash du mois d' avril 2009 corrigé par NAIMI_Budget Telmob 2011 4" xfId="8557" xr:uid="{00000000-0005-0000-0000-0000C5240000}"/>
    <cellStyle name="_TableHeading_TBG Onatel Février  2009  Vtbg V3_Commentaires TBG mars_Copie de Flash du mois d' avril 2009 corrigé par NAIMI_Flash du mois de mai 2009" xfId="1928" xr:uid="{00000000-0005-0000-0000-0000C6240000}"/>
    <cellStyle name="_TableHeading_TBG Onatel Février  2009  Vtbg V3_Commentaires TBG mars_Copie de Flash du mois d' avril 2009 corrigé par NAIMI_Flash du mois de mai 2009 2" xfId="10701" xr:uid="{00000000-0005-0000-0000-0000C7240000}"/>
    <cellStyle name="_TableHeading_TBG Onatel Février  2009  Vtbg V3_Commentaires TBG mars_Copie de Flash du mois d' avril 2009 corrigé par NAIMI_Flash du mois de mai 2009 3" xfId="17633" xr:uid="{00000000-0005-0000-0000-0000C8240000}"/>
    <cellStyle name="_TableHeading_TBG Onatel Février  2009  Vtbg V3_Commentaires TBG mars_Copie de Flash du mois d' avril 2009 corrigé par NAIMI_Flash du mois de mai 2009 4" xfId="13038" xr:uid="{00000000-0005-0000-0000-0000C9240000}"/>
    <cellStyle name="_TableHeading_TBG Onatel Février  2009  Vtbg V3_Commentaires TBG mars_Copie de Flash du mois d' avril 2009 corrigé par NAIMI_Flash du mois de mai 2009_Budget 2011 v1 (4)" xfId="1929" xr:uid="{00000000-0005-0000-0000-0000CA240000}"/>
    <cellStyle name="_TableHeading_TBG Onatel Février  2009  Vtbg V3_Commentaires TBG mars_Copie de Flash du mois d' avril 2009 corrigé par NAIMI_Flash du mois de mai 2009_Budget 2011 v1 (4) 2" xfId="9707" xr:uid="{00000000-0005-0000-0000-0000CB240000}"/>
    <cellStyle name="_TableHeading_TBG Onatel Février  2009  Vtbg V3_Commentaires TBG mars_Copie de Flash du mois d' avril 2009 corrigé par NAIMI_Flash du mois de mai 2009_Budget 2011 v1 (4) 3" xfId="19059" xr:uid="{00000000-0005-0000-0000-0000CC240000}"/>
    <cellStyle name="_TableHeading_TBG Onatel Février  2009  Vtbg V3_Commentaires TBG mars_Copie de Flash du mois d' avril 2009 corrigé par NAIMI_Flash du mois de mai 2009_Budget 2011 v1 (4) 4" xfId="10829" xr:uid="{00000000-0005-0000-0000-0000CD240000}"/>
    <cellStyle name="_TableHeading_TBG Onatel Février  2009  Vtbg V3_Commentaires TBG mars_Copie de Flash du mois d' avril 2009 corrigé par NAIMI_Flash du mois de mai 2009_Budget Telmob 2011" xfId="3359" xr:uid="{00000000-0005-0000-0000-0000CE240000}"/>
    <cellStyle name="_TableHeading_TBG Onatel Février  2009  Vtbg V3_Commentaires TBG mars_Copie de Flash du mois d' avril 2009 corrigé par NAIMI_Flash du mois de mai 2009_Budget Telmob 2011 2" xfId="11725" xr:uid="{00000000-0005-0000-0000-0000CF240000}"/>
    <cellStyle name="_TableHeading_TBG Onatel Février  2009  Vtbg V3_Commentaires TBG mars_Copie de Flash du mois d' avril 2009 corrigé par NAIMI_Flash du mois de mai 2009_Budget Telmob 2011 3" xfId="13010" xr:uid="{00000000-0005-0000-0000-0000D0240000}"/>
    <cellStyle name="_TableHeading_TBG Onatel Février  2009  Vtbg V3_Commentaires TBG mars_Copie de Flash du mois d' avril 2009 corrigé par NAIMI_Flash du mois de mai 2009_Budget Telmob 2011 4" xfId="17606" xr:uid="{00000000-0005-0000-0000-0000D1240000}"/>
    <cellStyle name="_TableHeading_TBG Onatel Février  2009  Vtbg V3_Commentaires TBG mars_Copie de Flash du mois d' avril 2009 corrigé par NAIMI_Reporting Onatel Mai 2009 V 0" xfId="1930" xr:uid="{00000000-0005-0000-0000-0000D2240000}"/>
    <cellStyle name="_TableHeading_TBG Onatel Février  2009  Vtbg V3_Commentaires TBG mars_Copie de Flash du mois d' avril 2009 corrigé par NAIMI_Reporting Onatel Mai 2009 V 0 2" xfId="13116" xr:uid="{00000000-0005-0000-0000-0000D3240000}"/>
    <cellStyle name="_TableHeading_TBG Onatel Février  2009  Vtbg V3_Commentaires TBG mars_Copie de Flash du mois d' avril 2009 corrigé par NAIMI_Reporting Onatel Mai 2009 V 0 3" xfId="19437" xr:uid="{00000000-0005-0000-0000-0000D4240000}"/>
    <cellStyle name="_TableHeading_TBG Onatel Février  2009  Vtbg V3_Commentaires TBG mars_Copie de Flash du mois d' avril 2009 corrigé par NAIMI_Reporting Onatel Mai 2009 V 0 4" xfId="19689" xr:uid="{00000000-0005-0000-0000-0000D5240000}"/>
    <cellStyle name="_TableHeading_TBG Onatel Février  2009  Vtbg V3_Commentaires TBG mars_Copie de Flash du mois d' avril 2009 corrigé par NAIMI_Reporting Onatel Mai 2009 V 0_Budget 2011 v1 (4)" xfId="1931" xr:uid="{00000000-0005-0000-0000-0000D6240000}"/>
    <cellStyle name="_TableHeading_TBG Onatel Février  2009  Vtbg V3_Commentaires TBG mars_Copie de Flash du mois d' avril 2009 corrigé par NAIMI_Reporting Onatel Mai 2009 V 0_Budget 2011 v1 (4) 2" xfId="10700" xr:uid="{00000000-0005-0000-0000-0000D7240000}"/>
    <cellStyle name="_TableHeading_TBG Onatel Février  2009  Vtbg V3_Commentaires TBG mars_Copie de Flash du mois d' avril 2009 corrigé par NAIMI_Reporting Onatel Mai 2009 V 0_Budget 2011 v1 (4) 3" xfId="17632" xr:uid="{00000000-0005-0000-0000-0000D8240000}"/>
    <cellStyle name="_TableHeading_TBG Onatel Février  2009  Vtbg V3_Commentaires TBG mars_Copie de Flash du mois d' avril 2009 corrigé par NAIMI_Reporting Onatel Mai 2009 V 0_Budget 2011 v1 (4) 4" xfId="19951" xr:uid="{00000000-0005-0000-0000-0000D9240000}"/>
    <cellStyle name="_TableHeading_TBG Onatel Février  2009  Vtbg V3_Commentaires TBG mars_Copie de Flash du mois d' avril 2009 corrigé par NAIMI_Reporting Onatel Mai 2009 V 0_Budget Telmob 2011" xfId="3360" xr:uid="{00000000-0005-0000-0000-0000DA240000}"/>
    <cellStyle name="_TableHeading_TBG Onatel Février  2009  Vtbg V3_Commentaires TBG mars_Copie de Flash du mois d' avril 2009 corrigé par NAIMI_Reporting Onatel Mai 2009 V 0_Budget Telmob 2011 2" xfId="10641" xr:uid="{00000000-0005-0000-0000-0000DB240000}"/>
    <cellStyle name="_TableHeading_TBG Onatel Février  2009  Vtbg V3_Commentaires TBG mars_Copie de Flash du mois d' avril 2009 corrigé par NAIMI_Reporting Onatel Mai 2009 V 0_Budget Telmob 2011 3" xfId="17346" xr:uid="{00000000-0005-0000-0000-0000DC240000}"/>
    <cellStyle name="_TableHeading_TBG Onatel Février  2009  Vtbg V3_Commentaires TBG mars_Copie de Flash du mois d' avril 2009 corrigé par NAIMI_Reporting Onatel Mai 2009 V 0_Budget Telmob 2011 4" xfId="19425" xr:uid="{00000000-0005-0000-0000-0000DD240000}"/>
    <cellStyle name="_TableHeading_TBG Onatel Février  2009  Vtbg V3_Commentaires TBG mars_Copie de Flash du mois d' avril 2009 corrigé par NAIMI_Reporting Onatel Mai 2009 V 0_Reporting Onatel septembre  2009 préparé" xfId="1932" xr:uid="{00000000-0005-0000-0000-0000DE240000}"/>
    <cellStyle name="_TableHeading_TBG Onatel Février  2009  Vtbg V3_Commentaires TBG mars_Copie de Flash du mois d' avril 2009 corrigé par NAIMI_Reporting Onatel Mai 2009 V 0_Reporting Onatel septembre  2009 préparé 2" xfId="9706" xr:uid="{00000000-0005-0000-0000-0000DF240000}"/>
    <cellStyle name="_TableHeading_TBG Onatel Février  2009  Vtbg V3_Commentaires TBG mars_Copie de Flash du mois d' avril 2009 corrigé par NAIMI_Reporting Onatel Mai 2009 V 0_Reporting Onatel septembre  2009 préparé 3" xfId="17631" xr:uid="{00000000-0005-0000-0000-0000E0240000}"/>
    <cellStyle name="_TableHeading_TBG Onatel Février  2009  Vtbg V3_Commentaires TBG mars_Copie de Flash du mois d' avril 2009 corrigé par NAIMI_Reporting Onatel Mai 2009 V 0_Reporting Onatel septembre  2009 préparé 4" xfId="12369" xr:uid="{00000000-0005-0000-0000-0000E1240000}"/>
    <cellStyle name="_TableHeading_TBG Onatel Février  2009  Vtbg V3_Commentaires TBG mars_Copie de Flash du mois d' avril 2009 corrigé par NAIMI_Reporting Onatel Mai 2009 V 0_Reporting Onatel septembre  2009 préparé_Budget 2011 v1 (4)" xfId="1933" xr:uid="{00000000-0005-0000-0000-0000E2240000}"/>
    <cellStyle name="_TableHeading_TBG Onatel Février  2009  Vtbg V3_Commentaires TBG mars_Copie de Flash du mois d' avril 2009 corrigé par NAIMI_Reporting Onatel Mai 2009 V 0_Reporting Onatel septembre  2009 préparé_Budget 2011 v1 (4) 2" xfId="13115" xr:uid="{00000000-0005-0000-0000-0000E3240000}"/>
    <cellStyle name="_TableHeading_TBG Onatel Février  2009  Vtbg V3_Commentaires TBG mars_Copie de Flash du mois d' avril 2009 corrigé par NAIMI_Reporting Onatel Mai 2009 V 0_Reporting Onatel septembre  2009 préparé_Budget 2011 v1 (4) 3" xfId="19227" xr:uid="{00000000-0005-0000-0000-0000E4240000}"/>
    <cellStyle name="_TableHeading_TBG Onatel Février  2009  Vtbg V3_Commentaires TBG mars_Copie de Flash du mois d' avril 2009 corrigé par NAIMI_Reporting Onatel Mai 2009 V 0_Reporting Onatel septembre  2009 préparé_Budget 2011 v1 (4) 4" xfId="10828" xr:uid="{00000000-0005-0000-0000-0000E5240000}"/>
    <cellStyle name="_TableHeading_TBG Onatel Février  2009  Vtbg V3_Commentaires TBG mars_Copie de Flash du mois d' avril 2009 corrigé par NAIMI_Reporting Onatel septembre  2009 préparé" xfId="1934" xr:uid="{00000000-0005-0000-0000-0000E6240000}"/>
    <cellStyle name="_TableHeading_TBG Onatel Février  2009  Vtbg V3_Commentaires TBG mars_Copie de Flash du mois d' avril 2009 corrigé par NAIMI_Reporting Onatel septembre  2009 préparé 2" xfId="13114" xr:uid="{00000000-0005-0000-0000-0000E7240000}"/>
    <cellStyle name="_TableHeading_TBG Onatel Février  2009  Vtbg V3_Commentaires TBG mars_Copie de Flash du mois d' avril 2009 corrigé par NAIMI_Reporting Onatel septembre  2009 préparé 3" xfId="19436" xr:uid="{00000000-0005-0000-0000-0000E8240000}"/>
    <cellStyle name="_TableHeading_TBG Onatel Février  2009  Vtbg V3_Commentaires TBG mars_Copie de Flash du mois d' avril 2009 corrigé par NAIMI_Reporting Onatel septembre  2009 préparé 4" xfId="19860" xr:uid="{00000000-0005-0000-0000-0000E9240000}"/>
    <cellStyle name="_TableHeading_TBG Onatel Février  2009  Vtbg V3_Commentaires TBG mars_Copie de Flash du mois d' avril 2009 corrigé par NAIMI_Reporting Onatel septembre  2009 préparé_Budget 2011 v1 (4)" xfId="1935" xr:uid="{00000000-0005-0000-0000-0000EA240000}"/>
    <cellStyle name="_TableHeading_TBG Onatel Février  2009  Vtbg V3_Commentaires TBG mars_Copie de Flash du mois d' avril 2009 corrigé par NAIMI_Reporting Onatel septembre  2009 préparé_Budget 2011 v1 (4) 2" xfId="11265" xr:uid="{00000000-0005-0000-0000-0000EB240000}"/>
    <cellStyle name="_TableHeading_TBG Onatel Février  2009  Vtbg V3_Commentaires TBG mars_Copie de Flash du mois d' avril 2009 corrigé par NAIMI_Reporting Onatel septembre  2009 préparé_Budget 2011 v1 (4) 3" xfId="17630" xr:uid="{00000000-0005-0000-0000-0000EC240000}"/>
    <cellStyle name="_TableHeading_TBG Onatel Février  2009  Vtbg V3_Commentaires TBG mars_Copie de Flash du mois d' avril 2009 corrigé par NAIMI_Reporting Onatel septembre  2009 préparé_Budget 2011 v1 (4) 4" xfId="19950" xr:uid="{00000000-0005-0000-0000-0000ED240000}"/>
    <cellStyle name="_TableHeading_TBG Onatel Février  2009  Vtbg V3_Commentaires TBG mars_Flash du mois d' avril 2009" xfId="1936" xr:uid="{00000000-0005-0000-0000-0000EE240000}"/>
    <cellStyle name="_TableHeading_TBG Onatel Février  2009  Vtbg V3_Commentaires TBG mars_Flash du mois d' avril 2009 2" xfId="10699" xr:uid="{00000000-0005-0000-0000-0000EF240000}"/>
    <cellStyle name="_TableHeading_TBG Onatel Février  2009  Vtbg V3_Commentaires TBG mars_Flash du mois d' avril 2009 3" xfId="11668" xr:uid="{00000000-0005-0000-0000-0000F0240000}"/>
    <cellStyle name="_TableHeading_TBG Onatel Février  2009  Vtbg V3_Commentaires TBG mars_Flash du mois d' avril 2009 4" xfId="12367" xr:uid="{00000000-0005-0000-0000-0000F1240000}"/>
    <cellStyle name="_TableHeading_TBG Onatel Février  2009  Vtbg V3_Commentaires TBG mars_Flash du mois d' avril 2009_Budget 2011 v1 (4)" xfId="1937" xr:uid="{00000000-0005-0000-0000-0000F2240000}"/>
    <cellStyle name="_TableHeading_TBG Onatel Février  2009  Vtbg V3_Commentaires TBG mars_Flash du mois d' avril 2009_Budget 2011 v1 (4) 2" xfId="9705" xr:uid="{00000000-0005-0000-0000-0000F3240000}"/>
    <cellStyle name="_TableHeading_TBG Onatel Février  2009  Vtbg V3_Commentaires TBG mars_Flash du mois d' avril 2009_Budget 2011 v1 (4) 3" xfId="17629" xr:uid="{00000000-0005-0000-0000-0000F4240000}"/>
    <cellStyle name="_TableHeading_TBG Onatel Février  2009  Vtbg V3_Commentaires TBG mars_Flash du mois d' avril 2009_Budget 2011 v1 (4) 4" xfId="19317" xr:uid="{00000000-0005-0000-0000-0000F5240000}"/>
    <cellStyle name="_TableHeading_TBG Onatel Février  2009  Vtbg V3_Commentaires TBG mars_Flash du mois d' avril 2009_Budget Telmob 2011" xfId="3361" xr:uid="{00000000-0005-0000-0000-0000F6240000}"/>
    <cellStyle name="_TableHeading_TBG Onatel Février  2009  Vtbg V3_Commentaires TBG mars_Flash du mois d' avril 2009_Budget Telmob 2011 2" xfId="10536" xr:uid="{00000000-0005-0000-0000-0000F7240000}"/>
    <cellStyle name="_TableHeading_TBG Onatel Février  2009  Vtbg V3_Commentaires TBG mars_Flash du mois d' avril 2009_Budget Telmob 2011 3" xfId="9090" xr:uid="{00000000-0005-0000-0000-0000F8240000}"/>
    <cellStyle name="_TableHeading_TBG Onatel Février  2009  Vtbg V3_Commentaires TBG mars_Flash du mois d' avril 2009_Budget Telmob 2011 4" xfId="19111" xr:uid="{00000000-0005-0000-0000-0000F9240000}"/>
    <cellStyle name="_TableHeading_TBG Onatel Février  2009  Vtbg V3_Commentaires TBG mars_Flash du mois d' avril 2009_Flash du mois de mai 2009" xfId="1938" xr:uid="{00000000-0005-0000-0000-0000FA240000}"/>
    <cellStyle name="_TableHeading_TBG Onatel Février  2009  Vtbg V3_Commentaires TBG mars_Flash du mois d' avril 2009_Flash du mois de mai 2009 2" xfId="10609" xr:uid="{00000000-0005-0000-0000-0000FB240000}"/>
    <cellStyle name="_TableHeading_TBG Onatel Février  2009  Vtbg V3_Commentaires TBG mars_Flash du mois d' avril 2009_Flash du mois de mai 2009 3" xfId="19154" xr:uid="{00000000-0005-0000-0000-0000FC240000}"/>
    <cellStyle name="_TableHeading_TBG Onatel Février  2009  Vtbg V3_Commentaires TBG mars_Flash du mois d' avril 2009_Flash du mois de mai 2009 4" xfId="10827" xr:uid="{00000000-0005-0000-0000-0000FD240000}"/>
    <cellStyle name="_TableHeading_TBG Onatel Février  2009  Vtbg V3_Commentaires TBG mars_Flash du mois d' avril 2009_Flash du mois de mai 2009_Budget 2011 v1 (4)" xfId="1939" xr:uid="{00000000-0005-0000-0000-0000FE240000}"/>
    <cellStyle name="_TableHeading_TBG Onatel Février  2009  Vtbg V3_Commentaires TBG mars_Flash du mois d' avril 2009_Flash du mois de mai 2009_Budget 2011 v1 (4) 2" xfId="13113" xr:uid="{00000000-0005-0000-0000-0000FF240000}"/>
    <cellStyle name="_TableHeading_TBG Onatel Février  2009  Vtbg V3_Commentaires TBG mars_Flash du mois d' avril 2009_Flash du mois de mai 2009_Budget 2011 v1 (4) 3" xfId="19435" xr:uid="{00000000-0005-0000-0000-000000250000}"/>
    <cellStyle name="_TableHeading_TBG Onatel Février  2009  Vtbg V3_Commentaires TBG mars_Flash du mois d' avril 2009_Flash du mois de mai 2009_Budget 2011 v1 (4) 4" xfId="19797" xr:uid="{00000000-0005-0000-0000-000001250000}"/>
    <cellStyle name="_TableHeading_TBG Onatel Février  2009  Vtbg V3_Commentaires TBG mars_Flash du mois d' avril 2009_Flash du mois de mai 2009_Budget Telmob 2011" xfId="3362" xr:uid="{00000000-0005-0000-0000-000002250000}"/>
    <cellStyle name="_TableHeading_TBG Onatel Février  2009  Vtbg V3_Commentaires TBG mars_Flash du mois d' avril 2009_Flash du mois de mai 2009_Budget Telmob 2011 2" xfId="9618" xr:uid="{00000000-0005-0000-0000-000003250000}"/>
    <cellStyle name="_TableHeading_TBG Onatel Février  2009  Vtbg V3_Commentaires TBG mars_Flash du mois d' avril 2009_Flash du mois de mai 2009_Budget Telmob 2011 3" xfId="10357" xr:uid="{00000000-0005-0000-0000-000004250000}"/>
    <cellStyle name="_TableHeading_TBG Onatel Février  2009  Vtbg V3_Commentaires TBG mars_Flash du mois d' avril 2009_Flash du mois de mai 2009_Budget Telmob 2011 4" xfId="8486" xr:uid="{00000000-0005-0000-0000-000005250000}"/>
    <cellStyle name="_TableHeading_TBG Onatel Février  2009  Vtbg V3_Commentaires TBG mars_Flash du mois d' avril 2009_Reporting Onatel Mai 2009 V 0" xfId="1940" xr:uid="{00000000-0005-0000-0000-000006250000}"/>
    <cellStyle name="_TableHeading_TBG Onatel Février  2009  Vtbg V3_Commentaires TBG mars_Flash du mois d' avril 2009_Reporting Onatel Mai 2009 V 0 2" xfId="13112" xr:uid="{00000000-0005-0000-0000-000007250000}"/>
    <cellStyle name="_TableHeading_TBG Onatel Février  2009  Vtbg V3_Commentaires TBG mars_Flash du mois d' avril 2009_Reporting Onatel Mai 2009 V 0 3" xfId="17628" xr:uid="{00000000-0005-0000-0000-000008250000}"/>
    <cellStyle name="_TableHeading_TBG Onatel Février  2009  Vtbg V3_Commentaires TBG mars_Flash du mois d' avril 2009_Reporting Onatel Mai 2009 V 0 4" xfId="19949" xr:uid="{00000000-0005-0000-0000-000009250000}"/>
    <cellStyle name="_TableHeading_TBG Onatel Février  2009  Vtbg V3_Commentaires TBG mars_Flash du mois d' avril 2009_Reporting Onatel Mai 2009 V 0_Budget 2011 v1 (4)" xfId="1941" xr:uid="{00000000-0005-0000-0000-00000A250000}"/>
    <cellStyle name="_TableHeading_TBG Onatel Février  2009  Vtbg V3_Commentaires TBG mars_Flash du mois d' avril 2009_Reporting Onatel Mai 2009 V 0_Budget 2011 v1 (4) 2" xfId="13111" xr:uid="{00000000-0005-0000-0000-00000B250000}"/>
    <cellStyle name="_TableHeading_TBG Onatel Février  2009  Vtbg V3_Commentaires TBG mars_Flash du mois d' avril 2009_Reporting Onatel Mai 2009 V 0_Budget 2011 v1 (4) 3" xfId="8512" xr:uid="{00000000-0005-0000-0000-00000C250000}"/>
    <cellStyle name="_TableHeading_TBG Onatel Février  2009  Vtbg V3_Commentaires TBG mars_Flash du mois d' avril 2009_Reporting Onatel Mai 2009 V 0_Budget 2011 v1 (4) 4" xfId="12365" xr:uid="{00000000-0005-0000-0000-00000D250000}"/>
    <cellStyle name="_TableHeading_TBG Onatel Février  2009  Vtbg V3_Commentaires TBG mars_Flash du mois d' avril 2009_Reporting Onatel Mai 2009 V 0_Budget Telmob 2011" xfId="3363" xr:uid="{00000000-0005-0000-0000-00000E250000}"/>
    <cellStyle name="_TableHeading_TBG Onatel Février  2009  Vtbg V3_Commentaires TBG mars_Flash du mois d' avril 2009_Reporting Onatel Mai 2009 V 0_Budget Telmob 2011 2" xfId="10458" xr:uid="{00000000-0005-0000-0000-00000F250000}"/>
    <cellStyle name="_TableHeading_TBG Onatel Février  2009  Vtbg V3_Commentaires TBG mars_Flash du mois d' avril 2009_Reporting Onatel Mai 2009 V 0_Budget Telmob 2011 3" xfId="13011" xr:uid="{00000000-0005-0000-0000-000010250000}"/>
    <cellStyle name="_TableHeading_TBG Onatel Février  2009  Vtbg V3_Commentaires TBG mars_Flash du mois d' avril 2009_Reporting Onatel Mai 2009 V 0_Budget Telmob 2011 4" xfId="17608" xr:uid="{00000000-0005-0000-0000-000011250000}"/>
    <cellStyle name="_TableHeading_TBG Onatel Février  2009  Vtbg V3_Commentaires TBG mars_Flash du mois d' avril 2009_Reporting Onatel septembre  2009 préparé" xfId="1942" xr:uid="{00000000-0005-0000-0000-000012250000}"/>
    <cellStyle name="_TableHeading_TBG Onatel Février  2009  Vtbg V3_Commentaires TBG mars_Flash du mois d' avril 2009_Reporting Onatel septembre  2009 préparé 2" xfId="13110" xr:uid="{00000000-0005-0000-0000-000013250000}"/>
    <cellStyle name="_TableHeading_TBG Onatel Février  2009  Vtbg V3_Commentaires TBG mars_Flash du mois d' avril 2009_Reporting Onatel septembre  2009 préparé 3" xfId="10112" xr:uid="{00000000-0005-0000-0000-000014250000}"/>
    <cellStyle name="_TableHeading_TBG Onatel Février  2009  Vtbg V3_Commentaires TBG mars_Flash du mois d' avril 2009_Reporting Onatel septembre  2009 préparé 4" xfId="19339" xr:uid="{00000000-0005-0000-0000-000015250000}"/>
    <cellStyle name="_TableHeading_TBG Onatel Février  2009  Vtbg V3_Commentaires TBG mars_Flash du mois d' avril 2009_Reporting Onatel septembre  2009 préparé_Budget 2011 v1 (4)" xfId="1943" xr:uid="{00000000-0005-0000-0000-000016250000}"/>
    <cellStyle name="_TableHeading_TBG Onatel Février  2009  Vtbg V3_Commentaires TBG mars_Flash du mois d' avril 2009_Reporting Onatel septembre  2009 préparé_Budget 2011 v1 (4) 2" xfId="13109" xr:uid="{00000000-0005-0000-0000-000017250000}"/>
    <cellStyle name="_TableHeading_TBG Onatel Février  2009  Vtbg V3_Commentaires TBG mars_Flash du mois d' avril 2009_Reporting Onatel septembre  2009 préparé_Budget 2011 v1 (4) 3" xfId="9386" xr:uid="{00000000-0005-0000-0000-000018250000}"/>
    <cellStyle name="_TableHeading_TBG Onatel Février  2009  Vtbg V3_Commentaires TBG mars_Flash du mois d' avril 2009_Reporting Onatel septembre  2009 préparé_Budget 2011 v1 (4) 4" xfId="17179" xr:uid="{00000000-0005-0000-0000-000019250000}"/>
    <cellStyle name="_TableHeading_TBG Onatel Février  2009  Vtbg V3_Commentaires TBG mars_Flash du mois de mai 2009" xfId="1944" xr:uid="{00000000-0005-0000-0000-00001A250000}"/>
    <cellStyle name="_TableHeading_TBG Onatel Février  2009  Vtbg V3_Commentaires TBG mars_Flash du mois de mai 2009 2" xfId="13108" xr:uid="{00000000-0005-0000-0000-00001B250000}"/>
    <cellStyle name="_TableHeading_TBG Onatel Février  2009  Vtbg V3_Commentaires TBG mars_Flash du mois de mai 2009 3" xfId="17627" xr:uid="{00000000-0005-0000-0000-00001C250000}"/>
    <cellStyle name="_TableHeading_TBG Onatel Février  2009  Vtbg V3_Commentaires TBG mars_Flash du mois de mai 2009 4" xfId="10625" xr:uid="{00000000-0005-0000-0000-00001D250000}"/>
    <cellStyle name="_TableHeading_TBG Onatel Février  2009  Vtbg V3_Commentaires TBG mars_Flash du mois de mai 2009_Budget 2011 v1 (4)" xfId="1945" xr:uid="{00000000-0005-0000-0000-00001E250000}"/>
    <cellStyle name="_TableHeading_TBG Onatel Février  2009  Vtbg V3_Commentaires TBG mars_Flash du mois de mai 2009_Budget 2011 v1 (4) 2" xfId="13107" xr:uid="{00000000-0005-0000-0000-00001F250000}"/>
    <cellStyle name="_TableHeading_TBG Onatel Février  2009  Vtbg V3_Commentaires TBG mars_Flash du mois de mai 2009_Budget 2011 v1 (4) 3" xfId="18970" xr:uid="{00000000-0005-0000-0000-000020250000}"/>
    <cellStyle name="_TableHeading_TBG Onatel Février  2009  Vtbg V3_Commentaires TBG mars_Flash du mois de mai 2009_Budget 2011 v1 (4) 4" xfId="19747" xr:uid="{00000000-0005-0000-0000-000021250000}"/>
    <cellStyle name="_TableHeading_TBG Onatel Février  2009  Vtbg V3_Commentaires TBG mars_Flash du mois de mai 2009_Budget Telmob 2011" xfId="3364" xr:uid="{00000000-0005-0000-0000-000022250000}"/>
    <cellStyle name="_TableHeading_TBG Onatel Février  2009  Vtbg V3_Commentaires TBG mars_Flash du mois de mai 2009_Budget Telmob 2011 2" xfId="11057" xr:uid="{00000000-0005-0000-0000-000023250000}"/>
    <cellStyle name="_TableHeading_TBG Onatel Février  2009  Vtbg V3_Commentaires TBG mars_Flash du mois de mai 2009_Budget Telmob 2011 3" xfId="13012" xr:uid="{00000000-0005-0000-0000-000024250000}"/>
    <cellStyle name="_TableHeading_TBG Onatel Février  2009  Vtbg V3_Commentaires TBG mars_Flash du mois de mai 2009_Budget Telmob 2011 4" xfId="19426" xr:uid="{00000000-0005-0000-0000-000025250000}"/>
    <cellStyle name="_TableHeading_TBG Onatel Février  2009  Vtbg V3_Commentaires TBG mars_Reporting Onatel Mai 2009 V 0" xfId="1946" xr:uid="{00000000-0005-0000-0000-000026250000}"/>
    <cellStyle name="_TableHeading_TBG Onatel Février  2009  Vtbg V3_Commentaires TBG mars_Reporting Onatel Mai 2009 V 0 2" xfId="13106" xr:uid="{00000000-0005-0000-0000-000027250000}"/>
    <cellStyle name="_TableHeading_TBG Onatel Février  2009  Vtbg V3_Commentaires TBG mars_Reporting Onatel Mai 2009 V 0 3" xfId="19434" xr:uid="{00000000-0005-0000-0000-000028250000}"/>
    <cellStyle name="_TableHeading_TBG Onatel Février  2009  Vtbg V3_Commentaires TBG mars_Reporting Onatel Mai 2009 V 0 4" xfId="19948" xr:uid="{00000000-0005-0000-0000-000029250000}"/>
    <cellStyle name="_TableHeading_TBG Onatel Février  2009  Vtbg V3_Commentaires TBG mars_Reporting Onatel Mai 2009 V 0_Budget 2011 v1 (4)" xfId="1947" xr:uid="{00000000-0005-0000-0000-00002A250000}"/>
    <cellStyle name="_TableHeading_TBG Onatel Février  2009  Vtbg V3_Commentaires TBG mars_Reporting Onatel Mai 2009 V 0_Budget 2011 v1 (4) 2" xfId="13105" xr:uid="{00000000-0005-0000-0000-00002B250000}"/>
    <cellStyle name="_TableHeading_TBG Onatel Février  2009  Vtbg V3_Commentaires TBG mars_Reporting Onatel Mai 2009 V 0_Budget 2011 v1 (4) 3" xfId="17626" xr:uid="{00000000-0005-0000-0000-00002C250000}"/>
    <cellStyle name="_TableHeading_TBG Onatel Février  2009  Vtbg V3_Commentaires TBG mars_Reporting Onatel Mai 2009 V 0_Budget 2011 v1 (4) 4" xfId="12363" xr:uid="{00000000-0005-0000-0000-00002D250000}"/>
    <cellStyle name="_TableHeading_TBG Onatel Février  2009  Vtbg V3_Commentaires TBG mars_Reporting Onatel Mai 2009 V 0_Budget Telmob 2011" xfId="3365" xr:uid="{00000000-0005-0000-0000-00002E250000}"/>
    <cellStyle name="_TableHeading_TBG Onatel Février  2009  Vtbg V3_Commentaires TBG mars_Reporting Onatel Mai 2009 V 0_Budget Telmob 2011 2" xfId="10640" xr:uid="{00000000-0005-0000-0000-00002F250000}"/>
    <cellStyle name="_TableHeading_TBG Onatel Février  2009  Vtbg V3_Commentaires TBG mars_Reporting Onatel Mai 2009 V 0_Budget Telmob 2011 3" xfId="13013" xr:uid="{00000000-0005-0000-0000-000030250000}"/>
    <cellStyle name="_TableHeading_TBG Onatel Février  2009  Vtbg V3_Commentaires TBG mars_Reporting Onatel Mai 2009 V 0_Budget Telmob 2011 4" xfId="19286" xr:uid="{00000000-0005-0000-0000-000031250000}"/>
    <cellStyle name="_TableHeading_TBG Onatel Février  2009  Vtbg V3_Commentaires TBG mars_Reporting Onatel septembre  2009 préparé" xfId="1948" xr:uid="{00000000-0005-0000-0000-000032250000}"/>
    <cellStyle name="_TableHeading_TBG Onatel Février  2009  Vtbg V3_Commentaires TBG mars_Reporting Onatel septembre  2009 préparé 2" xfId="13104" xr:uid="{00000000-0005-0000-0000-000033250000}"/>
    <cellStyle name="_TableHeading_TBG Onatel Février  2009  Vtbg V3_Commentaires TBG mars_Reporting Onatel septembre  2009 préparé 3" xfId="17625" xr:uid="{00000000-0005-0000-0000-000034250000}"/>
    <cellStyle name="_TableHeading_TBG Onatel Février  2009  Vtbg V3_Commentaires TBG mars_Reporting Onatel septembre  2009 préparé 4" xfId="10530" xr:uid="{00000000-0005-0000-0000-000035250000}"/>
    <cellStyle name="_TableHeading_TBG Onatel Février  2009  Vtbg V3_Commentaires TBG mars_Reporting Onatel septembre  2009 préparé_Budget 2011 v1 (4)" xfId="1949" xr:uid="{00000000-0005-0000-0000-000036250000}"/>
    <cellStyle name="_TableHeading_TBG Onatel Février  2009  Vtbg V3_Commentaires TBG mars_Reporting Onatel septembre  2009 préparé_Budget 2011 v1 (4) 2" xfId="13103" xr:uid="{00000000-0005-0000-0000-000037250000}"/>
    <cellStyle name="_TableHeading_TBG Onatel Février  2009  Vtbg V3_Commentaires TBG mars_Reporting Onatel septembre  2009 préparé_Budget 2011 v1 (4) 3" xfId="19195" xr:uid="{00000000-0005-0000-0000-000038250000}"/>
    <cellStyle name="_TableHeading_TBG Onatel Février  2009  Vtbg V3_Commentaires TBG mars_Reporting Onatel septembre  2009 préparé_Budget 2011 v1 (4) 4" xfId="19882" xr:uid="{00000000-0005-0000-0000-000039250000}"/>
    <cellStyle name="_TableHeading_TBG Onatel Février  2009  Vtbg V3_Copie de Flash du mois d' avril 2009 corrigé par NAIMI" xfId="1950" xr:uid="{00000000-0005-0000-0000-00003A250000}"/>
    <cellStyle name="_TableHeading_TBG Onatel Février  2009  Vtbg V3_Copie de Flash du mois d' avril 2009 corrigé par NAIMI 2" xfId="13102" xr:uid="{00000000-0005-0000-0000-00003B250000}"/>
    <cellStyle name="_TableHeading_TBG Onatel Février  2009  Vtbg V3_Copie de Flash du mois d' avril 2009 corrigé par NAIMI 3" xfId="19433" xr:uid="{00000000-0005-0000-0000-00003C250000}"/>
    <cellStyle name="_TableHeading_TBG Onatel Février  2009  Vtbg V3_Copie de Flash du mois d' avril 2009 corrigé par NAIMI 4" xfId="19947" xr:uid="{00000000-0005-0000-0000-00003D250000}"/>
    <cellStyle name="_TableHeading_TBG Onatel Février  2009  Vtbg V3_Copie de Flash du mois d' avril 2009 corrigé par NAIMI_Budget 2011 v1 (4)" xfId="1951" xr:uid="{00000000-0005-0000-0000-00003E250000}"/>
    <cellStyle name="_TableHeading_TBG Onatel Février  2009  Vtbg V3_Copie de Flash du mois d' avril 2009 corrigé par NAIMI_Budget 2011 v1 (4) 2" xfId="13101" xr:uid="{00000000-0005-0000-0000-00003F250000}"/>
    <cellStyle name="_TableHeading_TBG Onatel Février  2009  Vtbg V3_Copie de Flash du mois d' avril 2009 corrigé par NAIMI_Budget 2011 v1 (4) 3" xfId="17624" xr:uid="{00000000-0005-0000-0000-000040250000}"/>
    <cellStyle name="_TableHeading_TBG Onatel Février  2009  Vtbg V3_Copie de Flash du mois d' avril 2009 corrigé par NAIMI_Budget 2011 v1 (4) 4" xfId="12361" xr:uid="{00000000-0005-0000-0000-000041250000}"/>
    <cellStyle name="_TableHeading_TBG Onatel Février  2009  Vtbg V3_Copie de Flash du mois d' avril 2009 corrigé par NAIMI_Budget Telmob 2011" xfId="3366" xr:uid="{00000000-0005-0000-0000-000042250000}"/>
    <cellStyle name="_TableHeading_TBG Onatel Février  2009  Vtbg V3_Copie de Flash du mois d' avril 2009 corrigé par NAIMI_Budget Telmob 2011 2" xfId="10534" xr:uid="{00000000-0005-0000-0000-000043250000}"/>
    <cellStyle name="_TableHeading_TBG Onatel Février  2009  Vtbg V3_Copie de Flash du mois d' avril 2009 corrigé par NAIMI_Budget Telmob 2011 3" xfId="13014" xr:uid="{00000000-0005-0000-0000-000044250000}"/>
    <cellStyle name="_TableHeading_TBG Onatel Février  2009  Vtbg V3_Copie de Flash du mois d' avril 2009 corrigé par NAIMI_Budget Telmob 2011 4" xfId="19186" xr:uid="{00000000-0005-0000-0000-000045250000}"/>
    <cellStyle name="_TableHeading_TBG Onatel Février  2009  Vtbg V3_Copie de Flash du mois d' avril 2009 corrigé par NAIMI_Flash du mois de mai 2009" xfId="1952" xr:uid="{00000000-0005-0000-0000-000046250000}"/>
    <cellStyle name="_TableHeading_TBG Onatel Février  2009  Vtbg V3_Copie de Flash du mois d' avril 2009 corrigé par NAIMI_Flash du mois de mai 2009 2" xfId="13100" xr:uid="{00000000-0005-0000-0000-000047250000}"/>
    <cellStyle name="_TableHeading_TBG Onatel Février  2009  Vtbg V3_Copie de Flash du mois d' avril 2009 corrigé par NAIMI_Flash du mois de mai 2009 3" xfId="8482" xr:uid="{00000000-0005-0000-0000-000048250000}"/>
    <cellStyle name="_TableHeading_TBG Onatel Février  2009  Vtbg V3_Copie de Flash du mois d' avril 2009 corrigé par NAIMI_Flash du mois de mai 2009 4" xfId="17113" xr:uid="{00000000-0005-0000-0000-000049250000}"/>
    <cellStyle name="_TableHeading_TBG Onatel Février  2009  Vtbg V3_Copie de Flash du mois d' avril 2009 corrigé par NAIMI_Flash du mois de mai 2009_Budget 2011 v1 (4)" xfId="1953" xr:uid="{00000000-0005-0000-0000-00004A250000}"/>
    <cellStyle name="_TableHeading_TBG Onatel Février  2009  Vtbg V3_Copie de Flash du mois d' avril 2009 corrigé par NAIMI_Flash du mois de mai 2009_Budget 2011 v1 (4) 2" xfId="13099" xr:uid="{00000000-0005-0000-0000-00004B250000}"/>
    <cellStyle name="_TableHeading_TBG Onatel Février  2009  Vtbg V3_Copie de Flash du mois d' avril 2009 corrigé par NAIMI_Flash du mois de mai 2009_Budget 2011 v1 (4) 3" xfId="17623" xr:uid="{00000000-0005-0000-0000-00004C250000}"/>
    <cellStyle name="_TableHeading_TBG Onatel Février  2009  Vtbg V3_Copie de Flash du mois d' avril 2009 corrigé par NAIMI_Flash du mois de mai 2009_Budget 2011 v1 (4) 4" xfId="10826" xr:uid="{00000000-0005-0000-0000-00004D250000}"/>
    <cellStyle name="_TableHeading_TBG Onatel Février  2009  Vtbg V3_Copie de Flash du mois d' avril 2009 corrigé par NAIMI_Flash du mois de mai 2009_Budget Telmob 2011" xfId="3367" xr:uid="{00000000-0005-0000-0000-00004E250000}"/>
    <cellStyle name="_TableHeading_TBG Onatel Février  2009  Vtbg V3_Copie de Flash du mois d' avril 2009 corrigé par NAIMI_Flash du mois de mai 2009_Budget Telmob 2011 2" xfId="11724" xr:uid="{00000000-0005-0000-0000-00004F250000}"/>
    <cellStyle name="_TableHeading_TBG Onatel Février  2009  Vtbg V3_Copie de Flash du mois d' avril 2009 corrigé par NAIMI_Flash du mois de mai 2009_Budget Telmob 2011 3" xfId="13015" xr:uid="{00000000-0005-0000-0000-000050250000}"/>
    <cellStyle name="_TableHeading_TBG Onatel Février  2009  Vtbg V3_Copie de Flash du mois d' avril 2009 corrigé par NAIMI_Flash du mois de mai 2009_Budget Telmob 2011 4" xfId="17609" xr:uid="{00000000-0005-0000-0000-000051250000}"/>
    <cellStyle name="_TableHeading_TBG Onatel Février  2009  Vtbg V3_Copie de Flash du mois d' avril 2009 corrigé par NAIMI_Reporting Onatel Mai 2009 V 0" xfId="1954" xr:uid="{00000000-0005-0000-0000-000052250000}"/>
    <cellStyle name="_TableHeading_TBG Onatel Février  2009  Vtbg V3_Copie de Flash du mois d' avril 2009 corrigé par NAIMI_Reporting Onatel Mai 2009 V 0 2" xfId="13098" xr:uid="{00000000-0005-0000-0000-000053250000}"/>
    <cellStyle name="_TableHeading_TBG Onatel Février  2009  Vtbg V3_Copie de Flash du mois d' avril 2009 corrigé par NAIMI_Reporting Onatel Mai 2009 V 0 3" xfId="19122" xr:uid="{00000000-0005-0000-0000-000054250000}"/>
    <cellStyle name="_TableHeading_TBG Onatel Février  2009  Vtbg V3_Copie de Flash du mois d' avril 2009 corrigé par NAIMI_Reporting Onatel Mai 2009 V 0 4" xfId="19819" xr:uid="{00000000-0005-0000-0000-000055250000}"/>
    <cellStyle name="_TableHeading_TBG Onatel Février  2009  Vtbg V3_Copie de Flash du mois d' avril 2009 corrigé par NAIMI_Reporting Onatel Mai 2009 V 0_Budget 2011 v1 (4)" xfId="1955" xr:uid="{00000000-0005-0000-0000-000056250000}"/>
    <cellStyle name="_TableHeading_TBG Onatel Février  2009  Vtbg V3_Copie de Flash du mois d' avril 2009 corrigé par NAIMI_Reporting Onatel Mai 2009 V 0_Budget 2011 v1 (4) 2" xfId="13097" xr:uid="{00000000-0005-0000-0000-000057250000}"/>
    <cellStyle name="_TableHeading_TBG Onatel Février  2009  Vtbg V3_Copie de Flash du mois d' avril 2009 corrigé par NAIMI_Reporting Onatel Mai 2009 V 0_Budget 2011 v1 (4) 3" xfId="19432" xr:uid="{00000000-0005-0000-0000-000058250000}"/>
    <cellStyle name="_TableHeading_TBG Onatel Février  2009  Vtbg V3_Copie de Flash du mois d' avril 2009 corrigé par NAIMI_Reporting Onatel Mai 2009 V 0_Budget 2011 v1 (4) 4" xfId="19946" xr:uid="{00000000-0005-0000-0000-000059250000}"/>
    <cellStyle name="_TableHeading_TBG Onatel Février  2009  Vtbg V3_Copie de Flash du mois d' avril 2009 corrigé par NAIMI_Reporting Onatel Mai 2009 V 0_Budget Telmob 2011" xfId="3368" xr:uid="{00000000-0005-0000-0000-00005A250000}"/>
    <cellStyle name="_TableHeading_TBG Onatel Février  2009  Vtbg V3_Copie de Flash du mois d' avril 2009 corrigé par NAIMI_Reporting Onatel Mai 2009 V 0_Budget Telmob 2011 2" xfId="10535" xr:uid="{00000000-0005-0000-0000-00005B250000}"/>
    <cellStyle name="_TableHeading_TBG Onatel Février  2009  Vtbg V3_Copie de Flash du mois d' avril 2009 corrigé par NAIMI_Reporting Onatel Mai 2009 V 0_Budget Telmob 2011 3" xfId="13016" xr:uid="{00000000-0005-0000-0000-00005C250000}"/>
    <cellStyle name="_TableHeading_TBG Onatel Février  2009  Vtbg V3_Copie de Flash du mois d' avril 2009 corrigé par NAIMI_Reporting Onatel Mai 2009 V 0_Budget Telmob 2011 4" xfId="19119" xr:uid="{00000000-0005-0000-0000-00005D250000}"/>
    <cellStyle name="_TableHeading_TBG Onatel Février  2009  Vtbg V3_Copie de Flash du mois d' avril 2009 corrigé par NAIMI_Reporting Onatel Mai 2009 V 0_Reporting Onatel septembre  2009 préparé" xfId="1956" xr:uid="{00000000-0005-0000-0000-00005E250000}"/>
    <cellStyle name="_TableHeading_TBG Onatel Février  2009  Vtbg V3_Copie de Flash du mois d' avril 2009 corrigé par NAIMI_Reporting Onatel Mai 2009 V 0_Reporting Onatel septembre  2009 préparé 2" xfId="13096" xr:uid="{00000000-0005-0000-0000-00005F250000}"/>
    <cellStyle name="_TableHeading_TBG Onatel Février  2009  Vtbg V3_Copie de Flash du mois d' avril 2009 corrigé par NAIMI_Reporting Onatel Mai 2009 V 0_Reporting Onatel septembre  2009 préparé 3" xfId="17622" xr:uid="{00000000-0005-0000-0000-000060250000}"/>
    <cellStyle name="_TableHeading_TBG Onatel Février  2009  Vtbg V3_Copie de Flash du mois d' avril 2009 corrigé par NAIMI_Reporting Onatel Mai 2009 V 0_Reporting Onatel septembre  2009 préparé 4" xfId="12359" xr:uid="{00000000-0005-0000-0000-000061250000}"/>
    <cellStyle name="_TableHeading_TBG Onatel Février  2009  Vtbg V3_Copie de Flash du mois d' avril 2009 corrigé par NAIMI_Reporting Onatel Mai 2009 V 0_Reporting Onatel septembre  2009 préparé_Budget 2011 v1 (4)" xfId="1957" xr:uid="{00000000-0005-0000-0000-000062250000}"/>
    <cellStyle name="_TableHeading_TBG Onatel Février  2009  Vtbg V3_Copie de Flash du mois d' avril 2009 corrigé par NAIMI_Reporting Onatel Mai 2009 V 0_Reporting Onatel septembre  2009 préparé_Budget 2011 v1 (4) 2" xfId="13095" xr:uid="{00000000-0005-0000-0000-000063250000}"/>
    <cellStyle name="_TableHeading_TBG Onatel Février  2009  Vtbg V3_Copie de Flash du mois d' avril 2009 corrigé par NAIMI_Reporting Onatel Mai 2009 V 0_Reporting Onatel septembre  2009 préparé_Budget 2011 v1 (4) 3" xfId="8545" xr:uid="{00000000-0005-0000-0000-000064250000}"/>
    <cellStyle name="_TableHeading_TBG Onatel Février  2009  Vtbg V3_Copie de Flash du mois d' avril 2009 corrigé par NAIMI_Reporting Onatel Mai 2009 V 0_Reporting Onatel septembre  2009 préparé_Budget 2011 v1 (4) 4" xfId="17152" xr:uid="{00000000-0005-0000-0000-000065250000}"/>
    <cellStyle name="_TableHeading_TBG Onatel Février  2009  Vtbg V3_Copie de Flash du mois d' avril 2009 corrigé par NAIMI_Reporting Onatel septembre  2009 préparé" xfId="1958" xr:uid="{00000000-0005-0000-0000-000066250000}"/>
    <cellStyle name="_TableHeading_TBG Onatel Février  2009  Vtbg V3_Copie de Flash du mois d' avril 2009 corrigé par NAIMI_Reporting Onatel septembre  2009 préparé 2" xfId="13094" xr:uid="{00000000-0005-0000-0000-000067250000}"/>
    <cellStyle name="_TableHeading_TBG Onatel Février  2009  Vtbg V3_Copie de Flash du mois d' avril 2009 corrigé par NAIMI_Reporting Onatel septembre  2009 préparé 3" xfId="10071" xr:uid="{00000000-0005-0000-0000-000068250000}"/>
    <cellStyle name="_TableHeading_TBG Onatel Février  2009  Vtbg V3_Copie de Flash du mois d' avril 2009 corrigé par NAIMI_Reporting Onatel septembre  2009 préparé 4" xfId="17220" xr:uid="{00000000-0005-0000-0000-000069250000}"/>
    <cellStyle name="_TableHeading_TBG Onatel Février  2009  Vtbg V3_Copie de Flash du mois d' avril 2009 corrigé par NAIMI_Reporting Onatel septembre  2009 préparé_Budget 2011 v1 (4)" xfId="1959" xr:uid="{00000000-0005-0000-0000-00006A250000}"/>
    <cellStyle name="_TableHeading_TBG Onatel Février  2009  Vtbg V3_Copie de Flash du mois d' avril 2009 corrigé par NAIMI_Reporting Onatel septembre  2009 préparé_Budget 2011 v1 (4) 2" xfId="13093" xr:uid="{00000000-0005-0000-0000-00006B250000}"/>
    <cellStyle name="_TableHeading_TBG Onatel Février  2009  Vtbg V3_Copie de Flash du mois d' avril 2009 corrigé par NAIMI_Reporting Onatel septembre  2009 préparé_Budget 2011 v1 (4) 3" xfId="17621" xr:uid="{00000000-0005-0000-0000-00006C250000}"/>
    <cellStyle name="_TableHeading_TBG Onatel Février  2009  Vtbg V3_Copie de Flash du mois d' avril 2009 corrigé par NAIMI_Reporting Onatel septembre  2009 préparé_Budget 2011 v1 (4) 4" xfId="17334" xr:uid="{00000000-0005-0000-0000-00006D250000}"/>
    <cellStyle name="_TableHeading_TBG Onatel Février  2009  Vtbg V3_Flash du mois d' avril 2009" xfId="1960" xr:uid="{00000000-0005-0000-0000-00006E250000}"/>
    <cellStyle name="_TableHeading_TBG Onatel Février  2009  Vtbg V3_Flash du mois d' avril 2009 2" xfId="13092" xr:uid="{00000000-0005-0000-0000-00006F250000}"/>
    <cellStyle name="_TableHeading_TBG Onatel Février  2009  Vtbg V3_Flash du mois d' avril 2009 3" xfId="19058" xr:uid="{00000000-0005-0000-0000-000070250000}"/>
    <cellStyle name="_TableHeading_TBG Onatel Février  2009  Vtbg V3_Flash du mois d' avril 2009 4" xfId="10486" xr:uid="{00000000-0005-0000-0000-000071250000}"/>
    <cellStyle name="_TableHeading_TBG Onatel Février  2009  Vtbg V3_Flash du mois d' avril 2009_Budget 2011 v1 (4)" xfId="1961" xr:uid="{00000000-0005-0000-0000-000072250000}"/>
    <cellStyle name="_TableHeading_TBG Onatel Février  2009  Vtbg V3_Flash du mois d' avril 2009_Budget 2011 v1 (4) 2" xfId="13091" xr:uid="{00000000-0005-0000-0000-000073250000}"/>
    <cellStyle name="_TableHeading_TBG Onatel Février  2009  Vtbg V3_Flash du mois d' avril 2009_Budget 2011 v1 (4) 3" xfId="19431" xr:uid="{00000000-0005-0000-0000-000074250000}"/>
    <cellStyle name="_TableHeading_TBG Onatel Février  2009  Vtbg V3_Flash du mois d' avril 2009_Budget 2011 v1 (4) 4" xfId="19687" xr:uid="{00000000-0005-0000-0000-000075250000}"/>
    <cellStyle name="_TableHeading_TBG Onatel Février  2009  Vtbg V3_Flash du mois d' avril 2009_Budget Telmob 2011" xfId="3369" xr:uid="{00000000-0005-0000-0000-000076250000}"/>
    <cellStyle name="_TableHeading_TBG Onatel Février  2009  Vtbg V3_Flash du mois d' avril 2009_Budget Telmob 2011 2" xfId="9617" xr:uid="{00000000-0005-0000-0000-000077250000}"/>
    <cellStyle name="_TableHeading_TBG Onatel Février  2009  Vtbg V3_Flash du mois d' avril 2009_Budget Telmob 2011 3" xfId="13017" xr:uid="{00000000-0005-0000-0000-000078250000}"/>
    <cellStyle name="_TableHeading_TBG Onatel Février  2009  Vtbg V3_Flash du mois d' avril 2009_Budget Telmob 2011 4" xfId="17326" xr:uid="{00000000-0005-0000-0000-000079250000}"/>
    <cellStyle name="_TableHeading_TBG Onatel Février  2009  Vtbg V3_Flash du mois d' avril 2009_Flash du mois de mai 2009" xfId="1962" xr:uid="{00000000-0005-0000-0000-00007A250000}"/>
    <cellStyle name="_TableHeading_TBG Onatel Février  2009  Vtbg V3_Flash du mois d' avril 2009_Flash du mois de mai 2009 2" xfId="13090" xr:uid="{00000000-0005-0000-0000-00007B250000}"/>
    <cellStyle name="_TableHeading_TBG Onatel Février  2009  Vtbg V3_Flash du mois d' avril 2009_Flash du mois de mai 2009 3" xfId="17620" xr:uid="{00000000-0005-0000-0000-00007C250000}"/>
    <cellStyle name="_TableHeading_TBG Onatel Février  2009  Vtbg V3_Flash du mois d' avril 2009_Flash du mois de mai 2009 4" xfId="19945" xr:uid="{00000000-0005-0000-0000-00007D250000}"/>
    <cellStyle name="_TableHeading_TBG Onatel Février  2009  Vtbg V3_Flash du mois d' avril 2009_Flash du mois de mai 2009_Budget 2011 v1 (4)" xfId="1963" xr:uid="{00000000-0005-0000-0000-00007E250000}"/>
    <cellStyle name="_TableHeading_TBG Onatel Février  2009  Vtbg V3_Flash du mois d' avril 2009_Flash du mois de mai 2009_Budget 2011 v1 (4) 2" xfId="13089" xr:uid="{00000000-0005-0000-0000-00007F250000}"/>
    <cellStyle name="_TableHeading_TBG Onatel Février  2009  Vtbg V3_Flash du mois d' avril 2009_Flash du mois de mai 2009_Budget 2011 v1 (4) 3" xfId="17619" xr:uid="{00000000-0005-0000-0000-000080250000}"/>
    <cellStyle name="_TableHeading_TBG Onatel Février  2009  Vtbg V3_Flash du mois d' avril 2009_Flash du mois de mai 2009_Budget 2011 v1 (4) 4" xfId="12357" xr:uid="{00000000-0005-0000-0000-000081250000}"/>
    <cellStyle name="_TableHeading_TBG Onatel Février  2009  Vtbg V3_Flash du mois d' avril 2009_Flash du mois de mai 2009_Budget Telmob 2011" xfId="3370" xr:uid="{00000000-0005-0000-0000-000082250000}"/>
    <cellStyle name="_TableHeading_TBG Onatel Février  2009  Vtbg V3_Flash du mois d' avril 2009_Flash du mois de mai 2009_Budget Telmob 2011 2" xfId="9616" xr:uid="{00000000-0005-0000-0000-000083250000}"/>
    <cellStyle name="_TableHeading_TBG Onatel Février  2009  Vtbg V3_Flash du mois d' avril 2009_Flash du mois de mai 2009_Budget Telmob 2011 3" xfId="13018" xr:uid="{00000000-0005-0000-0000-000084250000}"/>
    <cellStyle name="_TableHeading_TBG Onatel Février  2009  Vtbg V3_Flash du mois d' avril 2009_Flash du mois de mai 2009_Budget Telmob 2011 4" xfId="17327" xr:uid="{00000000-0005-0000-0000-000085250000}"/>
    <cellStyle name="_TableHeading_TBG Onatel Février  2009  Vtbg V3_Flash du mois d' avril 2009_Reporting Onatel Mai 2009 V 0" xfId="1964" xr:uid="{00000000-0005-0000-0000-000086250000}"/>
    <cellStyle name="_TableHeading_TBG Onatel Février  2009  Vtbg V3_Flash du mois d' avril 2009_Reporting Onatel Mai 2009 V 0 2" xfId="13088" xr:uid="{00000000-0005-0000-0000-000087250000}"/>
    <cellStyle name="_TableHeading_TBG Onatel Février  2009  Vtbg V3_Flash du mois d' avril 2009_Reporting Onatel Mai 2009 V 0 3" xfId="19226" xr:uid="{00000000-0005-0000-0000-000088250000}"/>
    <cellStyle name="_TableHeading_TBG Onatel Février  2009  Vtbg V3_Flash du mois d' avril 2009_Reporting Onatel Mai 2009 V 0 4" xfId="9886" xr:uid="{00000000-0005-0000-0000-000089250000}"/>
    <cellStyle name="_TableHeading_TBG Onatel Février  2009  Vtbg V3_Flash du mois d' avril 2009_Reporting Onatel Mai 2009 V 0_Budget 2011 v1 (4)" xfId="1965" xr:uid="{00000000-0005-0000-0000-00008A250000}"/>
    <cellStyle name="_TableHeading_TBG Onatel Février  2009  Vtbg V3_Flash du mois d' avril 2009_Reporting Onatel Mai 2009 V 0_Budget 2011 v1 (4) 2" xfId="13087" xr:uid="{00000000-0005-0000-0000-00008B250000}"/>
    <cellStyle name="_TableHeading_TBG Onatel Février  2009  Vtbg V3_Flash du mois d' avril 2009_Reporting Onatel Mai 2009 V 0_Budget 2011 v1 (4) 3" xfId="19430" xr:uid="{00000000-0005-0000-0000-00008C250000}"/>
    <cellStyle name="_TableHeading_TBG Onatel Février  2009  Vtbg V3_Flash du mois d' avril 2009_Reporting Onatel Mai 2009 V 0_Budget 2011 v1 (4) 4" xfId="19858" xr:uid="{00000000-0005-0000-0000-00008D250000}"/>
    <cellStyle name="_TableHeading_TBG Onatel Février  2009  Vtbg V3_Flash du mois d' avril 2009_Reporting Onatel Mai 2009 V 0_Budget Telmob 2011" xfId="3371" xr:uid="{00000000-0005-0000-0000-00008E250000}"/>
    <cellStyle name="_TableHeading_TBG Onatel Février  2009  Vtbg V3_Flash du mois d' avril 2009_Reporting Onatel Mai 2009 V 0_Budget Telmob 2011 2" xfId="10457" xr:uid="{00000000-0005-0000-0000-00008F250000}"/>
    <cellStyle name="_TableHeading_TBG Onatel Février  2009  Vtbg V3_Flash du mois d' avril 2009_Reporting Onatel Mai 2009 V 0_Budget Telmob 2011 3" xfId="13019" xr:uid="{00000000-0005-0000-0000-000090250000}"/>
    <cellStyle name="_TableHeading_TBG Onatel Février  2009  Vtbg V3_Flash du mois d' avril 2009_Reporting Onatel Mai 2009 V 0_Budget Telmob 2011 4" xfId="17328" xr:uid="{00000000-0005-0000-0000-000091250000}"/>
    <cellStyle name="_TableHeading_TBG Onatel Février  2009  Vtbg V3_Flash du mois d' avril 2009_Reporting Onatel septembre  2009 préparé" xfId="1966" xr:uid="{00000000-0005-0000-0000-000092250000}"/>
    <cellStyle name="_TableHeading_TBG Onatel Février  2009  Vtbg V3_Flash du mois d' avril 2009_Reporting Onatel septembre  2009 préparé 2" xfId="13084" xr:uid="{00000000-0005-0000-0000-000093250000}"/>
    <cellStyle name="_TableHeading_TBG Onatel Février  2009  Vtbg V3_Flash du mois d' avril 2009_Reporting Onatel septembre  2009 préparé 3" xfId="17618" xr:uid="{00000000-0005-0000-0000-000094250000}"/>
    <cellStyle name="_TableHeading_TBG Onatel Février  2009  Vtbg V3_Flash du mois d' avril 2009_Reporting Onatel septembre  2009 préparé 4" xfId="19944" xr:uid="{00000000-0005-0000-0000-000095250000}"/>
    <cellStyle name="_TableHeading_TBG Onatel Février  2009  Vtbg V3_Flash du mois d' avril 2009_Reporting Onatel septembre  2009 préparé_Budget 2011 v1 (4)" xfId="1967" xr:uid="{00000000-0005-0000-0000-000096250000}"/>
    <cellStyle name="_TableHeading_TBG Onatel Février  2009  Vtbg V3_Flash du mois d' avril 2009_Reporting Onatel septembre  2009 préparé_Budget 2011 v1 (4) 2" xfId="13082" xr:uid="{00000000-0005-0000-0000-000097250000}"/>
    <cellStyle name="_TableHeading_TBG Onatel Février  2009  Vtbg V3_Flash du mois d' avril 2009_Reporting Onatel septembre  2009 préparé_Budget 2011 v1 (4) 3" xfId="11669" xr:uid="{00000000-0005-0000-0000-000098250000}"/>
    <cellStyle name="_TableHeading_TBG Onatel Février  2009  Vtbg V3_Flash du mois d' avril 2009_Reporting Onatel septembre  2009 préparé_Budget 2011 v1 (4) 4" xfId="12355" xr:uid="{00000000-0005-0000-0000-000099250000}"/>
    <cellStyle name="_TableHeading_TBG Onatel Février  2009  Vtbg V3_Flash du mois de mai 2009" xfId="1968" xr:uid="{00000000-0005-0000-0000-00009A250000}"/>
    <cellStyle name="_TableHeading_TBG Onatel Février  2009  Vtbg V3_Flash du mois de mai 2009 2" xfId="13080" xr:uid="{00000000-0005-0000-0000-00009B250000}"/>
    <cellStyle name="_TableHeading_TBG Onatel Février  2009  Vtbg V3_Flash du mois de mai 2009 3" xfId="17617" xr:uid="{00000000-0005-0000-0000-00009C250000}"/>
    <cellStyle name="_TableHeading_TBG Onatel Février  2009  Vtbg V3_Flash du mois de mai 2009 4" xfId="17126" xr:uid="{00000000-0005-0000-0000-00009D250000}"/>
    <cellStyle name="_TableHeading_TBG Onatel Février  2009  Vtbg V3_Flash du mois de mai 2009_Budget 2011 v1 (4)" xfId="1969" xr:uid="{00000000-0005-0000-0000-00009E250000}"/>
    <cellStyle name="_TableHeading_TBG Onatel Février  2009  Vtbg V3_Flash du mois de mai 2009_Budget 2011 v1 (4) 2" xfId="13079" xr:uid="{00000000-0005-0000-0000-00009F250000}"/>
    <cellStyle name="_TableHeading_TBG Onatel Février  2009  Vtbg V3_Flash du mois de mai 2009_Budget 2011 v1 (4) 3" xfId="19153" xr:uid="{00000000-0005-0000-0000-0000A0250000}"/>
    <cellStyle name="_TableHeading_TBG Onatel Février  2009  Vtbg V3_Flash du mois de mai 2009_Budget 2011 v1 (4) 4" xfId="10626" xr:uid="{00000000-0005-0000-0000-0000A1250000}"/>
    <cellStyle name="_TableHeading_TBG Onatel Février  2009  Vtbg V3_Flash du mois de mai 2009_Budget Telmob 2011" xfId="3372" xr:uid="{00000000-0005-0000-0000-0000A2250000}"/>
    <cellStyle name="_TableHeading_TBG Onatel Février  2009  Vtbg V3_Flash du mois de mai 2009_Budget Telmob 2011 2" xfId="11056" xr:uid="{00000000-0005-0000-0000-0000A3250000}"/>
    <cellStyle name="_TableHeading_TBG Onatel Février  2009  Vtbg V3_Flash du mois de mai 2009_Budget Telmob 2011 3" xfId="13020" xr:uid="{00000000-0005-0000-0000-0000A4250000}"/>
    <cellStyle name="_TableHeading_TBG Onatel Février  2009  Vtbg V3_Flash du mois de mai 2009_Budget Telmob 2011 4" xfId="17329" xr:uid="{00000000-0005-0000-0000-0000A5250000}"/>
    <cellStyle name="_TableHeading_TBG Onatel Février  2009  Vtbg V3_Reporting Onatel Mai 2009 V 0" xfId="1970" xr:uid="{00000000-0005-0000-0000-0000A6250000}"/>
    <cellStyle name="_TableHeading_TBG Onatel Février  2009  Vtbg V3_Reporting Onatel Mai 2009 V 0 2" xfId="13078" xr:uid="{00000000-0005-0000-0000-0000A7250000}"/>
    <cellStyle name="_TableHeading_TBG Onatel Février  2009  Vtbg V3_Reporting Onatel Mai 2009 V 0 3" xfId="19429" xr:uid="{00000000-0005-0000-0000-0000A8250000}"/>
    <cellStyle name="_TableHeading_TBG Onatel Février  2009  Vtbg V3_Reporting Onatel Mai 2009 V 0 4" xfId="19795" xr:uid="{00000000-0005-0000-0000-0000A9250000}"/>
    <cellStyle name="_TableHeading_TBG Onatel Février  2009  Vtbg V3_Reporting Onatel Mai 2009 V 0_Budget 2011 v1 (4)" xfId="1971" xr:uid="{00000000-0005-0000-0000-0000AA250000}"/>
    <cellStyle name="_TableHeading_TBG Onatel Février  2009  Vtbg V3_Reporting Onatel Mai 2009 V 0_Budget 2011 v1 (4) 2" xfId="10608" xr:uid="{00000000-0005-0000-0000-0000AB250000}"/>
    <cellStyle name="_TableHeading_TBG Onatel Février  2009  Vtbg V3_Reporting Onatel Mai 2009 V 0_Budget 2011 v1 (4) 3" xfId="17616" xr:uid="{00000000-0005-0000-0000-0000AC250000}"/>
    <cellStyle name="_TableHeading_TBG Onatel Février  2009  Vtbg V3_Reporting Onatel Mai 2009 V 0_Budget 2011 v1 (4) 4" xfId="19943" xr:uid="{00000000-0005-0000-0000-0000AD250000}"/>
    <cellStyle name="_TableHeading_TBG Onatel Février  2009  Vtbg V3_Reporting Onatel Mai 2009 V 0_Budget Telmob 2011" xfId="3373" xr:uid="{00000000-0005-0000-0000-0000AE250000}"/>
    <cellStyle name="_TableHeading_TBG Onatel Février  2009  Vtbg V3_Reporting Onatel Mai 2009 V 0_Budget Telmob 2011 2" xfId="10639" xr:uid="{00000000-0005-0000-0000-0000AF250000}"/>
    <cellStyle name="_TableHeading_TBG Onatel Février  2009  Vtbg V3_Reporting Onatel Mai 2009 V 0_Budget Telmob 2011 3" xfId="13022" xr:uid="{00000000-0005-0000-0000-0000B0250000}"/>
    <cellStyle name="_TableHeading_TBG Onatel Février  2009  Vtbg V3_Reporting Onatel Mai 2009 V 0_Budget Telmob 2011 4" xfId="13041" xr:uid="{00000000-0005-0000-0000-0000B1250000}"/>
    <cellStyle name="_TableHeading_TBG Onatel Février  2009  Vtbg V3_Reporting Onatel septembre  2009 préparé" xfId="1972" xr:uid="{00000000-0005-0000-0000-0000B2250000}"/>
    <cellStyle name="_TableHeading_TBG Onatel Février  2009  Vtbg V3_Reporting Onatel septembre  2009 préparé 2" xfId="13077" xr:uid="{00000000-0005-0000-0000-0000B3250000}"/>
    <cellStyle name="_TableHeading_TBG Onatel Février  2009  Vtbg V3_Reporting Onatel septembre  2009 préparé 3" xfId="8513" xr:uid="{00000000-0005-0000-0000-0000B4250000}"/>
    <cellStyle name="_TableHeading_TBG Onatel Février  2009  Vtbg V3_Reporting Onatel septembre  2009 préparé 4" xfId="12353" xr:uid="{00000000-0005-0000-0000-0000B5250000}"/>
    <cellStyle name="_TableHeading_TBG Onatel Février  2009  Vtbg V3_Reporting Onatel septembre  2009 préparé_Budget 2011 v1 (4)" xfId="1973" xr:uid="{00000000-0005-0000-0000-0000B6250000}"/>
    <cellStyle name="_TableHeading_TBG Onatel Février  2009  Vtbg V3_Reporting Onatel septembre  2009 préparé_Budget 2011 v1 (4) 2" xfId="10514" xr:uid="{00000000-0005-0000-0000-0000B7250000}"/>
    <cellStyle name="_TableHeading_TBG Onatel Février  2009  Vtbg V3_Reporting Onatel septembre  2009 préparé_Budget 2011 v1 (4) 3" xfId="9076" xr:uid="{00000000-0005-0000-0000-0000B8250000}"/>
    <cellStyle name="_TableHeading_TBG Onatel Février  2009  Vtbg V3_Reporting Onatel septembre  2009 préparé_Budget 2011 v1 (4) 4" xfId="17165" xr:uid="{00000000-0005-0000-0000-0000B9250000}"/>
    <cellStyle name="_TableRowBorder" xfId="1974" xr:uid="{00000000-0005-0000-0000-0000BA250000}"/>
    <cellStyle name="_TableRowBorder 2" xfId="9433" xr:uid="{00000000-0005-0000-0000-0000BB250000}"/>
    <cellStyle name="_TableRowBorder_Budget Telmob 2011" xfId="3374" xr:uid="{00000000-0005-0000-0000-0000BC250000}"/>
    <cellStyle name="_TableRowBorder_Budget Telmob 2011 2" xfId="10362" xr:uid="{00000000-0005-0000-0000-0000BD250000}"/>
    <cellStyle name="_TableRowBorder_commentaires fixe  internet Déc 08" xfId="1975" xr:uid="{00000000-0005-0000-0000-0000BE250000}"/>
    <cellStyle name="_TableRowBorder_commentaires fixe  internet Déc 08 2" xfId="1976" xr:uid="{00000000-0005-0000-0000-0000BF250000}"/>
    <cellStyle name="_TableRowBorder_commentaires fixe  internet Déc 08 2 2" xfId="9435" xr:uid="{00000000-0005-0000-0000-0000C0250000}"/>
    <cellStyle name="_TableRowBorder_commentaires fixe  internet Déc 08 3" xfId="9434" xr:uid="{00000000-0005-0000-0000-0000C1250000}"/>
    <cellStyle name="_TableRowBorder_commentaires fixe  internet Déc 08_Budget Telmob 2011" xfId="3375" xr:uid="{00000000-0005-0000-0000-0000C2250000}"/>
    <cellStyle name="_TableRowBorder_commentaires fixe  internet Déc 08_Budget Telmob 2011 2" xfId="10363" xr:uid="{00000000-0005-0000-0000-0000C3250000}"/>
    <cellStyle name="_TableRowBorder_commentaires fixe  internet Déc 08_Commentaires TBG mars" xfId="1977" xr:uid="{00000000-0005-0000-0000-0000C4250000}"/>
    <cellStyle name="_TableRowBorder_commentaires fixe  internet Déc 08_Commentaires TBG mars 2" xfId="1978" xr:uid="{00000000-0005-0000-0000-0000C5250000}"/>
    <cellStyle name="_TableRowBorder_commentaires fixe  internet Déc 08_Commentaires TBG mars 2 2" xfId="9437" xr:uid="{00000000-0005-0000-0000-0000C6250000}"/>
    <cellStyle name="_TableRowBorder_commentaires fixe  internet Déc 08_Commentaires TBG mars 3" xfId="9436" xr:uid="{00000000-0005-0000-0000-0000C7250000}"/>
    <cellStyle name="_TableRowBorder_commentaires fixe  internet Déc 08_Commentaires TBG mars_Budget Telmob 2011" xfId="3376" xr:uid="{00000000-0005-0000-0000-0000C8250000}"/>
    <cellStyle name="_TableRowBorder_commentaires fixe  internet Déc 08_Commentaires TBG mars_Budget Telmob 2011 2" xfId="10364" xr:uid="{00000000-0005-0000-0000-0000C9250000}"/>
    <cellStyle name="_TableRowBorder_commentaires fixe  internet Déc 08_Commentaires TBG mars_Copie de Flash du mois d' avril 2009 corrigé par NAIMI" xfId="1979" xr:uid="{00000000-0005-0000-0000-0000CA250000}"/>
    <cellStyle name="_TableRowBorder_commentaires fixe  internet Déc 08_Commentaires TBG mars_Copie de Flash du mois d' avril 2009 corrigé par NAIMI 2" xfId="1980" xr:uid="{00000000-0005-0000-0000-0000CB250000}"/>
    <cellStyle name="_TableRowBorder_commentaires fixe  internet Déc 08_Commentaires TBG mars_Copie de Flash du mois d' avril 2009 corrigé par NAIMI 2 2" xfId="9439" xr:uid="{00000000-0005-0000-0000-0000CC250000}"/>
    <cellStyle name="_TableRowBorder_commentaires fixe  internet Déc 08_Commentaires TBG mars_Copie de Flash du mois d' avril 2009 corrigé par NAIMI 3" xfId="9438" xr:uid="{00000000-0005-0000-0000-0000CD250000}"/>
    <cellStyle name="_TableRowBorder_commentaires fixe  internet Déc 08_Commentaires TBG mars_Copie de Flash du mois d' avril 2009 corrigé par NAIMI_Budget Telmob 2011" xfId="3377" xr:uid="{00000000-0005-0000-0000-0000CE250000}"/>
    <cellStyle name="_TableRowBorder_commentaires fixe  internet Déc 08_Commentaires TBG mars_Copie de Flash du mois d' avril 2009 corrigé par NAIMI_Budget Telmob 2011 2" xfId="10365" xr:uid="{00000000-0005-0000-0000-0000CF250000}"/>
    <cellStyle name="_TableRowBorder_commentaires fixe  internet Déc 08_Commentaires TBG mars_Copie de Flash du mois d' avril 2009 corrigé par NAIMI_Flash du mois de mai 2009" xfId="1981" xr:uid="{00000000-0005-0000-0000-0000D0250000}"/>
    <cellStyle name="_TableRowBorder_commentaires fixe  internet Déc 08_Commentaires TBG mars_Copie de Flash du mois d' avril 2009 corrigé par NAIMI_Flash du mois de mai 2009 2" xfId="1982" xr:uid="{00000000-0005-0000-0000-0000D1250000}"/>
    <cellStyle name="_TableRowBorder_commentaires fixe  internet Déc 08_Commentaires TBG mars_Copie de Flash du mois d' avril 2009 corrigé par NAIMI_Flash du mois de mai 2009 2 2" xfId="9441" xr:uid="{00000000-0005-0000-0000-0000D2250000}"/>
    <cellStyle name="_TableRowBorder_commentaires fixe  internet Déc 08_Commentaires TBG mars_Copie de Flash du mois d' avril 2009 corrigé par NAIMI_Flash du mois de mai 2009 3" xfId="9440" xr:uid="{00000000-0005-0000-0000-0000D3250000}"/>
    <cellStyle name="_TableRowBorder_commentaires fixe  internet Déc 08_Commentaires TBG mars_Copie de Flash du mois d' avril 2009 corrigé par NAIMI_Flash du mois de mai 2009_Budget Telmob 2011" xfId="3378" xr:uid="{00000000-0005-0000-0000-0000D4250000}"/>
    <cellStyle name="_TableRowBorder_commentaires fixe  internet Déc 08_Commentaires TBG mars_Copie de Flash du mois d' avril 2009 corrigé par NAIMI_Flash du mois de mai 2009_Budget Telmob 2011 2" xfId="10366" xr:uid="{00000000-0005-0000-0000-0000D5250000}"/>
    <cellStyle name="_TableRowBorder_commentaires fixe  internet Déc 08_Commentaires TBG mars_Copie de Flash du mois d' avril 2009 corrigé par NAIMI_Reporting Onatel Mai 2009 V 0" xfId="1983" xr:uid="{00000000-0005-0000-0000-0000D6250000}"/>
    <cellStyle name="_TableRowBorder_commentaires fixe  internet Déc 08_Commentaires TBG mars_Copie de Flash du mois d' avril 2009 corrigé par NAIMI_Reporting Onatel Mai 2009 V 0 2" xfId="1984" xr:uid="{00000000-0005-0000-0000-0000D7250000}"/>
    <cellStyle name="_TableRowBorder_commentaires fixe  internet Déc 08_Commentaires TBG mars_Copie de Flash du mois d' avril 2009 corrigé par NAIMI_Reporting Onatel Mai 2009 V 0 2 2" xfId="9443" xr:uid="{00000000-0005-0000-0000-0000D8250000}"/>
    <cellStyle name="_TableRowBorder_commentaires fixe  internet Déc 08_Commentaires TBG mars_Copie de Flash du mois d' avril 2009 corrigé par NAIMI_Reporting Onatel Mai 2009 V 0 3" xfId="9442" xr:uid="{00000000-0005-0000-0000-0000D9250000}"/>
    <cellStyle name="_TableRowBorder_commentaires fixe  internet Déc 08_Commentaires TBG mars_Copie de Flash du mois d' avril 2009 corrigé par NAIMI_Reporting Onatel Mai 2009 V 0_Budget Telmob 2011" xfId="3379" xr:uid="{00000000-0005-0000-0000-0000DA250000}"/>
    <cellStyle name="_TableRowBorder_commentaires fixe  internet Déc 08_Commentaires TBG mars_Copie de Flash du mois d' avril 2009 corrigé par NAIMI_Reporting Onatel Mai 2009 V 0_Budget Telmob 2011 2" xfId="10367" xr:uid="{00000000-0005-0000-0000-0000DB250000}"/>
    <cellStyle name="_TableRowBorder_commentaires fixe  internet Déc 08_Commentaires TBG mars_Copie de Flash du mois d' avril 2009 corrigé par NAIMI_Reporting Onatel Mai 2009 V 0_Reporting Onatel septembre  2009 préparé" xfId="1985" xr:uid="{00000000-0005-0000-0000-0000DC250000}"/>
    <cellStyle name="_TableRowBorder_commentaires fixe  internet Déc 08_Commentaires TBG mars_Copie de Flash du mois d' avril 2009 corrigé par NAIMI_Reporting Onatel Mai 2009 V 0_Reporting Onatel septembre  2009 préparé 2" xfId="9444" xr:uid="{00000000-0005-0000-0000-0000DD250000}"/>
    <cellStyle name="_TableRowBorder_commentaires fixe  internet Déc 08_Commentaires TBG mars_Copie de Flash du mois d' avril 2009 corrigé par NAIMI_Reporting Onatel septembre  2009 préparé" xfId="1986" xr:uid="{00000000-0005-0000-0000-0000DE250000}"/>
    <cellStyle name="_TableRowBorder_commentaires fixe  internet Déc 08_Commentaires TBG mars_Copie de Flash du mois d' avril 2009 corrigé par NAIMI_Reporting Onatel septembre  2009 préparé 2" xfId="9445" xr:uid="{00000000-0005-0000-0000-0000DF250000}"/>
    <cellStyle name="_TableRowBorder_commentaires fixe  internet Déc 08_Commentaires TBG mars_Flash du mois d' avril 2009" xfId="1987" xr:uid="{00000000-0005-0000-0000-0000E0250000}"/>
    <cellStyle name="_TableRowBorder_commentaires fixe  internet Déc 08_Commentaires TBG mars_Flash du mois d' avril 2009 2" xfId="1988" xr:uid="{00000000-0005-0000-0000-0000E1250000}"/>
    <cellStyle name="_TableRowBorder_commentaires fixe  internet Déc 08_Commentaires TBG mars_Flash du mois d' avril 2009 2 2" xfId="9447" xr:uid="{00000000-0005-0000-0000-0000E2250000}"/>
    <cellStyle name="_TableRowBorder_commentaires fixe  internet Déc 08_Commentaires TBG mars_Flash du mois d' avril 2009 3" xfId="9446" xr:uid="{00000000-0005-0000-0000-0000E3250000}"/>
    <cellStyle name="_TableRowBorder_commentaires fixe  internet Déc 08_Commentaires TBG mars_Flash du mois d' avril 2009_Budget Telmob 2011" xfId="3380" xr:uid="{00000000-0005-0000-0000-0000E4250000}"/>
    <cellStyle name="_TableRowBorder_commentaires fixe  internet Déc 08_Commentaires TBG mars_Flash du mois d' avril 2009_Budget Telmob 2011 2" xfId="10368" xr:uid="{00000000-0005-0000-0000-0000E5250000}"/>
    <cellStyle name="_TableRowBorder_commentaires fixe  internet Déc 08_Commentaires TBG mars_Flash du mois d' avril 2009_Flash du mois de mai 2009" xfId="1989" xr:uid="{00000000-0005-0000-0000-0000E6250000}"/>
    <cellStyle name="_TableRowBorder_commentaires fixe  internet Déc 08_Commentaires TBG mars_Flash du mois d' avril 2009_Flash du mois de mai 2009 2" xfId="1990" xr:uid="{00000000-0005-0000-0000-0000E7250000}"/>
    <cellStyle name="_TableRowBorder_commentaires fixe  internet Déc 08_Commentaires TBG mars_Flash du mois d' avril 2009_Flash du mois de mai 2009 2 2" xfId="9449" xr:uid="{00000000-0005-0000-0000-0000E8250000}"/>
    <cellStyle name="_TableRowBorder_commentaires fixe  internet Déc 08_Commentaires TBG mars_Flash du mois d' avril 2009_Flash du mois de mai 2009 3" xfId="9448" xr:uid="{00000000-0005-0000-0000-0000E9250000}"/>
    <cellStyle name="_TableRowBorder_commentaires fixe  internet Déc 08_Commentaires TBG mars_Flash du mois d' avril 2009_Flash du mois de mai 2009_Budget Telmob 2011" xfId="3381" xr:uid="{00000000-0005-0000-0000-0000EA250000}"/>
    <cellStyle name="_TableRowBorder_commentaires fixe  internet Déc 08_Commentaires TBG mars_Flash du mois d' avril 2009_Flash du mois de mai 2009_Budget Telmob 2011 2" xfId="10369" xr:uid="{00000000-0005-0000-0000-0000EB250000}"/>
    <cellStyle name="_TableRowBorder_commentaires fixe  internet Déc 08_Commentaires TBG mars_Flash du mois d' avril 2009_Reporting Onatel Mai 2009 V 0" xfId="1991" xr:uid="{00000000-0005-0000-0000-0000EC250000}"/>
    <cellStyle name="_TableRowBorder_commentaires fixe  internet Déc 08_Commentaires TBG mars_Flash du mois d' avril 2009_Reporting Onatel Mai 2009 V 0 2" xfId="1992" xr:uid="{00000000-0005-0000-0000-0000ED250000}"/>
    <cellStyle name="_TableRowBorder_commentaires fixe  internet Déc 08_Commentaires TBG mars_Flash du mois d' avril 2009_Reporting Onatel Mai 2009 V 0 2 2" xfId="9451" xr:uid="{00000000-0005-0000-0000-0000EE250000}"/>
    <cellStyle name="_TableRowBorder_commentaires fixe  internet Déc 08_Commentaires TBG mars_Flash du mois d' avril 2009_Reporting Onatel Mai 2009 V 0 3" xfId="9450" xr:uid="{00000000-0005-0000-0000-0000EF250000}"/>
    <cellStyle name="_TableRowBorder_commentaires fixe  internet Déc 08_Commentaires TBG mars_Flash du mois d' avril 2009_Reporting Onatel Mai 2009 V 0_Budget Telmob 2011" xfId="3382" xr:uid="{00000000-0005-0000-0000-0000F0250000}"/>
    <cellStyle name="_TableRowBorder_commentaires fixe  internet Déc 08_Commentaires TBG mars_Flash du mois d' avril 2009_Reporting Onatel Mai 2009 V 0_Budget Telmob 2011 2" xfId="10370" xr:uid="{00000000-0005-0000-0000-0000F1250000}"/>
    <cellStyle name="_TableRowBorder_commentaires fixe  internet Déc 08_Commentaires TBG mars_Flash du mois d' avril 2009_Reporting Onatel septembre  2009 préparé" xfId="1993" xr:uid="{00000000-0005-0000-0000-0000F2250000}"/>
    <cellStyle name="_TableRowBorder_commentaires fixe  internet Déc 08_Commentaires TBG mars_Flash du mois d' avril 2009_Reporting Onatel septembre  2009 préparé 2" xfId="9452" xr:uid="{00000000-0005-0000-0000-0000F3250000}"/>
    <cellStyle name="_TableRowBorder_commentaires fixe  internet Déc 08_Commentaires TBG mars_Flash du mois de mai 2009" xfId="1994" xr:uid="{00000000-0005-0000-0000-0000F4250000}"/>
    <cellStyle name="_TableRowBorder_commentaires fixe  internet Déc 08_Commentaires TBG mars_Flash du mois de mai 2009 2" xfId="1995" xr:uid="{00000000-0005-0000-0000-0000F5250000}"/>
    <cellStyle name="_TableRowBorder_commentaires fixe  internet Déc 08_Commentaires TBG mars_Flash du mois de mai 2009 2 2" xfId="9454" xr:uid="{00000000-0005-0000-0000-0000F6250000}"/>
    <cellStyle name="_TableRowBorder_commentaires fixe  internet Déc 08_Commentaires TBG mars_Flash du mois de mai 2009 3" xfId="9453" xr:uid="{00000000-0005-0000-0000-0000F7250000}"/>
    <cellStyle name="_TableRowBorder_commentaires fixe  internet Déc 08_Commentaires TBG mars_Flash du mois de mai 2009_Budget Telmob 2011" xfId="3383" xr:uid="{00000000-0005-0000-0000-0000F8250000}"/>
    <cellStyle name="_TableRowBorder_commentaires fixe  internet Déc 08_Commentaires TBG mars_Flash du mois de mai 2009_Budget Telmob 2011 2" xfId="10371" xr:uid="{00000000-0005-0000-0000-0000F9250000}"/>
    <cellStyle name="_TableRowBorder_commentaires fixe  internet Déc 08_Commentaires TBG mars_Reporting Onatel Mai 2009 V 0" xfId="1996" xr:uid="{00000000-0005-0000-0000-0000FA250000}"/>
    <cellStyle name="_TableRowBorder_commentaires fixe  internet Déc 08_Commentaires TBG mars_Reporting Onatel Mai 2009 V 0 2" xfId="1997" xr:uid="{00000000-0005-0000-0000-0000FB250000}"/>
    <cellStyle name="_TableRowBorder_commentaires fixe  internet Déc 08_Commentaires TBG mars_Reporting Onatel Mai 2009 V 0 2 2" xfId="9456" xr:uid="{00000000-0005-0000-0000-0000FC250000}"/>
    <cellStyle name="_TableRowBorder_commentaires fixe  internet Déc 08_Commentaires TBG mars_Reporting Onatel Mai 2009 V 0 3" xfId="9455" xr:uid="{00000000-0005-0000-0000-0000FD250000}"/>
    <cellStyle name="_TableRowBorder_commentaires fixe  internet Déc 08_Commentaires TBG mars_Reporting Onatel Mai 2009 V 0_Budget Telmob 2011" xfId="3384" xr:uid="{00000000-0005-0000-0000-0000FE250000}"/>
    <cellStyle name="_TableRowBorder_commentaires fixe  internet Déc 08_Commentaires TBG mars_Reporting Onatel Mai 2009 V 0_Budget Telmob 2011 2" xfId="10372" xr:uid="{00000000-0005-0000-0000-0000FF250000}"/>
    <cellStyle name="_TableRowBorder_commentaires fixe  internet Déc 08_Commentaires TBG mars_Reporting Onatel septembre  2009 préparé" xfId="1998" xr:uid="{00000000-0005-0000-0000-000000260000}"/>
    <cellStyle name="_TableRowBorder_commentaires fixe  internet Déc 08_Commentaires TBG mars_Reporting Onatel septembre  2009 préparé 2" xfId="9457" xr:uid="{00000000-0005-0000-0000-000001260000}"/>
    <cellStyle name="_TableRowBorder_commentaires fixe  internet Déc 08_Copie de Flash du mois d' avril 2009 corrigé par NAIMI" xfId="1999" xr:uid="{00000000-0005-0000-0000-000002260000}"/>
    <cellStyle name="_TableRowBorder_commentaires fixe  internet Déc 08_Copie de Flash du mois d' avril 2009 corrigé par NAIMI 2" xfId="2000" xr:uid="{00000000-0005-0000-0000-000003260000}"/>
    <cellStyle name="_TableRowBorder_commentaires fixe  internet Déc 08_Copie de Flash du mois d' avril 2009 corrigé par NAIMI 2 2" xfId="9459" xr:uid="{00000000-0005-0000-0000-000004260000}"/>
    <cellStyle name="_TableRowBorder_commentaires fixe  internet Déc 08_Copie de Flash du mois d' avril 2009 corrigé par NAIMI 3" xfId="9458" xr:uid="{00000000-0005-0000-0000-000005260000}"/>
    <cellStyle name="_TableRowBorder_commentaires fixe  internet Déc 08_Copie de Flash du mois d' avril 2009 corrigé par NAIMI_Budget Telmob 2011" xfId="3385" xr:uid="{00000000-0005-0000-0000-000006260000}"/>
    <cellStyle name="_TableRowBorder_commentaires fixe  internet Déc 08_Copie de Flash du mois d' avril 2009 corrigé par NAIMI_Budget Telmob 2011 2" xfId="10373" xr:uid="{00000000-0005-0000-0000-000007260000}"/>
    <cellStyle name="_TableRowBorder_commentaires fixe  internet Déc 08_Copie de Flash du mois d' avril 2009 corrigé par NAIMI_Flash du mois de mai 2009" xfId="2001" xr:uid="{00000000-0005-0000-0000-000008260000}"/>
    <cellStyle name="_TableRowBorder_commentaires fixe  internet Déc 08_Copie de Flash du mois d' avril 2009 corrigé par NAIMI_Flash du mois de mai 2009 2" xfId="2002" xr:uid="{00000000-0005-0000-0000-000009260000}"/>
    <cellStyle name="_TableRowBorder_commentaires fixe  internet Déc 08_Copie de Flash du mois d' avril 2009 corrigé par NAIMI_Flash du mois de mai 2009 2 2" xfId="9461" xr:uid="{00000000-0005-0000-0000-00000A260000}"/>
    <cellStyle name="_TableRowBorder_commentaires fixe  internet Déc 08_Copie de Flash du mois d' avril 2009 corrigé par NAIMI_Flash du mois de mai 2009 3" xfId="9460" xr:uid="{00000000-0005-0000-0000-00000B260000}"/>
    <cellStyle name="_TableRowBorder_commentaires fixe  internet Déc 08_Copie de Flash du mois d' avril 2009 corrigé par NAIMI_Flash du mois de mai 2009_Budget Telmob 2011" xfId="3386" xr:uid="{00000000-0005-0000-0000-00000C260000}"/>
    <cellStyle name="_TableRowBorder_commentaires fixe  internet Déc 08_Copie de Flash du mois d' avril 2009 corrigé par NAIMI_Flash du mois de mai 2009_Budget Telmob 2011 2" xfId="10374" xr:uid="{00000000-0005-0000-0000-00000D260000}"/>
    <cellStyle name="_TableRowBorder_commentaires fixe  internet Déc 08_Copie de Flash du mois d' avril 2009 corrigé par NAIMI_Reporting Onatel Mai 2009 V 0" xfId="2003" xr:uid="{00000000-0005-0000-0000-00000E260000}"/>
    <cellStyle name="_TableRowBorder_commentaires fixe  internet Déc 08_Copie de Flash du mois d' avril 2009 corrigé par NAIMI_Reporting Onatel Mai 2009 V 0 2" xfId="2004" xr:uid="{00000000-0005-0000-0000-00000F260000}"/>
    <cellStyle name="_TableRowBorder_commentaires fixe  internet Déc 08_Copie de Flash du mois d' avril 2009 corrigé par NAIMI_Reporting Onatel Mai 2009 V 0 2 2" xfId="9463" xr:uid="{00000000-0005-0000-0000-000010260000}"/>
    <cellStyle name="_TableRowBorder_commentaires fixe  internet Déc 08_Copie de Flash du mois d' avril 2009 corrigé par NAIMI_Reporting Onatel Mai 2009 V 0 3" xfId="9462" xr:uid="{00000000-0005-0000-0000-000011260000}"/>
    <cellStyle name="_TableRowBorder_commentaires fixe  internet Déc 08_Copie de Flash du mois d' avril 2009 corrigé par NAIMI_Reporting Onatel Mai 2009 V 0_Budget Telmob 2011" xfId="3387" xr:uid="{00000000-0005-0000-0000-000012260000}"/>
    <cellStyle name="_TableRowBorder_commentaires fixe  internet Déc 08_Copie de Flash du mois d' avril 2009 corrigé par NAIMI_Reporting Onatel Mai 2009 V 0_Budget Telmob 2011 2" xfId="10375" xr:uid="{00000000-0005-0000-0000-000013260000}"/>
    <cellStyle name="_TableRowBorder_commentaires fixe  internet Déc 08_Copie de Flash du mois d' avril 2009 corrigé par NAIMI_Reporting Onatel Mai 2009 V 0_Reporting Onatel septembre  2009 préparé" xfId="2005" xr:uid="{00000000-0005-0000-0000-000014260000}"/>
    <cellStyle name="_TableRowBorder_commentaires fixe  internet Déc 08_Copie de Flash du mois d' avril 2009 corrigé par NAIMI_Reporting Onatel Mai 2009 V 0_Reporting Onatel septembre  2009 préparé 2" xfId="9464" xr:uid="{00000000-0005-0000-0000-000015260000}"/>
    <cellStyle name="_TableRowBorder_commentaires fixe  internet Déc 08_Copie de Flash du mois d' avril 2009 corrigé par NAIMI_Reporting Onatel septembre  2009 préparé" xfId="2006" xr:uid="{00000000-0005-0000-0000-000016260000}"/>
    <cellStyle name="_TableRowBorder_commentaires fixe  internet Déc 08_Copie de Flash du mois d' avril 2009 corrigé par NAIMI_Reporting Onatel septembre  2009 préparé 2" xfId="9465" xr:uid="{00000000-0005-0000-0000-000017260000}"/>
    <cellStyle name="_TableRowBorder_commentaires fixe  internet Déc 08_Flash du mois d' avril 2009" xfId="2007" xr:uid="{00000000-0005-0000-0000-000018260000}"/>
    <cellStyle name="_TableRowBorder_commentaires fixe  internet Déc 08_Flash du mois d' avril 2009 2" xfId="2008" xr:uid="{00000000-0005-0000-0000-000019260000}"/>
    <cellStyle name="_TableRowBorder_commentaires fixe  internet Déc 08_Flash du mois d' avril 2009 2 2" xfId="9467" xr:uid="{00000000-0005-0000-0000-00001A260000}"/>
    <cellStyle name="_TableRowBorder_commentaires fixe  internet Déc 08_Flash du mois d' avril 2009 3" xfId="9466" xr:uid="{00000000-0005-0000-0000-00001B260000}"/>
    <cellStyle name="_TableRowBorder_commentaires fixe  internet Déc 08_Flash du mois d' avril 2009_Budget Telmob 2011" xfId="3388" xr:uid="{00000000-0005-0000-0000-00001C260000}"/>
    <cellStyle name="_TableRowBorder_commentaires fixe  internet Déc 08_Flash du mois d' avril 2009_Budget Telmob 2011 2" xfId="10376" xr:uid="{00000000-0005-0000-0000-00001D260000}"/>
    <cellStyle name="_TableRowBorder_commentaires fixe  internet Déc 08_Flash du mois d' avril 2009_Flash du mois de mai 2009" xfId="2009" xr:uid="{00000000-0005-0000-0000-00001E260000}"/>
    <cellStyle name="_TableRowBorder_commentaires fixe  internet Déc 08_Flash du mois d' avril 2009_Flash du mois de mai 2009 2" xfId="2010" xr:uid="{00000000-0005-0000-0000-00001F260000}"/>
    <cellStyle name="_TableRowBorder_commentaires fixe  internet Déc 08_Flash du mois d' avril 2009_Flash du mois de mai 2009 2 2" xfId="9469" xr:uid="{00000000-0005-0000-0000-000020260000}"/>
    <cellStyle name="_TableRowBorder_commentaires fixe  internet Déc 08_Flash du mois d' avril 2009_Flash du mois de mai 2009 3" xfId="9468" xr:uid="{00000000-0005-0000-0000-000021260000}"/>
    <cellStyle name="_TableRowBorder_commentaires fixe  internet Déc 08_Flash du mois d' avril 2009_Flash du mois de mai 2009_Budget Telmob 2011" xfId="3389" xr:uid="{00000000-0005-0000-0000-000022260000}"/>
    <cellStyle name="_TableRowBorder_commentaires fixe  internet Déc 08_Flash du mois d' avril 2009_Flash du mois de mai 2009_Budget Telmob 2011 2" xfId="10377" xr:uid="{00000000-0005-0000-0000-000023260000}"/>
    <cellStyle name="_TableRowBorder_commentaires fixe  internet Déc 08_Flash du mois d' avril 2009_Reporting Onatel Mai 2009 V 0" xfId="2011" xr:uid="{00000000-0005-0000-0000-000024260000}"/>
    <cellStyle name="_TableRowBorder_commentaires fixe  internet Déc 08_Flash du mois d' avril 2009_Reporting Onatel Mai 2009 V 0 2" xfId="2012" xr:uid="{00000000-0005-0000-0000-000025260000}"/>
    <cellStyle name="_TableRowBorder_commentaires fixe  internet Déc 08_Flash du mois d' avril 2009_Reporting Onatel Mai 2009 V 0 2 2" xfId="9471" xr:uid="{00000000-0005-0000-0000-000026260000}"/>
    <cellStyle name="_TableRowBorder_commentaires fixe  internet Déc 08_Flash du mois d' avril 2009_Reporting Onatel Mai 2009 V 0 3" xfId="9470" xr:uid="{00000000-0005-0000-0000-000027260000}"/>
    <cellStyle name="_TableRowBorder_commentaires fixe  internet Déc 08_Flash du mois d' avril 2009_Reporting Onatel Mai 2009 V 0_Budget Telmob 2011" xfId="3390" xr:uid="{00000000-0005-0000-0000-000028260000}"/>
    <cellStyle name="_TableRowBorder_commentaires fixe  internet Déc 08_Flash du mois d' avril 2009_Reporting Onatel Mai 2009 V 0_Budget Telmob 2011 2" xfId="10378" xr:uid="{00000000-0005-0000-0000-000029260000}"/>
    <cellStyle name="_TableRowBorder_commentaires fixe  internet Déc 08_Flash du mois d' avril 2009_Reporting Onatel septembre  2009 préparé" xfId="2013" xr:uid="{00000000-0005-0000-0000-00002A260000}"/>
    <cellStyle name="_TableRowBorder_commentaires fixe  internet Déc 08_Flash du mois d' avril 2009_Reporting Onatel septembre  2009 préparé 2" xfId="9472" xr:uid="{00000000-0005-0000-0000-00002B260000}"/>
    <cellStyle name="_TableRowBorder_commentaires fixe  internet Déc 08_Flash du mois de mai 2009" xfId="2014" xr:uid="{00000000-0005-0000-0000-00002C260000}"/>
    <cellStyle name="_TableRowBorder_commentaires fixe  internet Déc 08_Flash du mois de mai 2009 2" xfId="2015" xr:uid="{00000000-0005-0000-0000-00002D260000}"/>
    <cellStyle name="_TableRowBorder_commentaires fixe  internet Déc 08_Flash du mois de mai 2009 2 2" xfId="9474" xr:uid="{00000000-0005-0000-0000-00002E260000}"/>
    <cellStyle name="_TableRowBorder_commentaires fixe  internet Déc 08_Flash du mois de mai 2009 3" xfId="9473" xr:uid="{00000000-0005-0000-0000-00002F260000}"/>
    <cellStyle name="_TableRowBorder_commentaires fixe  internet Déc 08_Flash du mois de mai 2009_Budget Telmob 2011" xfId="3391" xr:uid="{00000000-0005-0000-0000-000030260000}"/>
    <cellStyle name="_TableRowBorder_commentaires fixe  internet Déc 08_Flash du mois de mai 2009_Budget Telmob 2011 2" xfId="10379" xr:uid="{00000000-0005-0000-0000-000031260000}"/>
    <cellStyle name="_TableRowBorder_commentaires fixe  internet Déc 08_Reporting Onatel Avril 2009 V0" xfId="2016" xr:uid="{00000000-0005-0000-0000-000032260000}"/>
    <cellStyle name="_TableRowBorder_commentaires fixe  internet Déc 08_Reporting Onatel Avril 2009 V0 2" xfId="2017" xr:uid="{00000000-0005-0000-0000-000033260000}"/>
    <cellStyle name="_TableRowBorder_commentaires fixe  internet Déc 08_Reporting Onatel Avril 2009 V0 2 2" xfId="9476" xr:uid="{00000000-0005-0000-0000-000034260000}"/>
    <cellStyle name="_TableRowBorder_commentaires fixe  internet Déc 08_Reporting Onatel Avril 2009 V0 3" xfId="9475" xr:uid="{00000000-0005-0000-0000-000035260000}"/>
    <cellStyle name="_TableRowBorder_commentaires fixe  internet Déc 08_Reporting Onatel Avril 2009 V0_Budget Telmob 2011" xfId="3392" xr:uid="{00000000-0005-0000-0000-000036260000}"/>
    <cellStyle name="_TableRowBorder_commentaires fixe  internet Déc 08_Reporting Onatel Avril 2009 V0_Budget Telmob 2011 2" xfId="10380" xr:uid="{00000000-0005-0000-0000-000037260000}"/>
    <cellStyle name="_TableRowBorder_commentaires fixe  internet Déc 08_Reporting Onatel Avril 2009 V0_Copie de Flash du mois d' avril 2009 corrigé par NAIMI" xfId="2018" xr:uid="{00000000-0005-0000-0000-000038260000}"/>
    <cellStyle name="_TableRowBorder_commentaires fixe  internet Déc 08_Reporting Onatel Avril 2009 V0_Copie de Flash du mois d' avril 2009 corrigé par NAIMI 2" xfId="2019" xr:uid="{00000000-0005-0000-0000-000039260000}"/>
    <cellStyle name="_TableRowBorder_commentaires fixe  internet Déc 08_Reporting Onatel Avril 2009 V0_Copie de Flash du mois d' avril 2009 corrigé par NAIMI 2 2" xfId="9478" xr:uid="{00000000-0005-0000-0000-00003A260000}"/>
    <cellStyle name="_TableRowBorder_commentaires fixe  internet Déc 08_Reporting Onatel Avril 2009 V0_Copie de Flash du mois d' avril 2009 corrigé par NAIMI 3" xfId="9477" xr:uid="{00000000-0005-0000-0000-00003B260000}"/>
    <cellStyle name="_TableRowBorder_commentaires fixe  internet Déc 08_Reporting Onatel Avril 2009 V0_Copie de Flash du mois d' avril 2009 corrigé par NAIMI_Budget Telmob 2011" xfId="3393" xr:uid="{00000000-0005-0000-0000-00003C260000}"/>
    <cellStyle name="_TableRowBorder_commentaires fixe  internet Déc 08_Reporting Onatel Avril 2009 V0_Copie de Flash du mois d' avril 2009 corrigé par NAIMI_Budget Telmob 2011 2" xfId="10381" xr:uid="{00000000-0005-0000-0000-00003D260000}"/>
    <cellStyle name="_TableRowBorder_commentaires fixe  internet Déc 08_Reporting Onatel Avril 2009 V0_Copie de Flash du mois d' avril 2009 corrigé par NAIMI_Flash du mois de mai 2009" xfId="2020" xr:uid="{00000000-0005-0000-0000-00003E260000}"/>
    <cellStyle name="_TableRowBorder_commentaires fixe  internet Déc 08_Reporting Onatel Avril 2009 V0_Copie de Flash du mois d' avril 2009 corrigé par NAIMI_Flash du mois de mai 2009 2" xfId="2021" xr:uid="{00000000-0005-0000-0000-00003F260000}"/>
    <cellStyle name="_TableRowBorder_commentaires fixe  internet Déc 08_Reporting Onatel Avril 2009 V0_Copie de Flash du mois d' avril 2009 corrigé par NAIMI_Flash du mois de mai 2009 2 2" xfId="9480" xr:uid="{00000000-0005-0000-0000-000040260000}"/>
    <cellStyle name="_TableRowBorder_commentaires fixe  internet Déc 08_Reporting Onatel Avril 2009 V0_Copie de Flash du mois d' avril 2009 corrigé par NAIMI_Flash du mois de mai 2009 3" xfId="9479" xr:uid="{00000000-0005-0000-0000-000041260000}"/>
    <cellStyle name="_TableRowBorder_commentaires fixe  internet Déc 08_Reporting Onatel Avril 2009 V0_Copie de Flash du mois d' avril 2009 corrigé par NAIMI_Flash du mois de mai 2009_Budget Telmob 2011" xfId="3394" xr:uid="{00000000-0005-0000-0000-000042260000}"/>
    <cellStyle name="_TableRowBorder_commentaires fixe  internet Déc 08_Reporting Onatel Avril 2009 V0_Copie de Flash du mois d' avril 2009 corrigé par NAIMI_Flash du mois de mai 2009_Budget Telmob 2011 2" xfId="10382" xr:uid="{00000000-0005-0000-0000-000043260000}"/>
    <cellStyle name="_TableRowBorder_commentaires fixe  internet Déc 08_Reporting Onatel Avril 2009 V0_Copie de Flash du mois d' avril 2009 corrigé par NAIMI_Reporting Onatel Mai 2009 V 0" xfId="2022" xr:uid="{00000000-0005-0000-0000-000044260000}"/>
    <cellStyle name="_TableRowBorder_commentaires fixe  internet Déc 08_Reporting Onatel Avril 2009 V0_Copie de Flash du mois d' avril 2009 corrigé par NAIMI_Reporting Onatel Mai 2009 V 0 2" xfId="2023" xr:uid="{00000000-0005-0000-0000-000045260000}"/>
    <cellStyle name="_TableRowBorder_commentaires fixe  internet Déc 08_Reporting Onatel Avril 2009 V0_Copie de Flash du mois d' avril 2009 corrigé par NAIMI_Reporting Onatel Mai 2009 V 0 2 2" xfId="9482" xr:uid="{00000000-0005-0000-0000-000046260000}"/>
    <cellStyle name="_TableRowBorder_commentaires fixe  internet Déc 08_Reporting Onatel Avril 2009 V0_Copie de Flash du mois d' avril 2009 corrigé par NAIMI_Reporting Onatel Mai 2009 V 0 3" xfId="9481" xr:uid="{00000000-0005-0000-0000-000047260000}"/>
    <cellStyle name="_TableRowBorder_commentaires fixe  internet Déc 08_Reporting Onatel Avril 2009 V0_Copie de Flash du mois d' avril 2009 corrigé par NAIMI_Reporting Onatel Mai 2009 V 0_Budget Telmob 2011" xfId="3395" xr:uid="{00000000-0005-0000-0000-000048260000}"/>
    <cellStyle name="_TableRowBorder_commentaires fixe  internet Déc 08_Reporting Onatel Avril 2009 V0_Copie de Flash du mois d' avril 2009 corrigé par NAIMI_Reporting Onatel Mai 2009 V 0_Budget Telmob 2011 2" xfId="10383" xr:uid="{00000000-0005-0000-0000-000049260000}"/>
    <cellStyle name="_TableRowBorder_commentaires fixe  internet Déc 08_Reporting Onatel Avril 2009 V0_Copie de Flash du mois d' avril 2009 corrigé par NAIMI_Reporting Onatel Mai 2009 V 0_Reporting Onatel septembre  2009 préparé" xfId="2024" xr:uid="{00000000-0005-0000-0000-00004A260000}"/>
    <cellStyle name="_TableRowBorder_commentaires fixe  internet Déc 08_Reporting Onatel Avril 2009 V0_Copie de Flash du mois d' avril 2009 corrigé par NAIMI_Reporting Onatel Mai 2009 V 0_Reporting Onatel septembre  2009 préparé 2" xfId="9483" xr:uid="{00000000-0005-0000-0000-00004B260000}"/>
    <cellStyle name="_TableRowBorder_commentaires fixe  internet Déc 08_Reporting Onatel Avril 2009 V0_Copie de Flash du mois d' avril 2009 corrigé par NAIMI_Reporting Onatel septembre  2009 préparé" xfId="2025" xr:uid="{00000000-0005-0000-0000-00004C260000}"/>
    <cellStyle name="_TableRowBorder_commentaires fixe  internet Déc 08_Reporting Onatel Avril 2009 V0_Copie de Flash du mois d' avril 2009 corrigé par NAIMI_Reporting Onatel septembre  2009 préparé 2" xfId="9484" xr:uid="{00000000-0005-0000-0000-00004D260000}"/>
    <cellStyle name="_TableRowBorder_commentaires fixe  internet Déc 08_Reporting Onatel Avril 2009 V0_Flash du mois de mai 2009" xfId="2026" xr:uid="{00000000-0005-0000-0000-00004E260000}"/>
    <cellStyle name="_TableRowBorder_commentaires fixe  internet Déc 08_Reporting Onatel Avril 2009 V0_Flash du mois de mai 2009 2" xfId="2027" xr:uid="{00000000-0005-0000-0000-00004F260000}"/>
    <cellStyle name="_TableRowBorder_commentaires fixe  internet Déc 08_Reporting Onatel Avril 2009 V0_Flash du mois de mai 2009 2 2" xfId="9486" xr:uid="{00000000-0005-0000-0000-000050260000}"/>
    <cellStyle name="_TableRowBorder_commentaires fixe  internet Déc 08_Reporting Onatel Avril 2009 V0_Flash du mois de mai 2009 3" xfId="9485" xr:uid="{00000000-0005-0000-0000-000051260000}"/>
    <cellStyle name="_TableRowBorder_commentaires fixe  internet Déc 08_Reporting Onatel Avril 2009 V0_Flash du mois de mai 2009_Budget Telmob 2011" xfId="3396" xr:uid="{00000000-0005-0000-0000-000052260000}"/>
    <cellStyle name="_TableRowBorder_commentaires fixe  internet Déc 08_Reporting Onatel Avril 2009 V0_Flash du mois de mai 2009_Budget Telmob 2011 2" xfId="10384" xr:uid="{00000000-0005-0000-0000-000053260000}"/>
    <cellStyle name="_TableRowBorder_commentaires fixe  internet Déc 08_Reporting Onatel Avril 2009 V0_Reporting Onatel Mai 2009 V 0" xfId="2028" xr:uid="{00000000-0005-0000-0000-000054260000}"/>
    <cellStyle name="_TableRowBorder_commentaires fixe  internet Déc 08_Reporting Onatel Avril 2009 V0_Reporting Onatel Mai 2009 V 0 2" xfId="2029" xr:uid="{00000000-0005-0000-0000-000055260000}"/>
    <cellStyle name="_TableRowBorder_commentaires fixe  internet Déc 08_Reporting Onatel Avril 2009 V0_Reporting Onatel Mai 2009 V 0 2 2" xfId="9488" xr:uid="{00000000-0005-0000-0000-000056260000}"/>
    <cellStyle name="_TableRowBorder_commentaires fixe  internet Déc 08_Reporting Onatel Avril 2009 V0_Reporting Onatel Mai 2009 V 0 3" xfId="9487" xr:uid="{00000000-0005-0000-0000-000057260000}"/>
    <cellStyle name="_TableRowBorder_commentaires fixe  internet Déc 08_Reporting Onatel Avril 2009 V0_Reporting Onatel Mai 2009 V 0_Budget Telmob 2011" xfId="3397" xr:uid="{00000000-0005-0000-0000-000058260000}"/>
    <cellStyle name="_TableRowBorder_commentaires fixe  internet Déc 08_Reporting Onatel Avril 2009 V0_Reporting Onatel Mai 2009 V 0_Budget Telmob 2011 2" xfId="10385" xr:uid="{00000000-0005-0000-0000-000059260000}"/>
    <cellStyle name="_TableRowBorder_commentaires fixe  internet Déc 08_Reporting Onatel Avril 2009 V0_Reporting Onatel septembre  2009 préparé" xfId="2030" xr:uid="{00000000-0005-0000-0000-00005A260000}"/>
    <cellStyle name="_TableRowBorder_commentaires fixe  internet Déc 08_Reporting Onatel Avril 2009 V0_Reporting Onatel septembre  2009 préparé 2" xfId="9489" xr:uid="{00000000-0005-0000-0000-00005B260000}"/>
    <cellStyle name="_TableRowBorder_commentaires fixe  internet Déc 08_Reporting Onatel Mai 2009 V 0" xfId="2031" xr:uid="{00000000-0005-0000-0000-00005C260000}"/>
    <cellStyle name="_TableRowBorder_commentaires fixe  internet Déc 08_Reporting Onatel Mai 2009 V 0 2" xfId="2032" xr:uid="{00000000-0005-0000-0000-00005D260000}"/>
    <cellStyle name="_TableRowBorder_commentaires fixe  internet Déc 08_Reporting Onatel Mai 2009 V 0 2 2" xfId="9491" xr:uid="{00000000-0005-0000-0000-00005E260000}"/>
    <cellStyle name="_TableRowBorder_commentaires fixe  internet Déc 08_Reporting Onatel Mai 2009 V 0 3" xfId="9490" xr:uid="{00000000-0005-0000-0000-00005F260000}"/>
    <cellStyle name="_TableRowBorder_commentaires fixe  internet Déc 08_Reporting Onatel Mai 2009 V 0 A ENVOYE" xfId="2033" xr:uid="{00000000-0005-0000-0000-000060260000}"/>
    <cellStyle name="_TableRowBorder_commentaires fixe  internet Déc 08_Reporting Onatel Mai 2009 V 0 A ENVOYE 2" xfId="2034" xr:uid="{00000000-0005-0000-0000-000061260000}"/>
    <cellStyle name="_TableRowBorder_commentaires fixe  internet Déc 08_Reporting Onatel Mai 2009 V 0 A ENVOYE 2 2" xfId="9493" xr:uid="{00000000-0005-0000-0000-000062260000}"/>
    <cellStyle name="_TableRowBorder_commentaires fixe  internet Déc 08_Reporting Onatel Mai 2009 V 0 A ENVOYE 3" xfId="9492" xr:uid="{00000000-0005-0000-0000-000063260000}"/>
    <cellStyle name="_TableRowBorder_commentaires fixe  internet Déc 08_Reporting Onatel Mai 2009 V 0 A ENVOYE_Budget Telmob 2011" xfId="3398" xr:uid="{00000000-0005-0000-0000-000064260000}"/>
    <cellStyle name="_TableRowBorder_commentaires fixe  internet Déc 08_Reporting Onatel Mai 2009 V 0 A ENVOYE_Budget Telmob 2011 2" xfId="10386" xr:uid="{00000000-0005-0000-0000-000065260000}"/>
    <cellStyle name="_TableRowBorder_commentaires fixe  internet Déc 08_Reporting Onatel Mai 2009 V 0 A ENVOYE_Reporting Onatel septembre  2009 préparé" xfId="2035" xr:uid="{00000000-0005-0000-0000-000066260000}"/>
    <cellStyle name="_TableRowBorder_commentaires fixe  internet Déc 08_Reporting Onatel Mai 2009 V 0 A ENVOYE_Reporting Onatel septembre  2009 préparé 2" xfId="9494" xr:uid="{00000000-0005-0000-0000-000067260000}"/>
    <cellStyle name="_TableRowBorder_commentaires fixe  internet Déc 08_Reporting Onatel Mai 2009 V 0_Budget Telmob 2011" xfId="3399" xr:uid="{00000000-0005-0000-0000-000068260000}"/>
    <cellStyle name="_TableRowBorder_commentaires fixe  internet Déc 08_Reporting Onatel Mai 2009 V 0_Budget Telmob 2011 2" xfId="10387" xr:uid="{00000000-0005-0000-0000-000069260000}"/>
    <cellStyle name="_TableRowBorder_commentaires fixe  internet Déc 08_Reporting Onatel septembre  2009 préparé" xfId="2036" xr:uid="{00000000-0005-0000-0000-00006A260000}"/>
    <cellStyle name="_TableRowBorder_commentaires fixe  internet Déc 08_Reporting Onatel septembre  2009 préparé 2" xfId="9495" xr:uid="{00000000-0005-0000-0000-00006B260000}"/>
    <cellStyle name="_TableRowBorder_commentaires fixe  internet Déc 08_TBG Onatel Février  2009  Vtbg V3" xfId="2037" xr:uid="{00000000-0005-0000-0000-00006C260000}"/>
    <cellStyle name="_TableRowBorder_commentaires fixe  internet Déc 08_TBG Onatel Février  2009  Vtbg V3 2" xfId="2038" xr:uid="{00000000-0005-0000-0000-00006D260000}"/>
    <cellStyle name="_TableRowBorder_commentaires fixe  internet Déc 08_TBG Onatel Février  2009  Vtbg V3 2 2" xfId="9497" xr:uid="{00000000-0005-0000-0000-00006E260000}"/>
    <cellStyle name="_TableRowBorder_commentaires fixe  internet Déc 08_TBG Onatel Février  2009  Vtbg V3 3" xfId="9496" xr:uid="{00000000-0005-0000-0000-00006F260000}"/>
    <cellStyle name="_TableRowBorder_commentaires fixe  internet Déc 08_TBG Onatel Février  2009  Vtbg V3_Budget Telmob 2011" xfId="3400" xr:uid="{00000000-0005-0000-0000-000070260000}"/>
    <cellStyle name="_TableRowBorder_commentaires fixe  internet Déc 08_TBG Onatel Février  2009  Vtbg V3_Budget Telmob 2011 2" xfId="10388" xr:uid="{00000000-0005-0000-0000-000071260000}"/>
    <cellStyle name="_TableRowBorder_commentaires fixe  internet Déc 08_TBG Onatel Février  2009  Vtbg V3_Commentaires TBG mars" xfId="2039" xr:uid="{00000000-0005-0000-0000-000072260000}"/>
    <cellStyle name="_TableRowBorder_commentaires fixe  internet Déc 08_TBG Onatel Février  2009  Vtbg V3_Commentaires TBG mars 2" xfId="2040" xr:uid="{00000000-0005-0000-0000-000073260000}"/>
    <cellStyle name="_TableRowBorder_commentaires fixe  internet Déc 08_TBG Onatel Février  2009  Vtbg V3_Commentaires TBG mars 2 2" xfId="9499" xr:uid="{00000000-0005-0000-0000-000074260000}"/>
    <cellStyle name="_TableRowBorder_commentaires fixe  internet Déc 08_TBG Onatel Février  2009  Vtbg V3_Commentaires TBG mars 3" xfId="9498" xr:uid="{00000000-0005-0000-0000-000075260000}"/>
    <cellStyle name="_TableRowBorder_commentaires fixe  internet Déc 08_TBG Onatel Février  2009  Vtbg V3_Commentaires TBG mars_Budget Telmob 2011" xfId="3401" xr:uid="{00000000-0005-0000-0000-000076260000}"/>
    <cellStyle name="_TableRowBorder_commentaires fixe  internet Déc 08_TBG Onatel Février  2009  Vtbg V3_Commentaires TBG mars_Budget Telmob 2011 2" xfId="10389" xr:uid="{00000000-0005-0000-0000-000077260000}"/>
    <cellStyle name="_TableRowBorder_commentaires fixe  internet Déc 08_TBG Onatel Février  2009  Vtbg V3_Commentaires TBG mars_Copie de Flash du mois d' avril 2009 corrigé par NAIMI" xfId="2041" xr:uid="{00000000-0005-0000-0000-000078260000}"/>
    <cellStyle name="_TableRowBorder_commentaires fixe  internet Déc 08_TBG Onatel Février  2009  Vtbg V3_Commentaires TBG mars_Copie de Flash du mois d' avril 2009 corrigé par NAIMI 2" xfId="2042" xr:uid="{00000000-0005-0000-0000-000079260000}"/>
    <cellStyle name="_TableRowBorder_commentaires fixe  internet Déc 08_TBG Onatel Février  2009  Vtbg V3_Commentaires TBG mars_Copie de Flash du mois d' avril 2009 corrigé par NAIMI 2 2" xfId="9501" xr:uid="{00000000-0005-0000-0000-00007A260000}"/>
    <cellStyle name="_TableRowBorder_commentaires fixe  internet Déc 08_TBG Onatel Février  2009  Vtbg V3_Commentaires TBG mars_Copie de Flash du mois d' avril 2009 corrigé par NAIMI 3" xfId="9500" xr:uid="{00000000-0005-0000-0000-00007B260000}"/>
    <cellStyle name="_TableRowBorder_commentaires fixe  internet Déc 08_TBG Onatel Février  2009  Vtbg V3_Commentaires TBG mars_Copie de Flash du mois d' avril 2009 corrigé par NAIMI_Budget Telmob 2011" xfId="3402" xr:uid="{00000000-0005-0000-0000-00007C260000}"/>
    <cellStyle name="_TableRowBorder_commentaires fixe  internet Déc 08_TBG Onatel Février  2009  Vtbg V3_Commentaires TBG mars_Copie de Flash du mois d' avril 2009 corrigé par NAIMI_Budget Telmob 2011 2" xfId="10390" xr:uid="{00000000-0005-0000-0000-00007D260000}"/>
    <cellStyle name="_TableRowBorder_commentaires fixe  internet Déc 08_TBG Onatel Février  2009  Vtbg V3_Commentaires TBG mars_Copie de Flash du mois d' avril 2009 corrigé par NAIMI_Flash du mois de mai 2009" xfId="2043" xr:uid="{00000000-0005-0000-0000-00007E260000}"/>
    <cellStyle name="_TableRowBorder_commentaires fixe  internet Déc 08_TBG Onatel Février  2009  Vtbg V3_Commentaires TBG mars_Copie de Flash du mois d' avril 2009 corrigé par NAIMI_Flash du mois de mai 2009 2" xfId="2044" xr:uid="{00000000-0005-0000-0000-00007F260000}"/>
    <cellStyle name="_TableRowBorder_commentaires fixe  internet Déc 08_TBG Onatel Février  2009  Vtbg V3_Commentaires TBG mars_Copie de Flash du mois d' avril 2009 corrigé par NAIMI_Flash du mois de mai 2009 2 2" xfId="9503" xr:uid="{00000000-0005-0000-0000-000080260000}"/>
    <cellStyle name="_TableRowBorder_commentaires fixe  internet Déc 08_TBG Onatel Février  2009  Vtbg V3_Commentaires TBG mars_Copie de Flash du mois d' avril 2009 corrigé par NAIMI_Flash du mois de mai 2009 3" xfId="9502" xr:uid="{00000000-0005-0000-0000-000081260000}"/>
    <cellStyle name="_TableRowBorder_commentaires fixe  internet Déc 08_TBG Onatel Février  2009  Vtbg V3_Commentaires TBG mars_Copie de Flash du mois d' avril 2009 corrigé par NAIMI_Flash du mois de mai 2009_Budget Telmob 2011" xfId="3403" xr:uid="{00000000-0005-0000-0000-000082260000}"/>
    <cellStyle name="_TableRowBorder_commentaires fixe  internet Déc 08_TBG Onatel Février  2009  Vtbg V3_Commentaires TBG mars_Copie de Flash du mois d' avril 2009 corrigé par NAIMI_Flash du mois de mai 2009_Budget Telmob 2011 2" xfId="10391" xr:uid="{00000000-0005-0000-0000-000083260000}"/>
    <cellStyle name="_TableRowBorder_commentaires fixe  internet Déc 08_TBG Onatel Février  2009  Vtbg V3_Commentaires TBG mars_Copie de Flash du mois d' avril 2009 corrigé par NAIMI_Reporting Onatel Mai 2009 V 0" xfId="2045" xr:uid="{00000000-0005-0000-0000-000084260000}"/>
    <cellStyle name="_TableRowBorder_commentaires fixe  internet Déc 08_TBG Onatel Février  2009  Vtbg V3_Commentaires TBG mars_Copie de Flash du mois d' avril 2009 corrigé par NAIMI_Reporting Onatel Mai 2009 V 0 2" xfId="2046" xr:uid="{00000000-0005-0000-0000-000085260000}"/>
    <cellStyle name="_TableRowBorder_commentaires fixe  internet Déc 08_TBG Onatel Février  2009  Vtbg V3_Commentaires TBG mars_Copie de Flash du mois d' avril 2009 corrigé par NAIMI_Reporting Onatel Mai 2009 V 0 2 2" xfId="9505" xr:uid="{00000000-0005-0000-0000-000086260000}"/>
    <cellStyle name="_TableRowBorder_commentaires fixe  internet Déc 08_TBG Onatel Février  2009  Vtbg V3_Commentaires TBG mars_Copie de Flash du mois d' avril 2009 corrigé par NAIMI_Reporting Onatel Mai 2009 V 0 3" xfId="9504" xr:uid="{00000000-0005-0000-0000-000087260000}"/>
    <cellStyle name="_TableRowBorder_commentaires fixe  internet Déc 08_TBG Onatel Février  2009  Vtbg V3_Commentaires TBG mars_Copie de Flash du mois d' avril 2009 corrigé par NAIMI_Reporting Onatel Mai 2009 V 0_Budget Telmob 2011" xfId="3404" xr:uid="{00000000-0005-0000-0000-000088260000}"/>
    <cellStyle name="_TableRowBorder_commentaires fixe  internet Déc 08_TBG Onatel Février  2009  Vtbg V3_Commentaires TBG mars_Copie de Flash du mois d' avril 2009 corrigé par NAIMI_Reporting Onatel Mai 2009 V 0_Budget Telmob 2011 2" xfId="10392" xr:uid="{00000000-0005-0000-0000-000089260000}"/>
    <cellStyle name="_TableRowBorder_commentaires fixe  internet Déc 08_TBG Onatel Février  2009  Vtbg V3_Commentaires TBG mars_Copie de Flash du mois d' avril 2009 corrigé par NAIMI_Reporting Onatel Mai 2009 V 0_Reporting Onatel septembre  2009 préparé" xfId="2047" xr:uid="{00000000-0005-0000-0000-00008A260000}"/>
    <cellStyle name="_TableRowBorder_commentaires fixe  internet Déc 08_TBG Onatel Février  2009  Vtbg V3_Commentaires TBG mars_Copie de Flash du mois d' avril 2009 corrigé par NAIMI_Reporting Onatel Mai 2009 V 0_Reporting Onatel septembre  2009 préparé 2" xfId="9506" xr:uid="{00000000-0005-0000-0000-00008B260000}"/>
    <cellStyle name="_TableRowBorder_commentaires fixe  internet Déc 08_TBG Onatel Février  2009  Vtbg V3_Commentaires TBG mars_Copie de Flash du mois d' avril 2009 corrigé par NAIMI_Reporting Onatel septembre  2009 préparé" xfId="2048" xr:uid="{00000000-0005-0000-0000-00008C260000}"/>
    <cellStyle name="_TableRowBorder_commentaires fixe  internet Déc 08_TBG Onatel Février  2009  Vtbg V3_Commentaires TBG mars_Copie de Flash du mois d' avril 2009 corrigé par NAIMI_Reporting Onatel septembre  2009 préparé 2" xfId="9507" xr:uid="{00000000-0005-0000-0000-00008D260000}"/>
    <cellStyle name="_TableRowBorder_commentaires fixe  internet Déc 08_TBG Onatel Février  2009  Vtbg V3_Commentaires TBG mars_Flash du mois d' avril 2009" xfId="2049" xr:uid="{00000000-0005-0000-0000-00008E260000}"/>
    <cellStyle name="_TableRowBorder_commentaires fixe  internet Déc 08_TBG Onatel Février  2009  Vtbg V3_Commentaires TBG mars_Flash du mois d' avril 2009 2" xfId="2050" xr:uid="{00000000-0005-0000-0000-00008F260000}"/>
    <cellStyle name="_TableRowBorder_commentaires fixe  internet Déc 08_TBG Onatel Février  2009  Vtbg V3_Commentaires TBG mars_Flash du mois d' avril 2009 2 2" xfId="9509" xr:uid="{00000000-0005-0000-0000-000090260000}"/>
    <cellStyle name="_TableRowBorder_commentaires fixe  internet Déc 08_TBG Onatel Février  2009  Vtbg V3_Commentaires TBG mars_Flash du mois d' avril 2009 3" xfId="9508" xr:uid="{00000000-0005-0000-0000-000091260000}"/>
    <cellStyle name="_TableRowBorder_commentaires fixe  internet Déc 08_TBG Onatel Février  2009  Vtbg V3_Commentaires TBG mars_Flash du mois d' avril 2009_Budget Telmob 2011" xfId="3405" xr:uid="{00000000-0005-0000-0000-000092260000}"/>
    <cellStyle name="_TableRowBorder_commentaires fixe  internet Déc 08_TBG Onatel Février  2009  Vtbg V3_Commentaires TBG mars_Flash du mois d' avril 2009_Budget Telmob 2011 2" xfId="10393" xr:uid="{00000000-0005-0000-0000-000093260000}"/>
    <cellStyle name="_TableRowBorder_commentaires fixe  internet Déc 08_TBG Onatel Février  2009  Vtbg V3_Commentaires TBG mars_Flash du mois d' avril 2009_Flash du mois de mai 2009" xfId="2051" xr:uid="{00000000-0005-0000-0000-000094260000}"/>
    <cellStyle name="_TableRowBorder_commentaires fixe  internet Déc 08_TBG Onatel Février  2009  Vtbg V3_Commentaires TBG mars_Flash du mois d' avril 2009_Flash du mois de mai 2009 2" xfId="2052" xr:uid="{00000000-0005-0000-0000-000095260000}"/>
    <cellStyle name="_TableRowBorder_commentaires fixe  internet Déc 08_TBG Onatel Février  2009  Vtbg V3_Commentaires TBG mars_Flash du mois d' avril 2009_Flash du mois de mai 2009 2 2" xfId="9511" xr:uid="{00000000-0005-0000-0000-000096260000}"/>
    <cellStyle name="_TableRowBorder_commentaires fixe  internet Déc 08_TBG Onatel Février  2009  Vtbg V3_Commentaires TBG mars_Flash du mois d' avril 2009_Flash du mois de mai 2009 3" xfId="9510" xr:uid="{00000000-0005-0000-0000-000097260000}"/>
    <cellStyle name="_TableRowBorder_commentaires fixe  internet Déc 08_TBG Onatel Février  2009  Vtbg V3_Commentaires TBG mars_Flash du mois d' avril 2009_Flash du mois de mai 2009_Budget Telmob 2011" xfId="3406" xr:uid="{00000000-0005-0000-0000-000098260000}"/>
    <cellStyle name="_TableRowBorder_commentaires fixe  internet Déc 08_TBG Onatel Février  2009  Vtbg V3_Commentaires TBG mars_Flash du mois d' avril 2009_Flash du mois de mai 2009_Budget Telmob 2011 2" xfId="10394" xr:uid="{00000000-0005-0000-0000-000099260000}"/>
    <cellStyle name="_TableRowBorder_commentaires fixe  internet Déc 08_TBG Onatel Février  2009  Vtbg V3_Commentaires TBG mars_Flash du mois d' avril 2009_Reporting Onatel Mai 2009 V 0" xfId="2053" xr:uid="{00000000-0005-0000-0000-00009A260000}"/>
    <cellStyle name="_TableRowBorder_commentaires fixe  internet Déc 08_TBG Onatel Février  2009  Vtbg V3_Commentaires TBG mars_Flash du mois d' avril 2009_Reporting Onatel Mai 2009 V 0 2" xfId="2054" xr:uid="{00000000-0005-0000-0000-00009B260000}"/>
    <cellStyle name="_TableRowBorder_commentaires fixe  internet Déc 08_TBG Onatel Février  2009  Vtbg V3_Commentaires TBG mars_Flash du mois d' avril 2009_Reporting Onatel Mai 2009 V 0 2 2" xfId="9513" xr:uid="{00000000-0005-0000-0000-00009C260000}"/>
    <cellStyle name="_TableRowBorder_commentaires fixe  internet Déc 08_TBG Onatel Février  2009  Vtbg V3_Commentaires TBG mars_Flash du mois d' avril 2009_Reporting Onatel Mai 2009 V 0 3" xfId="9512" xr:uid="{00000000-0005-0000-0000-00009D260000}"/>
    <cellStyle name="_TableRowBorder_commentaires fixe  internet Déc 08_TBG Onatel Février  2009  Vtbg V3_Commentaires TBG mars_Flash du mois d' avril 2009_Reporting Onatel Mai 2009 V 0_Budget Telmob 2011" xfId="3407" xr:uid="{00000000-0005-0000-0000-00009E260000}"/>
    <cellStyle name="_TableRowBorder_commentaires fixe  internet Déc 08_TBG Onatel Février  2009  Vtbg V3_Commentaires TBG mars_Flash du mois d' avril 2009_Reporting Onatel Mai 2009 V 0_Budget Telmob 2011 2" xfId="10395" xr:uid="{00000000-0005-0000-0000-00009F260000}"/>
    <cellStyle name="_TableRowBorder_commentaires fixe  internet Déc 08_TBG Onatel Février  2009  Vtbg V3_Commentaires TBG mars_Flash du mois d' avril 2009_Reporting Onatel septembre  2009 préparé" xfId="2055" xr:uid="{00000000-0005-0000-0000-0000A0260000}"/>
    <cellStyle name="_TableRowBorder_commentaires fixe  internet Déc 08_TBG Onatel Février  2009  Vtbg V3_Commentaires TBG mars_Flash du mois d' avril 2009_Reporting Onatel septembre  2009 préparé 2" xfId="9514" xr:uid="{00000000-0005-0000-0000-0000A1260000}"/>
    <cellStyle name="_TableRowBorder_commentaires fixe  internet Déc 08_TBG Onatel Février  2009  Vtbg V3_Commentaires TBG mars_Flash du mois de mai 2009" xfId="2056" xr:uid="{00000000-0005-0000-0000-0000A2260000}"/>
    <cellStyle name="_TableRowBorder_commentaires fixe  internet Déc 08_TBG Onatel Février  2009  Vtbg V3_Commentaires TBG mars_Flash du mois de mai 2009 2" xfId="2057" xr:uid="{00000000-0005-0000-0000-0000A3260000}"/>
    <cellStyle name="_TableRowBorder_commentaires fixe  internet Déc 08_TBG Onatel Février  2009  Vtbg V3_Commentaires TBG mars_Flash du mois de mai 2009 2 2" xfId="9516" xr:uid="{00000000-0005-0000-0000-0000A4260000}"/>
    <cellStyle name="_TableRowBorder_commentaires fixe  internet Déc 08_TBG Onatel Février  2009  Vtbg V3_Commentaires TBG mars_Flash du mois de mai 2009 3" xfId="9515" xr:uid="{00000000-0005-0000-0000-0000A5260000}"/>
    <cellStyle name="_TableRowBorder_commentaires fixe  internet Déc 08_TBG Onatel Février  2009  Vtbg V3_Commentaires TBG mars_Flash du mois de mai 2009_Budget Telmob 2011" xfId="3408" xr:uid="{00000000-0005-0000-0000-0000A6260000}"/>
    <cellStyle name="_TableRowBorder_commentaires fixe  internet Déc 08_TBG Onatel Février  2009  Vtbg V3_Commentaires TBG mars_Flash du mois de mai 2009_Budget Telmob 2011 2" xfId="10396" xr:uid="{00000000-0005-0000-0000-0000A7260000}"/>
    <cellStyle name="_TableRowBorder_commentaires fixe  internet Déc 08_TBG Onatel Février  2009  Vtbg V3_Commentaires TBG mars_Reporting Onatel Mai 2009 V 0" xfId="2058" xr:uid="{00000000-0005-0000-0000-0000A8260000}"/>
    <cellStyle name="_TableRowBorder_commentaires fixe  internet Déc 08_TBG Onatel Février  2009  Vtbg V3_Commentaires TBG mars_Reporting Onatel Mai 2009 V 0 2" xfId="2059" xr:uid="{00000000-0005-0000-0000-0000A9260000}"/>
    <cellStyle name="_TableRowBorder_commentaires fixe  internet Déc 08_TBG Onatel Février  2009  Vtbg V3_Commentaires TBG mars_Reporting Onatel Mai 2009 V 0 2 2" xfId="9518" xr:uid="{00000000-0005-0000-0000-0000AA260000}"/>
    <cellStyle name="_TableRowBorder_commentaires fixe  internet Déc 08_TBG Onatel Février  2009  Vtbg V3_Commentaires TBG mars_Reporting Onatel Mai 2009 V 0 3" xfId="9517" xr:uid="{00000000-0005-0000-0000-0000AB260000}"/>
    <cellStyle name="_TableRowBorder_commentaires fixe  internet Déc 08_TBG Onatel Février  2009  Vtbg V3_Commentaires TBG mars_Reporting Onatel Mai 2009 V 0_Budget Telmob 2011" xfId="3409" xr:uid="{00000000-0005-0000-0000-0000AC260000}"/>
    <cellStyle name="_TableRowBorder_commentaires fixe  internet Déc 08_TBG Onatel Février  2009  Vtbg V3_Commentaires TBG mars_Reporting Onatel Mai 2009 V 0_Budget Telmob 2011 2" xfId="10397" xr:uid="{00000000-0005-0000-0000-0000AD260000}"/>
    <cellStyle name="_TableRowBorder_commentaires fixe  internet Déc 08_TBG Onatel Février  2009  Vtbg V3_Commentaires TBG mars_Reporting Onatel septembre  2009 préparé" xfId="2060" xr:uid="{00000000-0005-0000-0000-0000AE260000}"/>
    <cellStyle name="_TableRowBorder_commentaires fixe  internet Déc 08_TBG Onatel Février  2009  Vtbg V3_Commentaires TBG mars_Reporting Onatel septembre  2009 préparé 2" xfId="9519" xr:uid="{00000000-0005-0000-0000-0000AF260000}"/>
    <cellStyle name="_TableRowBorder_commentaires fixe  internet Déc 08_TBG Onatel Février  2009  Vtbg V3_Copie de Flash du mois d' avril 2009 corrigé par NAIMI" xfId="2061" xr:uid="{00000000-0005-0000-0000-0000B0260000}"/>
    <cellStyle name="_TableRowBorder_commentaires fixe  internet Déc 08_TBG Onatel Février  2009  Vtbg V3_Copie de Flash du mois d' avril 2009 corrigé par NAIMI 2" xfId="2062" xr:uid="{00000000-0005-0000-0000-0000B1260000}"/>
    <cellStyle name="_TableRowBorder_commentaires fixe  internet Déc 08_TBG Onatel Février  2009  Vtbg V3_Copie de Flash du mois d' avril 2009 corrigé par NAIMI 2 2" xfId="9521" xr:uid="{00000000-0005-0000-0000-0000B2260000}"/>
    <cellStyle name="_TableRowBorder_commentaires fixe  internet Déc 08_TBG Onatel Février  2009  Vtbg V3_Copie de Flash du mois d' avril 2009 corrigé par NAIMI 3" xfId="9520" xr:uid="{00000000-0005-0000-0000-0000B3260000}"/>
    <cellStyle name="_TableRowBorder_commentaires fixe  internet Déc 08_TBG Onatel Février  2009  Vtbg V3_Copie de Flash du mois d' avril 2009 corrigé par NAIMI_Budget Telmob 2011" xfId="3410" xr:uid="{00000000-0005-0000-0000-0000B4260000}"/>
    <cellStyle name="_TableRowBorder_commentaires fixe  internet Déc 08_TBG Onatel Février  2009  Vtbg V3_Copie de Flash du mois d' avril 2009 corrigé par NAIMI_Budget Telmob 2011 2" xfId="10398" xr:uid="{00000000-0005-0000-0000-0000B5260000}"/>
    <cellStyle name="_TableRowBorder_commentaires fixe  internet Déc 08_TBG Onatel Février  2009  Vtbg V3_Copie de Flash du mois d' avril 2009 corrigé par NAIMI_Flash du mois de mai 2009" xfId="2063" xr:uid="{00000000-0005-0000-0000-0000B6260000}"/>
    <cellStyle name="_TableRowBorder_commentaires fixe  internet Déc 08_TBG Onatel Février  2009  Vtbg V3_Copie de Flash du mois d' avril 2009 corrigé par NAIMI_Flash du mois de mai 2009 2" xfId="2064" xr:uid="{00000000-0005-0000-0000-0000B7260000}"/>
    <cellStyle name="_TableRowBorder_commentaires fixe  internet Déc 08_TBG Onatel Février  2009  Vtbg V3_Copie de Flash du mois d' avril 2009 corrigé par NAIMI_Flash du mois de mai 2009 2 2" xfId="9523" xr:uid="{00000000-0005-0000-0000-0000B8260000}"/>
    <cellStyle name="_TableRowBorder_commentaires fixe  internet Déc 08_TBG Onatel Février  2009  Vtbg V3_Copie de Flash du mois d' avril 2009 corrigé par NAIMI_Flash du mois de mai 2009 3" xfId="9522" xr:uid="{00000000-0005-0000-0000-0000B9260000}"/>
    <cellStyle name="_TableRowBorder_commentaires fixe  internet Déc 08_TBG Onatel Février  2009  Vtbg V3_Copie de Flash du mois d' avril 2009 corrigé par NAIMI_Flash du mois de mai 2009_Budget Telmob 2011" xfId="3411" xr:uid="{00000000-0005-0000-0000-0000BA260000}"/>
    <cellStyle name="_TableRowBorder_commentaires fixe  internet Déc 08_TBG Onatel Février  2009  Vtbg V3_Copie de Flash du mois d' avril 2009 corrigé par NAIMI_Flash du mois de mai 2009_Budget Telmob 2011 2" xfId="10399" xr:uid="{00000000-0005-0000-0000-0000BB260000}"/>
    <cellStyle name="_TableRowBorder_commentaires fixe  internet Déc 08_TBG Onatel Février  2009  Vtbg V3_Copie de Flash du mois d' avril 2009 corrigé par NAIMI_Reporting Onatel Mai 2009 V 0" xfId="2065" xr:uid="{00000000-0005-0000-0000-0000BC260000}"/>
    <cellStyle name="_TableRowBorder_commentaires fixe  internet Déc 08_TBG Onatel Février  2009  Vtbg V3_Copie de Flash du mois d' avril 2009 corrigé par NAIMI_Reporting Onatel Mai 2009 V 0 2" xfId="2066" xr:uid="{00000000-0005-0000-0000-0000BD260000}"/>
    <cellStyle name="_TableRowBorder_commentaires fixe  internet Déc 08_TBG Onatel Février  2009  Vtbg V3_Copie de Flash du mois d' avril 2009 corrigé par NAIMI_Reporting Onatel Mai 2009 V 0 2 2" xfId="9525" xr:uid="{00000000-0005-0000-0000-0000BE260000}"/>
    <cellStyle name="_TableRowBorder_commentaires fixe  internet Déc 08_TBG Onatel Février  2009  Vtbg V3_Copie de Flash du mois d' avril 2009 corrigé par NAIMI_Reporting Onatel Mai 2009 V 0 3" xfId="9524" xr:uid="{00000000-0005-0000-0000-0000BF260000}"/>
    <cellStyle name="_TableRowBorder_commentaires fixe  internet Déc 08_TBG Onatel Février  2009  Vtbg V3_Copie de Flash du mois d' avril 2009 corrigé par NAIMI_Reporting Onatel Mai 2009 V 0_Budget Telmob 2011" xfId="3412" xr:uid="{00000000-0005-0000-0000-0000C0260000}"/>
    <cellStyle name="_TableRowBorder_commentaires fixe  internet Déc 08_TBG Onatel Février  2009  Vtbg V3_Copie de Flash du mois d' avril 2009 corrigé par NAIMI_Reporting Onatel Mai 2009 V 0_Budget Telmob 2011 2" xfId="10400" xr:uid="{00000000-0005-0000-0000-0000C1260000}"/>
    <cellStyle name="_TableRowBorder_commentaires fixe  internet Déc 08_TBG Onatel Février  2009  Vtbg V3_Copie de Flash du mois d' avril 2009 corrigé par NAIMI_Reporting Onatel Mai 2009 V 0_Reporting Onatel septembre  2009 préparé" xfId="2067" xr:uid="{00000000-0005-0000-0000-0000C2260000}"/>
    <cellStyle name="_TableRowBorder_commentaires fixe  internet Déc 08_TBG Onatel Février  2009  Vtbg V3_Copie de Flash du mois d' avril 2009 corrigé par NAIMI_Reporting Onatel Mai 2009 V 0_Reporting Onatel septembre  2009 préparé 2" xfId="9526" xr:uid="{00000000-0005-0000-0000-0000C3260000}"/>
    <cellStyle name="_TableRowBorder_commentaires fixe  internet Déc 08_TBG Onatel Février  2009  Vtbg V3_Copie de Flash du mois d' avril 2009 corrigé par NAIMI_Reporting Onatel septembre  2009 préparé" xfId="2068" xr:uid="{00000000-0005-0000-0000-0000C4260000}"/>
    <cellStyle name="_TableRowBorder_commentaires fixe  internet Déc 08_TBG Onatel Février  2009  Vtbg V3_Copie de Flash du mois d' avril 2009 corrigé par NAIMI_Reporting Onatel septembre  2009 préparé 2" xfId="9527" xr:uid="{00000000-0005-0000-0000-0000C5260000}"/>
    <cellStyle name="_TableRowBorder_commentaires fixe  internet Déc 08_TBG Onatel Février  2009  Vtbg V3_Flash du mois d' avril 2009" xfId="2069" xr:uid="{00000000-0005-0000-0000-0000C6260000}"/>
    <cellStyle name="_TableRowBorder_commentaires fixe  internet Déc 08_TBG Onatel Février  2009  Vtbg V3_Flash du mois d' avril 2009 2" xfId="2070" xr:uid="{00000000-0005-0000-0000-0000C7260000}"/>
    <cellStyle name="_TableRowBorder_commentaires fixe  internet Déc 08_TBG Onatel Février  2009  Vtbg V3_Flash du mois d' avril 2009 2 2" xfId="9529" xr:uid="{00000000-0005-0000-0000-0000C8260000}"/>
    <cellStyle name="_TableRowBorder_commentaires fixe  internet Déc 08_TBG Onatel Février  2009  Vtbg V3_Flash du mois d' avril 2009 3" xfId="9528" xr:uid="{00000000-0005-0000-0000-0000C9260000}"/>
    <cellStyle name="_TableRowBorder_commentaires fixe  internet Déc 08_TBG Onatel Février  2009  Vtbg V3_Flash du mois d' avril 2009_Budget Telmob 2011" xfId="3413" xr:uid="{00000000-0005-0000-0000-0000CA260000}"/>
    <cellStyle name="_TableRowBorder_commentaires fixe  internet Déc 08_TBG Onatel Février  2009  Vtbg V3_Flash du mois d' avril 2009_Budget Telmob 2011 2" xfId="10401" xr:uid="{00000000-0005-0000-0000-0000CB260000}"/>
    <cellStyle name="_TableRowBorder_commentaires fixe  internet Déc 08_TBG Onatel Février  2009  Vtbg V3_Flash du mois d' avril 2009_Flash du mois de mai 2009" xfId="2071" xr:uid="{00000000-0005-0000-0000-0000CC260000}"/>
    <cellStyle name="_TableRowBorder_commentaires fixe  internet Déc 08_TBG Onatel Février  2009  Vtbg V3_Flash du mois d' avril 2009_Flash du mois de mai 2009 2" xfId="2072" xr:uid="{00000000-0005-0000-0000-0000CD260000}"/>
    <cellStyle name="_TableRowBorder_commentaires fixe  internet Déc 08_TBG Onatel Février  2009  Vtbg V3_Flash du mois d' avril 2009_Flash du mois de mai 2009 2 2" xfId="9531" xr:uid="{00000000-0005-0000-0000-0000CE260000}"/>
    <cellStyle name="_TableRowBorder_commentaires fixe  internet Déc 08_TBG Onatel Février  2009  Vtbg V3_Flash du mois d' avril 2009_Flash du mois de mai 2009 3" xfId="9530" xr:uid="{00000000-0005-0000-0000-0000CF260000}"/>
    <cellStyle name="_TableRowBorder_commentaires fixe  internet Déc 08_TBG Onatel Février  2009  Vtbg V3_Flash du mois d' avril 2009_Flash du mois de mai 2009_Budget Telmob 2011" xfId="3414" xr:uid="{00000000-0005-0000-0000-0000D0260000}"/>
    <cellStyle name="_TableRowBorder_commentaires fixe  internet Déc 08_TBG Onatel Février  2009  Vtbg V3_Flash du mois d' avril 2009_Flash du mois de mai 2009_Budget Telmob 2011 2" xfId="10402" xr:uid="{00000000-0005-0000-0000-0000D1260000}"/>
    <cellStyle name="_TableRowBorder_commentaires fixe  internet Déc 08_TBG Onatel Février  2009  Vtbg V3_Flash du mois d' avril 2009_Reporting Onatel Mai 2009 V 0" xfId="2073" xr:uid="{00000000-0005-0000-0000-0000D2260000}"/>
    <cellStyle name="_TableRowBorder_commentaires fixe  internet Déc 08_TBG Onatel Février  2009  Vtbg V3_Flash du mois d' avril 2009_Reporting Onatel Mai 2009 V 0 2" xfId="2074" xr:uid="{00000000-0005-0000-0000-0000D3260000}"/>
    <cellStyle name="_TableRowBorder_commentaires fixe  internet Déc 08_TBG Onatel Février  2009  Vtbg V3_Flash du mois d' avril 2009_Reporting Onatel Mai 2009 V 0 2 2" xfId="9533" xr:uid="{00000000-0005-0000-0000-0000D4260000}"/>
    <cellStyle name="_TableRowBorder_commentaires fixe  internet Déc 08_TBG Onatel Février  2009  Vtbg V3_Flash du mois d' avril 2009_Reporting Onatel Mai 2009 V 0 3" xfId="9532" xr:uid="{00000000-0005-0000-0000-0000D5260000}"/>
    <cellStyle name="_TableRowBorder_commentaires fixe  internet Déc 08_TBG Onatel Février  2009  Vtbg V3_Flash du mois d' avril 2009_Reporting Onatel Mai 2009 V 0_Budget Telmob 2011" xfId="3415" xr:uid="{00000000-0005-0000-0000-0000D6260000}"/>
    <cellStyle name="_TableRowBorder_commentaires fixe  internet Déc 08_TBG Onatel Février  2009  Vtbg V3_Flash du mois d' avril 2009_Reporting Onatel Mai 2009 V 0_Budget Telmob 2011 2" xfId="10403" xr:uid="{00000000-0005-0000-0000-0000D7260000}"/>
    <cellStyle name="_TableRowBorder_commentaires fixe  internet Déc 08_TBG Onatel Février  2009  Vtbg V3_Flash du mois d' avril 2009_Reporting Onatel septembre  2009 préparé" xfId="2075" xr:uid="{00000000-0005-0000-0000-0000D8260000}"/>
    <cellStyle name="_TableRowBorder_commentaires fixe  internet Déc 08_TBG Onatel Février  2009  Vtbg V3_Flash du mois d' avril 2009_Reporting Onatel septembre  2009 préparé 2" xfId="9534" xr:uid="{00000000-0005-0000-0000-0000D9260000}"/>
    <cellStyle name="_TableRowBorder_commentaires fixe  internet Déc 08_TBG Onatel Février  2009  Vtbg V3_Flash du mois de mai 2009" xfId="2076" xr:uid="{00000000-0005-0000-0000-0000DA260000}"/>
    <cellStyle name="_TableRowBorder_commentaires fixe  internet Déc 08_TBG Onatel Février  2009  Vtbg V3_Flash du mois de mai 2009 2" xfId="2077" xr:uid="{00000000-0005-0000-0000-0000DB260000}"/>
    <cellStyle name="_TableRowBorder_commentaires fixe  internet Déc 08_TBG Onatel Février  2009  Vtbg V3_Flash du mois de mai 2009 2 2" xfId="9536" xr:uid="{00000000-0005-0000-0000-0000DC260000}"/>
    <cellStyle name="_TableRowBorder_commentaires fixe  internet Déc 08_TBG Onatel Février  2009  Vtbg V3_Flash du mois de mai 2009 3" xfId="9535" xr:uid="{00000000-0005-0000-0000-0000DD260000}"/>
    <cellStyle name="_TableRowBorder_commentaires fixe  internet Déc 08_TBG Onatel Février  2009  Vtbg V3_Flash du mois de mai 2009_Budget Telmob 2011" xfId="3416" xr:uid="{00000000-0005-0000-0000-0000DE260000}"/>
    <cellStyle name="_TableRowBorder_commentaires fixe  internet Déc 08_TBG Onatel Février  2009  Vtbg V3_Flash du mois de mai 2009_Budget Telmob 2011 2" xfId="10404" xr:uid="{00000000-0005-0000-0000-0000DF260000}"/>
    <cellStyle name="_TableRowBorder_commentaires fixe  internet Déc 08_TBG Onatel Février  2009  Vtbg V3_Reporting Onatel Mai 2009 V 0" xfId="2078" xr:uid="{00000000-0005-0000-0000-0000E0260000}"/>
    <cellStyle name="_TableRowBorder_commentaires fixe  internet Déc 08_TBG Onatel Février  2009  Vtbg V3_Reporting Onatel Mai 2009 V 0 2" xfId="2079" xr:uid="{00000000-0005-0000-0000-0000E1260000}"/>
    <cellStyle name="_TableRowBorder_commentaires fixe  internet Déc 08_TBG Onatel Février  2009  Vtbg V3_Reporting Onatel Mai 2009 V 0 2 2" xfId="9538" xr:uid="{00000000-0005-0000-0000-0000E2260000}"/>
    <cellStyle name="_TableRowBorder_commentaires fixe  internet Déc 08_TBG Onatel Février  2009  Vtbg V3_Reporting Onatel Mai 2009 V 0 3" xfId="9537" xr:uid="{00000000-0005-0000-0000-0000E3260000}"/>
    <cellStyle name="_TableRowBorder_commentaires fixe  internet Déc 08_TBG Onatel Février  2009  Vtbg V3_Reporting Onatel Mai 2009 V 0_Budget Telmob 2011" xfId="3417" xr:uid="{00000000-0005-0000-0000-0000E4260000}"/>
    <cellStyle name="_TableRowBorder_commentaires fixe  internet Déc 08_TBG Onatel Février  2009  Vtbg V3_Reporting Onatel Mai 2009 V 0_Budget Telmob 2011 2" xfId="10405" xr:uid="{00000000-0005-0000-0000-0000E5260000}"/>
    <cellStyle name="_TableRowBorder_commentaires fixe  internet Déc 08_TBG Onatel Février  2009  Vtbg V3_Reporting Onatel septembre  2009 préparé" xfId="2080" xr:uid="{00000000-0005-0000-0000-0000E6260000}"/>
    <cellStyle name="_TableRowBorder_commentaires fixe  internet Déc 08_TBG Onatel Février  2009  Vtbg V3_Reporting Onatel septembre  2009 préparé 2" xfId="9539" xr:uid="{00000000-0005-0000-0000-0000E7260000}"/>
    <cellStyle name="_TableRowBorder_Commentaires TBG mars" xfId="2081" xr:uid="{00000000-0005-0000-0000-0000E8260000}"/>
    <cellStyle name="_TableRowBorder_Commentaires TBG mars 2" xfId="9540" xr:uid="{00000000-0005-0000-0000-0000E9260000}"/>
    <cellStyle name="_TableRowBorder_Commentaires TBG mars_Budget Telmob 2011" xfId="3418" xr:uid="{00000000-0005-0000-0000-0000EA260000}"/>
    <cellStyle name="_TableRowBorder_Commentaires TBG mars_Budget Telmob 2011 2" xfId="10406" xr:uid="{00000000-0005-0000-0000-0000EB260000}"/>
    <cellStyle name="_TableRowBorder_Commentaires TBG mars_Copie de Flash du mois d' avril 2009 corrigé par NAIMI" xfId="2082" xr:uid="{00000000-0005-0000-0000-0000EC260000}"/>
    <cellStyle name="_TableRowBorder_Commentaires TBG mars_Copie de Flash du mois d' avril 2009 corrigé par NAIMI 2" xfId="9541" xr:uid="{00000000-0005-0000-0000-0000ED260000}"/>
    <cellStyle name="_TableRowBorder_Commentaires TBG mars_Copie de Flash du mois d' avril 2009 corrigé par NAIMI_Budget Telmob 2011" xfId="3419" xr:uid="{00000000-0005-0000-0000-0000EE260000}"/>
    <cellStyle name="_TableRowBorder_Commentaires TBG mars_Copie de Flash du mois d' avril 2009 corrigé par NAIMI_Budget Telmob 2011 2" xfId="10407" xr:uid="{00000000-0005-0000-0000-0000EF260000}"/>
    <cellStyle name="_TableRowBorder_Commentaires TBG mars_Copie de Flash du mois d' avril 2009 corrigé par NAIMI_Flash du mois de mai 2009" xfId="2083" xr:uid="{00000000-0005-0000-0000-0000F0260000}"/>
    <cellStyle name="_TableRowBorder_Commentaires TBG mars_Copie de Flash du mois d' avril 2009 corrigé par NAIMI_Flash du mois de mai 2009 2" xfId="9542" xr:uid="{00000000-0005-0000-0000-0000F1260000}"/>
    <cellStyle name="_TableRowBorder_Commentaires TBG mars_Copie de Flash du mois d' avril 2009 corrigé par NAIMI_Flash du mois de mai 2009_Budget Telmob 2011" xfId="3420" xr:uid="{00000000-0005-0000-0000-0000F2260000}"/>
    <cellStyle name="_TableRowBorder_Commentaires TBG mars_Copie de Flash du mois d' avril 2009 corrigé par NAIMI_Flash du mois de mai 2009_Budget Telmob 2011 2" xfId="10408" xr:uid="{00000000-0005-0000-0000-0000F3260000}"/>
    <cellStyle name="_TableRowBorder_Commentaires TBG mars_Copie de Flash du mois d' avril 2009 corrigé par NAIMI_Reporting Onatel Mai 2009 V 0" xfId="2084" xr:uid="{00000000-0005-0000-0000-0000F4260000}"/>
    <cellStyle name="_TableRowBorder_Commentaires TBG mars_Copie de Flash du mois d' avril 2009 corrigé par NAIMI_Reporting Onatel Mai 2009 V 0 2" xfId="9543" xr:uid="{00000000-0005-0000-0000-0000F5260000}"/>
    <cellStyle name="_TableRowBorder_Commentaires TBG mars_Copie de Flash du mois d' avril 2009 corrigé par NAIMI_Reporting Onatel Mai 2009 V 0_Budget Telmob 2011" xfId="3421" xr:uid="{00000000-0005-0000-0000-0000F6260000}"/>
    <cellStyle name="_TableRowBorder_Commentaires TBG mars_Copie de Flash du mois d' avril 2009 corrigé par NAIMI_Reporting Onatel Mai 2009 V 0_Budget Telmob 2011 2" xfId="10409" xr:uid="{00000000-0005-0000-0000-0000F7260000}"/>
    <cellStyle name="_TableRowBorder_Commentaires TBG mars_Copie de Flash du mois d' avril 2009 corrigé par NAIMI_Reporting Onatel Mai 2009 V 0_Reporting Onatel septembre  2009 préparé" xfId="2085" xr:uid="{00000000-0005-0000-0000-0000F8260000}"/>
    <cellStyle name="_TableRowBorder_Commentaires TBG mars_Copie de Flash du mois d' avril 2009 corrigé par NAIMI_Reporting Onatel Mai 2009 V 0_Reporting Onatel septembre  2009 préparé 2" xfId="9544" xr:uid="{00000000-0005-0000-0000-0000F9260000}"/>
    <cellStyle name="_TableRowBorder_Commentaires TBG mars_Copie de Flash du mois d' avril 2009 corrigé par NAIMI_Reporting Onatel septembre  2009 préparé" xfId="2086" xr:uid="{00000000-0005-0000-0000-0000FA260000}"/>
    <cellStyle name="_TableRowBorder_Commentaires TBG mars_Copie de Flash du mois d' avril 2009 corrigé par NAIMI_Reporting Onatel septembre  2009 préparé 2" xfId="9545" xr:uid="{00000000-0005-0000-0000-0000FB260000}"/>
    <cellStyle name="_TableRowBorder_Commentaires TBG mars_Flash du mois d' avril 2009" xfId="2087" xr:uid="{00000000-0005-0000-0000-0000FC260000}"/>
    <cellStyle name="_TableRowBorder_Commentaires TBG mars_Flash du mois d' avril 2009 2" xfId="9546" xr:uid="{00000000-0005-0000-0000-0000FD260000}"/>
    <cellStyle name="_TableRowBorder_Commentaires TBG mars_Flash du mois d' avril 2009_Budget Telmob 2011" xfId="3422" xr:uid="{00000000-0005-0000-0000-0000FE260000}"/>
    <cellStyle name="_TableRowBorder_Commentaires TBG mars_Flash du mois d' avril 2009_Budget Telmob 2011 2" xfId="10410" xr:uid="{00000000-0005-0000-0000-0000FF260000}"/>
    <cellStyle name="_TableRowBorder_Commentaires TBG mars_Flash du mois d' avril 2009_Flash du mois de mai 2009" xfId="2088" xr:uid="{00000000-0005-0000-0000-000000270000}"/>
    <cellStyle name="_TableRowBorder_Commentaires TBG mars_Flash du mois d' avril 2009_Flash du mois de mai 2009 2" xfId="9547" xr:uid="{00000000-0005-0000-0000-000001270000}"/>
    <cellStyle name="_TableRowBorder_Commentaires TBG mars_Flash du mois d' avril 2009_Flash du mois de mai 2009_Budget Telmob 2011" xfId="3423" xr:uid="{00000000-0005-0000-0000-000002270000}"/>
    <cellStyle name="_TableRowBorder_Commentaires TBG mars_Flash du mois d' avril 2009_Flash du mois de mai 2009_Budget Telmob 2011 2" xfId="10411" xr:uid="{00000000-0005-0000-0000-000003270000}"/>
    <cellStyle name="_TableRowBorder_Commentaires TBG mars_Flash du mois d' avril 2009_Reporting Onatel Mai 2009 V 0" xfId="2089" xr:uid="{00000000-0005-0000-0000-000004270000}"/>
    <cellStyle name="_TableRowBorder_Commentaires TBG mars_Flash du mois d' avril 2009_Reporting Onatel Mai 2009 V 0 2" xfId="9548" xr:uid="{00000000-0005-0000-0000-000005270000}"/>
    <cellStyle name="_TableRowBorder_Commentaires TBG mars_Flash du mois d' avril 2009_Reporting Onatel Mai 2009 V 0_Budget Telmob 2011" xfId="3424" xr:uid="{00000000-0005-0000-0000-000006270000}"/>
    <cellStyle name="_TableRowBorder_Commentaires TBG mars_Flash du mois d' avril 2009_Reporting Onatel Mai 2009 V 0_Budget Telmob 2011 2" xfId="10412" xr:uid="{00000000-0005-0000-0000-000007270000}"/>
    <cellStyle name="_TableRowBorder_Commentaires TBG mars_Flash du mois d' avril 2009_Reporting Onatel septembre  2009 préparé" xfId="2090" xr:uid="{00000000-0005-0000-0000-000008270000}"/>
    <cellStyle name="_TableRowBorder_Commentaires TBG mars_Flash du mois d' avril 2009_Reporting Onatel septembre  2009 préparé 2" xfId="9549" xr:uid="{00000000-0005-0000-0000-000009270000}"/>
    <cellStyle name="_TableRowBorder_Commentaires TBG mars_Flash du mois de mai 2009" xfId="2091" xr:uid="{00000000-0005-0000-0000-00000A270000}"/>
    <cellStyle name="_TableRowBorder_Commentaires TBG mars_Flash du mois de mai 2009 2" xfId="9550" xr:uid="{00000000-0005-0000-0000-00000B270000}"/>
    <cellStyle name="_TableRowBorder_Commentaires TBG mars_Flash du mois de mai 2009_Budget Telmob 2011" xfId="3425" xr:uid="{00000000-0005-0000-0000-00000C270000}"/>
    <cellStyle name="_TableRowBorder_Commentaires TBG mars_Flash du mois de mai 2009_Budget Telmob 2011 2" xfId="10413" xr:uid="{00000000-0005-0000-0000-00000D270000}"/>
    <cellStyle name="_TableRowBorder_Commentaires TBG mars_Reporting Onatel Mai 2009 V 0" xfId="2092" xr:uid="{00000000-0005-0000-0000-00000E270000}"/>
    <cellStyle name="_TableRowBorder_Commentaires TBG mars_Reporting Onatel Mai 2009 V 0 2" xfId="9551" xr:uid="{00000000-0005-0000-0000-00000F270000}"/>
    <cellStyle name="_TableRowBorder_Commentaires TBG mars_Reporting Onatel Mai 2009 V 0_Budget Telmob 2011" xfId="3426" xr:uid="{00000000-0005-0000-0000-000010270000}"/>
    <cellStyle name="_TableRowBorder_Commentaires TBG mars_Reporting Onatel Mai 2009 V 0_Budget Telmob 2011 2" xfId="10414" xr:uid="{00000000-0005-0000-0000-000011270000}"/>
    <cellStyle name="_TableRowBorder_Commentaires TBG mars_Reporting Onatel septembre  2009 préparé" xfId="2093" xr:uid="{00000000-0005-0000-0000-000012270000}"/>
    <cellStyle name="_TableRowBorder_Commentaires TBG mars_Reporting Onatel septembre  2009 préparé 2" xfId="9552" xr:uid="{00000000-0005-0000-0000-000013270000}"/>
    <cellStyle name="_TableRowBorder_Copie de Flash du mois d' avril 2009 corrigé par NAIMI" xfId="2094" xr:uid="{00000000-0005-0000-0000-000014270000}"/>
    <cellStyle name="_TableRowBorder_Copie de Flash du mois d' avril 2009 corrigé par NAIMI 2" xfId="9553" xr:uid="{00000000-0005-0000-0000-000015270000}"/>
    <cellStyle name="_TableRowBorder_Copie de Flash du mois d' avril 2009 corrigé par NAIMI_Budget Telmob 2011" xfId="3427" xr:uid="{00000000-0005-0000-0000-000016270000}"/>
    <cellStyle name="_TableRowBorder_Copie de Flash du mois d' avril 2009 corrigé par NAIMI_Budget Telmob 2011 2" xfId="10415" xr:uid="{00000000-0005-0000-0000-000017270000}"/>
    <cellStyle name="_TableRowBorder_Copie de Flash du mois d' avril 2009 corrigé par NAIMI_Flash du mois de mai 2009" xfId="2095" xr:uid="{00000000-0005-0000-0000-000018270000}"/>
    <cellStyle name="_TableRowBorder_Copie de Flash du mois d' avril 2009 corrigé par NAIMI_Flash du mois de mai 2009 2" xfId="9554" xr:uid="{00000000-0005-0000-0000-000019270000}"/>
    <cellStyle name="_TableRowBorder_Copie de Flash du mois d' avril 2009 corrigé par NAIMI_Flash du mois de mai 2009_Budget Telmob 2011" xfId="3428" xr:uid="{00000000-0005-0000-0000-00001A270000}"/>
    <cellStyle name="_TableRowBorder_Copie de Flash du mois d' avril 2009 corrigé par NAIMI_Flash du mois de mai 2009_Budget Telmob 2011 2" xfId="10416" xr:uid="{00000000-0005-0000-0000-00001B270000}"/>
    <cellStyle name="_TableRowBorder_Copie de Flash du mois d' avril 2009 corrigé par NAIMI_Reporting Onatel Mai 2009 V 0" xfId="2096" xr:uid="{00000000-0005-0000-0000-00001C270000}"/>
    <cellStyle name="_TableRowBorder_Copie de Flash du mois d' avril 2009 corrigé par NAIMI_Reporting Onatel Mai 2009 V 0 2" xfId="9555" xr:uid="{00000000-0005-0000-0000-00001D270000}"/>
    <cellStyle name="_TableRowBorder_Copie de Flash du mois d' avril 2009 corrigé par NAIMI_Reporting Onatel Mai 2009 V 0_Budget Telmob 2011" xfId="3429" xr:uid="{00000000-0005-0000-0000-00001E270000}"/>
    <cellStyle name="_TableRowBorder_Copie de Flash du mois d' avril 2009 corrigé par NAIMI_Reporting Onatel Mai 2009 V 0_Budget Telmob 2011 2" xfId="10417" xr:uid="{00000000-0005-0000-0000-00001F270000}"/>
    <cellStyle name="_TableRowBorder_Copie de Flash du mois d' avril 2009 corrigé par NAIMI_Reporting Onatel Mai 2009 V 0_Reporting Onatel septembre  2009 préparé" xfId="2097" xr:uid="{00000000-0005-0000-0000-000020270000}"/>
    <cellStyle name="_TableRowBorder_Copie de Flash du mois d' avril 2009 corrigé par NAIMI_Reporting Onatel Mai 2009 V 0_Reporting Onatel septembre  2009 préparé 2" xfId="9556" xr:uid="{00000000-0005-0000-0000-000021270000}"/>
    <cellStyle name="_TableRowBorder_Copie de Flash du mois d' avril 2009 corrigé par NAIMI_Reporting Onatel septembre  2009 préparé" xfId="2098" xr:uid="{00000000-0005-0000-0000-000022270000}"/>
    <cellStyle name="_TableRowBorder_Copie de Flash du mois d' avril 2009 corrigé par NAIMI_Reporting Onatel septembre  2009 préparé 2" xfId="9557" xr:uid="{00000000-0005-0000-0000-000023270000}"/>
    <cellStyle name="_TableRowBorder_Flash du mois d' avril 2009" xfId="2099" xr:uid="{00000000-0005-0000-0000-000024270000}"/>
    <cellStyle name="_TableRowBorder_Flash du mois d' avril 2009 2" xfId="9558" xr:uid="{00000000-0005-0000-0000-000025270000}"/>
    <cellStyle name="_TableRowBorder_Flash du mois d' avril 2009_Budget Telmob 2011" xfId="3430" xr:uid="{00000000-0005-0000-0000-000026270000}"/>
    <cellStyle name="_TableRowBorder_Flash du mois d' avril 2009_Budget Telmob 2011 2" xfId="10418" xr:uid="{00000000-0005-0000-0000-000027270000}"/>
    <cellStyle name="_TableRowBorder_Flash du mois d' avril 2009_Flash du mois de mai 2009" xfId="2100" xr:uid="{00000000-0005-0000-0000-000028270000}"/>
    <cellStyle name="_TableRowBorder_Flash du mois d' avril 2009_Flash du mois de mai 2009 2" xfId="9559" xr:uid="{00000000-0005-0000-0000-000029270000}"/>
    <cellStyle name="_TableRowBorder_Flash du mois d' avril 2009_Flash du mois de mai 2009_Budget Telmob 2011" xfId="3431" xr:uid="{00000000-0005-0000-0000-00002A270000}"/>
    <cellStyle name="_TableRowBorder_Flash du mois d' avril 2009_Flash du mois de mai 2009_Budget Telmob 2011 2" xfId="10419" xr:uid="{00000000-0005-0000-0000-00002B270000}"/>
    <cellStyle name="_TableRowBorder_Flash du mois d' avril 2009_Reporting Onatel Mai 2009 V 0" xfId="2101" xr:uid="{00000000-0005-0000-0000-00002C270000}"/>
    <cellStyle name="_TableRowBorder_Flash du mois d' avril 2009_Reporting Onatel Mai 2009 V 0 2" xfId="9560" xr:uid="{00000000-0005-0000-0000-00002D270000}"/>
    <cellStyle name="_TableRowBorder_Flash du mois d' avril 2009_Reporting Onatel Mai 2009 V 0_Budget Telmob 2011" xfId="3432" xr:uid="{00000000-0005-0000-0000-00002E270000}"/>
    <cellStyle name="_TableRowBorder_Flash du mois d' avril 2009_Reporting Onatel Mai 2009 V 0_Budget Telmob 2011 2" xfId="10420" xr:uid="{00000000-0005-0000-0000-00002F270000}"/>
    <cellStyle name="_TableRowBorder_Flash du mois d' avril 2009_Reporting Onatel septembre  2009 préparé" xfId="2102" xr:uid="{00000000-0005-0000-0000-000030270000}"/>
    <cellStyle name="_TableRowBorder_Flash du mois d' avril 2009_Reporting Onatel septembre  2009 préparé 2" xfId="9561" xr:uid="{00000000-0005-0000-0000-000031270000}"/>
    <cellStyle name="_TableRowBorder_Flash du mois de mai 2009" xfId="2103" xr:uid="{00000000-0005-0000-0000-000032270000}"/>
    <cellStyle name="_TableRowBorder_Flash du mois de mai 2009 2" xfId="9562" xr:uid="{00000000-0005-0000-0000-000033270000}"/>
    <cellStyle name="_TableRowBorder_Flash du mois de mai 2009_Budget Telmob 2011" xfId="3433" xr:uid="{00000000-0005-0000-0000-000034270000}"/>
    <cellStyle name="_TableRowBorder_Flash du mois de mai 2009_Budget Telmob 2011 2" xfId="10421" xr:uid="{00000000-0005-0000-0000-000035270000}"/>
    <cellStyle name="_TableRowBorder_P &amp; L Conso" xfId="2104" xr:uid="{00000000-0005-0000-0000-000036270000}"/>
    <cellStyle name="_TableRowBorder_P &amp; L Conso 2" xfId="9563" xr:uid="{00000000-0005-0000-0000-000037270000}"/>
    <cellStyle name="_TableRowBorder_P &amp; L Conso_Budget Telmob 2011" xfId="3434" xr:uid="{00000000-0005-0000-0000-000038270000}"/>
    <cellStyle name="_TableRowBorder_P &amp; L Conso_Budget Telmob 2011 2" xfId="10422" xr:uid="{00000000-0005-0000-0000-000039270000}"/>
    <cellStyle name="_TableRowBorder_P &amp; L Conso_COMMENTAIRES JUILLET 2009" xfId="2105" xr:uid="{00000000-0005-0000-0000-00003A270000}"/>
    <cellStyle name="_TableRowBorder_P &amp; L Conso_COMMENTAIRES JUILLET 2009 2" xfId="9564" xr:uid="{00000000-0005-0000-0000-00003B270000}"/>
    <cellStyle name="_TableRowBorder_P &amp; L Conso_COMMENTAIRES JUILLET 2009_Budget Telmob 2011" xfId="3435" xr:uid="{00000000-0005-0000-0000-00003C270000}"/>
    <cellStyle name="_TableRowBorder_P &amp; L Conso_COMMENTAIRES JUILLET 2009_Budget Telmob 2011 2" xfId="10423" xr:uid="{00000000-0005-0000-0000-00003D270000}"/>
    <cellStyle name="_TableRowBorder_P&amp;L S1 2008" xfId="2106" xr:uid="{00000000-0005-0000-0000-00003E270000}"/>
    <cellStyle name="_TableRowBorder_P&amp;L S1 2008 2" xfId="9565" xr:uid="{00000000-0005-0000-0000-00003F270000}"/>
    <cellStyle name="_TableRowBorder_P&amp;L S1 2008_Budget Telmob 2011" xfId="3436" xr:uid="{00000000-0005-0000-0000-000040270000}"/>
    <cellStyle name="_TableRowBorder_P&amp;L S1 2008_Budget Telmob 2011 2" xfId="10424" xr:uid="{00000000-0005-0000-0000-000041270000}"/>
    <cellStyle name="_TableRowBorder_Reporting Onatel Avril 2009 V0" xfId="2107" xr:uid="{00000000-0005-0000-0000-000042270000}"/>
    <cellStyle name="_TableRowBorder_Reporting Onatel Avril 2009 V0 2" xfId="9566" xr:uid="{00000000-0005-0000-0000-000043270000}"/>
    <cellStyle name="_TableRowBorder_Reporting Onatel Avril 2009 V0_Budget Telmob 2011" xfId="3437" xr:uid="{00000000-0005-0000-0000-000044270000}"/>
    <cellStyle name="_TableRowBorder_Reporting Onatel Avril 2009 V0_Budget Telmob 2011 2" xfId="10425" xr:uid="{00000000-0005-0000-0000-000045270000}"/>
    <cellStyle name="_TableRowBorder_Reporting Onatel Avril 2009 V0_Copie de Flash du mois d' avril 2009 corrigé par NAIMI" xfId="2108" xr:uid="{00000000-0005-0000-0000-000046270000}"/>
    <cellStyle name="_TableRowBorder_Reporting Onatel Avril 2009 V0_Copie de Flash du mois d' avril 2009 corrigé par NAIMI 2" xfId="9567" xr:uid="{00000000-0005-0000-0000-000047270000}"/>
    <cellStyle name="_TableRowBorder_Reporting Onatel Avril 2009 V0_Copie de Flash du mois d' avril 2009 corrigé par NAIMI_Budget Telmob 2011" xfId="3438" xr:uid="{00000000-0005-0000-0000-000048270000}"/>
    <cellStyle name="_TableRowBorder_Reporting Onatel Avril 2009 V0_Copie de Flash du mois d' avril 2009 corrigé par NAIMI_Budget Telmob 2011 2" xfId="10426" xr:uid="{00000000-0005-0000-0000-000049270000}"/>
    <cellStyle name="_TableRowBorder_Reporting Onatel Avril 2009 V0_Copie de Flash du mois d' avril 2009 corrigé par NAIMI_Flash du mois de mai 2009" xfId="2109" xr:uid="{00000000-0005-0000-0000-00004A270000}"/>
    <cellStyle name="_TableRowBorder_Reporting Onatel Avril 2009 V0_Copie de Flash du mois d' avril 2009 corrigé par NAIMI_Flash du mois de mai 2009 2" xfId="9568" xr:uid="{00000000-0005-0000-0000-00004B270000}"/>
    <cellStyle name="_TableRowBorder_Reporting Onatel Avril 2009 V0_Copie de Flash du mois d' avril 2009 corrigé par NAIMI_Flash du mois de mai 2009_Budget Telmob 2011" xfId="3439" xr:uid="{00000000-0005-0000-0000-00004C270000}"/>
    <cellStyle name="_TableRowBorder_Reporting Onatel Avril 2009 V0_Copie de Flash du mois d' avril 2009 corrigé par NAIMI_Flash du mois de mai 2009_Budget Telmob 2011 2" xfId="10427" xr:uid="{00000000-0005-0000-0000-00004D270000}"/>
    <cellStyle name="_TableRowBorder_Reporting Onatel Avril 2009 V0_Copie de Flash du mois d' avril 2009 corrigé par NAIMI_Reporting Onatel Mai 2009 V 0" xfId="2110" xr:uid="{00000000-0005-0000-0000-00004E270000}"/>
    <cellStyle name="_TableRowBorder_Reporting Onatel Avril 2009 V0_Copie de Flash du mois d' avril 2009 corrigé par NAIMI_Reporting Onatel Mai 2009 V 0 2" xfId="9569" xr:uid="{00000000-0005-0000-0000-00004F270000}"/>
    <cellStyle name="_TableRowBorder_Reporting Onatel Avril 2009 V0_Copie de Flash du mois d' avril 2009 corrigé par NAIMI_Reporting Onatel Mai 2009 V 0_Budget Telmob 2011" xfId="3440" xr:uid="{00000000-0005-0000-0000-000050270000}"/>
    <cellStyle name="_TableRowBorder_Reporting Onatel Avril 2009 V0_Copie de Flash du mois d' avril 2009 corrigé par NAIMI_Reporting Onatel Mai 2009 V 0_Budget Telmob 2011 2" xfId="10428" xr:uid="{00000000-0005-0000-0000-000051270000}"/>
    <cellStyle name="_TableRowBorder_Reporting Onatel Avril 2009 V0_Copie de Flash du mois d' avril 2009 corrigé par NAIMI_Reporting Onatel Mai 2009 V 0_Reporting Onatel septembre  2009 préparé" xfId="2111" xr:uid="{00000000-0005-0000-0000-000052270000}"/>
    <cellStyle name="_TableRowBorder_Reporting Onatel Avril 2009 V0_Copie de Flash du mois d' avril 2009 corrigé par NAIMI_Reporting Onatel Mai 2009 V 0_Reporting Onatel septembre  2009 préparé 2" xfId="9570" xr:uid="{00000000-0005-0000-0000-000053270000}"/>
    <cellStyle name="_TableRowBorder_Reporting Onatel Avril 2009 V0_Copie de Flash du mois d' avril 2009 corrigé par NAIMI_Reporting Onatel septembre  2009 préparé" xfId="2112" xr:uid="{00000000-0005-0000-0000-000054270000}"/>
    <cellStyle name="_TableRowBorder_Reporting Onatel Avril 2009 V0_Copie de Flash du mois d' avril 2009 corrigé par NAIMI_Reporting Onatel septembre  2009 préparé 2" xfId="9571" xr:uid="{00000000-0005-0000-0000-000055270000}"/>
    <cellStyle name="_TableRowBorder_Reporting Onatel Avril 2009 V0_Flash du mois de mai 2009" xfId="2113" xr:uid="{00000000-0005-0000-0000-000056270000}"/>
    <cellStyle name="_TableRowBorder_Reporting Onatel Avril 2009 V0_Flash du mois de mai 2009 2" xfId="9572" xr:uid="{00000000-0005-0000-0000-000057270000}"/>
    <cellStyle name="_TableRowBorder_Reporting Onatel Avril 2009 V0_Flash du mois de mai 2009_Budget Telmob 2011" xfId="3441" xr:uid="{00000000-0005-0000-0000-000058270000}"/>
    <cellStyle name="_TableRowBorder_Reporting Onatel Avril 2009 V0_Flash du mois de mai 2009_Budget Telmob 2011 2" xfId="10429" xr:uid="{00000000-0005-0000-0000-000059270000}"/>
    <cellStyle name="_TableRowBorder_Reporting Onatel Avril 2009 V0_Reporting Onatel Mai 2009 V 0" xfId="2114" xr:uid="{00000000-0005-0000-0000-00005A270000}"/>
    <cellStyle name="_TableRowBorder_Reporting Onatel Avril 2009 V0_Reporting Onatel Mai 2009 V 0 2" xfId="9573" xr:uid="{00000000-0005-0000-0000-00005B270000}"/>
    <cellStyle name="_TableRowBorder_Reporting Onatel Avril 2009 V0_Reporting Onatel Mai 2009 V 0_Budget Telmob 2011" xfId="3442" xr:uid="{00000000-0005-0000-0000-00005C270000}"/>
    <cellStyle name="_TableRowBorder_Reporting Onatel Avril 2009 V0_Reporting Onatel Mai 2009 V 0_Budget Telmob 2011 2" xfId="10430" xr:uid="{00000000-0005-0000-0000-00005D270000}"/>
    <cellStyle name="_TableRowBorder_Reporting Onatel Avril 2009 V0_Reporting Onatel septembre  2009 préparé" xfId="2115" xr:uid="{00000000-0005-0000-0000-00005E270000}"/>
    <cellStyle name="_TableRowBorder_Reporting Onatel Avril 2009 V0_Reporting Onatel septembre  2009 préparé 2" xfId="9574" xr:uid="{00000000-0005-0000-0000-00005F270000}"/>
    <cellStyle name="_TableRowBorder_Reporting Onatel Mai 2009 V 0" xfId="2116" xr:uid="{00000000-0005-0000-0000-000060270000}"/>
    <cellStyle name="_TableRowBorder_Reporting Onatel Mai 2009 V 0 2" xfId="9575" xr:uid="{00000000-0005-0000-0000-000061270000}"/>
    <cellStyle name="_TableRowBorder_Reporting Onatel Mai 2009 V 0 A ENVOYE" xfId="2117" xr:uid="{00000000-0005-0000-0000-000062270000}"/>
    <cellStyle name="_TableRowBorder_Reporting Onatel Mai 2009 V 0 A ENVOYE 2" xfId="9576" xr:uid="{00000000-0005-0000-0000-000063270000}"/>
    <cellStyle name="_TableRowBorder_Reporting Onatel Mai 2009 V 0 A ENVOYE_Budget Telmob 2011" xfId="3443" xr:uid="{00000000-0005-0000-0000-000064270000}"/>
    <cellStyle name="_TableRowBorder_Reporting Onatel Mai 2009 V 0 A ENVOYE_Budget Telmob 2011 2" xfId="10431" xr:uid="{00000000-0005-0000-0000-000065270000}"/>
    <cellStyle name="_TableRowBorder_Reporting Onatel Mai 2009 V 0 A ENVOYE_Reporting Onatel septembre  2009 préparé" xfId="2118" xr:uid="{00000000-0005-0000-0000-000066270000}"/>
    <cellStyle name="_TableRowBorder_Reporting Onatel Mai 2009 V 0 A ENVOYE_Reporting Onatel septembre  2009 préparé 2" xfId="9577" xr:uid="{00000000-0005-0000-0000-000067270000}"/>
    <cellStyle name="_TableRowBorder_Reporting Onatel Mai 2009 V 0_Budget Telmob 2011" xfId="3444" xr:uid="{00000000-0005-0000-0000-000068270000}"/>
    <cellStyle name="_TableRowBorder_Reporting Onatel Mai 2009 V 0_Budget Telmob 2011 2" xfId="10432" xr:uid="{00000000-0005-0000-0000-000069270000}"/>
    <cellStyle name="_TableRowBorder_Reporting Onatel septembre  2009 préparé" xfId="2119" xr:uid="{00000000-0005-0000-0000-00006A270000}"/>
    <cellStyle name="_TableRowBorder_Reporting Onatel septembre  2009 préparé 2" xfId="9578" xr:uid="{00000000-0005-0000-0000-00006B270000}"/>
    <cellStyle name="_TableRowBorder_Rev Fixe-Internet" xfId="2120" xr:uid="{00000000-0005-0000-0000-00006C270000}"/>
    <cellStyle name="_TableRowBorder_Rev Fixe-Internet 2" xfId="9579" xr:uid="{00000000-0005-0000-0000-00006D270000}"/>
    <cellStyle name="_TableRowBorder_Rev Fixe-Internet_Budget Telmob 2011" xfId="3445" xr:uid="{00000000-0005-0000-0000-00006E270000}"/>
    <cellStyle name="_TableRowBorder_Rev Fixe-Internet_Budget Telmob 2011 2" xfId="10433" xr:uid="{00000000-0005-0000-0000-00006F270000}"/>
    <cellStyle name="_TableRowBorder_Rev Fixe-Internet_COMMENTAIRES JUILLET 2009" xfId="2121" xr:uid="{00000000-0005-0000-0000-000070270000}"/>
    <cellStyle name="_TableRowBorder_Rev Fixe-Internet_COMMENTAIRES JUILLET 2009 2" xfId="9580" xr:uid="{00000000-0005-0000-0000-000071270000}"/>
    <cellStyle name="_TableRowBorder_Rev Fixe-Internet_COMMENTAIRES JUILLET 2009_Budget Telmob 2011" xfId="3446" xr:uid="{00000000-0005-0000-0000-000072270000}"/>
    <cellStyle name="_TableRowBorder_Rev Fixe-Internet_COMMENTAIRES JUILLET 2009_Budget Telmob 2011 2" xfId="10434" xr:uid="{00000000-0005-0000-0000-000073270000}"/>
    <cellStyle name="_TableRowBorder_TBG Onatel Février  2009  Vtbg V3" xfId="2122" xr:uid="{00000000-0005-0000-0000-000074270000}"/>
    <cellStyle name="_TableRowBorder_TBG Onatel Février  2009  Vtbg V3 2" xfId="9581" xr:uid="{00000000-0005-0000-0000-000075270000}"/>
    <cellStyle name="_TableRowBorder_TBG Onatel Février  2009  Vtbg V3_Budget Telmob 2011" xfId="3447" xr:uid="{00000000-0005-0000-0000-000076270000}"/>
    <cellStyle name="_TableRowBorder_TBG Onatel Février  2009  Vtbg V3_Budget Telmob 2011 2" xfId="10435" xr:uid="{00000000-0005-0000-0000-000077270000}"/>
    <cellStyle name="_TableRowBorder_TBG Onatel Février  2009  Vtbg V3_Commentaires TBG mars" xfId="2123" xr:uid="{00000000-0005-0000-0000-000078270000}"/>
    <cellStyle name="_TableRowBorder_TBG Onatel Février  2009  Vtbg V3_Commentaires TBG mars 2" xfId="9582" xr:uid="{00000000-0005-0000-0000-000079270000}"/>
    <cellStyle name="_TableRowBorder_TBG Onatel Février  2009  Vtbg V3_Commentaires TBG mars_Budget Telmob 2011" xfId="3448" xr:uid="{00000000-0005-0000-0000-00007A270000}"/>
    <cellStyle name="_TableRowBorder_TBG Onatel Février  2009  Vtbg V3_Commentaires TBG mars_Budget Telmob 2011 2" xfId="10436" xr:uid="{00000000-0005-0000-0000-00007B270000}"/>
    <cellStyle name="_TableRowBorder_TBG Onatel Février  2009  Vtbg V3_Commentaires TBG mars_Copie de Flash du mois d' avril 2009 corrigé par NAIMI" xfId="2124" xr:uid="{00000000-0005-0000-0000-00007C270000}"/>
    <cellStyle name="_TableRowBorder_TBG Onatel Février  2009  Vtbg V3_Commentaires TBG mars_Copie de Flash du mois d' avril 2009 corrigé par NAIMI 2" xfId="9583" xr:uid="{00000000-0005-0000-0000-00007D270000}"/>
    <cellStyle name="_TableRowBorder_TBG Onatel Février  2009  Vtbg V3_Commentaires TBG mars_Copie de Flash du mois d' avril 2009 corrigé par NAIMI_Budget Telmob 2011" xfId="3449" xr:uid="{00000000-0005-0000-0000-00007E270000}"/>
    <cellStyle name="_TableRowBorder_TBG Onatel Février  2009  Vtbg V3_Commentaires TBG mars_Copie de Flash du mois d' avril 2009 corrigé par NAIMI_Budget Telmob 2011 2" xfId="10437" xr:uid="{00000000-0005-0000-0000-00007F270000}"/>
    <cellStyle name="_TableRowBorder_TBG Onatel Février  2009  Vtbg V3_Commentaires TBG mars_Copie de Flash du mois d' avril 2009 corrigé par NAIMI_Flash du mois de mai 2009" xfId="2125" xr:uid="{00000000-0005-0000-0000-000080270000}"/>
    <cellStyle name="_TableRowBorder_TBG Onatel Février  2009  Vtbg V3_Commentaires TBG mars_Copie de Flash du mois d' avril 2009 corrigé par NAIMI_Flash du mois de mai 2009 2" xfId="9584" xr:uid="{00000000-0005-0000-0000-000081270000}"/>
    <cellStyle name="_TableRowBorder_TBG Onatel Février  2009  Vtbg V3_Commentaires TBG mars_Copie de Flash du mois d' avril 2009 corrigé par NAIMI_Flash du mois de mai 2009_Budget Telmob 2011" xfId="3450" xr:uid="{00000000-0005-0000-0000-000082270000}"/>
    <cellStyle name="_TableRowBorder_TBG Onatel Février  2009  Vtbg V3_Commentaires TBG mars_Copie de Flash du mois d' avril 2009 corrigé par NAIMI_Flash du mois de mai 2009_Budget Telmob 2011 2" xfId="10438" xr:uid="{00000000-0005-0000-0000-000083270000}"/>
    <cellStyle name="_TableRowBorder_TBG Onatel Février  2009  Vtbg V3_Commentaires TBG mars_Copie de Flash du mois d' avril 2009 corrigé par NAIMI_Reporting Onatel Mai 2009 V 0" xfId="2126" xr:uid="{00000000-0005-0000-0000-000084270000}"/>
    <cellStyle name="_TableRowBorder_TBG Onatel Février  2009  Vtbg V3_Commentaires TBG mars_Copie de Flash du mois d' avril 2009 corrigé par NAIMI_Reporting Onatel Mai 2009 V 0 2" xfId="9585" xr:uid="{00000000-0005-0000-0000-000085270000}"/>
    <cellStyle name="_TableRowBorder_TBG Onatel Février  2009  Vtbg V3_Commentaires TBG mars_Copie de Flash du mois d' avril 2009 corrigé par NAIMI_Reporting Onatel Mai 2009 V 0_Budget Telmob 2011" xfId="3451" xr:uid="{00000000-0005-0000-0000-000086270000}"/>
    <cellStyle name="_TableRowBorder_TBG Onatel Février  2009  Vtbg V3_Commentaires TBG mars_Copie de Flash du mois d' avril 2009 corrigé par NAIMI_Reporting Onatel Mai 2009 V 0_Budget Telmob 2011 2" xfId="10439" xr:uid="{00000000-0005-0000-0000-000087270000}"/>
    <cellStyle name="_TableRowBorder_TBG Onatel Février  2009  Vtbg V3_Commentaires TBG mars_Copie de Flash du mois d' avril 2009 corrigé par NAIMI_Reporting Onatel Mai 2009 V 0_Reporting Onatel septembre  2009 préparé" xfId="2127" xr:uid="{00000000-0005-0000-0000-000088270000}"/>
    <cellStyle name="_TableRowBorder_TBG Onatel Février  2009  Vtbg V3_Commentaires TBG mars_Copie de Flash du mois d' avril 2009 corrigé par NAIMI_Reporting Onatel Mai 2009 V 0_Reporting Onatel septembre  2009 préparé 2" xfId="9586" xr:uid="{00000000-0005-0000-0000-000089270000}"/>
    <cellStyle name="_TableRowBorder_TBG Onatel Février  2009  Vtbg V3_Commentaires TBG mars_Copie de Flash du mois d' avril 2009 corrigé par NAIMI_Reporting Onatel septembre  2009 préparé" xfId="2128" xr:uid="{00000000-0005-0000-0000-00008A270000}"/>
    <cellStyle name="_TableRowBorder_TBG Onatel Février  2009  Vtbg V3_Commentaires TBG mars_Copie de Flash du mois d' avril 2009 corrigé par NAIMI_Reporting Onatel septembre  2009 préparé 2" xfId="9587" xr:uid="{00000000-0005-0000-0000-00008B270000}"/>
    <cellStyle name="_TableRowBorder_TBG Onatel Février  2009  Vtbg V3_Commentaires TBG mars_Flash du mois d' avril 2009" xfId="2129" xr:uid="{00000000-0005-0000-0000-00008C270000}"/>
    <cellStyle name="_TableRowBorder_TBG Onatel Février  2009  Vtbg V3_Commentaires TBG mars_Flash du mois d' avril 2009 2" xfId="9588" xr:uid="{00000000-0005-0000-0000-00008D270000}"/>
    <cellStyle name="_TableRowBorder_TBG Onatel Février  2009  Vtbg V3_Commentaires TBG mars_Flash du mois d' avril 2009_Budget Telmob 2011" xfId="3452" xr:uid="{00000000-0005-0000-0000-00008E270000}"/>
    <cellStyle name="_TableRowBorder_TBG Onatel Février  2009  Vtbg V3_Commentaires TBG mars_Flash du mois d' avril 2009_Budget Telmob 2011 2" xfId="10440" xr:uid="{00000000-0005-0000-0000-00008F270000}"/>
    <cellStyle name="_TableRowBorder_TBG Onatel Février  2009  Vtbg V3_Commentaires TBG mars_Flash du mois d' avril 2009_Flash du mois de mai 2009" xfId="2130" xr:uid="{00000000-0005-0000-0000-000090270000}"/>
    <cellStyle name="_TableRowBorder_TBG Onatel Février  2009  Vtbg V3_Commentaires TBG mars_Flash du mois d' avril 2009_Flash du mois de mai 2009 2" xfId="9589" xr:uid="{00000000-0005-0000-0000-000091270000}"/>
    <cellStyle name="_TableRowBorder_TBG Onatel Février  2009  Vtbg V3_Commentaires TBG mars_Flash du mois d' avril 2009_Flash du mois de mai 2009_Budget Telmob 2011" xfId="3453" xr:uid="{00000000-0005-0000-0000-000092270000}"/>
    <cellStyle name="_TableRowBorder_TBG Onatel Février  2009  Vtbg V3_Commentaires TBG mars_Flash du mois d' avril 2009_Flash du mois de mai 2009_Budget Telmob 2011 2" xfId="10441" xr:uid="{00000000-0005-0000-0000-000093270000}"/>
    <cellStyle name="_TableRowBorder_TBG Onatel Février  2009  Vtbg V3_Commentaires TBG mars_Flash du mois d' avril 2009_Reporting Onatel Mai 2009 V 0" xfId="2131" xr:uid="{00000000-0005-0000-0000-000094270000}"/>
    <cellStyle name="_TableRowBorder_TBG Onatel Février  2009  Vtbg V3_Commentaires TBG mars_Flash du mois d' avril 2009_Reporting Onatel Mai 2009 V 0 2" xfId="9590" xr:uid="{00000000-0005-0000-0000-000095270000}"/>
    <cellStyle name="_TableRowBorder_TBG Onatel Février  2009  Vtbg V3_Commentaires TBG mars_Flash du mois d' avril 2009_Reporting Onatel Mai 2009 V 0_Budget Telmob 2011" xfId="3454" xr:uid="{00000000-0005-0000-0000-000096270000}"/>
    <cellStyle name="_TableRowBorder_TBG Onatel Février  2009  Vtbg V3_Commentaires TBG mars_Flash du mois d' avril 2009_Reporting Onatel Mai 2009 V 0_Budget Telmob 2011 2" xfId="10442" xr:uid="{00000000-0005-0000-0000-000097270000}"/>
    <cellStyle name="_TableRowBorder_TBG Onatel Février  2009  Vtbg V3_Commentaires TBG mars_Flash du mois d' avril 2009_Reporting Onatel septembre  2009 préparé" xfId="2132" xr:uid="{00000000-0005-0000-0000-000098270000}"/>
    <cellStyle name="_TableRowBorder_TBG Onatel Février  2009  Vtbg V3_Commentaires TBG mars_Flash du mois d' avril 2009_Reporting Onatel septembre  2009 préparé 2" xfId="9591" xr:uid="{00000000-0005-0000-0000-000099270000}"/>
    <cellStyle name="_TableRowBorder_TBG Onatel Février  2009  Vtbg V3_Commentaires TBG mars_Flash du mois de mai 2009" xfId="2133" xr:uid="{00000000-0005-0000-0000-00009A270000}"/>
    <cellStyle name="_TableRowBorder_TBG Onatel Février  2009  Vtbg V3_Commentaires TBG mars_Flash du mois de mai 2009 2" xfId="9592" xr:uid="{00000000-0005-0000-0000-00009B270000}"/>
    <cellStyle name="_TableRowBorder_TBG Onatel Février  2009  Vtbg V3_Commentaires TBG mars_Flash du mois de mai 2009_Budget Telmob 2011" xfId="3455" xr:uid="{00000000-0005-0000-0000-00009C270000}"/>
    <cellStyle name="_TableRowBorder_TBG Onatel Février  2009  Vtbg V3_Commentaires TBG mars_Flash du mois de mai 2009_Budget Telmob 2011 2" xfId="10443" xr:uid="{00000000-0005-0000-0000-00009D270000}"/>
    <cellStyle name="_TableRowBorder_TBG Onatel Février  2009  Vtbg V3_Commentaires TBG mars_Reporting Onatel Mai 2009 V 0" xfId="2134" xr:uid="{00000000-0005-0000-0000-00009E270000}"/>
    <cellStyle name="_TableRowBorder_TBG Onatel Février  2009  Vtbg V3_Commentaires TBG mars_Reporting Onatel Mai 2009 V 0 2" xfId="9593" xr:uid="{00000000-0005-0000-0000-00009F270000}"/>
    <cellStyle name="_TableRowBorder_TBG Onatel Février  2009  Vtbg V3_Commentaires TBG mars_Reporting Onatel Mai 2009 V 0_Budget Telmob 2011" xfId="3456" xr:uid="{00000000-0005-0000-0000-0000A0270000}"/>
    <cellStyle name="_TableRowBorder_TBG Onatel Février  2009  Vtbg V3_Commentaires TBG mars_Reporting Onatel Mai 2009 V 0_Budget Telmob 2011 2" xfId="10444" xr:uid="{00000000-0005-0000-0000-0000A1270000}"/>
    <cellStyle name="_TableRowBorder_TBG Onatel Février  2009  Vtbg V3_Commentaires TBG mars_Reporting Onatel septembre  2009 préparé" xfId="2135" xr:uid="{00000000-0005-0000-0000-0000A2270000}"/>
    <cellStyle name="_TableRowBorder_TBG Onatel Février  2009  Vtbg V3_Commentaires TBG mars_Reporting Onatel septembre  2009 préparé 2" xfId="9594" xr:uid="{00000000-0005-0000-0000-0000A3270000}"/>
    <cellStyle name="_TableRowBorder_TBG Onatel Février  2009  Vtbg V3_Copie de Flash du mois d' avril 2009 corrigé par NAIMI" xfId="2136" xr:uid="{00000000-0005-0000-0000-0000A4270000}"/>
    <cellStyle name="_TableRowBorder_TBG Onatel Février  2009  Vtbg V3_Copie de Flash du mois d' avril 2009 corrigé par NAIMI 2" xfId="9595" xr:uid="{00000000-0005-0000-0000-0000A5270000}"/>
    <cellStyle name="_TableRowBorder_TBG Onatel Février  2009  Vtbg V3_Copie de Flash du mois d' avril 2009 corrigé par NAIMI_Budget Telmob 2011" xfId="3457" xr:uid="{00000000-0005-0000-0000-0000A6270000}"/>
    <cellStyle name="_TableRowBorder_TBG Onatel Février  2009  Vtbg V3_Copie de Flash du mois d' avril 2009 corrigé par NAIMI_Budget Telmob 2011 2" xfId="10445" xr:uid="{00000000-0005-0000-0000-0000A7270000}"/>
    <cellStyle name="_TableRowBorder_TBG Onatel Février  2009  Vtbg V3_Copie de Flash du mois d' avril 2009 corrigé par NAIMI_Flash du mois de mai 2009" xfId="2137" xr:uid="{00000000-0005-0000-0000-0000A8270000}"/>
    <cellStyle name="_TableRowBorder_TBG Onatel Février  2009  Vtbg V3_Copie de Flash du mois d' avril 2009 corrigé par NAIMI_Flash du mois de mai 2009 2" xfId="9596" xr:uid="{00000000-0005-0000-0000-0000A9270000}"/>
    <cellStyle name="_TableRowBorder_TBG Onatel Février  2009  Vtbg V3_Copie de Flash du mois d' avril 2009 corrigé par NAIMI_Flash du mois de mai 2009_Budget Telmob 2011" xfId="3458" xr:uid="{00000000-0005-0000-0000-0000AA270000}"/>
    <cellStyle name="_TableRowBorder_TBG Onatel Février  2009  Vtbg V3_Copie de Flash du mois d' avril 2009 corrigé par NAIMI_Flash du mois de mai 2009_Budget Telmob 2011 2" xfId="10446" xr:uid="{00000000-0005-0000-0000-0000AB270000}"/>
    <cellStyle name="_TableRowBorder_TBG Onatel Février  2009  Vtbg V3_Copie de Flash du mois d' avril 2009 corrigé par NAIMI_Reporting Onatel Mai 2009 V 0" xfId="2138" xr:uid="{00000000-0005-0000-0000-0000AC270000}"/>
    <cellStyle name="_TableRowBorder_TBG Onatel Février  2009  Vtbg V3_Copie de Flash du mois d' avril 2009 corrigé par NAIMI_Reporting Onatel Mai 2009 V 0 2" xfId="9597" xr:uid="{00000000-0005-0000-0000-0000AD270000}"/>
    <cellStyle name="_TableRowBorder_TBG Onatel Février  2009  Vtbg V3_Copie de Flash du mois d' avril 2009 corrigé par NAIMI_Reporting Onatel Mai 2009 V 0_Budget Telmob 2011" xfId="3459" xr:uid="{00000000-0005-0000-0000-0000AE270000}"/>
    <cellStyle name="_TableRowBorder_TBG Onatel Février  2009  Vtbg V3_Copie de Flash du mois d' avril 2009 corrigé par NAIMI_Reporting Onatel Mai 2009 V 0_Budget Telmob 2011 2" xfId="10447" xr:uid="{00000000-0005-0000-0000-0000AF270000}"/>
    <cellStyle name="_TableRowBorder_TBG Onatel Février  2009  Vtbg V3_Copie de Flash du mois d' avril 2009 corrigé par NAIMI_Reporting Onatel Mai 2009 V 0_Reporting Onatel septembre  2009 préparé" xfId="2139" xr:uid="{00000000-0005-0000-0000-0000B0270000}"/>
    <cellStyle name="_TableRowBorder_TBG Onatel Février  2009  Vtbg V3_Copie de Flash du mois d' avril 2009 corrigé par NAIMI_Reporting Onatel Mai 2009 V 0_Reporting Onatel septembre  2009 préparé 2" xfId="9598" xr:uid="{00000000-0005-0000-0000-0000B1270000}"/>
    <cellStyle name="_TableRowBorder_TBG Onatel Février  2009  Vtbg V3_Copie de Flash du mois d' avril 2009 corrigé par NAIMI_Reporting Onatel septembre  2009 préparé" xfId="2140" xr:uid="{00000000-0005-0000-0000-0000B2270000}"/>
    <cellStyle name="_TableRowBorder_TBG Onatel Février  2009  Vtbg V3_Copie de Flash du mois d' avril 2009 corrigé par NAIMI_Reporting Onatel septembre  2009 préparé 2" xfId="9599" xr:uid="{00000000-0005-0000-0000-0000B3270000}"/>
    <cellStyle name="_TableRowBorder_TBG Onatel Février  2009  Vtbg V3_Flash du mois d' avril 2009" xfId="2141" xr:uid="{00000000-0005-0000-0000-0000B4270000}"/>
    <cellStyle name="_TableRowBorder_TBG Onatel Février  2009  Vtbg V3_Flash du mois d' avril 2009 2" xfId="9600" xr:uid="{00000000-0005-0000-0000-0000B5270000}"/>
    <cellStyle name="_TableRowBorder_TBG Onatel Février  2009  Vtbg V3_Flash du mois d' avril 2009_Budget Telmob 2011" xfId="3460" xr:uid="{00000000-0005-0000-0000-0000B6270000}"/>
    <cellStyle name="_TableRowBorder_TBG Onatel Février  2009  Vtbg V3_Flash du mois d' avril 2009_Budget Telmob 2011 2" xfId="10448" xr:uid="{00000000-0005-0000-0000-0000B7270000}"/>
    <cellStyle name="_TableRowBorder_TBG Onatel Février  2009  Vtbg V3_Flash du mois d' avril 2009_Flash du mois de mai 2009" xfId="2142" xr:uid="{00000000-0005-0000-0000-0000B8270000}"/>
    <cellStyle name="_TableRowBorder_TBG Onatel Février  2009  Vtbg V3_Flash du mois d' avril 2009_Flash du mois de mai 2009 2" xfId="9601" xr:uid="{00000000-0005-0000-0000-0000B9270000}"/>
    <cellStyle name="_TableRowBorder_TBG Onatel Février  2009  Vtbg V3_Flash du mois d' avril 2009_Flash du mois de mai 2009_Budget Telmob 2011" xfId="3461" xr:uid="{00000000-0005-0000-0000-0000BA270000}"/>
    <cellStyle name="_TableRowBorder_TBG Onatel Février  2009  Vtbg V3_Flash du mois d' avril 2009_Flash du mois de mai 2009_Budget Telmob 2011 2" xfId="10449" xr:uid="{00000000-0005-0000-0000-0000BB270000}"/>
    <cellStyle name="_TableRowBorder_TBG Onatel Février  2009  Vtbg V3_Flash du mois d' avril 2009_Reporting Onatel Mai 2009 V 0" xfId="2143" xr:uid="{00000000-0005-0000-0000-0000BC270000}"/>
    <cellStyle name="_TableRowBorder_TBG Onatel Février  2009  Vtbg V3_Flash du mois d' avril 2009_Reporting Onatel Mai 2009 V 0 2" xfId="9602" xr:uid="{00000000-0005-0000-0000-0000BD270000}"/>
    <cellStyle name="_TableRowBorder_TBG Onatel Février  2009  Vtbg V3_Flash du mois d' avril 2009_Reporting Onatel Mai 2009 V 0_Budget Telmob 2011" xfId="3462" xr:uid="{00000000-0005-0000-0000-0000BE270000}"/>
    <cellStyle name="_TableRowBorder_TBG Onatel Février  2009  Vtbg V3_Flash du mois d' avril 2009_Reporting Onatel Mai 2009 V 0_Budget Telmob 2011 2" xfId="10450" xr:uid="{00000000-0005-0000-0000-0000BF270000}"/>
    <cellStyle name="_TableRowBorder_TBG Onatel Février  2009  Vtbg V3_Flash du mois d' avril 2009_Reporting Onatel septembre  2009 préparé" xfId="2144" xr:uid="{00000000-0005-0000-0000-0000C0270000}"/>
    <cellStyle name="_TableRowBorder_TBG Onatel Février  2009  Vtbg V3_Flash du mois d' avril 2009_Reporting Onatel septembre  2009 préparé 2" xfId="9603" xr:uid="{00000000-0005-0000-0000-0000C1270000}"/>
    <cellStyle name="_TableRowBorder_TBG Onatel Février  2009  Vtbg V3_Flash du mois de mai 2009" xfId="2145" xr:uid="{00000000-0005-0000-0000-0000C2270000}"/>
    <cellStyle name="_TableRowBorder_TBG Onatel Février  2009  Vtbg V3_Flash du mois de mai 2009 2" xfId="9604" xr:uid="{00000000-0005-0000-0000-0000C3270000}"/>
    <cellStyle name="_TableRowBorder_TBG Onatel Février  2009  Vtbg V3_Flash du mois de mai 2009_Budget Telmob 2011" xfId="3463" xr:uid="{00000000-0005-0000-0000-0000C4270000}"/>
    <cellStyle name="_TableRowBorder_TBG Onatel Février  2009  Vtbg V3_Flash du mois de mai 2009_Budget Telmob 2011 2" xfId="10451" xr:uid="{00000000-0005-0000-0000-0000C5270000}"/>
    <cellStyle name="_TableRowBorder_TBG Onatel Février  2009  Vtbg V3_Reporting Onatel Mai 2009 V 0" xfId="2146" xr:uid="{00000000-0005-0000-0000-0000C6270000}"/>
    <cellStyle name="_TableRowBorder_TBG Onatel Février  2009  Vtbg V3_Reporting Onatel Mai 2009 V 0 2" xfId="9605" xr:uid="{00000000-0005-0000-0000-0000C7270000}"/>
    <cellStyle name="_TableRowBorder_TBG Onatel Février  2009  Vtbg V3_Reporting Onatel Mai 2009 V 0_Budget Telmob 2011" xfId="3464" xr:uid="{00000000-0005-0000-0000-0000C8270000}"/>
    <cellStyle name="_TableRowBorder_TBG Onatel Février  2009  Vtbg V3_Reporting Onatel Mai 2009 V 0_Budget Telmob 2011 2" xfId="10452" xr:uid="{00000000-0005-0000-0000-0000C9270000}"/>
    <cellStyle name="_TableRowBorder_TBG Onatel Février  2009  Vtbg V3_Reporting Onatel septembre  2009 préparé" xfId="2147" xr:uid="{00000000-0005-0000-0000-0000CA270000}"/>
    <cellStyle name="_TableRowBorder_TBG Onatel Février  2009  Vtbg V3_Reporting Onatel septembre  2009 préparé 2" xfId="9606" xr:uid="{00000000-0005-0000-0000-0000CB270000}"/>
    <cellStyle name="_TableRowHead" xfId="2148" xr:uid="{00000000-0005-0000-0000-0000CC270000}"/>
    <cellStyle name="_TableRowHead_Budget 2011 v1 (4)" xfId="2149" xr:uid="{00000000-0005-0000-0000-0000CD270000}"/>
    <cellStyle name="_TableRowHeading" xfId="2150" xr:uid="{00000000-0005-0000-0000-0000CE270000}"/>
    <cellStyle name="_TableRowHeading_Budget 2011 v1 (4)" xfId="2151" xr:uid="{00000000-0005-0000-0000-0000CF270000}"/>
    <cellStyle name="_TableSuperHead" xfId="2152" xr:uid="{00000000-0005-0000-0000-0000D0270000}"/>
    <cellStyle name="_TableSuperHead_02 Pfd Valuation" xfId="2153" xr:uid="{00000000-0005-0000-0000-0000D1270000}"/>
    <cellStyle name="_TableSuperHead_USA Ownership" xfId="2154" xr:uid="{00000000-0005-0000-0000-0000D2270000}"/>
    <cellStyle name="_TableSuperHeading" xfId="2155" xr:uid="{00000000-0005-0000-0000-0000D3270000}"/>
    <cellStyle name="_TableText" xfId="2156" xr:uid="{00000000-0005-0000-0000-0000D4270000}"/>
    <cellStyle name="_TB Mauritel  12.2005" xfId="2157" xr:uid="{00000000-0005-0000-0000-0000D5270000}"/>
    <cellStyle name="_TBG Juin 2009 V CDG (2)" xfId="2158" xr:uid="{00000000-0005-0000-0000-0000D6270000}"/>
    <cellStyle name="_TBG Juin 2009 V CDG (3)" xfId="2159" xr:uid="{00000000-0005-0000-0000-0000D7270000}"/>
    <cellStyle name="_TBG Malitel juillet 2009" xfId="2160" xr:uid="{00000000-0005-0000-0000-0000D8270000}"/>
    <cellStyle name="_V0 24sep" xfId="2161" xr:uid="{00000000-0005-0000-0000-0000D9270000}"/>
    <cellStyle name="_V0 24sep (2)" xfId="2162" xr:uid="{00000000-0005-0000-0000-0000DA270000}"/>
    <cellStyle name="_V1 actu1 9 avr 2008" xfId="2163" xr:uid="{00000000-0005-0000-0000-0000DB270000}"/>
    <cellStyle name="_V2 BSS comparaison Budget 2008_2007" xfId="2164" xr:uid="{00000000-0005-0000-0000-0000DC270000}"/>
    <cellStyle name="=C:\WINDOWS\SYSTEM32\COMMAND.COM" xfId="4998" xr:uid="{00000000-0005-0000-0000-0000DD270000}"/>
    <cellStyle name="=C:\WINNT\SYSTEM32\COMMAND.COM" xfId="4999" xr:uid="{00000000-0005-0000-0000-0000DE270000}"/>
    <cellStyle name="=C:\WINNT35\SYSTEM32\COMMAND.COM" xfId="2165" xr:uid="{00000000-0005-0000-0000-0000DF270000}"/>
    <cellStyle name="=F:\WINNT\SYSTEM32\COMMAND.COM" xfId="5000" xr:uid="{00000000-0005-0000-0000-0000E0270000}"/>
    <cellStyle name="•W_laroux" xfId="5001" xr:uid="{00000000-0005-0000-0000-0000E1270000}"/>
    <cellStyle name="0,0_x000d__x000a_NA_x000d__x000a_" xfId="2166" xr:uid="{00000000-0005-0000-0000-0000E2270000}"/>
    <cellStyle name="0,0_x000d__x000a_NA_x000d__x000a_ 2" xfId="5002" xr:uid="{00000000-0005-0000-0000-0000E3270000}"/>
    <cellStyle name="0,0_x000d__x000a_NA_x000d__x000a_ 2 2" xfId="5003" xr:uid="{00000000-0005-0000-0000-0000E4270000}"/>
    <cellStyle name="0,0_x000d__x000a_NA_x000d__x000a_ 3" xfId="5004" xr:uid="{00000000-0005-0000-0000-0000E5270000}"/>
    <cellStyle name="0,0_x000d__x000a_NA_x000d__x000a__BP&amp;A Bulletin - 05- 2008-09-MAPA (draft)" xfId="5005" xr:uid="{00000000-0005-0000-0000-0000E6270000}"/>
    <cellStyle name="0000" xfId="5006" xr:uid="{00000000-0005-0000-0000-0000E7270000}"/>
    <cellStyle name="000000" xfId="5007" xr:uid="{00000000-0005-0000-0000-0000E8270000}"/>
    <cellStyle name="20 % - Accent1 10" xfId="4384" xr:uid="{00000000-0005-0000-0000-0000EA270000}"/>
    <cellStyle name="20 % - Accent1 10 2" xfId="4679" xr:uid="{00000000-0005-0000-0000-0000EB270000}"/>
    <cellStyle name="20 % - Accent1 10 2 2" xfId="5008" xr:uid="{00000000-0005-0000-0000-0000EC270000}"/>
    <cellStyle name="20 % - Accent1 10 2 2 2" xfId="15874" xr:uid="{00000000-0005-0000-0000-0000ED270000}"/>
    <cellStyle name="20 % - Accent1 10 2 2 3" xfId="11683" xr:uid="{00000000-0005-0000-0000-0000EE270000}"/>
    <cellStyle name="20 % - Accent1 10 2 3" xfId="15663" xr:uid="{00000000-0005-0000-0000-0000EF270000}"/>
    <cellStyle name="20 % - Accent1 10 2 4" xfId="11424" xr:uid="{00000000-0005-0000-0000-0000F0270000}"/>
    <cellStyle name="20 % - Accent1 10 2_RH et QS" xfId="5009" xr:uid="{00000000-0005-0000-0000-0000F1270000}"/>
    <cellStyle name="20 % - Accent1 10 3" xfId="4844" xr:uid="{00000000-0005-0000-0000-0000F2270000}"/>
    <cellStyle name="20 % - Accent1 10 3 2" xfId="5010" xr:uid="{00000000-0005-0000-0000-0000F3270000}"/>
    <cellStyle name="20 % - Accent1 10 3 2 2" xfId="15875" xr:uid="{00000000-0005-0000-0000-0000F4270000}"/>
    <cellStyle name="20 % - Accent1 10 3 2 3" xfId="11684" xr:uid="{00000000-0005-0000-0000-0000F5270000}"/>
    <cellStyle name="20 % - Accent1 10 3 3" xfId="15828" xr:uid="{00000000-0005-0000-0000-0000F6270000}"/>
    <cellStyle name="20 % - Accent1 10 3 4" xfId="11589" xr:uid="{00000000-0005-0000-0000-0000F7270000}"/>
    <cellStyle name="20 % - Accent1 10 3_RH et QS" xfId="5011" xr:uid="{00000000-0005-0000-0000-0000F8270000}"/>
    <cellStyle name="20 % - Accent1 10 4" xfId="5012" xr:uid="{00000000-0005-0000-0000-0000F9270000}"/>
    <cellStyle name="20 % - Accent1 10 4 2" xfId="15876" xr:uid="{00000000-0005-0000-0000-0000FA270000}"/>
    <cellStyle name="20 % - Accent1 10 4 3" xfId="11685" xr:uid="{00000000-0005-0000-0000-0000FB270000}"/>
    <cellStyle name="20 % - Accent1 10 5" xfId="15448" xr:uid="{00000000-0005-0000-0000-0000FC270000}"/>
    <cellStyle name="20 % - Accent1 10 6" xfId="11150" xr:uid="{00000000-0005-0000-0000-0000FD270000}"/>
    <cellStyle name="20 % - Accent1 10_RH et QS" xfId="5013" xr:uid="{00000000-0005-0000-0000-0000FE270000}"/>
    <cellStyle name="20 % - Accent1 11" xfId="4472" xr:uid="{00000000-0005-0000-0000-0000FF270000}"/>
    <cellStyle name="20 % - Accent1 11 2" xfId="5014" xr:uid="{00000000-0005-0000-0000-000000280000}"/>
    <cellStyle name="20 % - Accent1 11 2 2" xfId="15877" xr:uid="{00000000-0005-0000-0000-000001280000}"/>
    <cellStyle name="20 % - Accent1 11 2 3" xfId="11686" xr:uid="{00000000-0005-0000-0000-000002280000}"/>
    <cellStyle name="20 % - Accent1 11 3" xfId="15498" xr:uid="{00000000-0005-0000-0000-000003280000}"/>
    <cellStyle name="20 % - Accent1 11 4" xfId="11236" xr:uid="{00000000-0005-0000-0000-000004280000}"/>
    <cellStyle name="20 % - Accent1 11_RH et QS" xfId="5015" xr:uid="{00000000-0005-0000-0000-000005280000}"/>
    <cellStyle name="20 % - Accent1 12" xfId="4574" xr:uid="{00000000-0005-0000-0000-000006280000}"/>
    <cellStyle name="20 % - Accent1 12 2" xfId="5016" xr:uid="{00000000-0005-0000-0000-000007280000}"/>
    <cellStyle name="20 % - Accent1 12 2 2" xfId="15878" xr:uid="{00000000-0005-0000-0000-000008280000}"/>
    <cellStyle name="20 % - Accent1 12 2 3" xfId="11687" xr:uid="{00000000-0005-0000-0000-000009280000}"/>
    <cellStyle name="20 % - Accent1 12 3" xfId="15558" xr:uid="{00000000-0005-0000-0000-00000A280000}"/>
    <cellStyle name="20 % - Accent1 12 4" xfId="11319" xr:uid="{00000000-0005-0000-0000-00000B280000}"/>
    <cellStyle name="20 % - Accent1 12_RH et QS" xfId="5017" xr:uid="{00000000-0005-0000-0000-00000C280000}"/>
    <cellStyle name="20 % - Accent1 13" xfId="4739" xr:uid="{00000000-0005-0000-0000-00000D280000}"/>
    <cellStyle name="20 % - Accent1 13 2" xfId="5018" xr:uid="{00000000-0005-0000-0000-00000E280000}"/>
    <cellStyle name="20 % - Accent1 13 2 2" xfId="15879" xr:uid="{00000000-0005-0000-0000-00000F280000}"/>
    <cellStyle name="20 % - Accent1 13 2 3" xfId="11688" xr:uid="{00000000-0005-0000-0000-000010280000}"/>
    <cellStyle name="20 % - Accent1 13 3" xfId="15723" xr:uid="{00000000-0005-0000-0000-000011280000}"/>
    <cellStyle name="20 % - Accent1 13 4" xfId="11484" xr:uid="{00000000-0005-0000-0000-000012280000}"/>
    <cellStyle name="20 % - Accent1 13_RH et QS" xfId="5019" xr:uid="{00000000-0005-0000-0000-000013280000}"/>
    <cellStyle name="20 % - Accent1 14" xfId="15236" xr:uid="{00000000-0005-0000-0000-000014280000}"/>
    <cellStyle name="20 % - Accent1 15" xfId="10610" xr:uid="{00000000-0005-0000-0000-000015280000}"/>
    <cellStyle name="20 % - Accent1 2" xfId="2167" xr:uid="{00000000-0005-0000-0000-000016280000}"/>
    <cellStyle name="20 % - Accent1 2 2" xfId="2168" xr:uid="{00000000-0005-0000-0000-000017280000}"/>
    <cellStyle name="20 % - Accent1 2 2 2" xfId="3573" xr:uid="{00000000-0005-0000-0000-000018280000}"/>
    <cellStyle name="20 % - Accent1 2 2 3" xfId="4490" xr:uid="{00000000-0005-0000-0000-000019280000}"/>
    <cellStyle name="20 % - Accent1 2 2_Parc Mobile" xfId="5020" xr:uid="{00000000-0005-0000-0000-00001A280000}"/>
    <cellStyle name="20 % - Accent1 2 3" xfId="3572" xr:uid="{00000000-0005-0000-0000-00001B280000}"/>
    <cellStyle name="20 % - Accent1 2 4" xfId="3738" xr:uid="{00000000-0005-0000-0000-00001C280000}"/>
    <cellStyle name="20 % - Accent1 2 5" xfId="4274" xr:uid="{00000000-0005-0000-0000-00001D280000}"/>
    <cellStyle name="20 % - Accent1 2_CA Fixe" xfId="3465" xr:uid="{00000000-0005-0000-0000-00001E280000}"/>
    <cellStyle name="20 % - Accent1 3" xfId="2169" xr:uid="{00000000-0005-0000-0000-00001F280000}"/>
    <cellStyle name="20 % - Accent1 3 2" xfId="2170" xr:uid="{00000000-0005-0000-0000-000020280000}"/>
    <cellStyle name="20 % - Accent1 3 2 2" xfId="3575" xr:uid="{00000000-0005-0000-0000-000021280000}"/>
    <cellStyle name="20 % - Accent1 3 2_Parc Mobile" xfId="5021" xr:uid="{00000000-0005-0000-0000-000022280000}"/>
    <cellStyle name="20 % - Accent1 3 3" xfId="3574" xr:uid="{00000000-0005-0000-0000-000023280000}"/>
    <cellStyle name="20 % - Accent1 3 4" xfId="3739" xr:uid="{00000000-0005-0000-0000-000024280000}"/>
    <cellStyle name="20 % - Accent1 3 5" xfId="4275" xr:uid="{00000000-0005-0000-0000-000025280000}"/>
    <cellStyle name="20 % - Accent1 3_CA Fixe" xfId="3466" xr:uid="{00000000-0005-0000-0000-000026280000}"/>
    <cellStyle name="20 % - Accent1 4" xfId="2171" xr:uid="{00000000-0005-0000-0000-000027280000}"/>
    <cellStyle name="20 % - Accent1 4 2" xfId="2172" xr:uid="{00000000-0005-0000-0000-000028280000}"/>
    <cellStyle name="20 % - Accent1 4 2 2" xfId="3577" xr:uid="{00000000-0005-0000-0000-000029280000}"/>
    <cellStyle name="20 % - Accent1 4 2_Parc Mobile" xfId="5022" xr:uid="{00000000-0005-0000-0000-00002A280000}"/>
    <cellStyle name="20 % - Accent1 4 3" xfId="3576" xr:uid="{00000000-0005-0000-0000-00002B280000}"/>
    <cellStyle name="20 % - Accent1 4 4" xfId="3740" xr:uid="{00000000-0005-0000-0000-00002C280000}"/>
    <cellStyle name="20 % - Accent1 4 5" xfId="4276" xr:uid="{00000000-0005-0000-0000-00002D280000}"/>
    <cellStyle name="20 % - Accent1 4_CA Fixe" xfId="3467" xr:uid="{00000000-0005-0000-0000-00002E280000}"/>
    <cellStyle name="20 % - Accent1 5" xfId="2173" xr:uid="{00000000-0005-0000-0000-00002F280000}"/>
    <cellStyle name="20 % - Accent1 5 2" xfId="3578" xr:uid="{00000000-0005-0000-0000-000030280000}"/>
    <cellStyle name="20 % - Accent1 6" xfId="3745" xr:uid="{00000000-0005-0000-0000-000031280000}"/>
    <cellStyle name="20 % - Accent1 6 2" xfId="5023" xr:uid="{00000000-0005-0000-0000-000032280000}"/>
    <cellStyle name="20 % - Accent1 7" xfId="4237" xr:uid="{00000000-0005-0000-0000-000033280000}"/>
    <cellStyle name="20 % - Accent1 7 2" xfId="4611" xr:uid="{00000000-0005-0000-0000-000034280000}"/>
    <cellStyle name="20 % - Accent1 7 2 2" xfId="5024" xr:uid="{00000000-0005-0000-0000-000035280000}"/>
    <cellStyle name="20 % - Accent1 7 2 2 2" xfId="15880" xr:uid="{00000000-0005-0000-0000-000036280000}"/>
    <cellStyle name="20 % - Accent1 7 2 2 3" xfId="11690" xr:uid="{00000000-0005-0000-0000-000037280000}"/>
    <cellStyle name="20 % - Accent1 7 2 3" xfId="15595" xr:uid="{00000000-0005-0000-0000-000038280000}"/>
    <cellStyle name="20 % - Accent1 7 2 4" xfId="11356" xr:uid="{00000000-0005-0000-0000-000039280000}"/>
    <cellStyle name="20 % - Accent1 7 2_RH et QS" xfId="5025" xr:uid="{00000000-0005-0000-0000-00003A280000}"/>
    <cellStyle name="20 % - Accent1 7 3" xfId="4776" xr:uid="{00000000-0005-0000-0000-00003B280000}"/>
    <cellStyle name="20 % - Accent1 7 3 2" xfId="5026" xr:uid="{00000000-0005-0000-0000-00003C280000}"/>
    <cellStyle name="20 % - Accent1 7 3 2 2" xfId="15881" xr:uid="{00000000-0005-0000-0000-00003D280000}"/>
    <cellStyle name="20 % - Accent1 7 3 2 3" xfId="11691" xr:uid="{00000000-0005-0000-0000-00003E280000}"/>
    <cellStyle name="20 % - Accent1 7 3 3" xfId="15760" xr:uid="{00000000-0005-0000-0000-00003F280000}"/>
    <cellStyle name="20 % - Accent1 7 3 4" xfId="11521" xr:uid="{00000000-0005-0000-0000-000040280000}"/>
    <cellStyle name="20 % - Accent1 7 3_RH et QS" xfId="5027" xr:uid="{00000000-0005-0000-0000-000041280000}"/>
    <cellStyle name="20 % - Accent1 7 4" xfId="5028" xr:uid="{00000000-0005-0000-0000-000042280000}"/>
    <cellStyle name="20 % - Accent1 7 4 2" xfId="15882" xr:uid="{00000000-0005-0000-0000-000043280000}"/>
    <cellStyle name="20 % - Accent1 7 4 3" xfId="11692" xr:uid="{00000000-0005-0000-0000-000044280000}"/>
    <cellStyle name="20 % - Accent1 7 5" xfId="15378" xr:uid="{00000000-0005-0000-0000-000045280000}"/>
    <cellStyle name="20 % - Accent1 7 6" xfId="11019" xr:uid="{00000000-0005-0000-0000-000046280000}"/>
    <cellStyle name="20 % - Accent1 7_RH et QS" xfId="5029" xr:uid="{00000000-0005-0000-0000-000047280000}"/>
    <cellStyle name="20 % - Accent1 8" xfId="4236" xr:uid="{00000000-0005-0000-0000-000048280000}"/>
    <cellStyle name="20 % - Accent1 8 2" xfId="4610" xr:uid="{00000000-0005-0000-0000-000049280000}"/>
    <cellStyle name="20 % - Accent1 8 2 2" xfId="5030" xr:uid="{00000000-0005-0000-0000-00004A280000}"/>
    <cellStyle name="20 % - Accent1 8 2 2 2" xfId="15883" xr:uid="{00000000-0005-0000-0000-00004B280000}"/>
    <cellStyle name="20 % - Accent1 8 2 2 3" xfId="11693" xr:uid="{00000000-0005-0000-0000-00004C280000}"/>
    <cellStyle name="20 % - Accent1 8 2 3" xfId="15594" xr:uid="{00000000-0005-0000-0000-00004D280000}"/>
    <cellStyle name="20 % - Accent1 8 2 4" xfId="11355" xr:uid="{00000000-0005-0000-0000-00004E280000}"/>
    <cellStyle name="20 % - Accent1 8 2_RH et QS" xfId="5031" xr:uid="{00000000-0005-0000-0000-00004F280000}"/>
    <cellStyle name="20 % - Accent1 8 3" xfId="4775" xr:uid="{00000000-0005-0000-0000-000050280000}"/>
    <cellStyle name="20 % - Accent1 8 3 2" xfId="5032" xr:uid="{00000000-0005-0000-0000-000051280000}"/>
    <cellStyle name="20 % - Accent1 8 3 2 2" xfId="15884" xr:uid="{00000000-0005-0000-0000-000052280000}"/>
    <cellStyle name="20 % - Accent1 8 3 2 3" xfId="11694" xr:uid="{00000000-0005-0000-0000-000053280000}"/>
    <cellStyle name="20 % - Accent1 8 3 3" xfId="15759" xr:uid="{00000000-0005-0000-0000-000054280000}"/>
    <cellStyle name="20 % - Accent1 8 3 4" xfId="11520" xr:uid="{00000000-0005-0000-0000-000055280000}"/>
    <cellStyle name="20 % - Accent1 8 3_RH et QS" xfId="5033" xr:uid="{00000000-0005-0000-0000-000056280000}"/>
    <cellStyle name="20 % - Accent1 8 4" xfId="5034" xr:uid="{00000000-0005-0000-0000-000057280000}"/>
    <cellStyle name="20 % - Accent1 8 4 2" xfId="15885" xr:uid="{00000000-0005-0000-0000-000058280000}"/>
    <cellStyle name="20 % - Accent1 8 4 3" xfId="11696" xr:uid="{00000000-0005-0000-0000-000059280000}"/>
    <cellStyle name="20 % - Accent1 8 5" xfId="15377" xr:uid="{00000000-0005-0000-0000-00005A280000}"/>
    <cellStyle name="20 % - Accent1 8 6" xfId="11018" xr:uid="{00000000-0005-0000-0000-00005B280000}"/>
    <cellStyle name="20 % - Accent1 8_RH et QS" xfId="5035" xr:uid="{00000000-0005-0000-0000-00005C280000}"/>
    <cellStyle name="20 % - Accent1 9" xfId="4221" xr:uid="{00000000-0005-0000-0000-00005D280000}"/>
    <cellStyle name="20 % - Accent1 9 2" xfId="4598" xr:uid="{00000000-0005-0000-0000-00005E280000}"/>
    <cellStyle name="20 % - Accent1 9 2 2" xfId="5036" xr:uid="{00000000-0005-0000-0000-00005F280000}"/>
    <cellStyle name="20 % - Accent1 9 2 2 2" xfId="15886" xr:uid="{00000000-0005-0000-0000-000060280000}"/>
    <cellStyle name="20 % - Accent1 9 2 2 3" xfId="11698" xr:uid="{00000000-0005-0000-0000-000061280000}"/>
    <cellStyle name="20 % - Accent1 9 2 3" xfId="15582" xr:uid="{00000000-0005-0000-0000-000062280000}"/>
    <cellStyle name="20 % - Accent1 9 2 4" xfId="11343" xr:uid="{00000000-0005-0000-0000-000063280000}"/>
    <cellStyle name="20 % - Accent1 9 2_RH et QS" xfId="5037" xr:uid="{00000000-0005-0000-0000-000064280000}"/>
    <cellStyle name="20 % - Accent1 9 3" xfId="4763" xr:uid="{00000000-0005-0000-0000-000065280000}"/>
    <cellStyle name="20 % - Accent1 9 3 2" xfId="5038" xr:uid="{00000000-0005-0000-0000-000066280000}"/>
    <cellStyle name="20 % - Accent1 9 3 2 2" xfId="15887" xr:uid="{00000000-0005-0000-0000-000067280000}"/>
    <cellStyle name="20 % - Accent1 9 3 2 3" xfId="11700" xr:uid="{00000000-0005-0000-0000-000068280000}"/>
    <cellStyle name="20 % - Accent1 9 3 3" xfId="15747" xr:uid="{00000000-0005-0000-0000-000069280000}"/>
    <cellStyle name="20 % - Accent1 9 3 4" xfId="11508" xr:uid="{00000000-0005-0000-0000-00006A280000}"/>
    <cellStyle name="20 % - Accent1 9 3_RH et QS" xfId="5039" xr:uid="{00000000-0005-0000-0000-00006B280000}"/>
    <cellStyle name="20 % - Accent1 9 4" xfId="5040" xr:uid="{00000000-0005-0000-0000-00006C280000}"/>
    <cellStyle name="20 % - Accent1 9 4 2" xfId="15888" xr:uid="{00000000-0005-0000-0000-00006D280000}"/>
    <cellStyle name="20 % - Accent1 9 4 3" xfId="11701" xr:uid="{00000000-0005-0000-0000-00006E280000}"/>
    <cellStyle name="20 % - Accent1 9 5" xfId="15365" xr:uid="{00000000-0005-0000-0000-00006F280000}"/>
    <cellStyle name="20 % - Accent1 9 6" xfId="11005" xr:uid="{00000000-0005-0000-0000-000070280000}"/>
    <cellStyle name="20 % - Accent1 9_RH et QS" xfId="5041" xr:uid="{00000000-0005-0000-0000-000071280000}"/>
    <cellStyle name="20 % - Accent2 10" xfId="4266" xr:uid="{00000000-0005-0000-0000-000073280000}"/>
    <cellStyle name="20 % - Accent2 10 2" xfId="4629" xr:uid="{00000000-0005-0000-0000-000074280000}"/>
    <cellStyle name="20 % - Accent2 10 2 2" xfId="5042" xr:uid="{00000000-0005-0000-0000-000075280000}"/>
    <cellStyle name="20 % - Accent2 10 2 2 2" xfId="15889" xr:uid="{00000000-0005-0000-0000-000076280000}"/>
    <cellStyle name="20 % - Accent2 10 2 2 3" xfId="11702" xr:uid="{00000000-0005-0000-0000-000077280000}"/>
    <cellStyle name="20 % - Accent2 10 2 3" xfId="15613" xr:uid="{00000000-0005-0000-0000-000078280000}"/>
    <cellStyle name="20 % - Accent2 10 2 4" xfId="11374" xr:uid="{00000000-0005-0000-0000-000079280000}"/>
    <cellStyle name="20 % - Accent2 10 2_RH et QS" xfId="5043" xr:uid="{00000000-0005-0000-0000-00007A280000}"/>
    <cellStyle name="20 % - Accent2 10 3" xfId="4794" xr:uid="{00000000-0005-0000-0000-00007B280000}"/>
    <cellStyle name="20 % - Accent2 10 3 2" xfId="5044" xr:uid="{00000000-0005-0000-0000-00007C280000}"/>
    <cellStyle name="20 % - Accent2 10 3 2 2" xfId="15890" xr:uid="{00000000-0005-0000-0000-00007D280000}"/>
    <cellStyle name="20 % - Accent2 10 3 2 3" xfId="11703" xr:uid="{00000000-0005-0000-0000-00007E280000}"/>
    <cellStyle name="20 % - Accent2 10 3 3" xfId="15778" xr:uid="{00000000-0005-0000-0000-00007F280000}"/>
    <cellStyle name="20 % - Accent2 10 3 4" xfId="11539" xr:uid="{00000000-0005-0000-0000-000080280000}"/>
    <cellStyle name="20 % - Accent2 10 3_RH et QS" xfId="5045" xr:uid="{00000000-0005-0000-0000-000081280000}"/>
    <cellStyle name="20 % - Accent2 10 4" xfId="5046" xr:uid="{00000000-0005-0000-0000-000082280000}"/>
    <cellStyle name="20 % - Accent2 10 4 2" xfId="15891" xr:uid="{00000000-0005-0000-0000-000083280000}"/>
    <cellStyle name="20 % - Accent2 10 4 3" xfId="11704" xr:uid="{00000000-0005-0000-0000-000084280000}"/>
    <cellStyle name="20 % - Accent2 10 5" xfId="15397" xr:uid="{00000000-0005-0000-0000-000085280000}"/>
    <cellStyle name="20 % - Accent2 10 6" xfId="11045" xr:uid="{00000000-0005-0000-0000-000086280000}"/>
    <cellStyle name="20 % - Accent2 10_RH et QS" xfId="5047" xr:uid="{00000000-0005-0000-0000-000087280000}"/>
    <cellStyle name="20 % - Accent2 11" xfId="4474" xr:uid="{00000000-0005-0000-0000-000088280000}"/>
    <cellStyle name="20 % - Accent2 11 2" xfId="5048" xr:uid="{00000000-0005-0000-0000-000089280000}"/>
    <cellStyle name="20 % - Accent2 11 2 2" xfId="15892" xr:uid="{00000000-0005-0000-0000-00008A280000}"/>
    <cellStyle name="20 % - Accent2 11 2 3" xfId="11705" xr:uid="{00000000-0005-0000-0000-00008B280000}"/>
    <cellStyle name="20 % - Accent2 11 3" xfId="15500" xr:uid="{00000000-0005-0000-0000-00008C280000}"/>
    <cellStyle name="20 % - Accent2 11 4" xfId="11238" xr:uid="{00000000-0005-0000-0000-00008D280000}"/>
    <cellStyle name="20 % - Accent2 11_RH et QS" xfId="5049" xr:uid="{00000000-0005-0000-0000-00008E280000}"/>
    <cellStyle name="20 % - Accent2 12" xfId="4576" xr:uid="{00000000-0005-0000-0000-00008F280000}"/>
    <cellStyle name="20 % - Accent2 12 2" xfId="5050" xr:uid="{00000000-0005-0000-0000-000090280000}"/>
    <cellStyle name="20 % - Accent2 12 2 2" xfId="15893" xr:uid="{00000000-0005-0000-0000-000091280000}"/>
    <cellStyle name="20 % - Accent2 12 2 3" xfId="11706" xr:uid="{00000000-0005-0000-0000-000092280000}"/>
    <cellStyle name="20 % - Accent2 12 3" xfId="15560" xr:uid="{00000000-0005-0000-0000-000093280000}"/>
    <cellStyle name="20 % - Accent2 12 4" xfId="11321" xr:uid="{00000000-0005-0000-0000-000094280000}"/>
    <cellStyle name="20 % - Accent2 12_RH et QS" xfId="5051" xr:uid="{00000000-0005-0000-0000-000095280000}"/>
    <cellStyle name="20 % - Accent2 13" xfId="4741" xr:uid="{00000000-0005-0000-0000-000096280000}"/>
    <cellStyle name="20 % - Accent2 13 2" xfId="5052" xr:uid="{00000000-0005-0000-0000-000097280000}"/>
    <cellStyle name="20 % - Accent2 13 2 2" xfId="15894" xr:uid="{00000000-0005-0000-0000-000098280000}"/>
    <cellStyle name="20 % - Accent2 13 2 3" xfId="11707" xr:uid="{00000000-0005-0000-0000-000099280000}"/>
    <cellStyle name="20 % - Accent2 13 3" xfId="15725" xr:uid="{00000000-0005-0000-0000-00009A280000}"/>
    <cellStyle name="20 % - Accent2 13 4" xfId="11486" xr:uid="{00000000-0005-0000-0000-00009B280000}"/>
    <cellStyle name="20 % - Accent2 13_RH et QS" xfId="5053" xr:uid="{00000000-0005-0000-0000-00009C280000}"/>
    <cellStyle name="20 % - Accent2 14" xfId="15238" xr:uid="{00000000-0005-0000-0000-00009D280000}"/>
    <cellStyle name="20 % - Accent2 15" xfId="10612" xr:uid="{00000000-0005-0000-0000-00009E280000}"/>
    <cellStyle name="20 % - Accent2 2" xfId="2174" xr:uid="{00000000-0005-0000-0000-00009F280000}"/>
    <cellStyle name="20 % - Accent2 2 2" xfId="2175" xr:uid="{00000000-0005-0000-0000-0000A0280000}"/>
    <cellStyle name="20 % - Accent2 2 2 2" xfId="3580" xr:uid="{00000000-0005-0000-0000-0000A1280000}"/>
    <cellStyle name="20 % - Accent2 2 2 3" xfId="4491" xr:uid="{00000000-0005-0000-0000-0000A2280000}"/>
    <cellStyle name="20 % - Accent2 2 2_Parc Mobile" xfId="5054" xr:uid="{00000000-0005-0000-0000-0000A3280000}"/>
    <cellStyle name="20 % - Accent2 2 3" xfId="3579" xr:uid="{00000000-0005-0000-0000-0000A4280000}"/>
    <cellStyle name="20 % - Accent2 2 4" xfId="3746" xr:uid="{00000000-0005-0000-0000-0000A5280000}"/>
    <cellStyle name="20 % - Accent2 2 5" xfId="4277" xr:uid="{00000000-0005-0000-0000-0000A6280000}"/>
    <cellStyle name="20 % - Accent2 2_CA Fixe" xfId="3468" xr:uid="{00000000-0005-0000-0000-0000A7280000}"/>
    <cellStyle name="20 % - Accent2 3" xfId="2176" xr:uid="{00000000-0005-0000-0000-0000A8280000}"/>
    <cellStyle name="20 % - Accent2 3 2" xfId="2177" xr:uid="{00000000-0005-0000-0000-0000A9280000}"/>
    <cellStyle name="20 % - Accent2 3 2 2" xfId="3582" xr:uid="{00000000-0005-0000-0000-0000AA280000}"/>
    <cellStyle name="20 % - Accent2 3 2_Parc Mobile" xfId="5055" xr:uid="{00000000-0005-0000-0000-0000AB280000}"/>
    <cellStyle name="20 % - Accent2 3 3" xfId="3581" xr:uid="{00000000-0005-0000-0000-0000AC280000}"/>
    <cellStyle name="20 % - Accent2 3 4" xfId="3747" xr:uid="{00000000-0005-0000-0000-0000AD280000}"/>
    <cellStyle name="20 % - Accent2 3 5" xfId="4278" xr:uid="{00000000-0005-0000-0000-0000AE280000}"/>
    <cellStyle name="20 % - Accent2 3_CA Fixe" xfId="3469" xr:uid="{00000000-0005-0000-0000-0000AF280000}"/>
    <cellStyle name="20 % - Accent2 4" xfId="2178" xr:uid="{00000000-0005-0000-0000-0000B0280000}"/>
    <cellStyle name="20 % - Accent2 4 2" xfId="2179" xr:uid="{00000000-0005-0000-0000-0000B1280000}"/>
    <cellStyle name="20 % - Accent2 4 2 2" xfId="3584" xr:uid="{00000000-0005-0000-0000-0000B2280000}"/>
    <cellStyle name="20 % - Accent2 4 2_Parc Mobile" xfId="5056" xr:uid="{00000000-0005-0000-0000-0000B3280000}"/>
    <cellStyle name="20 % - Accent2 4 3" xfId="3583" xr:uid="{00000000-0005-0000-0000-0000B4280000}"/>
    <cellStyle name="20 % - Accent2 4 4" xfId="3748" xr:uid="{00000000-0005-0000-0000-0000B5280000}"/>
    <cellStyle name="20 % - Accent2 4 5" xfId="4279" xr:uid="{00000000-0005-0000-0000-0000B6280000}"/>
    <cellStyle name="20 % - Accent2 4_CA Fixe" xfId="3470" xr:uid="{00000000-0005-0000-0000-0000B7280000}"/>
    <cellStyle name="20 % - Accent2 5" xfId="2180" xr:uid="{00000000-0005-0000-0000-0000B8280000}"/>
    <cellStyle name="20 % - Accent2 5 2" xfId="3585" xr:uid="{00000000-0005-0000-0000-0000B9280000}"/>
    <cellStyle name="20 % - Accent2 6" xfId="3749" xr:uid="{00000000-0005-0000-0000-0000BA280000}"/>
    <cellStyle name="20 % - Accent2 6 2" xfId="5057" xr:uid="{00000000-0005-0000-0000-0000BB280000}"/>
    <cellStyle name="20 % - Accent2 7" xfId="4238" xr:uid="{00000000-0005-0000-0000-0000BC280000}"/>
    <cellStyle name="20 % - Accent2 7 2" xfId="4612" xr:uid="{00000000-0005-0000-0000-0000BD280000}"/>
    <cellStyle name="20 % - Accent2 7 2 2" xfId="5058" xr:uid="{00000000-0005-0000-0000-0000BE280000}"/>
    <cellStyle name="20 % - Accent2 7 2 2 2" xfId="15895" xr:uid="{00000000-0005-0000-0000-0000BF280000}"/>
    <cellStyle name="20 % - Accent2 7 2 2 3" xfId="11708" xr:uid="{00000000-0005-0000-0000-0000C0280000}"/>
    <cellStyle name="20 % - Accent2 7 2 3" xfId="15596" xr:uid="{00000000-0005-0000-0000-0000C1280000}"/>
    <cellStyle name="20 % - Accent2 7 2 4" xfId="11357" xr:uid="{00000000-0005-0000-0000-0000C2280000}"/>
    <cellStyle name="20 % - Accent2 7 2_RH et QS" xfId="5059" xr:uid="{00000000-0005-0000-0000-0000C3280000}"/>
    <cellStyle name="20 % - Accent2 7 3" xfId="4777" xr:uid="{00000000-0005-0000-0000-0000C4280000}"/>
    <cellStyle name="20 % - Accent2 7 3 2" xfId="5060" xr:uid="{00000000-0005-0000-0000-0000C5280000}"/>
    <cellStyle name="20 % - Accent2 7 3 2 2" xfId="15896" xr:uid="{00000000-0005-0000-0000-0000C6280000}"/>
    <cellStyle name="20 % - Accent2 7 3 2 3" xfId="11709" xr:uid="{00000000-0005-0000-0000-0000C7280000}"/>
    <cellStyle name="20 % - Accent2 7 3 3" xfId="15761" xr:uid="{00000000-0005-0000-0000-0000C8280000}"/>
    <cellStyle name="20 % - Accent2 7 3 4" xfId="11522" xr:uid="{00000000-0005-0000-0000-0000C9280000}"/>
    <cellStyle name="20 % - Accent2 7 3_RH et QS" xfId="5061" xr:uid="{00000000-0005-0000-0000-0000CA280000}"/>
    <cellStyle name="20 % - Accent2 7 4" xfId="5062" xr:uid="{00000000-0005-0000-0000-0000CB280000}"/>
    <cellStyle name="20 % - Accent2 7 4 2" xfId="15897" xr:uid="{00000000-0005-0000-0000-0000CC280000}"/>
    <cellStyle name="20 % - Accent2 7 4 3" xfId="11711" xr:uid="{00000000-0005-0000-0000-0000CD280000}"/>
    <cellStyle name="20 % - Accent2 7 5" xfId="15379" xr:uid="{00000000-0005-0000-0000-0000CE280000}"/>
    <cellStyle name="20 % - Accent2 7 6" xfId="11020" xr:uid="{00000000-0005-0000-0000-0000CF280000}"/>
    <cellStyle name="20 % - Accent2 7_RH et QS" xfId="5063" xr:uid="{00000000-0005-0000-0000-0000D0280000}"/>
    <cellStyle name="20 % - Accent2 8" xfId="4235" xr:uid="{00000000-0005-0000-0000-0000D1280000}"/>
    <cellStyle name="20 % - Accent2 8 2" xfId="4609" xr:uid="{00000000-0005-0000-0000-0000D2280000}"/>
    <cellStyle name="20 % - Accent2 8 2 2" xfId="5064" xr:uid="{00000000-0005-0000-0000-0000D3280000}"/>
    <cellStyle name="20 % - Accent2 8 2 2 2" xfId="15898" xr:uid="{00000000-0005-0000-0000-0000D4280000}"/>
    <cellStyle name="20 % - Accent2 8 2 2 3" xfId="11712" xr:uid="{00000000-0005-0000-0000-0000D5280000}"/>
    <cellStyle name="20 % - Accent2 8 2 3" xfId="15593" xr:uid="{00000000-0005-0000-0000-0000D6280000}"/>
    <cellStyle name="20 % - Accent2 8 2 4" xfId="11354" xr:uid="{00000000-0005-0000-0000-0000D7280000}"/>
    <cellStyle name="20 % - Accent2 8 2_RH et QS" xfId="5065" xr:uid="{00000000-0005-0000-0000-0000D8280000}"/>
    <cellStyle name="20 % - Accent2 8 3" xfId="4774" xr:uid="{00000000-0005-0000-0000-0000D9280000}"/>
    <cellStyle name="20 % - Accent2 8 3 2" xfId="5066" xr:uid="{00000000-0005-0000-0000-0000DA280000}"/>
    <cellStyle name="20 % - Accent2 8 3 2 2" xfId="15899" xr:uid="{00000000-0005-0000-0000-0000DB280000}"/>
    <cellStyle name="20 % - Accent2 8 3 2 3" xfId="11713" xr:uid="{00000000-0005-0000-0000-0000DC280000}"/>
    <cellStyle name="20 % - Accent2 8 3 3" xfId="15758" xr:uid="{00000000-0005-0000-0000-0000DD280000}"/>
    <cellStyle name="20 % - Accent2 8 3 4" xfId="11519" xr:uid="{00000000-0005-0000-0000-0000DE280000}"/>
    <cellStyle name="20 % - Accent2 8 3_RH et QS" xfId="5067" xr:uid="{00000000-0005-0000-0000-0000DF280000}"/>
    <cellStyle name="20 % - Accent2 8 4" xfId="5068" xr:uid="{00000000-0005-0000-0000-0000E0280000}"/>
    <cellStyle name="20 % - Accent2 8 4 2" xfId="15900" xr:uid="{00000000-0005-0000-0000-0000E1280000}"/>
    <cellStyle name="20 % - Accent2 8 4 3" xfId="11714" xr:uid="{00000000-0005-0000-0000-0000E2280000}"/>
    <cellStyle name="20 % - Accent2 8 5" xfId="15376" xr:uid="{00000000-0005-0000-0000-0000E3280000}"/>
    <cellStyle name="20 % - Accent2 8 6" xfId="11017" xr:uid="{00000000-0005-0000-0000-0000E4280000}"/>
    <cellStyle name="20 % - Accent2 8_RH et QS" xfId="5069" xr:uid="{00000000-0005-0000-0000-0000E5280000}"/>
    <cellStyle name="20 % - Accent2 9" xfId="4341" xr:uid="{00000000-0005-0000-0000-0000E6280000}"/>
    <cellStyle name="20 % - Accent2 9 2" xfId="4640" xr:uid="{00000000-0005-0000-0000-0000E7280000}"/>
    <cellStyle name="20 % - Accent2 9 2 2" xfId="5070" xr:uid="{00000000-0005-0000-0000-0000E8280000}"/>
    <cellStyle name="20 % - Accent2 9 2 2 2" xfId="15901" xr:uid="{00000000-0005-0000-0000-0000E9280000}"/>
    <cellStyle name="20 % - Accent2 9 2 2 3" xfId="11715" xr:uid="{00000000-0005-0000-0000-0000EA280000}"/>
    <cellStyle name="20 % - Accent2 9 2 3" xfId="15624" xr:uid="{00000000-0005-0000-0000-0000EB280000}"/>
    <cellStyle name="20 % - Accent2 9 2 4" xfId="11385" xr:uid="{00000000-0005-0000-0000-0000EC280000}"/>
    <cellStyle name="20 % - Accent2 9 2_RH et QS" xfId="5071" xr:uid="{00000000-0005-0000-0000-0000ED280000}"/>
    <cellStyle name="20 % - Accent2 9 3" xfId="4805" xr:uid="{00000000-0005-0000-0000-0000EE280000}"/>
    <cellStyle name="20 % - Accent2 9 3 2" xfId="5072" xr:uid="{00000000-0005-0000-0000-0000EF280000}"/>
    <cellStyle name="20 % - Accent2 9 3 2 2" xfId="15902" xr:uid="{00000000-0005-0000-0000-0000F0280000}"/>
    <cellStyle name="20 % - Accent2 9 3 2 3" xfId="11716" xr:uid="{00000000-0005-0000-0000-0000F1280000}"/>
    <cellStyle name="20 % - Accent2 9 3 3" xfId="15789" xr:uid="{00000000-0005-0000-0000-0000F2280000}"/>
    <cellStyle name="20 % - Accent2 9 3 4" xfId="11550" xr:uid="{00000000-0005-0000-0000-0000F3280000}"/>
    <cellStyle name="20 % - Accent2 9 3_RH et QS" xfId="5073" xr:uid="{00000000-0005-0000-0000-0000F4280000}"/>
    <cellStyle name="20 % - Accent2 9 4" xfId="5074" xr:uid="{00000000-0005-0000-0000-0000F5280000}"/>
    <cellStyle name="20 % - Accent2 9 4 2" xfId="15903" xr:uid="{00000000-0005-0000-0000-0000F6280000}"/>
    <cellStyle name="20 % - Accent2 9 4 3" xfId="11717" xr:uid="{00000000-0005-0000-0000-0000F7280000}"/>
    <cellStyle name="20 % - Accent2 9 5" xfId="15409" xr:uid="{00000000-0005-0000-0000-0000F8280000}"/>
    <cellStyle name="20 % - Accent2 9 6" xfId="11108" xr:uid="{00000000-0005-0000-0000-0000F9280000}"/>
    <cellStyle name="20 % - Accent2 9_RH et QS" xfId="5075" xr:uid="{00000000-0005-0000-0000-0000FA280000}"/>
    <cellStyle name="20 % - Accent3 10" xfId="4383" xr:uid="{00000000-0005-0000-0000-0000FC280000}"/>
    <cellStyle name="20 % - Accent3 10 2" xfId="4678" xr:uid="{00000000-0005-0000-0000-0000FD280000}"/>
    <cellStyle name="20 % - Accent3 10 2 2" xfId="5076" xr:uid="{00000000-0005-0000-0000-0000FE280000}"/>
    <cellStyle name="20 % - Accent3 10 2 2 2" xfId="15904" xr:uid="{00000000-0005-0000-0000-0000FF280000}"/>
    <cellStyle name="20 % - Accent3 10 2 2 3" xfId="11718" xr:uid="{00000000-0005-0000-0000-000000290000}"/>
    <cellStyle name="20 % - Accent3 10 2 3" xfId="15662" xr:uid="{00000000-0005-0000-0000-000001290000}"/>
    <cellStyle name="20 % - Accent3 10 2 4" xfId="11423" xr:uid="{00000000-0005-0000-0000-000002290000}"/>
    <cellStyle name="20 % - Accent3 10 2_RH et QS" xfId="5077" xr:uid="{00000000-0005-0000-0000-000003290000}"/>
    <cellStyle name="20 % - Accent3 10 3" xfId="4843" xr:uid="{00000000-0005-0000-0000-000004290000}"/>
    <cellStyle name="20 % - Accent3 10 3 2" xfId="5078" xr:uid="{00000000-0005-0000-0000-000005290000}"/>
    <cellStyle name="20 % - Accent3 10 3 2 2" xfId="15905" xr:uid="{00000000-0005-0000-0000-000006290000}"/>
    <cellStyle name="20 % - Accent3 10 3 2 3" xfId="11719" xr:uid="{00000000-0005-0000-0000-000007290000}"/>
    <cellStyle name="20 % - Accent3 10 3 3" xfId="15827" xr:uid="{00000000-0005-0000-0000-000008290000}"/>
    <cellStyle name="20 % - Accent3 10 3 4" xfId="11588" xr:uid="{00000000-0005-0000-0000-000009290000}"/>
    <cellStyle name="20 % - Accent3 10 3_RH et QS" xfId="5079" xr:uid="{00000000-0005-0000-0000-00000A290000}"/>
    <cellStyle name="20 % - Accent3 10 4" xfId="5080" xr:uid="{00000000-0005-0000-0000-00000B290000}"/>
    <cellStyle name="20 % - Accent3 10 4 2" xfId="15906" xr:uid="{00000000-0005-0000-0000-00000C290000}"/>
    <cellStyle name="20 % - Accent3 10 4 3" xfId="11720" xr:uid="{00000000-0005-0000-0000-00000D290000}"/>
    <cellStyle name="20 % - Accent3 10 5" xfId="15447" xr:uid="{00000000-0005-0000-0000-00000E290000}"/>
    <cellStyle name="20 % - Accent3 10 6" xfId="11149" xr:uid="{00000000-0005-0000-0000-00000F290000}"/>
    <cellStyle name="20 % - Accent3 10_RH et QS" xfId="5081" xr:uid="{00000000-0005-0000-0000-000010290000}"/>
    <cellStyle name="20 % - Accent3 11" xfId="4476" xr:uid="{00000000-0005-0000-0000-000011290000}"/>
    <cellStyle name="20 % - Accent3 11 2" xfId="5082" xr:uid="{00000000-0005-0000-0000-000012290000}"/>
    <cellStyle name="20 % - Accent3 11 2 2" xfId="15907" xr:uid="{00000000-0005-0000-0000-000013290000}"/>
    <cellStyle name="20 % - Accent3 11 2 3" xfId="11721" xr:uid="{00000000-0005-0000-0000-000014290000}"/>
    <cellStyle name="20 % - Accent3 11 3" xfId="15502" xr:uid="{00000000-0005-0000-0000-000015290000}"/>
    <cellStyle name="20 % - Accent3 11 4" xfId="11240" xr:uid="{00000000-0005-0000-0000-000016290000}"/>
    <cellStyle name="20 % - Accent3 11_RH et QS" xfId="5083" xr:uid="{00000000-0005-0000-0000-000017290000}"/>
    <cellStyle name="20 % - Accent3 12" xfId="4578" xr:uid="{00000000-0005-0000-0000-000018290000}"/>
    <cellStyle name="20 % - Accent3 12 2" xfId="5084" xr:uid="{00000000-0005-0000-0000-000019290000}"/>
    <cellStyle name="20 % - Accent3 12 2 2" xfId="15908" xr:uid="{00000000-0005-0000-0000-00001A290000}"/>
    <cellStyle name="20 % - Accent3 12 2 3" xfId="11722" xr:uid="{00000000-0005-0000-0000-00001B290000}"/>
    <cellStyle name="20 % - Accent3 12 3" xfId="15562" xr:uid="{00000000-0005-0000-0000-00001C290000}"/>
    <cellStyle name="20 % - Accent3 12 4" xfId="11323" xr:uid="{00000000-0005-0000-0000-00001D290000}"/>
    <cellStyle name="20 % - Accent3 12_RH et QS" xfId="5085" xr:uid="{00000000-0005-0000-0000-00001E290000}"/>
    <cellStyle name="20 % - Accent3 13" xfId="4743" xr:uid="{00000000-0005-0000-0000-00001F290000}"/>
    <cellStyle name="20 % - Accent3 13 2" xfId="5086" xr:uid="{00000000-0005-0000-0000-000020290000}"/>
    <cellStyle name="20 % - Accent3 13 2 2" xfId="15909" xr:uid="{00000000-0005-0000-0000-000021290000}"/>
    <cellStyle name="20 % - Accent3 13 2 3" xfId="11723" xr:uid="{00000000-0005-0000-0000-000022290000}"/>
    <cellStyle name="20 % - Accent3 13 3" xfId="15727" xr:uid="{00000000-0005-0000-0000-000023290000}"/>
    <cellStyle name="20 % - Accent3 13 4" xfId="11488" xr:uid="{00000000-0005-0000-0000-000024290000}"/>
    <cellStyle name="20 % - Accent3 13_RH et QS" xfId="5087" xr:uid="{00000000-0005-0000-0000-000025290000}"/>
    <cellStyle name="20 % - Accent3 14" xfId="15240" xr:uid="{00000000-0005-0000-0000-000026290000}"/>
    <cellStyle name="20 % - Accent3 15" xfId="10615" xr:uid="{00000000-0005-0000-0000-000027290000}"/>
    <cellStyle name="20 % - Accent3 2" xfId="2181" xr:uid="{00000000-0005-0000-0000-000028290000}"/>
    <cellStyle name="20 % - Accent3 2 2" xfId="2182" xr:uid="{00000000-0005-0000-0000-000029290000}"/>
    <cellStyle name="20 % - Accent3 2 2 2" xfId="3587" xr:uid="{00000000-0005-0000-0000-00002A290000}"/>
    <cellStyle name="20 % - Accent3 2 2 3" xfId="4492" xr:uid="{00000000-0005-0000-0000-00002B290000}"/>
    <cellStyle name="20 % - Accent3 2 2_Parc Mobile" xfId="5088" xr:uid="{00000000-0005-0000-0000-00002C290000}"/>
    <cellStyle name="20 % - Accent3 2 3" xfId="3586" xr:uid="{00000000-0005-0000-0000-00002D290000}"/>
    <cellStyle name="20 % - Accent3 2 4" xfId="3750" xr:uid="{00000000-0005-0000-0000-00002E290000}"/>
    <cellStyle name="20 % - Accent3 2 5" xfId="4280" xr:uid="{00000000-0005-0000-0000-00002F290000}"/>
    <cellStyle name="20 % - Accent3 2_CA Fixe" xfId="3471" xr:uid="{00000000-0005-0000-0000-000030290000}"/>
    <cellStyle name="20 % - Accent3 3" xfId="2183" xr:uid="{00000000-0005-0000-0000-000031290000}"/>
    <cellStyle name="20 % - Accent3 3 2" xfId="2184" xr:uid="{00000000-0005-0000-0000-000032290000}"/>
    <cellStyle name="20 % - Accent3 3 2 2" xfId="3589" xr:uid="{00000000-0005-0000-0000-000033290000}"/>
    <cellStyle name="20 % - Accent3 3 2_Parc Mobile" xfId="5089" xr:uid="{00000000-0005-0000-0000-000034290000}"/>
    <cellStyle name="20 % - Accent3 3 3" xfId="3588" xr:uid="{00000000-0005-0000-0000-000035290000}"/>
    <cellStyle name="20 % - Accent3 3 4" xfId="3751" xr:uid="{00000000-0005-0000-0000-000036290000}"/>
    <cellStyle name="20 % - Accent3 3 5" xfId="4281" xr:uid="{00000000-0005-0000-0000-000037290000}"/>
    <cellStyle name="20 % - Accent3 3_CA Fixe" xfId="3472" xr:uid="{00000000-0005-0000-0000-000038290000}"/>
    <cellStyle name="20 % - Accent3 4" xfId="2185" xr:uid="{00000000-0005-0000-0000-000039290000}"/>
    <cellStyle name="20 % - Accent3 4 2" xfId="2186" xr:uid="{00000000-0005-0000-0000-00003A290000}"/>
    <cellStyle name="20 % - Accent3 4 2 2" xfId="3591" xr:uid="{00000000-0005-0000-0000-00003B290000}"/>
    <cellStyle name="20 % - Accent3 4 2_Parc Mobile" xfId="5090" xr:uid="{00000000-0005-0000-0000-00003C290000}"/>
    <cellStyle name="20 % - Accent3 4 3" xfId="3590" xr:uid="{00000000-0005-0000-0000-00003D290000}"/>
    <cellStyle name="20 % - Accent3 4 4" xfId="3752" xr:uid="{00000000-0005-0000-0000-00003E290000}"/>
    <cellStyle name="20 % - Accent3 4 5" xfId="4282" xr:uid="{00000000-0005-0000-0000-00003F290000}"/>
    <cellStyle name="20 % - Accent3 4_CA Fixe" xfId="3473" xr:uid="{00000000-0005-0000-0000-000040290000}"/>
    <cellStyle name="20 % - Accent3 5" xfId="2187" xr:uid="{00000000-0005-0000-0000-000041290000}"/>
    <cellStyle name="20 % - Accent3 5 2" xfId="3592" xr:uid="{00000000-0005-0000-0000-000042290000}"/>
    <cellStyle name="20 % - Accent3 6" xfId="3753" xr:uid="{00000000-0005-0000-0000-000043290000}"/>
    <cellStyle name="20 % - Accent3 6 2" xfId="5091" xr:uid="{00000000-0005-0000-0000-000044290000}"/>
    <cellStyle name="20 % - Accent3 7" xfId="4239" xr:uid="{00000000-0005-0000-0000-000045290000}"/>
    <cellStyle name="20 % - Accent3 7 2" xfId="4613" xr:uid="{00000000-0005-0000-0000-000046290000}"/>
    <cellStyle name="20 % - Accent3 7 2 2" xfId="5092" xr:uid="{00000000-0005-0000-0000-000047290000}"/>
    <cellStyle name="20 % - Accent3 7 2 2 2" xfId="15910" xr:uid="{00000000-0005-0000-0000-000048290000}"/>
    <cellStyle name="20 % - Accent3 7 2 2 3" xfId="11726" xr:uid="{00000000-0005-0000-0000-000049290000}"/>
    <cellStyle name="20 % - Accent3 7 2 3" xfId="15597" xr:uid="{00000000-0005-0000-0000-00004A290000}"/>
    <cellStyle name="20 % - Accent3 7 2 4" xfId="11358" xr:uid="{00000000-0005-0000-0000-00004B290000}"/>
    <cellStyle name="20 % - Accent3 7 2_RH et QS" xfId="5093" xr:uid="{00000000-0005-0000-0000-00004C290000}"/>
    <cellStyle name="20 % - Accent3 7 3" xfId="4778" xr:uid="{00000000-0005-0000-0000-00004D290000}"/>
    <cellStyle name="20 % - Accent3 7 3 2" xfId="5094" xr:uid="{00000000-0005-0000-0000-00004E290000}"/>
    <cellStyle name="20 % - Accent3 7 3 2 2" xfId="15911" xr:uid="{00000000-0005-0000-0000-00004F290000}"/>
    <cellStyle name="20 % - Accent3 7 3 2 3" xfId="11728" xr:uid="{00000000-0005-0000-0000-000050290000}"/>
    <cellStyle name="20 % - Accent3 7 3 3" xfId="15762" xr:uid="{00000000-0005-0000-0000-000051290000}"/>
    <cellStyle name="20 % - Accent3 7 3 4" xfId="11523" xr:uid="{00000000-0005-0000-0000-000052290000}"/>
    <cellStyle name="20 % - Accent3 7 3_RH et QS" xfId="5095" xr:uid="{00000000-0005-0000-0000-000053290000}"/>
    <cellStyle name="20 % - Accent3 7 4" xfId="5096" xr:uid="{00000000-0005-0000-0000-000054290000}"/>
    <cellStyle name="20 % - Accent3 7 4 2" xfId="15912" xr:uid="{00000000-0005-0000-0000-000055290000}"/>
    <cellStyle name="20 % - Accent3 7 4 3" xfId="11730" xr:uid="{00000000-0005-0000-0000-000056290000}"/>
    <cellStyle name="20 % - Accent3 7 5" xfId="15380" xr:uid="{00000000-0005-0000-0000-000057290000}"/>
    <cellStyle name="20 % - Accent3 7 6" xfId="11021" xr:uid="{00000000-0005-0000-0000-000058290000}"/>
    <cellStyle name="20 % - Accent3 7_RH et QS" xfId="5097" xr:uid="{00000000-0005-0000-0000-000059290000}"/>
    <cellStyle name="20 % - Accent3 8" xfId="4234" xr:uid="{00000000-0005-0000-0000-00005A290000}"/>
    <cellStyle name="20 % - Accent3 8 2" xfId="4608" xr:uid="{00000000-0005-0000-0000-00005B290000}"/>
    <cellStyle name="20 % - Accent3 8 2 2" xfId="5098" xr:uid="{00000000-0005-0000-0000-00005C290000}"/>
    <cellStyle name="20 % - Accent3 8 2 2 2" xfId="15913" xr:uid="{00000000-0005-0000-0000-00005D290000}"/>
    <cellStyle name="20 % - Accent3 8 2 2 3" xfId="11732" xr:uid="{00000000-0005-0000-0000-00005E290000}"/>
    <cellStyle name="20 % - Accent3 8 2 3" xfId="15592" xr:uid="{00000000-0005-0000-0000-00005F290000}"/>
    <cellStyle name="20 % - Accent3 8 2 4" xfId="11353" xr:uid="{00000000-0005-0000-0000-000060290000}"/>
    <cellStyle name="20 % - Accent3 8 2_RH et QS" xfId="5099" xr:uid="{00000000-0005-0000-0000-000061290000}"/>
    <cellStyle name="20 % - Accent3 8 3" xfId="4773" xr:uid="{00000000-0005-0000-0000-000062290000}"/>
    <cellStyle name="20 % - Accent3 8 3 2" xfId="5100" xr:uid="{00000000-0005-0000-0000-000063290000}"/>
    <cellStyle name="20 % - Accent3 8 3 2 2" xfId="15914" xr:uid="{00000000-0005-0000-0000-000064290000}"/>
    <cellStyle name="20 % - Accent3 8 3 2 3" xfId="11734" xr:uid="{00000000-0005-0000-0000-000065290000}"/>
    <cellStyle name="20 % - Accent3 8 3 3" xfId="15757" xr:uid="{00000000-0005-0000-0000-000066290000}"/>
    <cellStyle name="20 % - Accent3 8 3 4" xfId="11518" xr:uid="{00000000-0005-0000-0000-000067290000}"/>
    <cellStyle name="20 % - Accent3 8 3_RH et QS" xfId="5101" xr:uid="{00000000-0005-0000-0000-000068290000}"/>
    <cellStyle name="20 % - Accent3 8 4" xfId="5102" xr:uid="{00000000-0005-0000-0000-000069290000}"/>
    <cellStyle name="20 % - Accent3 8 4 2" xfId="15915" xr:uid="{00000000-0005-0000-0000-00006A290000}"/>
    <cellStyle name="20 % - Accent3 8 4 3" xfId="11736" xr:uid="{00000000-0005-0000-0000-00006B290000}"/>
    <cellStyle name="20 % - Accent3 8 5" xfId="15375" xr:uid="{00000000-0005-0000-0000-00006C290000}"/>
    <cellStyle name="20 % - Accent3 8 6" xfId="11016" xr:uid="{00000000-0005-0000-0000-00006D290000}"/>
    <cellStyle name="20 % - Accent3 8_RH et QS" xfId="5103" xr:uid="{00000000-0005-0000-0000-00006E290000}"/>
    <cellStyle name="20 % - Accent3 9" xfId="4222" xr:uid="{00000000-0005-0000-0000-00006F290000}"/>
    <cellStyle name="20 % - Accent3 9 2" xfId="4599" xr:uid="{00000000-0005-0000-0000-000070290000}"/>
    <cellStyle name="20 % - Accent3 9 2 2" xfId="5104" xr:uid="{00000000-0005-0000-0000-000071290000}"/>
    <cellStyle name="20 % - Accent3 9 2 2 2" xfId="15916" xr:uid="{00000000-0005-0000-0000-000072290000}"/>
    <cellStyle name="20 % - Accent3 9 2 2 3" xfId="11738" xr:uid="{00000000-0005-0000-0000-000073290000}"/>
    <cellStyle name="20 % - Accent3 9 2 3" xfId="15583" xr:uid="{00000000-0005-0000-0000-000074290000}"/>
    <cellStyle name="20 % - Accent3 9 2 4" xfId="11344" xr:uid="{00000000-0005-0000-0000-000075290000}"/>
    <cellStyle name="20 % - Accent3 9 2_RH et QS" xfId="5105" xr:uid="{00000000-0005-0000-0000-000076290000}"/>
    <cellStyle name="20 % - Accent3 9 3" xfId="4764" xr:uid="{00000000-0005-0000-0000-000077290000}"/>
    <cellStyle name="20 % - Accent3 9 3 2" xfId="5106" xr:uid="{00000000-0005-0000-0000-000078290000}"/>
    <cellStyle name="20 % - Accent3 9 3 2 2" xfId="15917" xr:uid="{00000000-0005-0000-0000-000079290000}"/>
    <cellStyle name="20 % - Accent3 9 3 2 3" xfId="11740" xr:uid="{00000000-0005-0000-0000-00007A290000}"/>
    <cellStyle name="20 % - Accent3 9 3 3" xfId="15748" xr:uid="{00000000-0005-0000-0000-00007B290000}"/>
    <cellStyle name="20 % - Accent3 9 3 4" xfId="11509" xr:uid="{00000000-0005-0000-0000-00007C290000}"/>
    <cellStyle name="20 % - Accent3 9 3_RH et QS" xfId="5107" xr:uid="{00000000-0005-0000-0000-00007D290000}"/>
    <cellStyle name="20 % - Accent3 9 4" xfId="5108" xr:uid="{00000000-0005-0000-0000-00007E290000}"/>
    <cellStyle name="20 % - Accent3 9 4 2" xfId="15918" xr:uid="{00000000-0005-0000-0000-00007F290000}"/>
    <cellStyle name="20 % - Accent3 9 4 3" xfId="11742" xr:uid="{00000000-0005-0000-0000-000080290000}"/>
    <cellStyle name="20 % - Accent3 9 5" xfId="15366" xr:uid="{00000000-0005-0000-0000-000081290000}"/>
    <cellStyle name="20 % - Accent3 9 6" xfId="11006" xr:uid="{00000000-0005-0000-0000-000082290000}"/>
    <cellStyle name="20 % - Accent3 9_RH et QS" xfId="5109" xr:uid="{00000000-0005-0000-0000-000083290000}"/>
    <cellStyle name="20 % - Accent4 10" xfId="4220" xr:uid="{00000000-0005-0000-0000-000085290000}"/>
    <cellStyle name="20 % - Accent4 10 2" xfId="4597" xr:uid="{00000000-0005-0000-0000-000086290000}"/>
    <cellStyle name="20 % - Accent4 10 2 2" xfId="5110" xr:uid="{00000000-0005-0000-0000-000087290000}"/>
    <cellStyle name="20 % - Accent4 10 2 2 2" xfId="15919" xr:uid="{00000000-0005-0000-0000-000088290000}"/>
    <cellStyle name="20 % - Accent4 10 2 2 3" xfId="11744" xr:uid="{00000000-0005-0000-0000-000089290000}"/>
    <cellStyle name="20 % - Accent4 10 2 3" xfId="15581" xr:uid="{00000000-0005-0000-0000-00008A290000}"/>
    <cellStyle name="20 % - Accent4 10 2 4" xfId="11342" xr:uid="{00000000-0005-0000-0000-00008B290000}"/>
    <cellStyle name="20 % - Accent4 10 2_RH et QS" xfId="5111" xr:uid="{00000000-0005-0000-0000-00008C290000}"/>
    <cellStyle name="20 % - Accent4 10 3" xfId="4762" xr:uid="{00000000-0005-0000-0000-00008D290000}"/>
    <cellStyle name="20 % - Accent4 10 3 2" xfId="5112" xr:uid="{00000000-0005-0000-0000-00008E290000}"/>
    <cellStyle name="20 % - Accent4 10 3 2 2" xfId="15920" xr:uid="{00000000-0005-0000-0000-00008F290000}"/>
    <cellStyle name="20 % - Accent4 10 3 2 3" xfId="11746" xr:uid="{00000000-0005-0000-0000-000090290000}"/>
    <cellStyle name="20 % - Accent4 10 3 3" xfId="15746" xr:uid="{00000000-0005-0000-0000-000091290000}"/>
    <cellStyle name="20 % - Accent4 10 3 4" xfId="11507" xr:uid="{00000000-0005-0000-0000-000092290000}"/>
    <cellStyle name="20 % - Accent4 10 3_RH et QS" xfId="5113" xr:uid="{00000000-0005-0000-0000-000093290000}"/>
    <cellStyle name="20 % - Accent4 10 4" xfId="5114" xr:uid="{00000000-0005-0000-0000-000094290000}"/>
    <cellStyle name="20 % - Accent4 10 4 2" xfId="15921" xr:uid="{00000000-0005-0000-0000-000095290000}"/>
    <cellStyle name="20 % - Accent4 10 4 3" xfId="11748" xr:uid="{00000000-0005-0000-0000-000096290000}"/>
    <cellStyle name="20 % - Accent4 10 5" xfId="15364" xr:uid="{00000000-0005-0000-0000-000097290000}"/>
    <cellStyle name="20 % - Accent4 10 6" xfId="11004" xr:uid="{00000000-0005-0000-0000-000098290000}"/>
    <cellStyle name="20 % - Accent4 10_RH et QS" xfId="5115" xr:uid="{00000000-0005-0000-0000-000099290000}"/>
    <cellStyle name="20 % - Accent4 11" xfId="4478" xr:uid="{00000000-0005-0000-0000-00009A290000}"/>
    <cellStyle name="20 % - Accent4 11 2" xfId="5116" xr:uid="{00000000-0005-0000-0000-00009B290000}"/>
    <cellStyle name="20 % - Accent4 11 2 2" xfId="15922" xr:uid="{00000000-0005-0000-0000-00009C290000}"/>
    <cellStyle name="20 % - Accent4 11 2 3" xfId="11750" xr:uid="{00000000-0005-0000-0000-00009D290000}"/>
    <cellStyle name="20 % - Accent4 11 3" xfId="15504" xr:uid="{00000000-0005-0000-0000-00009E290000}"/>
    <cellStyle name="20 % - Accent4 11 4" xfId="11242" xr:uid="{00000000-0005-0000-0000-00009F290000}"/>
    <cellStyle name="20 % - Accent4 11_RH et QS" xfId="5117" xr:uid="{00000000-0005-0000-0000-0000A0290000}"/>
    <cellStyle name="20 % - Accent4 12" xfId="4580" xr:uid="{00000000-0005-0000-0000-0000A1290000}"/>
    <cellStyle name="20 % - Accent4 12 2" xfId="5118" xr:uid="{00000000-0005-0000-0000-0000A2290000}"/>
    <cellStyle name="20 % - Accent4 12 2 2" xfId="15923" xr:uid="{00000000-0005-0000-0000-0000A3290000}"/>
    <cellStyle name="20 % - Accent4 12 2 3" xfId="11752" xr:uid="{00000000-0005-0000-0000-0000A4290000}"/>
    <cellStyle name="20 % - Accent4 12 3" xfId="15564" xr:uid="{00000000-0005-0000-0000-0000A5290000}"/>
    <cellStyle name="20 % - Accent4 12 4" xfId="11325" xr:uid="{00000000-0005-0000-0000-0000A6290000}"/>
    <cellStyle name="20 % - Accent4 12_RH et QS" xfId="5119" xr:uid="{00000000-0005-0000-0000-0000A7290000}"/>
    <cellStyle name="20 % - Accent4 13" xfId="4745" xr:uid="{00000000-0005-0000-0000-0000A8290000}"/>
    <cellStyle name="20 % - Accent4 13 2" xfId="5120" xr:uid="{00000000-0005-0000-0000-0000A9290000}"/>
    <cellStyle name="20 % - Accent4 13 2 2" xfId="15924" xr:uid="{00000000-0005-0000-0000-0000AA290000}"/>
    <cellStyle name="20 % - Accent4 13 2 3" xfId="11754" xr:uid="{00000000-0005-0000-0000-0000AB290000}"/>
    <cellStyle name="20 % - Accent4 13 3" xfId="15729" xr:uid="{00000000-0005-0000-0000-0000AC290000}"/>
    <cellStyle name="20 % - Accent4 13 4" xfId="11490" xr:uid="{00000000-0005-0000-0000-0000AD290000}"/>
    <cellStyle name="20 % - Accent4 13_RH et QS" xfId="5121" xr:uid="{00000000-0005-0000-0000-0000AE290000}"/>
    <cellStyle name="20 % - Accent4 14" xfId="15242" xr:uid="{00000000-0005-0000-0000-0000AF290000}"/>
    <cellStyle name="20 % - Accent4 15" xfId="10618" xr:uid="{00000000-0005-0000-0000-0000B0290000}"/>
    <cellStyle name="20 % - Accent4 2" xfId="2188" xr:uid="{00000000-0005-0000-0000-0000B1290000}"/>
    <cellStyle name="20 % - Accent4 2 2" xfId="2189" xr:uid="{00000000-0005-0000-0000-0000B2290000}"/>
    <cellStyle name="20 % - Accent4 2 2 2" xfId="3594" xr:uid="{00000000-0005-0000-0000-0000B3290000}"/>
    <cellStyle name="20 % - Accent4 2 2 3" xfId="4493" xr:uid="{00000000-0005-0000-0000-0000B4290000}"/>
    <cellStyle name="20 % - Accent4 2 2_Parc Mobile" xfId="5122" xr:uid="{00000000-0005-0000-0000-0000B5290000}"/>
    <cellStyle name="20 % - Accent4 2 3" xfId="3593" xr:uid="{00000000-0005-0000-0000-0000B6290000}"/>
    <cellStyle name="20 % - Accent4 2 4" xfId="3754" xr:uid="{00000000-0005-0000-0000-0000B7290000}"/>
    <cellStyle name="20 % - Accent4 2 5" xfId="4283" xr:uid="{00000000-0005-0000-0000-0000B8290000}"/>
    <cellStyle name="20 % - Accent4 2_CA Fixe" xfId="3474" xr:uid="{00000000-0005-0000-0000-0000B9290000}"/>
    <cellStyle name="20 % - Accent4 3" xfId="2190" xr:uid="{00000000-0005-0000-0000-0000BA290000}"/>
    <cellStyle name="20 % - Accent4 3 2" xfId="2191" xr:uid="{00000000-0005-0000-0000-0000BB290000}"/>
    <cellStyle name="20 % - Accent4 3 2 2" xfId="3596" xr:uid="{00000000-0005-0000-0000-0000BC290000}"/>
    <cellStyle name="20 % - Accent4 3 2_Parc Mobile" xfId="5123" xr:uid="{00000000-0005-0000-0000-0000BD290000}"/>
    <cellStyle name="20 % - Accent4 3 3" xfId="3595" xr:uid="{00000000-0005-0000-0000-0000BE290000}"/>
    <cellStyle name="20 % - Accent4 3 4" xfId="3755" xr:uid="{00000000-0005-0000-0000-0000BF290000}"/>
    <cellStyle name="20 % - Accent4 3 5" xfId="4284" xr:uid="{00000000-0005-0000-0000-0000C0290000}"/>
    <cellStyle name="20 % - Accent4 3_CA Fixe" xfId="3475" xr:uid="{00000000-0005-0000-0000-0000C1290000}"/>
    <cellStyle name="20 % - Accent4 4" xfId="2192" xr:uid="{00000000-0005-0000-0000-0000C2290000}"/>
    <cellStyle name="20 % - Accent4 4 2" xfId="2193" xr:uid="{00000000-0005-0000-0000-0000C3290000}"/>
    <cellStyle name="20 % - Accent4 4 2 2" xfId="3598" xr:uid="{00000000-0005-0000-0000-0000C4290000}"/>
    <cellStyle name="20 % - Accent4 4 2_Parc Mobile" xfId="5124" xr:uid="{00000000-0005-0000-0000-0000C5290000}"/>
    <cellStyle name="20 % - Accent4 4 3" xfId="3597" xr:uid="{00000000-0005-0000-0000-0000C6290000}"/>
    <cellStyle name="20 % - Accent4 4 4" xfId="3756" xr:uid="{00000000-0005-0000-0000-0000C7290000}"/>
    <cellStyle name="20 % - Accent4 4 5" xfId="4285" xr:uid="{00000000-0005-0000-0000-0000C8290000}"/>
    <cellStyle name="20 % - Accent4 4_CA Fixe" xfId="3476" xr:uid="{00000000-0005-0000-0000-0000C9290000}"/>
    <cellStyle name="20 % - Accent4 5" xfId="2194" xr:uid="{00000000-0005-0000-0000-0000CA290000}"/>
    <cellStyle name="20 % - Accent4 5 2" xfId="3599" xr:uid="{00000000-0005-0000-0000-0000CB290000}"/>
    <cellStyle name="20 % - Accent4 6" xfId="3757" xr:uid="{00000000-0005-0000-0000-0000CC290000}"/>
    <cellStyle name="20 % - Accent4 6 2" xfId="5125" xr:uid="{00000000-0005-0000-0000-0000CD290000}"/>
    <cellStyle name="20 % - Accent4 7" xfId="4240" xr:uid="{00000000-0005-0000-0000-0000CE290000}"/>
    <cellStyle name="20 % - Accent4 7 2" xfId="4614" xr:uid="{00000000-0005-0000-0000-0000CF290000}"/>
    <cellStyle name="20 % - Accent4 7 2 2" xfId="5126" xr:uid="{00000000-0005-0000-0000-0000D0290000}"/>
    <cellStyle name="20 % - Accent4 7 2 2 2" xfId="15925" xr:uid="{00000000-0005-0000-0000-0000D1290000}"/>
    <cellStyle name="20 % - Accent4 7 2 2 3" xfId="11760" xr:uid="{00000000-0005-0000-0000-0000D2290000}"/>
    <cellStyle name="20 % - Accent4 7 2 3" xfId="15598" xr:uid="{00000000-0005-0000-0000-0000D3290000}"/>
    <cellStyle name="20 % - Accent4 7 2 4" xfId="11359" xr:uid="{00000000-0005-0000-0000-0000D4290000}"/>
    <cellStyle name="20 % - Accent4 7 2_RH et QS" xfId="5127" xr:uid="{00000000-0005-0000-0000-0000D5290000}"/>
    <cellStyle name="20 % - Accent4 7 3" xfId="4779" xr:uid="{00000000-0005-0000-0000-0000D6290000}"/>
    <cellStyle name="20 % - Accent4 7 3 2" xfId="5128" xr:uid="{00000000-0005-0000-0000-0000D7290000}"/>
    <cellStyle name="20 % - Accent4 7 3 2 2" xfId="15926" xr:uid="{00000000-0005-0000-0000-0000D8290000}"/>
    <cellStyle name="20 % - Accent4 7 3 2 3" xfId="11762" xr:uid="{00000000-0005-0000-0000-0000D9290000}"/>
    <cellStyle name="20 % - Accent4 7 3 3" xfId="15763" xr:uid="{00000000-0005-0000-0000-0000DA290000}"/>
    <cellStyle name="20 % - Accent4 7 3 4" xfId="11524" xr:uid="{00000000-0005-0000-0000-0000DB290000}"/>
    <cellStyle name="20 % - Accent4 7 3_RH et QS" xfId="5129" xr:uid="{00000000-0005-0000-0000-0000DC290000}"/>
    <cellStyle name="20 % - Accent4 7 4" xfId="5130" xr:uid="{00000000-0005-0000-0000-0000DD290000}"/>
    <cellStyle name="20 % - Accent4 7 4 2" xfId="15927" xr:uid="{00000000-0005-0000-0000-0000DE290000}"/>
    <cellStyle name="20 % - Accent4 7 4 3" xfId="11764" xr:uid="{00000000-0005-0000-0000-0000DF290000}"/>
    <cellStyle name="20 % - Accent4 7 5" xfId="15381" xr:uid="{00000000-0005-0000-0000-0000E0290000}"/>
    <cellStyle name="20 % - Accent4 7 6" xfId="11022" xr:uid="{00000000-0005-0000-0000-0000E1290000}"/>
    <cellStyle name="20 % - Accent4 7_RH et QS" xfId="5131" xr:uid="{00000000-0005-0000-0000-0000E2290000}"/>
    <cellStyle name="20 % - Accent4 8" xfId="4233" xr:uid="{00000000-0005-0000-0000-0000E3290000}"/>
    <cellStyle name="20 % - Accent4 8 2" xfId="4607" xr:uid="{00000000-0005-0000-0000-0000E4290000}"/>
    <cellStyle name="20 % - Accent4 8 2 2" xfId="5132" xr:uid="{00000000-0005-0000-0000-0000E5290000}"/>
    <cellStyle name="20 % - Accent4 8 2 2 2" xfId="15928" xr:uid="{00000000-0005-0000-0000-0000E6290000}"/>
    <cellStyle name="20 % - Accent4 8 2 2 3" xfId="11766" xr:uid="{00000000-0005-0000-0000-0000E7290000}"/>
    <cellStyle name="20 % - Accent4 8 2 3" xfId="15591" xr:uid="{00000000-0005-0000-0000-0000E8290000}"/>
    <cellStyle name="20 % - Accent4 8 2 4" xfId="11352" xr:uid="{00000000-0005-0000-0000-0000E9290000}"/>
    <cellStyle name="20 % - Accent4 8 2_RH et QS" xfId="5133" xr:uid="{00000000-0005-0000-0000-0000EA290000}"/>
    <cellStyle name="20 % - Accent4 8 3" xfId="4772" xr:uid="{00000000-0005-0000-0000-0000EB290000}"/>
    <cellStyle name="20 % - Accent4 8 3 2" xfId="5134" xr:uid="{00000000-0005-0000-0000-0000EC290000}"/>
    <cellStyle name="20 % - Accent4 8 3 2 2" xfId="15929" xr:uid="{00000000-0005-0000-0000-0000ED290000}"/>
    <cellStyle name="20 % - Accent4 8 3 2 3" xfId="11768" xr:uid="{00000000-0005-0000-0000-0000EE290000}"/>
    <cellStyle name="20 % - Accent4 8 3 3" xfId="15756" xr:uid="{00000000-0005-0000-0000-0000EF290000}"/>
    <cellStyle name="20 % - Accent4 8 3 4" xfId="11517" xr:uid="{00000000-0005-0000-0000-0000F0290000}"/>
    <cellStyle name="20 % - Accent4 8 3_RH et QS" xfId="5135" xr:uid="{00000000-0005-0000-0000-0000F1290000}"/>
    <cellStyle name="20 % - Accent4 8 4" xfId="5136" xr:uid="{00000000-0005-0000-0000-0000F2290000}"/>
    <cellStyle name="20 % - Accent4 8 4 2" xfId="15930" xr:uid="{00000000-0005-0000-0000-0000F3290000}"/>
    <cellStyle name="20 % - Accent4 8 4 3" xfId="11770" xr:uid="{00000000-0005-0000-0000-0000F4290000}"/>
    <cellStyle name="20 % - Accent4 8 5" xfId="15374" xr:uid="{00000000-0005-0000-0000-0000F5290000}"/>
    <cellStyle name="20 % - Accent4 8 6" xfId="11015" xr:uid="{00000000-0005-0000-0000-0000F6290000}"/>
    <cellStyle name="20 % - Accent4 8_RH et QS" xfId="5137" xr:uid="{00000000-0005-0000-0000-0000F7290000}"/>
    <cellStyle name="20 % - Accent4 9" xfId="4342" xr:uid="{00000000-0005-0000-0000-0000F8290000}"/>
    <cellStyle name="20 % - Accent4 9 2" xfId="4641" xr:uid="{00000000-0005-0000-0000-0000F9290000}"/>
    <cellStyle name="20 % - Accent4 9 2 2" xfId="5138" xr:uid="{00000000-0005-0000-0000-0000FA290000}"/>
    <cellStyle name="20 % - Accent4 9 2 2 2" xfId="15931" xr:uid="{00000000-0005-0000-0000-0000FB290000}"/>
    <cellStyle name="20 % - Accent4 9 2 2 3" xfId="11772" xr:uid="{00000000-0005-0000-0000-0000FC290000}"/>
    <cellStyle name="20 % - Accent4 9 2 3" xfId="15625" xr:uid="{00000000-0005-0000-0000-0000FD290000}"/>
    <cellStyle name="20 % - Accent4 9 2 4" xfId="11386" xr:uid="{00000000-0005-0000-0000-0000FE290000}"/>
    <cellStyle name="20 % - Accent4 9 2_RH et QS" xfId="5139" xr:uid="{00000000-0005-0000-0000-0000FF290000}"/>
    <cellStyle name="20 % - Accent4 9 3" xfId="4806" xr:uid="{00000000-0005-0000-0000-0000002A0000}"/>
    <cellStyle name="20 % - Accent4 9 3 2" xfId="5140" xr:uid="{00000000-0005-0000-0000-0000012A0000}"/>
    <cellStyle name="20 % - Accent4 9 3 2 2" xfId="15932" xr:uid="{00000000-0005-0000-0000-0000022A0000}"/>
    <cellStyle name="20 % - Accent4 9 3 2 3" xfId="11774" xr:uid="{00000000-0005-0000-0000-0000032A0000}"/>
    <cellStyle name="20 % - Accent4 9 3 3" xfId="15790" xr:uid="{00000000-0005-0000-0000-0000042A0000}"/>
    <cellStyle name="20 % - Accent4 9 3 4" xfId="11551" xr:uid="{00000000-0005-0000-0000-0000052A0000}"/>
    <cellStyle name="20 % - Accent4 9 3_RH et QS" xfId="5141" xr:uid="{00000000-0005-0000-0000-0000062A0000}"/>
    <cellStyle name="20 % - Accent4 9 4" xfId="5142" xr:uid="{00000000-0005-0000-0000-0000072A0000}"/>
    <cellStyle name="20 % - Accent4 9 4 2" xfId="15933" xr:uid="{00000000-0005-0000-0000-0000082A0000}"/>
    <cellStyle name="20 % - Accent4 9 4 3" xfId="11776" xr:uid="{00000000-0005-0000-0000-0000092A0000}"/>
    <cellStyle name="20 % - Accent4 9 5" xfId="15410" xr:uid="{00000000-0005-0000-0000-00000A2A0000}"/>
    <cellStyle name="20 % - Accent4 9 6" xfId="11109" xr:uid="{00000000-0005-0000-0000-00000B2A0000}"/>
    <cellStyle name="20 % - Accent4 9_RH et QS" xfId="5143" xr:uid="{00000000-0005-0000-0000-00000C2A0000}"/>
    <cellStyle name="20 % - Accent5 10" xfId="4382" xr:uid="{00000000-0005-0000-0000-00000E2A0000}"/>
    <cellStyle name="20 % - Accent5 10 2" xfId="4677" xr:uid="{00000000-0005-0000-0000-00000F2A0000}"/>
    <cellStyle name="20 % - Accent5 10 2 2" xfId="5144" xr:uid="{00000000-0005-0000-0000-0000102A0000}"/>
    <cellStyle name="20 % - Accent5 10 2 2 2" xfId="15934" xr:uid="{00000000-0005-0000-0000-0000112A0000}"/>
    <cellStyle name="20 % - Accent5 10 2 2 3" xfId="11778" xr:uid="{00000000-0005-0000-0000-0000122A0000}"/>
    <cellStyle name="20 % - Accent5 10 2 3" xfId="15661" xr:uid="{00000000-0005-0000-0000-0000132A0000}"/>
    <cellStyle name="20 % - Accent5 10 2 4" xfId="11422" xr:uid="{00000000-0005-0000-0000-0000142A0000}"/>
    <cellStyle name="20 % - Accent5 10 2_RH et QS" xfId="5145" xr:uid="{00000000-0005-0000-0000-0000152A0000}"/>
    <cellStyle name="20 % - Accent5 10 3" xfId="4842" xr:uid="{00000000-0005-0000-0000-0000162A0000}"/>
    <cellStyle name="20 % - Accent5 10 3 2" xfId="5146" xr:uid="{00000000-0005-0000-0000-0000172A0000}"/>
    <cellStyle name="20 % - Accent5 10 3 2 2" xfId="15935" xr:uid="{00000000-0005-0000-0000-0000182A0000}"/>
    <cellStyle name="20 % - Accent5 10 3 2 3" xfId="11780" xr:uid="{00000000-0005-0000-0000-0000192A0000}"/>
    <cellStyle name="20 % - Accent5 10 3 3" xfId="15826" xr:uid="{00000000-0005-0000-0000-00001A2A0000}"/>
    <cellStyle name="20 % - Accent5 10 3 4" xfId="11587" xr:uid="{00000000-0005-0000-0000-00001B2A0000}"/>
    <cellStyle name="20 % - Accent5 10 3_RH et QS" xfId="5147" xr:uid="{00000000-0005-0000-0000-00001C2A0000}"/>
    <cellStyle name="20 % - Accent5 10 4" xfId="5148" xr:uid="{00000000-0005-0000-0000-00001D2A0000}"/>
    <cellStyle name="20 % - Accent5 10 4 2" xfId="15936" xr:uid="{00000000-0005-0000-0000-00001E2A0000}"/>
    <cellStyle name="20 % - Accent5 10 4 3" xfId="11782" xr:uid="{00000000-0005-0000-0000-00001F2A0000}"/>
    <cellStyle name="20 % - Accent5 10 5" xfId="15446" xr:uid="{00000000-0005-0000-0000-0000202A0000}"/>
    <cellStyle name="20 % - Accent5 10 6" xfId="11148" xr:uid="{00000000-0005-0000-0000-0000212A0000}"/>
    <cellStyle name="20 % - Accent5 10_RH et QS" xfId="5149" xr:uid="{00000000-0005-0000-0000-0000222A0000}"/>
    <cellStyle name="20 % - Accent5 11" xfId="4480" xr:uid="{00000000-0005-0000-0000-0000232A0000}"/>
    <cellStyle name="20 % - Accent5 11 2" xfId="5150" xr:uid="{00000000-0005-0000-0000-0000242A0000}"/>
    <cellStyle name="20 % - Accent5 11 2 2" xfId="15937" xr:uid="{00000000-0005-0000-0000-0000252A0000}"/>
    <cellStyle name="20 % - Accent5 11 2 3" xfId="11784" xr:uid="{00000000-0005-0000-0000-0000262A0000}"/>
    <cellStyle name="20 % - Accent5 11 3" xfId="15506" xr:uid="{00000000-0005-0000-0000-0000272A0000}"/>
    <cellStyle name="20 % - Accent5 11 4" xfId="11244" xr:uid="{00000000-0005-0000-0000-0000282A0000}"/>
    <cellStyle name="20 % - Accent5 11_RH et QS" xfId="5151" xr:uid="{00000000-0005-0000-0000-0000292A0000}"/>
    <cellStyle name="20 % - Accent5 12" xfId="4582" xr:uid="{00000000-0005-0000-0000-00002A2A0000}"/>
    <cellStyle name="20 % - Accent5 12 2" xfId="5152" xr:uid="{00000000-0005-0000-0000-00002B2A0000}"/>
    <cellStyle name="20 % - Accent5 12 2 2" xfId="15938" xr:uid="{00000000-0005-0000-0000-00002C2A0000}"/>
    <cellStyle name="20 % - Accent5 12 2 3" xfId="11786" xr:uid="{00000000-0005-0000-0000-00002D2A0000}"/>
    <cellStyle name="20 % - Accent5 12 3" xfId="15566" xr:uid="{00000000-0005-0000-0000-00002E2A0000}"/>
    <cellStyle name="20 % - Accent5 12 4" xfId="11327" xr:uid="{00000000-0005-0000-0000-00002F2A0000}"/>
    <cellStyle name="20 % - Accent5 12_RH et QS" xfId="5153" xr:uid="{00000000-0005-0000-0000-0000302A0000}"/>
    <cellStyle name="20 % - Accent5 13" xfId="4747" xr:uid="{00000000-0005-0000-0000-0000312A0000}"/>
    <cellStyle name="20 % - Accent5 13 2" xfId="5154" xr:uid="{00000000-0005-0000-0000-0000322A0000}"/>
    <cellStyle name="20 % - Accent5 13 2 2" xfId="15939" xr:uid="{00000000-0005-0000-0000-0000332A0000}"/>
    <cellStyle name="20 % - Accent5 13 2 3" xfId="11788" xr:uid="{00000000-0005-0000-0000-0000342A0000}"/>
    <cellStyle name="20 % - Accent5 13 3" xfId="15731" xr:uid="{00000000-0005-0000-0000-0000352A0000}"/>
    <cellStyle name="20 % - Accent5 13 4" xfId="11492" xr:uid="{00000000-0005-0000-0000-0000362A0000}"/>
    <cellStyle name="20 % - Accent5 13_RH et QS" xfId="5155" xr:uid="{00000000-0005-0000-0000-0000372A0000}"/>
    <cellStyle name="20 % - Accent5 14" xfId="15244" xr:uid="{00000000-0005-0000-0000-0000382A0000}"/>
    <cellStyle name="20 % - Accent5 15" xfId="10620" xr:uid="{00000000-0005-0000-0000-0000392A0000}"/>
    <cellStyle name="20 % - Accent5 2" xfId="2195" xr:uid="{00000000-0005-0000-0000-00003A2A0000}"/>
    <cellStyle name="20 % - Accent5 2 2" xfId="2196" xr:uid="{00000000-0005-0000-0000-00003B2A0000}"/>
    <cellStyle name="20 % - Accent5 2 2 2" xfId="3601" xr:uid="{00000000-0005-0000-0000-00003C2A0000}"/>
    <cellStyle name="20 % - Accent5 2 2_Parc Mobile" xfId="5156" xr:uid="{00000000-0005-0000-0000-00003D2A0000}"/>
    <cellStyle name="20 % - Accent5 2 3" xfId="3600" xr:uid="{00000000-0005-0000-0000-00003E2A0000}"/>
    <cellStyle name="20 % - Accent5 2 4" xfId="3758" xr:uid="{00000000-0005-0000-0000-00003F2A0000}"/>
    <cellStyle name="20 % - Accent5 2 5" xfId="4286" xr:uid="{00000000-0005-0000-0000-0000402A0000}"/>
    <cellStyle name="20 % - Accent5 2_CA Fixe" xfId="3477" xr:uid="{00000000-0005-0000-0000-0000412A0000}"/>
    <cellStyle name="20 % - Accent5 3" xfId="2197" xr:uid="{00000000-0005-0000-0000-0000422A0000}"/>
    <cellStyle name="20 % - Accent5 3 2" xfId="2198" xr:uid="{00000000-0005-0000-0000-0000432A0000}"/>
    <cellStyle name="20 % - Accent5 3 2 2" xfId="3603" xr:uid="{00000000-0005-0000-0000-0000442A0000}"/>
    <cellStyle name="20 % - Accent5 3 2_Parc Mobile" xfId="5157" xr:uid="{00000000-0005-0000-0000-0000452A0000}"/>
    <cellStyle name="20 % - Accent5 3 3" xfId="3602" xr:uid="{00000000-0005-0000-0000-0000462A0000}"/>
    <cellStyle name="20 % - Accent5 3 4" xfId="3759" xr:uid="{00000000-0005-0000-0000-0000472A0000}"/>
    <cellStyle name="20 % - Accent5 3 5" xfId="4287" xr:uid="{00000000-0005-0000-0000-0000482A0000}"/>
    <cellStyle name="20 % - Accent5 3_CA Fixe" xfId="3478" xr:uid="{00000000-0005-0000-0000-0000492A0000}"/>
    <cellStyle name="20 % - Accent5 4" xfId="2199" xr:uid="{00000000-0005-0000-0000-00004A2A0000}"/>
    <cellStyle name="20 % - Accent5 4 2" xfId="2200" xr:uid="{00000000-0005-0000-0000-00004B2A0000}"/>
    <cellStyle name="20 % - Accent5 4 2 2" xfId="3605" xr:uid="{00000000-0005-0000-0000-00004C2A0000}"/>
    <cellStyle name="20 % - Accent5 4 2_Parc Mobile" xfId="5158" xr:uid="{00000000-0005-0000-0000-00004D2A0000}"/>
    <cellStyle name="20 % - Accent5 4 3" xfId="3604" xr:uid="{00000000-0005-0000-0000-00004E2A0000}"/>
    <cellStyle name="20 % - Accent5 4 4" xfId="4288" xr:uid="{00000000-0005-0000-0000-00004F2A0000}"/>
    <cellStyle name="20 % - Accent5 4_CA Fixe" xfId="3479" xr:uid="{00000000-0005-0000-0000-0000502A0000}"/>
    <cellStyle name="20 % - Accent5 5" xfId="3760" xr:uid="{00000000-0005-0000-0000-0000512A0000}"/>
    <cellStyle name="20 % - Accent5 5 2" xfId="5159" xr:uid="{00000000-0005-0000-0000-0000522A0000}"/>
    <cellStyle name="20 % - Accent5 6" xfId="3761" xr:uid="{00000000-0005-0000-0000-0000532A0000}"/>
    <cellStyle name="20 % - Accent5 6 2" xfId="5160" xr:uid="{00000000-0005-0000-0000-0000542A0000}"/>
    <cellStyle name="20 % - Accent5 7" xfId="4241" xr:uid="{00000000-0005-0000-0000-0000552A0000}"/>
    <cellStyle name="20 % - Accent5 7 2" xfId="4615" xr:uid="{00000000-0005-0000-0000-0000562A0000}"/>
    <cellStyle name="20 % - Accent5 7 2 2" xfId="5161" xr:uid="{00000000-0005-0000-0000-0000572A0000}"/>
    <cellStyle name="20 % - Accent5 7 2 2 2" xfId="15940" xr:uid="{00000000-0005-0000-0000-0000582A0000}"/>
    <cellStyle name="20 % - Accent5 7 2 2 3" xfId="11795" xr:uid="{00000000-0005-0000-0000-0000592A0000}"/>
    <cellStyle name="20 % - Accent5 7 2 3" xfId="15599" xr:uid="{00000000-0005-0000-0000-00005A2A0000}"/>
    <cellStyle name="20 % - Accent5 7 2 4" xfId="11360" xr:uid="{00000000-0005-0000-0000-00005B2A0000}"/>
    <cellStyle name="20 % - Accent5 7 2_RH et QS" xfId="5162" xr:uid="{00000000-0005-0000-0000-00005C2A0000}"/>
    <cellStyle name="20 % - Accent5 7 3" xfId="4780" xr:uid="{00000000-0005-0000-0000-00005D2A0000}"/>
    <cellStyle name="20 % - Accent5 7 3 2" xfId="5163" xr:uid="{00000000-0005-0000-0000-00005E2A0000}"/>
    <cellStyle name="20 % - Accent5 7 3 2 2" xfId="15941" xr:uid="{00000000-0005-0000-0000-00005F2A0000}"/>
    <cellStyle name="20 % - Accent5 7 3 2 3" xfId="11797" xr:uid="{00000000-0005-0000-0000-0000602A0000}"/>
    <cellStyle name="20 % - Accent5 7 3 3" xfId="15764" xr:uid="{00000000-0005-0000-0000-0000612A0000}"/>
    <cellStyle name="20 % - Accent5 7 3 4" xfId="11525" xr:uid="{00000000-0005-0000-0000-0000622A0000}"/>
    <cellStyle name="20 % - Accent5 7 3_RH et QS" xfId="5164" xr:uid="{00000000-0005-0000-0000-0000632A0000}"/>
    <cellStyle name="20 % - Accent5 7 4" xfId="5165" xr:uid="{00000000-0005-0000-0000-0000642A0000}"/>
    <cellStyle name="20 % - Accent5 7 4 2" xfId="15942" xr:uid="{00000000-0005-0000-0000-0000652A0000}"/>
    <cellStyle name="20 % - Accent5 7 4 3" xfId="11799" xr:uid="{00000000-0005-0000-0000-0000662A0000}"/>
    <cellStyle name="20 % - Accent5 7 5" xfId="15382" xr:uid="{00000000-0005-0000-0000-0000672A0000}"/>
    <cellStyle name="20 % - Accent5 7 6" xfId="11023" xr:uid="{00000000-0005-0000-0000-0000682A0000}"/>
    <cellStyle name="20 % - Accent5 7_RH et QS" xfId="5166" xr:uid="{00000000-0005-0000-0000-0000692A0000}"/>
    <cellStyle name="20 % - Accent5 8" xfId="4353" xr:uid="{00000000-0005-0000-0000-00006A2A0000}"/>
    <cellStyle name="20 % - Accent5 8 2" xfId="4650" xr:uid="{00000000-0005-0000-0000-00006B2A0000}"/>
    <cellStyle name="20 % - Accent5 8 2 2" xfId="5167" xr:uid="{00000000-0005-0000-0000-00006C2A0000}"/>
    <cellStyle name="20 % - Accent5 8 2 2 2" xfId="15943" xr:uid="{00000000-0005-0000-0000-00006D2A0000}"/>
    <cellStyle name="20 % - Accent5 8 2 2 3" xfId="11801" xr:uid="{00000000-0005-0000-0000-00006E2A0000}"/>
    <cellStyle name="20 % - Accent5 8 2 3" xfId="15634" xr:uid="{00000000-0005-0000-0000-00006F2A0000}"/>
    <cellStyle name="20 % - Accent5 8 2 4" xfId="11395" xr:uid="{00000000-0005-0000-0000-0000702A0000}"/>
    <cellStyle name="20 % - Accent5 8 2_RH et QS" xfId="5168" xr:uid="{00000000-0005-0000-0000-0000712A0000}"/>
    <cellStyle name="20 % - Accent5 8 3" xfId="4815" xr:uid="{00000000-0005-0000-0000-0000722A0000}"/>
    <cellStyle name="20 % - Accent5 8 3 2" xfId="5169" xr:uid="{00000000-0005-0000-0000-0000732A0000}"/>
    <cellStyle name="20 % - Accent5 8 3 2 2" xfId="15944" xr:uid="{00000000-0005-0000-0000-0000742A0000}"/>
    <cellStyle name="20 % - Accent5 8 3 2 3" xfId="11803" xr:uid="{00000000-0005-0000-0000-0000752A0000}"/>
    <cellStyle name="20 % - Accent5 8 3 3" xfId="15799" xr:uid="{00000000-0005-0000-0000-0000762A0000}"/>
    <cellStyle name="20 % - Accent5 8 3 4" xfId="11560" xr:uid="{00000000-0005-0000-0000-0000772A0000}"/>
    <cellStyle name="20 % - Accent5 8 3_RH et QS" xfId="5170" xr:uid="{00000000-0005-0000-0000-0000782A0000}"/>
    <cellStyle name="20 % - Accent5 8 4" xfId="5171" xr:uid="{00000000-0005-0000-0000-0000792A0000}"/>
    <cellStyle name="20 % - Accent5 8 4 2" xfId="15945" xr:uid="{00000000-0005-0000-0000-00007A2A0000}"/>
    <cellStyle name="20 % - Accent5 8 4 3" xfId="11805" xr:uid="{00000000-0005-0000-0000-00007B2A0000}"/>
    <cellStyle name="20 % - Accent5 8 5" xfId="15419" xr:uid="{00000000-0005-0000-0000-00007C2A0000}"/>
    <cellStyle name="20 % - Accent5 8 6" xfId="11120" xr:uid="{00000000-0005-0000-0000-00007D2A0000}"/>
    <cellStyle name="20 % - Accent5 8_RH et QS" xfId="5172" xr:uid="{00000000-0005-0000-0000-00007E2A0000}"/>
    <cellStyle name="20 % - Accent5 9" xfId="4223" xr:uid="{00000000-0005-0000-0000-00007F2A0000}"/>
    <cellStyle name="20 % - Accent5 9 2" xfId="4600" xr:uid="{00000000-0005-0000-0000-0000802A0000}"/>
    <cellStyle name="20 % - Accent5 9 2 2" xfId="5173" xr:uid="{00000000-0005-0000-0000-0000812A0000}"/>
    <cellStyle name="20 % - Accent5 9 2 2 2" xfId="15946" xr:uid="{00000000-0005-0000-0000-0000822A0000}"/>
    <cellStyle name="20 % - Accent5 9 2 2 3" xfId="11807" xr:uid="{00000000-0005-0000-0000-0000832A0000}"/>
    <cellStyle name="20 % - Accent5 9 2 3" xfId="15584" xr:uid="{00000000-0005-0000-0000-0000842A0000}"/>
    <cellStyle name="20 % - Accent5 9 2 4" xfId="11345" xr:uid="{00000000-0005-0000-0000-0000852A0000}"/>
    <cellStyle name="20 % - Accent5 9 2_RH et QS" xfId="5174" xr:uid="{00000000-0005-0000-0000-0000862A0000}"/>
    <cellStyle name="20 % - Accent5 9 3" xfId="4765" xr:uid="{00000000-0005-0000-0000-0000872A0000}"/>
    <cellStyle name="20 % - Accent5 9 3 2" xfId="5175" xr:uid="{00000000-0005-0000-0000-0000882A0000}"/>
    <cellStyle name="20 % - Accent5 9 3 2 2" xfId="15947" xr:uid="{00000000-0005-0000-0000-0000892A0000}"/>
    <cellStyle name="20 % - Accent5 9 3 2 3" xfId="11809" xr:uid="{00000000-0005-0000-0000-00008A2A0000}"/>
    <cellStyle name="20 % - Accent5 9 3 3" xfId="15749" xr:uid="{00000000-0005-0000-0000-00008B2A0000}"/>
    <cellStyle name="20 % - Accent5 9 3 4" xfId="11510" xr:uid="{00000000-0005-0000-0000-00008C2A0000}"/>
    <cellStyle name="20 % - Accent5 9 3_RH et QS" xfId="5176" xr:uid="{00000000-0005-0000-0000-00008D2A0000}"/>
    <cellStyle name="20 % - Accent5 9 4" xfId="5177" xr:uid="{00000000-0005-0000-0000-00008E2A0000}"/>
    <cellStyle name="20 % - Accent5 9 4 2" xfId="15948" xr:uid="{00000000-0005-0000-0000-00008F2A0000}"/>
    <cellStyle name="20 % - Accent5 9 4 3" xfId="11811" xr:uid="{00000000-0005-0000-0000-0000902A0000}"/>
    <cellStyle name="20 % - Accent5 9 5" xfId="15367" xr:uid="{00000000-0005-0000-0000-0000912A0000}"/>
    <cellStyle name="20 % - Accent5 9 6" xfId="11007" xr:uid="{00000000-0005-0000-0000-0000922A0000}"/>
    <cellStyle name="20 % - Accent5 9_RH et QS" xfId="5178" xr:uid="{00000000-0005-0000-0000-0000932A0000}"/>
    <cellStyle name="20 % - Accent6 10" xfId="4265" xr:uid="{00000000-0005-0000-0000-0000952A0000}"/>
    <cellStyle name="20 % - Accent6 10 2" xfId="4628" xr:uid="{00000000-0005-0000-0000-0000962A0000}"/>
    <cellStyle name="20 % - Accent6 10 2 2" xfId="5179" xr:uid="{00000000-0005-0000-0000-0000972A0000}"/>
    <cellStyle name="20 % - Accent6 10 2 2 2" xfId="15949" xr:uid="{00000000-0005-0000-0000-0000982A0000}"/>
    <cellStyle name="20 % - Accent6 10 2 2 3" xfId="11813" xr:uid="{00000000-0005-0000-0000-0000992A0000}"/>
    <cellStyle name="20 % - Accent6 10 2 3" xfId="15612" xr:uid="{00000000-0005-0000-0000-00009A2A0000}"/>
    <cellStyle name="20 % - Accent6 10 2 4" xfId="11373" xr:uid="{00000000-0005-0000-0000-00009B2A0000}"/>
    <cellStyle name="20 % - Accent6 10 2_RH et QS" xfId="5180" xr:uid="{00000000-0005-0000-0000-00009C2A0000}"/>
    <cellStyle name="20 % - Accent6 10 3" xfId="4793" xr:uid="{00000000-0005-0000-0000-00009D2A0000}"/>
    <cellStyle name="20 % - Accent6 10 3 2" xfId="5181" xr:uid="{00000000-0005-0000-0000-00009E2A0000}"/>
    <cellStyle name="20 % - Accent6 10 3 2 2" xfId="15950" xr:uid="{00000000-0005-0000-0000-00009F2A0000}"/>
    <cellStyle name="20 % - Accent6 10 3 2 3" xfId="11815" xr:uid="{00000000-0005-0000-0000-0000A02A0000}"/>
    <cellStyle name="20 % - Accent6 10 3 3" xfId="15777" xr:uid="{00000000-0005-0000-0000-0000A12A0000}"/>
    <cellStyle name="20 % - Accent6 10 3 4" xfId="11538" xr:uid="{00000000-0005-0000-0000-0000A22A0000}"/>
    <cellStyle name="20 % - Accent6 10 3_RH et QS" xfId="5182" xr:uid="{00000000-0005-0000-0000-0000A32A0000}"/>
    <cellStyle name="20 % - Accent6 10 4" xfId="5183" xr:uid="{00000000-0005-0000-0000-0000A42A0000}"/>
    <cellStyle name="20 % - Accent6 10 4 2" xfId="15951" xr:uid="{00000000-0005-0000-0000-0000A52A0000}"/>
    <cellStyle name="20 % - Accent6 10 4 3" xfId="11817" xr:uid="{00000000-0005-0000-0000-0000A62A0000}"/>
    <cellStyle name="20 % - Accent6 10 5" xfId="15396" xr:uid="{00000000-0005-0000-0000-0000A72A0000}"/>
    <cellStyle name="20 % - Accent6 10 6" xfId="11044" xr:uid="{00000000-0005-0000-0000-0000A82A0000}"/>
    <cellStyle name="20 % - Accent6 10_RH et QS" xfId="5184" xr:uid="{00000000-0005-0000-0000-0000A92A0000}"/>
    <cellStyle name="20 % - Accent6 11" xfId="4482" xr:uid="{00000000-0005-0000-0000-0000AA2A0000}"/>
    <cellStyle name="20 % - Accent6 11 2" xfId="5185" xr:uid="{00000000-0005-0000-0000-0000AB2A0000}"/>
    <cellStyle name="20 % - Accent6 11 2 2" xfId="15952" xr:uid="{00000000-0005-0000-0000-0000AC2A0000}"/>
    <cellStyle name="20 % - Accent6 11 2 3" xfId="11819" xr:uid="{00000000-0005-0000-0000-0000AD2A0000}"/>
    <cellStyle name="20 % - Accent6 11 3" xfId="15508" xr:uid="{00000000-0005-0000-0000-0000AE2A0000}"/>
    <cellStyle name="20 % - Accent6 11 4" xfId="11246" xr:uid="{00000000-0005-0000-0000-0000AF2A0000}"/>
    <cellStyle name="20 % - Accent6 11_RH et QS" xfId="5186" xr:uid="{00000000-0005-0000-0000-0000B02A0000}"/>
    <cellStyle name="20 % - Accent6 12" xfId="4584" xr:uid="{00000000-0005-0000-0000-0000B12A0000}"/>
    <cellStyle name="20 % - Accent6 12 2" xfId="5187" xr:uid="{00000000-0005-0000-0000-0000B22A0000}"/>
    <cellStyle name="20 % - Accent6 12 2 2" xfId="15953" xr:uid="{00000000-0005-0000-0000-0000B32A0000}"/>
    <cellStyle name="20 % - Accent6 12 2 3" xfId="11821" xr:uid="{00000000-0005-0000-0000-0000B42A0000}"/>
    <cellStyle name="20 % - Accent6 12 3" xfId="15568" xr:uid="{00000000-0005-0000-0000-0000B52A0000}"/>
    <cellStyle name="20 % - Accent6 12 4" xfId="11329" xr:uid="{00000000-0005-0000-0000-0000B62A0000}"/>
    <cellStyle name="20 % - Accent6 12_RH et QS" xfId="5188" xr:uid="{00000000-0005-0000-0000-0000B72A0000}"/>
    <cellStyle name="20 % - Accent6 13" xfId="4749" xr:uid="{00000000-0005-0000-0000-0000B82A0000}"/>
    <cellStyle name="20 % - Accent6 13 2" xfId="5189" xr:uid="{00000000-0005-0000-0000-0000B92A0000}"/>
    <cellStyle name="20 % - Accent6 13 2 2" xfId="15954" xr:uid="{00000000-0005-0000-0000-0000BA2A0000}"/>
    <cellStyle name="20 % - Accent6 13 2 3" xfId="11823" xr:uid="{00000000-0005-0000-0000-0000BB2A0000}"/>
    <cellStyle name="20 % - Accent6 13 3" xfId="15733" xr:uid="{00000000-0005-0000-0000-0000BC2A0000}"/>
    <cellStyle name="20 % - Accent6 13 4" xfId="11494" xr:uid="{00000000-0005-0000-0000-0000BD2A0000}"/>
    <cellStyle name="20 % - Accent6 13_RH et QS" xfId="5190" xr:uid="{00000000-0005-0000-0000-0000BE2A0000}"/>
    <cellStyle name="20 % - Accent6 14" xfId="15246" xr:uid="{00000000-0005-0000-0000-0000BF2A0000}"/>
    <cellStyle name="20 % - Accent6 15" xfId="10622" xr:uid="{00000000-0005-0000-0000-0000C02A0000}"/>
    <cellStyle name="20 % - Accent6 2" xfId="2201" xr:uid="{00000000-0005-0000-0000-0000C12A0000}"/>
    <cellStyle name="20 % - Accent6 2 2" xfId="2202" xr:uid="{00000000-0005-0000-0000-0000C22A0000}"/>
    <cellStyle name="20 % - Accent6 2 2 2" xfId="3607" xr:uid="{00000000-0005-0000-0000-0000C32A0000}"/>
    <cellStyle name="20 % - Accent6 2 2 3" xfId="4494" xr:uid="{00000000-0005-0000-0000-0000C42A0000}"/>
    <cellStyle name="20 % - Accent6 2 2_Parc Mobile" xfId="5191" xr:uid="{00000000-0005-0000-0000-0000C52A0000}"/>
    <cellStyle name="20 % - Accent6 2 3" xfId="3606" xr:uid="{00000000-0005-0000-0000-0000C62A0000}"/>
    <cellStyle name="20 % - Accent6 2 4" xfId="3762" xr:uid="{00000000-0005-0000-0000-0000C72A0000}"/>
    <cellStyle name="20 % - Accent6 2 5" xfId="4289" xr:uid="{00000000-0005-0000-0000-0000C82A0000}"/>
    <cellStyle name="20 % - Accent6 2_CA Fixe" xfId="3480" xr:uid="{00000000-0005-0000-0000-0000C92A0000}"/>
    <cellStyle name="20 % - Accent6 3" xfId="2203" xr:uid="{00000000-0005-0000-0000-0000CA2A0000}"/>
    <cellStyle name="20 % - Accent6 3 2" xfId="2204" xr:uid="{00000000-0005-0000-0000-0000CB2A0000}"/>
    <cellStyle name="20 % - Accent6 3 2 2" xfId="3609" xr:uid="{00000000-0005-0000-0000-0000CC2A0000}"/>
    <cellStyle name="20 % - Accent6 3 2_Parc Mobile" xfId="5192" xr:uid="{00000000-0005-0000-0000-0000CD2A0000}"/>
    <cellStyle name="20 % - Accent6 3 3" xfId="3608" xr:uid="{00000000-0005-0000-0000-0000CE2A0000}"/>
    <cellStyle name="20 % - Accent6 3 4" xfId="3763" xr:uid="{00000000-0005-0000-0000-0000CF2A0000}"/>
    <cellStyle name="20 % - Accent6 3 5" xfId="4290" xr:uid="{00000000-0005-0000-0000-0000D02A0000}"/>
    <cellStyle name="20 % - Accent6 3_CA Fixe" xfId="3481" xr:uid="{00000000-0005-0000-0000-0000D12A0000}"/>
    <cellStyle name="20 % - Accent6 4" xfId="2205" xr:uid="{00000000-0005-0000-0000-0000D22A0000}"/>
    <cellStyle name="20 % - Accent6 4 2" xfId="2206" xr:uid="{00000000-0005-0000-0000-0000D32A0000}"/>
    <cellStyle name="20 % - Accent6 4 2 2" xfId="3611" xr:uid="{00000000-0005-0000-0000-0000D42A0000}"/>
    <cellStyle name="20 % - Accent6 4 2_Parc Mobile" xfId="5193" xr:uid="{00000000-0005-0000-0000-0000D52A0000}"/>
    <cellStyle name="20 % - Accent6 4 3" xfId="3610" xr:uid="{00000000-0005-0000-0000-0000D62A0000}"/>
    <cellStyle name="20 % - Accent6 4 4" xfId="3764" xr:uid="{00000000-0005-0000-0000-0000D72A0000}"/>
    <cellStyle name="20 % - Accent6 4 5" xfId="4291" xr:uid="{00000000-0005-0000-0000-0000D82A0000}"/>
    <cellStyle name="20 % - Accent6 4_CA Fixe" xfId="3482" xr:uid="{00000000-0005-0000-0000-0000D92A0000}"/>
    <cellStyle name="20 % - Accent6 5" xfId="2207" xr:uid="{00000000-0005-0000-0000-0000DA2A0000}"/>
    <cellStyle name="20 % - Accent6 5 2" xfId="3612" xr:uid="{00000000-0005-0000-0000-0000DB2A0000}"/>
    <cellStyle name="20 % - Accent6 6" xfId="3765" xr:uid="{00000000-0005-0000-0000-0000DC2A0000}"/>
    <cellStyle name="20 % - Accent6 6 2" xfId="5194" xr:uid="{00000000-0005-0000-0000-0000DD2A0000}"/>
    <cellStyle name="20 % - Accent6 7" xfId="4242" xr:uid="{00000000-0005-0000-0000-0000DE2A0000}"/>
    <cellStyle name="20 % - Accent6 7 2" xfId="4616" xr:uid="{00000000-0005-0000-0000-0000DF2A0000}"/>
    <cellStyle name="20 % - Accent6 7 2 2" xfId="5195" xr:uid="{00000000-0005-0000-0000-0000E02A0000}"/>
    <cellStyle name="20 % - Accent6 7 2 2 2" xfId="15955" xr:uid="{00000000-0005-0000-0000-0000E12A0000}"/>
    <cellStyle name="20 % - Accent6 7 2 2 3" xfId="11829" xr:uid="{00000000-0005-0000-0000-0000E22A0000}"/>
    <cellStyle name="20 % - Accent6 7 2 3" xfId="15600" xr:uid="{00000000-0005-0000-0000-0000E32A0000}"/>
    <cellStyle name="20 % - Accent6 7 2 4" xfId="11361" xr:uid="{00000000-0005-0000-0000-0000E42A0000}"/>
    <cellStyle name="20 % - Accent6 7 2_RH et QS" xfId="5196" xr:uid="{00000000-0005-0000-0000-0000E52A0000}"/>
    <cellStyle name="20 % - Accent6 7 3" xfId="4781" xr:uid="{00000000-0005-0000-0000-0000E62A0000}"/>
    <cellStyle name="20 % - Accent6 7 3 2" xfId="5197" xr:uid="{00000000-0005-0000-0000-0000E72A0000}"/>
    <cellStyle name="20 % - Accent6 7 3 2 2" xfId="15956" xr:uid="{00000000-0005-0000-0000-0000E82A0000}"/>
    <cellStyle name="20 % - Accent6 7 3 2 3" xfId="11831" xr:uid="{00000000-0005-0000-0000-0000E92A0000}"/>
    <cellStyle name="20 % - Accent6 7 3 3" xfId="15765" xr:uid="{00000000-0005-0000-0000-0000EA2A0000}"/>
    <cellStyle name="20 % - Accent6 7 3 4" xfId="11526" xr:uid="{00000000-0005-0000-0000-0000EB2A0000}"/>
    <cellStyle name="20 % - Accent6 7 3_RH et QS" xfId="5198" xr:uid="{00000000-0005-0000-0000-0000EC2A0000}"/>
    <cellStyle name="20 % - Accent6 7 4" xfId="5199" xr:uid="{00000000-0005-0000-0000-0000ED2A0000}"/>
    <cellStyle name="20 % - Accent6 7 4 2" xfId="15957" xr:uid="{00000000-0005-0000-0000-0000EE2A0000}"/>
    <cellStyle name="20 % - Accent6 7 4 3" xfId="11833" xr:uid="{00000000-0005-0000-0000-0000EF2A0000}"/>
    <cellStyle name="20 % - Accent6 7 5" xfId="15383" xr:uid="{00000000-0005-0000-0000-0000F02A0000}"/>
    <cellStyle name="20 % - Accent6 7 6" xfId="11024" xr:uid="{00000000-0005-0000-0000-0000F12A0000}"/>
    <cellStyle name="20 % - Accent6 7_RH et QS" xfId="5200" xr:uid="{00000000-0005-0000-0000-0000F22A0000}"/>
    <cellStyle name="20 % - Accent6 8" xfId="4352" xr:uid="{00000000-0005-0000-0000-0000F32A0000}"/>
    <cellStyle name="20 % - Accent6 8 2" xfId="4649" xr:uid="{00000000-0005-0000-0000-0000F42A0000}"/>
    <cellStyle name="20 % - Accent6 8 2 2" xfId="5201" xr:uid="{00000000-0005-0000-0000-0000F52A0000}"/>
    <cellStyle name="20 % - Accent6 8 2 2 2" xfId="15958" xr:uid="{00000000-0005-0000-0000-0000F62A0000}"/>
    <cellStyle name="20 % - Accent6 8 2 2 3" xfId="11835" xr:uid="{00000000-0005-0000-0000-0000F72A0000}"/>
    <cellStyle name="20 % - Accent6 8 2 3" xfId="15633" xr:uid="{00000000-0005-0000-0000-0000F82A0000}"/>
    <cellStyle name="20 % - Accent6 8 2 4" xfId="11394" xr:uid="{00000000-0005-0000-0000-0000F92A0000}"/>
    <cellStyle name="20 % - Accent6 8 2_RH et QS" xfId="5202" xr:uid="{00000000-0005-0000-0000-0000FA2A0000}"/>
    <cellStyle name="20 % - Accent6 8 3" xfId="4814" xr:uid="{00000000-0005-0000-0000-0000FB2A0000}"/>
    <cellStyle name="20 % - Accent6 8 3 2" xfId="5203" xr:uid="{00000000-0005-0000-0000-0000FC2A0000}"/>
    <cellStyle name="20 % - Accent6 8 3 2 2" xfId="15959" xr:uid="{00000000-0005-0000-0000-0000FD2A0000}"/>
    <cellStyle name="20 % - Accent6 8 3 2 3" xfId="11837" xr:uid="{00000000-0005-0000-0000-0000FE2A0000}"/>
    <cellStyle name="20 % - Accent6 8 3 3" xfId="15798" xr:uid="{00000000-0005-0000-0000-0000FF2A0000}"/>
    <cellStyle name="20 % - Accent6 8 3 4" xfId="11559" xr:uid="{00000000-0005-0000-0000-0000002B0000}"/>
    <cellStyle name="20 % - Accent6 8 3_RH et QS" xfId="5204" xr:uid="{00000000-0005-0000-0000-0000012B0000}"/>
    <cellStyle name="20 % - Accent6 8 4" xfId="5205" xr:uid="{00000000-0005-0000-0000-0000022B0000}"/>
    <cellStyle name="20 % - Accent6 8 4 2" xfId="15960" xr:uid="{00000000-0005-0000-0000-0000032B0000}"/>
    <cellStyle name="20 % - Accent6 8 4 3" xfId="11839" xr:uid="{00000000-0005-0000-0000-0000042B0000}"/>
    <cellStyle name="20 % - Accent6 8 5" xfId="15418" xr:uid="{00000000-0005-0000-0000-0000052B0000}"/>
    <cellStyle name="20 % - Accent6 8 6" xfId="11119" xr:uid="{00000000-0005-0000-0000-0000062B0000}"/>
    <cellStyle name="20 % - Accent6 8_RH et QS" xfId="5206" xr:uid="{00000000-0005-0000-0000-0000072B0000}"/>
    <cellStyle name="20 % - Accent6 9" xfId="4343" xr:uid="{00000000-0005-0000-0000-0000082B0000}"/>
    <cellStyle name="20 % - Accent6 9 2" xfId="4642" xr:uid="{00000000-0005-0000-0000-0000092B0000}"/>
    <cellStyle name="20 % - Accent6 9 2 2" xfId="5207" xr:uid="{00000000-0005-0000-0000-00000A2B0000}"/>
    <cellStyle name="20 % - Accent6 9 2 2 2" xfId="15961" xr:uid="{00000000-0005-0000-0000-00000B2B0000}"/>
    <cellStyle name="20 % - Accent6 9 2 2 3" xfId="11841" xr:uid="{00000000-0005-0000-0000-00000C2B0000}"/>
    <cellStyle name="20 % - Accent6 9 2 3" xfId="15626" xr:uid="{00000000-0005-0000-0000-00000D2B0000}"/>
    <cellStyle name="20 % - Accent6 9 2 4" xfId="11387" xr:uid="{00000000-0005-0000-0000-00000E2B0000}"/>
    <cellStyle name="20 % - Accent6 9 2_RH et QS" xfId="5208" xr:uid="{00000000-0005-0000-0000-00000F2B0000}"/>
    <cellStyle name="20 % - Accent6 9 3" xfId="4807" xr:uid="{00000000-0005-0000-0000-0000102B0000}"/>
    <cellStyle name="20 % - Accent6 9 3 2" xfId="5209" xr:uid="{00000000-0005-0000-0000-0000112B0000}"/>
    <cellStyle name="20 % - Accent6 9 3 2 2" xfId="15962" xr:uid="{00000000-0005-0000-0000-0000122B0000}"/>
    <cellStyle name="20 % - Accent6 9 3 2 3" xfId="11843" xr:uid="{00000000-0005-0000-0000-0000132B0000}"/>
    <cellStyle name="20 % - Accent6 9 3 3" xfId="15791" xr:uid="{00000000-0005-0000-0000-0000142B0000}"/>
    <cellStyle name="20 % - Accent6 9 3 4" xfId="11552" xr:uid="{00000000-0005-0000-0000-0000152B0000}"/>
    <cellStyle name="20 % - Accent6 9 3_RH et QS" xfId="5210" xr:uid="{00000000-0005-0000-0000-0000162B0000}"/>
    <cellStyle name="20 % - Accent6 9 4" xfId="5211" xr:uid="{00000000-0005-0000-0000-0000172B0000}"/>
    <cellStyle name="20 % - Accent6 9 4 2" xfId="15963" xr:uid="{00000000-0005-0000-0000-0000182B0000}"/>
    <cellStyle name="20 % - Accent6 9 4 3" xfId="11845" xr:uid="{00000000-0005-0000-0000-0000192B0000}"/>
    <cellStyle name="20 % - Accent6 9 5" xfId="15411" xr:uid="{00000000-0005-0000-0000-00001A2B0000}"/>
    <cellStyle name="20 % - Accent6 9 6" xfId="11110" xr:uid="{00000000-0005-0000-0000-00001B2B0000}"/>
    <cellStyle name="20 % - Accent6 9_RH et QS" xfId="5212" xr:uid="{00000000-0005-0000-0000-00001C2B0000}"/>
    <cellStyle name="20% - Accent1" xfId="3705" builtinId="30" customBuiltin="1"/>
    <cellStyle name="20% - Accent1 10" xfId="5213" xr:uid="{00000000-0005-0000-0000-00001D2B0000}"/>
    <cellStyle name="20% - Accent1 10 2" xfId="5214" xr:uid="{00000000-0005-0000-0000-00001E2B0000}"/>
    <cellStyle name="20% - Accent1 10 2 2" xfId="15965" xr:uid="{00000000-0005-0000-0000-00001F2B0000}"/>
    <cellStyle name="20% - Accent1 10 2 3" xfId="11848" xr:uid="{00000000-0005-0000-0000-0000202B0000}"/>
    <cellStyle name="20% - Accent1 10 3" xfId="15964" xr:uid="{00000000-0005-0000-0000-0000212B0000}"/>
    <cellStyle name="20% - Accent1 10 4" xfId="11847" xr:uid="{00000000-0005-0000-0000-0000222B0000}"/>
    <cellStyle name="20% - Accent1 10_RH et QS" xfId="5215" xr:uid="{00000000-0005-0000-0000-0000232B0000}"/>
    <cellStyle name="20% - Accent1 11" xfId="5216" xr:uid="{00000000-0005-0000-0000-0000242B0000}"/>
    <cellStyle name="20% - Accent1 11 2" xfId="5217" xr:uid="{00000000-0005-0000-0000-0000252B0000}"/>
    <cellStyle name="20% - Accent1 11 2 2" xfId="15967" xr:uid="{00000000-0005-0000-0000-0000262B0000}"/>
    <cellStyle name="20% - Accent1 11 2 3" xfId="11851" xr:uid="{00000000-0005-0000-0000-0000272B0000}"/>
    <cellStyle name="20% - Accent1 11 3" xfId="15966" xr:uid="{00000000-0005-0000-0000-0000282B0000}"/>
    <cellStyle name="20% - Accent1 11 4" xfId="11850" xr:uid="{00000000-0005-0000-0000-0000292B0000}"/>
    <cellStyle name="20% - Accent1 11_RH et QS" xfId="5218" xr:uid="{00000000-0005-0000-0000-00002A2B0000}"/>
    <cellStyle name="20% - Accent1 12" xfId="5219" xr:uid="{00000000-0005-0000-0000-00002B2B0000}"/>
    <cellStyle name="20% - Accent1 12 2" xfId="5220" xr:uid="{00000000-0005-0000-0000-00002C2B0000}"/>
    <cellStyle name="20% - Accent1 12 2 2" xfId="15969" xr:uid="{00000000-0005-0000-0000-00002D2B0000}"/>
    <cellStyle name="20% - Accent1 12 2 3" xfId="11854" xr:uid="{00000000-0005-0000-0000-00002E2B0000}"/>
    <cellStyle name="20% - Accent1 12 3" xfId="15968" xr:uid="{00000000-0005-0000-0000-00002F2B0000}"/>
    <cellStyle name="20% - Accent1 12 4" xfId="11853" xr:uid="{00000000-0005-0000-0000-0000302B0000}"/>
    <cellStyle name="20% - Accent1 12_RH et QS" xfId="5221" xr:uid="{00000000-0005-0000-0000-0000312B0000}"/>
    <cellStyle name="20% - Accent1 13" xfId="5222" xr:uid="{00000000-0005-0000-0000-0000322B0000}"/>
    <cellStyle name="20% - Accent1 13 2" xfId="5223" xr:uid="{00000000-0005-0000-0000-0000332B0000}"/>
    <cellStyle name="20% - Accent1 13 2 2" xfId="15971" xr:uid="{00000000-0005-0000-0000-0000342B0000}"/>
    <cellStyle name="20% - Accent1 13 2 3" xfId="11857" xr:uid="{00000000-0005-0000-0000-0000352B0000}"/>
    <cellStyle name="20% - Accent1 13 3" xfId="15970" xr:uid="{00000000-0005-0000-0000-0000362B0000}"/>
    <cellStyle name="20% - Accent1 13 4" xfId="11856" xr:uid="{00000000-0005-0000-0000-0000372B0000}"/>
    <cellStyle name="20% - Accent1 13_RH et QS" xfId="5224" xr:uid="{00000000-0005-0000-0000-0000382B0000}"/>
    <cellStyle name="20% - Accent1 14" xfId="5225" xr:uid="{00000000-0005-0000-0000-0000392B0000}"/>
    <cellStyle name="20% - Accent1 14 2" xfId="5226" xr:uid="{00000000-0005-0000-0000-00003A2B0000}"/>
    <cellStyle name="20% - Accent1 14 2 2" xfId="15973" xr:uid="{00000000-0005-0000-0000-00003B2B0000}"/>
    <cellStyle name="20% - Accent1 14 2 3" xfId="11860" xr:uid="{00000000-0005-0000-0000-00003C2B0000}"/>
    <cellStyle name="20% - Accent1 14 3" xfId="15972" xr:uid="{00000000-0005-0000-0000-00003D2B0000}"/>
    <cellStyle name="20% - Accent1 14 4" xfId="11859" xr:uid="{00000000-0005-0000-0000-00003E2B0000}"/>
    <cellStyle name="20% - Accent1 14_RH et QS" xfId="5227" xr:uid="{00000000-0005-0000-0000-00003F2B0000}"/>
    <cellStyle name="20% - Accent1 15" xfId="5228" xr:uid="{00000000-0005-0000-0000-0000402B0000}"/>
    <cellStyle name="20% - Accent1 15 2" xfId="5229" xr:uid="{00000000-0005-0000-0000-0000412B0000}"/>
    <cellStyle name="20% - Accent1 15 2 2" xfId="15975" xr:uid="{00000000-0005-0000-0000-0000422B0000}"/>
    <cellStyle name="20% - Accent1 15 2 3" xfId="11863" xr:uid="{00000000-0005-0000-0000-0000432B0000}"/>
    <cellStyle name="20% - Accent1 15 3" xfId="15974" xr:uid="{00000000-0005-0000-0000-0000442B0000}"/>
    <cellStyle name="20% - Accent1 15 4" xfId="11862" xr:uid="{00000000-0005-0000-0000-0000452B0000}"/>
    <cellStyle name="20% - Accent1 15_RH et QS" xfId="5230" xr:uid="{00000000-0005-0000-0000-0000462B0000}"/>
    <cellStyle name="20% - Accent1 16" xfId="5231" xr:uid="{00000000-0005-0000-0000-0000472B0000}"/>
    <cellStyle name="20% - Accent1 16 2" xfId="5232" xr:uid="{00000000-0005-0000-0000-0000482B0000}"/>
    <cellStyle name="20% - Accent1 16 2 2" xfId="15977" xr:uid="{00000000-0005-0000-0000-0000492B0000}"/>
    <cellStyle name="20% - Accent1 16 2 3" xfId="11866" xr:uid="{00000000-0005-0000-0000-00004A2B0000}"/>
    <cellStyle name="20% - Accent1 16 3" xfId="15976" xr:uid="{00000000-0005-0000-0000-00004B2B0000}"/>
    <cellStyle name="20% - Accent1 16 4" xfId="11865" xr:uid="{00000000-0005-0000-0000-00004C2B0000}"/>
    <cellStyle name="20% - Accent1 16_RH et QS" xfId="5233" xr:uid="{00000000-0005-0000-0000-00004D2B0000}"/>
    <cellStyle name="20% - Accent1 17" xfId="5234" xr:uid="{00000000-0005-0000-0000-00004E2B0000}"/>
    <cellStyle name="20% - Accent1 17 2" xfId="5235" xr:uid="{00000000-0005-0000-0000-00004F2B0000}"/>
    <cellStyle name="20% - Accent1 17 2 2" xfId="15979" xr:uid="{00000000-0005-0000-0000-0000502B0000}"/>
    <cellStyle name="20% - Accent1 17 2 3" xfId="11869" xr:uid="{00000000-0005-0000-0000-0000512B0000}"/>
    <cellStyle name="20% - Accent1 17 3" xfId="15978" xr:uid="{00000000-0005-0000-0000-0000522B0000}"/>
    <cellStyle name="20% - Accent1 17 4" xfId="11868" xr:uid="{00000000-0005-0000-0000-0000532B0000}"/>
    <cellStyle name="20% - Accent1 17_RH et QS" xfId="5236" xr:uid="{00000000-0005-0000-0000-0000542B0000}"/>
    <cellStyle name="20% - Accent1 18" xfId="5237" xr:uid="{00000000-0005-0000-0000-0000552B0000}"/>
    <cellStyle name="20% - Accent1 18 2" xfId="5238" xr:uid="{00000000-0005-0000-0000-0000562B0000}"/>
    <cellStyle name="20% - Accent1 18 2 2" xfId="15981" xr:uid="{00000000-0005-0000-0000-0000572B0000}"/>
    <cellStyle name="20% - Accent1 18 2 3" xfId="11872" xr:uid="{00000000-0005-0000-0000-0000582B0000}"/>
    <cellStyle name="20% - Accent1 18 3" xfId="15980" xr:uid="{00000000-0005-0000-0000-0000592B0000}"/>
    <cellStyle name="20% - Accent1 18 4" xfId="11871" xr:uid="{00000000-0005-0000-0000-00005A2B0000}"/>
    <cellStyle name="20% - Accent1 18_RH et QS" xfId="5239" xr:uid="{00000000-0005-0000-0000-00005B2B0000}"/>
    <cellStyle name="20% - Accent1 19" xfId="5240" xr:uid="{00000000-0005-0000-0000-00005C2B0000}"/>
    <cellStyle name="20% - Accent1 19 2" xfId="5241" xr:uid="{00000000-0005-0000-0000-00005D2B0000}"/>
    <cellStyle name="20% - Accent1 19 2 2" xfId="15983" xr:uid="{00000000-0005-0000-0000-00005E2B0000}"/>
    <cellStyle name="20% - Accent1 19 2 3" xfId="11875" xr:uid="{00000000-0005-0000-0000-00005F2B0000}"/>
    <cellStyle name="20% - Accent1 19 3" xfId="15982" xr:uid="{00000000-0005-0000-0000-0000602B0000}"/>
    <cellStyle name="20% - Accent1 19 4" xfId="11874" xr:uid="{00000000-0005-0000-0000-0000612B0000}"/>
    <cellStyle name="20% - Accent1 19_RH et QS" xfId="5242" xr:uid="{00000000-0005-0000-0000-0000622B0000}"/>
    <cellStyle name="20% - Accent1 2" xfId="5243" xr:uid="{00000000-0005-0000-0000-0000632B0000}"/>
    <cellStyle name="20% - Accent1 2 2" xfId="5244" xr:uid="{00000000-0005-0000-0000-0000642B0000}"/>
    <cellStyle name="20% - Accent1 2 2 2" xfId="15985" xr:uid="{00000000-0005-0000-0000-0000652B0000}"/>
    <cellStyle name="20% - Accent1 2 2 3" xfId="11878" xr:uid="{00000000-0005-0000-0000-0000662B0000}"/>
    <cellStyle name="20% - Accent1 2 3" xfId="15984" xr:uid="{00000000-0005-0000-0000-0000672B0000}"/>
    <cellStyle name="20% - Accent1 2 4" xfId="11877" xr:uid="{00000000-0005-0000-0000-0000682B0000}"/>
    <cellStyle name="20% - Accent1 2_RH et QS" xfId="5245" xr:uid="{00000000-0005-0000-0000-0000692B0000}"/>
    <cellStyle name="20% - Accent1 20" xfId="5246" xr:uid="{00000000-0005-0000-0000-00006A2B0000}"/>
    <cellStyle name="20% - Accent1 20 2" xfId="5247" xr:uid="{00000000-0005-0000-0000-00006B2B0000}"/>
    <cellStyle name="20% - Accent1 20 2 2" xfId="15987" xr:uid="{00000000-0005-0000-0000-00006C2B0000}"/>
    <cellStyle name="20% - Accent1 20 2 3" xfId="11881" xr:uid="{00000000-0005-0000-0000-00006D2B0000}"/>
    <cellStyle name="20% - Accent1 20 3" xfId="15986" xr:uid="{00000000-0005-0000-0000-00006E2B0000}"/>
    <cellStyle name="20% - Accent1 20 4" xfId="11880" xr:uid="{00000000-0005-0000-0000-00006F2B0000}"/>
    <cellStyle name="20% - Accent1 20_RH et QS" xfId="5248" xr:uid="{00000000-0005-0000-0000-0000702B0000}"/>
    <cellStyle name="20% - Accent1 21" xfId="5249" xr:uid="{00000000-0005-0000-0000-0000712B0000}"/>
    <cellStyle name="20% - Accent1 21 2" xfId="5250" xr:uid="{00000000-0005-0000-0000-0000722B0000}"/>
    <cellStyle name="20% - Accent1 21 2 2" xfId="15989" xr:uid="{00000000-0005-0000-0000-0000732B0000}"/>
    <cellStyle name="20% - Accent1 21 2 3" xfId="11884" xr:uid="{00000000-0005-0000-0000-0000742B0000}"/>
    <cellStyle name="20% - Accent1 21 3" xfId="15988" xr:uid="{00000000-0005-0000-0000-0000752B0000}"/>
    <cellStyle name="20% - Accent1 21 4" xfId="11883" xr:uid="{00000000-0005-0000-0000-0000762B0000}"/>
    <cellStyle name="20% - Accent1 21_RH et QS" xfId="5251" xr:uid="{00000000-0005-0000-0000-0000772B0000}"/>
    <cellStyle name="20% - Accent1 22" xfId="5252" xr:uid="{00000000-0005-0000-0000-0000782B0000}"/>
    <cellStyle name="20% - Accent1 22 2" xfId="5253" xr:uid="{00000000-0005-0000-0000-0000792B0000}"/>
    <cellStyle name="20% - Accent1 22 2 2" xfId="15991" xr:uid="{00000000-0005-0000-0000-00007A2B0000}"/>
    <cellStyle name="20% - Accent1 22 2 3" xfId="11887" xr:uid="{00000000-0005-0000-0000-00007B2B0000}"/>
    <cellStyle name="20% - Accent1 22 3" xfId="15990" xr:uid="{00000000-0005-0000-0000-00007C2B0000}"/>
    <cellStyle name="20% - Accent1 22 4" xfId="11886" xr:uid="{00000000-0005-0000-0000-00007D2B0000}"/>
    <cellStyle name="20% - Accent1 22_RH et QS" xfId="5254" xr:uid="{00000000-0005-0000-0000-00007E2B0000}"/>
    <cellStyle name="20% - Accent1 23" xfId="5255" xr:uid="{00000000-0005-0000-0000-00007F2B0000}"/>
    <cellStyle name="20% - Accent1 23 2" xfId="5256" xr:uid="{00000000-0005-0000-0000-0000802B0000}"/>
    <cellStyle name="20% - Accent1 23 2 2" xfId="15993" xr:uid="{00000000-0005-0000-0000-0000812B0000}"/>
    <cellStyle name="20% - Accent1 23 2 3" xfId="11890" xr:uid="{00000000-0005-0000-0000-0000822B0000}"/>
    <cellStyle name="20% - Accent1 23 3" xfId="15992" xr:uid="{00000000-0005-0000-0000-0000832B0000}"/>
    <cellStyle name="20% - Accent1 23 4" xfId="11889" xr:uid="{00000000-0005-0000-0000-0000842B0000}"/>
    <cellStyle name="20% - Accent1 23_RH et QS" xfId="5257" xr:uid="{00000000-0005-0000-0000-0000852B0000}"/>
    <cellStyle name="20% - Accent1 24" xfId="5258" xr:uid="{00000000-0005-0000-0000-0000862B0000}"/>
    <cellStyle name="20% - Accent1 24 2" xfId="5259" xr:uid="{00000000-0005-0000-0000-0000872B0000}"/>
    <cellStyle name="20% - Accent1 24 2 2" xfId="15995" xr:uid="{00000000-0005-0000-0000-0000882B0000}"/>
    <cellStyle name="20% - Accent1 24 2 3" xfId="11893" xr:uid="{00000000-0005-0000-0000-0000892B0000}"/>
    <cellStyle name="20% - Accent1 24 3" xfId="15994" xr:uid="{00000000-0005-0000-0000-00008A2B0000}"/>
    <cellStyle name="20% - Accent1 24 4" xfId="11892" xr:uid="{00000000-0005-0000-0000-00008B2B0000}"/>
    <cellStyle name="20% - Accent1 24_RH et QS" xfId="5260" xr:uid="{00000000-0005-0000-0000-00008C2B0000}"/>
    <cellStyle name="20% - Accent1 25" xfId="5261" xr:uid="{00000000-0005-0000-0000-00008D2B0000}"/>
    <cellStyle name="20% - Accent1 25 2" xfId="5262" xr:uid="{00000000-0005-0000-0000-00008E2B0000}"/>
    <cellStyle name="20% - Accent1 25 2 2" xfId="15997" xr:uid="{00000000-0005-0000-0000-00008F2B0000}"/>
    <cellStyle name="20% - Accent1 25 2 3" xfId="11896" xr:uid="{00000000-0005-0000-0000-0000902B0000}"/>
    <cellStyle name="20% - Accent1 25 3" xfId="15996" xr:uid="{00000000-0005-0000-0000-0000912B0000}"/>
    <cellStyle name="20% - Accent1 25 4" xfId="11895" xr:uid="{00000000-0005-0000-0000-0000922B0000}"/>
    <cellStyle name="20% - Accent1 25_RH et QS" xfId="5263" xr:uid="{00000000-0005-0000-0000-0000932B0000}"/>
    <cellStyle name="20% - Accent1 26" xfId="5264" xr:uid="{00000000-0005-0000-0000-0000942B0000}"/>
    <cellStyle name="20% - Accent1 26 2" xfId="5265" xr:uid="{00000000-0005-0000-0000-0000952B0000}"/>
    <cellStyle name="20% - Accent1 26 2 2" xfId="15999" xr:uid="{00000000-0005-0000-0000-0000962B0000}"/>
    <cellStyle name="20% - Accent1 26 2 3" xfId="11899" xr:uid="{00000000-0005-0000-0000-0000972B0000}"/>
    <cellStyle name="20% - Accent1 26 3" xfId="15998" xr:uid="{00000000-0005-0000-0000-0000982B0000}"/>
    <cellStyle name="20% - Accent1 26 4" xfId="11898" xr:uid="{00000000-0005-0000-0000-0000992B0000}"/>
    <cellStyle name="20% - Accent1 26_RH et QS" xfId="5266" xr:uid="{00000000-0005-0000-0000-00009A2B0000}"/>
    <cellStyle name="20% - Accent1 27" xfId="5267" xr:uid="{00000000-0005-0000-0000-00009B2B0000}"/>
    <cellStyle name="20% - Accent1 27 2" xfId="5268" xr:uid="{00000000-0005-0000-0000-00009C2B0000}"/>
    <cellStyle name="20% - Accent1 27 2 2" xfId="16001" xr:uid="{00000000-0005-0000-0000-00009D2B0000}"/>
    <cellStyle name="20% - Accent1 27 2 3" xfId="11902" xr:uid="{00000000-0005-0000-0000-00009E2B0000}"/>
    <cellStyle name="20% - Accent1 27 3" xfId="16000" xr:uid="{00000000-0005-0000-0000-00009F2B0000}"/>
    <cellStyle name="20% - Accent1 27 4" xfId="11901" xr:uid="{00000000-0005-0000-0000-0000A02B0000}"/>
    <cellStyle name="20% - Accent1 27_RH et QS" xfId="5269" xr:uid="{00000000-0005-0000-0000-0000A12B0000}"/>
    <cellStyle name="20% - Accent1 28" xfId="5270" xr:uid="{00000000-0005-0000-0000-0000A22B0000}"/>
    <cellStyle name="20% - Accent1 28 2" xfId="5271" xr:uid="{00000000-0005-0000-0000-0000A32B0000}"/>
    <cellStyle name="20% - Accent1 28 2 2" xfId="16003" xr:uid="{00000000-0005-0000-0000-0000A42B0000}"/>
    <cellStyle name="20% - Accent1 28 2 3" xfId="11905" xr:uid="{00000000-0005-0000-0000-0000A52B0000}"/>
    <cellStyle name="20% - Accent1 28 3" xfId="16002" xr:uid="{00000000-0005-0000-0000-0000A62B0000}"/>
    <cellStyle name="20% - Accent1 28 4" xfId="11904" xr:uid="{00000000-0005-0000-0000-0000A72B0000}"/>
    <cellStyle name="20% - Accent1 28_RH et QS" xfId="5272" xr:uid="{00000000-0005-0000-0000-0000A82B0000}"/>
    <cellStyle name="20% - Accent1 3" xfId="5273" xr:uid="{00000000-0005-0000-0000-0000A92B0000}"/>
    <cellStyle name="20% - Accent1 3 2" xfId="5274" xr:uid="{00000000-0005-0000-0000-0000AA2B0000}"/>
    <cellStyle name="20% - Accent1 3 2 2" xfId="16005" xr:uid="{00000000-0005-0000-0000-0000AB2B0000}"/>
    <cellStyle name="20% - Accent1 3 2 3" xfId="11908" xr:uid="{00000000-0005-0000-0000-0000AC2B0000}"/>
    <cellStyle name="20% - Accent1 3 3" xfId="16004" xr:uid="{00000000-0005-0000-0000-0000AD2B0000}"/>
    <cellStyle name="20% - Accent1 3 4" xfId="11907" xr:uid="{00000000-0005-0000-0000-0000AE2B0000}"/>
    <cellStyle name="20% - Accent1 3_RH et QS" xfId="5275" xr:uid="{00000000-0005-0000-0000-0000AF2B0000}"/>
    <cellStyle name="20% - Accent1 4" xfId="5276" xr:uid="{00000000-0005-0000-0000-0000B02B0000}"/>
    <cellStyle name="20% - Accent1 4 2" xfId="5277" xr:uid="{00000000-0005-0000-0000-0000B12B0000}"/>
    <cellStyle name="20% - Accent1 4 2 2" xfId="16007" xr:uid="{00000000-0005-0000-0000-0000B22B0000}"/>
    <cellStyle name="20% - Accent1 4 2 3" xfId="11911" xr:uid="{00000000-0005-0000-0000-0000B32B0000}"/>
    <cellStyle name="20% - Accent1 4 3" xfId="16006" xr:uid="{00000000-0005-0000-0000-0000B42B0000}"/>
    <cellStyle name="20% - Accent1 4 4" xfId="11910" xr:uid="{00000000-0005-0000-0000-0000B52B0000}"/>
    <cellStyle name="20% - Accent1 4_RH et QS" xfId="5278" xr:uid="{00000000-0005-0000-0000-0000B62B0000}"/>
    <cellStyle name="20% - Accent1 5" xfId="5279" xr:uid="{00000000-0005-0000-0000-0000B72B0000}"/>
    <cellStyle name="20% - Accent1 5 2" xfId="5280" xr:uid="{00000000-0005-0000-0000-0000B82B0000}"/>
    <cellStyle name="20% - Accent1 5 2 2" xfId="16009" xr:uid="{00000000-0005-0000-0000-0000B92B0000}"/>
    <cellStyle name="20% - Accent1 5 2 3" xfId="11914" xr:uid="{00000000-0005-0000-0000-0000BA2B0000}"/>
    <cellStyle name="20% - Accent1 5 3" xfId="16008" xr:uid="{00000000-0005-0000-0000-0000BB2B0000}"/>
    <cellStyle name="20% - Accent1 5 4" xfId="11913" xr:uid="{00000000-0005-0000-0000-0000BC2B0000}"/>
    <cellStyle name="20% - Accent1 5_RH et QS" xfId="5281" xr:uid="{00000000-0005-0000-0000-0000BD2B0000}"/>
    <cellStyle name="20% - Accent1 6" xfId="5282" xr:uid="{00000000-0005-0000-0000-0000BE2B0000}"/>
    <cellStyle name="20% - Accent1 6 2" xfId="5283" xr:uid="{00000000-0005-0000-0000-0000BF2B0000}"/>
    <cellStyle name="20% - Accent1 6 2 2" xfId="16011" xr:uid="{00000000-0005-0000-0000-0000C02B0000}"/>
    <cellStyle name="20% - Accent1 6 2 3" xfId="11917" xr:uid="{00000000-0005-0000-0000-0000C12B0000}"/>
    <cellStyle name="20% - Accent1 6 3" xfId="16010" xr:uid="{00000000-0005-0000-0000-0000C22B0000}"/>
    <cellStyle name="20% - Accent1 6 4" xfId="11916" xr:uid="{00000000-0005-0000-0000-0000C32B0000}"/>
    <cellStyle name="20% - Accent1 6_RH et QS" xfId="5284" xr:uid="{00000000-0005-0000-0000-0000C42B0000}"/>
    <cellStyle name="20% - Accent1 7" xfId="5285" xr:uid="{00000000-0005-0000-0000-0000C52B0000}"/>
    <cellStyle name="20% - Accent1 7 2" xfId="5286" xr:uid="{00000000-0005-0000-0000-0000C62B0000}"/>
    <cellStyle name="20% - Accent1 7 2 2" xfId="16013" xr:uid="{00000000-0005-0000-0000-0000C72B0000}"/>
    <cellStyle name="20% - Accent1 7 2 3" xfId="11920" xr:uid="{00000000-0005-0000-0000-0000C82B0000}"/>
    <cellStyle name="20% - Accent1 7 3" xfId="16012" xr:uid="{00000000-0005-0000-0000-0000C92B0000}"/>
    <cellStyle name="20% - Accent1 7 4" xfId="11919" xr:uid="{00000000-0005-0000-0000-0000CA2B0000}"/>
    <cellStyle name="20% - Accent1 7_RH et QS" xfId="5287" xr:uid="{00000000-0005-0000-0000-0000CB2B0000}"/>
    <cellStyle name="20% - Accent1 8" xfId="5288" xr:uid="{00000000-0005-0000-0000-0000CC2B0000}"/>
    <cellStyle name="20% - Accent1 8 2" xfId="5289" xr:uid="{00000000-0005-0000-0000-0000CD2B0000}"/>
    <cellStyle name="20% - Accent1 8 2 2" xfId="16015" xr:uid="{00000000-0005-0000-0000-0000CE2B0000}"/>
    <cellStyle name="20% - Accent1 8 2 3" xfId="11923" xr:uid="{00000000-0005-0000-0000-0000CF2B0000}"/>
    <cellStyle name="20% - Accent1 8 3" xfId="16014" xr:uid="{00000000-0005-0000-0000-0000D02B0000}"/>
    <cellStyle name="20% - Accent1 8 4" xfId="11922" xr:uid="{00000000-0005-0000-0000-0000D12B0000}"/>
    <cellStyle name="20% - Accent1 8_RH et QS" xfId="5290" xr:uid="{00000000-0005-0000-0000-0000D22B0000}"/>
    <cellStyle name="20% - Accent1 9" xfId="5291" xr:uid="{00000000-0005-0000-0000-0000D32B0000}"/>
    <cellStyle name="20% - Accent1 9 2" xfId="5292" xr:uid="{00000000-0005-0000-0000-0000D42B0000}"/>
    <cellStyle name="20% - Accent1 9 2 2" xfId="16017" xr:uid="{00000000-0005-0000-0000-0000D52B0000}"/>
    <cellStyle name="20% - Accent1 9 2 3" xfId="11926" xr:uid="{00000000-0005-0000-0000-0000D62B0000}"/>
    <cellStyle name="20% - Accent1 9 3" xfId="16016" xr:uid="{00000000-0005-0000-0000-0000D72B0000}"/>
    <cellStyle name="20% - Accent1 9 4" xfId="11925" xr:uid="{00000000-0005-0000-0000-0000D82B0000}"/>
    <cellStyle name="20% - Accent1 9_RH et QS" xfId="5293" xr:uid="{00000000-0005-0000-0000-0000D92B0000}"/>
    <cellStyle name="20% - Accent2" xfId="3709" builtinId="34" customBuiltin="1"/>
    <cellStyle name="20% - Accent2 10" xfId="5294" xr:uid="{00000000-0005-0000-0000-0000DA2B0000}"/>
    <cellStyle name="20% - Accent2 10 2" xfId="5295" xr:uid="{00000000-0005-0000-0000-0000DB2B0000}"/>
    <cellStyle name="20% - Accent2 10 2 2" xfId="16019" xr:uid="{00000000-0005-0000-0000-0000DC2B0000}"/>
    <cellStyle name="20% - Accent2 10 2 3" xfId="11929" xr:uid="{00000000-0005-0000-0000-0000DD2B0000}"/>
    <cellStyle name="20% - Accent2 10 3" xfId="16018" xr:uid="{00000000-0005-0000-0000-0000DE2B0000}"/>
    <cellStyle name="20% - Accent2 10 4" xfId="11928" xr:uid="{00000000-0005-0000-0000-0000DF2B0000}"/>
    <cellStyle name="20% - Accent2 10_RH et QS" xfId="5296" xr:uid="{00000000-0005-0000-0000-0000E02B0000}"/>
    <cellStyle name="20% - Accent2 11" xfId="5297" xr:uid="{00000000-0005-0000-0000-0000E12B0000}"/>
    <cellStyle name="20% - Accent2 11 2" xfId="5298" xr:uid="{00000000-0005-0000-0000-0000E22B0000}"/>
    <cellStyle name="20% - Accent2 11 2 2" xfId="16021" xr:uid="{00000000-0005-0000-0000-0000E32B0000}"/>
    <cellStyle name="20% - Accent2 11 2 3" xfId="11932" xr:uid="{00000000-0005-0000-0000-0000E42B0000}"/>
    <cellStyle name="20% - Accent2 11 3" xfId="16020" xr:uid="{00000000-0005-0000-0000-0000E52B0000}"/>
    <cellStyle name="20% - Accent2 11 4" xfId="11931" xr:uid="{00000000-0005-0000-0000-0000E62B0000}"/>
    <cellStyle name="20% - Accent2 11_RH et QS" xfId="5299" xr:uid="{00000000-0005-0000-0000-0000E72B0000}"/>
    <cellStyle name="20% - Accent2 12" xfId="5300" xr:uid="{00000000-0005-0000-0000-0000E82B0000}"/>
    <cellStyle name="20% - Accent2 12 2" xfId="5301" xr:uid="{00000000-0005-0000-0000-0000E92B0000}"/>
    <cellStyle name="20% - Accent2 12 2 2" xfId="16023" xr:uid="{00000000-0005-0000-0000-0000EA2B0000}"/>
    <cellStyle name="20% - Accent2 12 2 3" xfId="11935" xr:uid="{00000000-0005-0000-0000-0000EB2B0000}"/>
    <cellStyle name="20% - Accent2 12 3" xfId="16022" xr:uid="{00000000-0005-0000-0000-0000EC2B0000}"/>
    <cellStyle name="20% - Accent2 12 4" xfId="11934" xr:uid="{00000000-0005-0000-0000-0000ED2B0000}"/>
    <cellStyle name="20% - Accent2 12_RH et QS" xfId="5302" xr:uid="{00000000-0005-0000-0000-0000EE2B0000}"/>
    <cellStyle name="20% - Accent2 13" xfId="5303" xr:uid="{00000000-0005-0000-0000-0000EF2B0000}"/>
    <cellStyle name="20% - Accent2 13 2" xfId="5304" xr:uid="{00000000-0005-0000-0000-0000F02B0000}"/>
    <cellStyle name="20% - Accent2 13 2 2" xfId="16025" xr:uid="{00000000-0005-0000-0000-0000F12B0000}"/>
    <cellStyle name="20% - Accent2 13 2 3" xfId="11938" xr:uid="{00000000-0005-0000-0000-0000F22B0000}"/>
    <cellStyle name="20% - Accent2 13 3" xfId="16024" xr:uid="{00000000-0005-0000-0000-0000F32B0000}"/>
    <cellStyle name="20% - Accent2 13 4" xfId="11937" xr:uid="{00000000-0005-0000-0000-0000F42B0000}"/>
    <cellStyle name="20% - Accent2 13_RH et QS" xfId="5305" xr:uid="{00000000-0005-0000-0000-0000F52B0000}"/>
    <cellStyle name="20% - Accent2 14" xfId="5306" xr:uid="{00000000-0005-0000-0000-0000F62B0000}"/>
    <cellStyle name="20% - Accent2 14 2" xfId="5307" xr:uid="{00000000-0005-0000-0000-0000F72B0000}"/>
    <cellStyle name="20% - Accent2 14 2 2" xfId="16027" xr:uid="{00000000-0005-0000-0000-0000F82B0000}"/>
    <cellStyle name="20% - Accent2 14 2 3" xfId="11941" xr:uid="{00000000-0005-0000-0000-0000F92B0000}"/>
    <cellStyle name="20% - Accent2 14 3" xfId="16026" xr:uid="{00000000-0005-0000-0000-0000FA2B0000}"/>
    <cellStyle name="20% - Accent2 14 4" xfId="11940" xr:uid="{00000000-0005-0000-0000-0000FB2B0000}"/>
    <cellStyle name="20% - Accent2 14_RH et QS" xfId="5308" xr:uid="{00000000-0005-0000-0000-0000FC2B0000}"/>
    <cellStyle name="20% - Accent2 15" xfId="5309" xr:uid="{00000000-0005-0000-0000-0000FD2B0000}"/>
    <cellStyle name="20% - Accent2 15 2" xfId="5310" xr:uid="{00000000-0005-0000-0000-0000FE2B0000}"/>
    <cellStyle name="20% - Accent2 15 2 2" xfId="16029" xr:uid="{00000000-0005-0000-0000-0000FF2B0000}"/>
    <cellStyle name="20% - Accent2 15 2 3" xfId="11944" xr:uid="{00000000-0005-0000-0000-0000002C0000}"/>
    <cellStyle name="20% - Accent2 15 3" xfId="16028" xr:uid="{00000000-0005-0000-0000-0000012C0000}"/>
    <cellStyle name="20% - Accent2 15 4" xfId="11943" xr:uid="{00000000-0005-0000-0000-0000022C0000}"/>
    <cellStyle name="20% - Accent2 15_RH et QS" xfId="5311" xr:uid="{00000000-0005-0000-0000-0000032C0000}"/>
    <cellStyle name="20% - Accent2 16" xfId="5312" xr:uid="{00000000-0005-0000-0000-0000042C0000}"/>
    <cellStyle name="20% - Accent2 16 2" xfId="5313" xr:uid="{00000000-0005-0000-0000-0000052C0000}"/>
    <cellStyle name="20% - Accent2 16 2 2" xfId="16031" xr:uid="{00000000-0005-0000-0000-0000062C0000}"/>
    <cellStyle name="20% - Accent2 16 2 3" xfId="11947" xr:uid="{00000000-0005-0000-0000-0000072C0000}"/>
    <cellStyle name="20% - Accent2 16 3" xfId="16030" xr:uid="{00000000-0005-0000-0000-0000082C0000}"/>
    <cellStyle name="20% - Accent2 16 4" xfId="11946" xr:uid="{00000000-0005-0000-0000-0000092C0000}"/>
    <cellStyle name="20% - Accent2 16_RH et QS" xfId="5314" xr:uid="{00000000-0005-0000-0000-00000A2C0000}"/>
    <cellStyle name="20% - Accent2 17" xfId="5315" xr:uid="{00000000-0005-0000-0000-00000B2C0000}"/>
    <cellStyle name="20% - Accent2 17 2" xfId="5316" xr:uid="{00000000-0005-0000-0000-00000C2C0000}"/>
    <cellStyle name="20% - Accent2 17 2 2" xfId="16033" xr:uid="{00000000-0005-0000-0000-00000D2C0000}"/>
    <cellStyle name="20% - Accent2 17 2 3" xfId="11950" xr:uid="{00000000-0005-0000-0000-00000E2C0000}"/>
    <cellStyle name="20% - Accent2 17 3" xfId="16032" xr:uid="{00000000-0005-0000-0000-00000F2C0000}"/>
    <cellStyle name="20% - Accent2 17 4" xfId="11949" xr:uid="{00000000-0005-0000-0000-0000102C0000}"/>
    <cellStyle name="20% - Accent2 17_RH et QS" xfId="5317" xr:uid="{00000000-0005-0000-0000-0000112C0000}"/>
    <cellStyle name="20% - Accent2 18" xfId="5318" xr:uid="{00000000-0005-0000-0000-0000122C0000}"/>
    <cellStyle name="20% - Accent2 18 2" xfId="5319" xr:uid="{00000000-0005-0000-0000-0000132C0000}"/>
    <cellStyle name="20% - Accent2 18 2 2" xfId="16035" xr:uid="{00000000-0005-0000-0000-0000142C0000}"/>
    <cellStyle name="20% - Accent2 18 2 3" xfId="11953" xr:uid="{00000000-0005-0000-0000-0000152C0000}"/>
    <cellStyle name="20% - Accent2 18 3" xfId="16034" xr:uid="{00000000-0005-0000-0000-0000162C0000}"/>
    <cellStyle name="20% - Accent2 18 4" xfId="11952" xr:uid="{00000000-0005-0000-0000-0000172C0000}"/>
    <cellStyle name="20% - Accent2 18_RH et QS" xfId="5320" xr:uid="{00000000-0005-0000-0000-0000182C0000}"/>
    <cellStyle name="20% - Accent2 19" xfId="5321" xr:uid="{00000000-0005-0000-0000-0000192C0000}"/>
    <cellStyle name="20% - Accent2 19 2" xfId="5322" xr:uid="{00000000-0005-0000-0000-00001A2C0000}"/>
    <cellStyle name="20% - Accent2 19 2 2" xfId="16037" xr:uid="{00000000-0005-0000-0000-00001B2C0000}"/>
    <cellStyle name="20% - Accent2 19 2 3" xfId="11956" xr:uid="{00000000-0005-0000-0000-00001C2C0000}"/>
    <cellStyle name="20% - Accent2 19 3" xfId="16036" xr:uid="{00000000-0005-0000-0000-00001D2C0000}"/>
    <cellStyle name="20% - Accent2 19 4" xfId="11955" xr:uid="{00000000-0005-0000-0000-00001E2C0000}"/>
    <cellStyle name="20% - Accent2 19_RH et QS" xfId="5323" xr:uid="{00000000-0005-0000-0000-00001F2C0000}"/>
    <cellStyle name="20% - Accent2 2" xfId="5324" xr:uid="{00000000-0005-0000-0000-0000202C0000}"/>
    <cellStyle name="20% - Accent2 2 2" xfId="5325" xr:uid="{00000000-0005-0000-0000-0000212C0000}"/>
    <cellStyle name="20% - Accent2 2 2 2" xfId="16039" xr:uid="{00000000-0005-0000-0000-0000222C0000}"/>
    <cellStyle name="20% - Accent2 2 2 3" xfId="11959" xr:uid="{00000000-0005-0000-0000-0000232C0000}"/>
    <cellStyle name="20% - Accent2 2 3" xfId="16038" xr:uid="{00000000-0005-0000-0000-0000242C0000}"/>
    <cellStyle name="20% - Accent2 2 4" xfId="11958" xr:uid="{00000000-0005-0000-0000-0000252C0000}"/>
    <cellStyle name="20% - Accent2 2_RH et QS" xfId="5326" xr:uid="{00000000-0005-0000-0000-0000262C0000}"/>
    <cellStyle name="20% - Accent2 20" xfId="5327" xr:uid="{00000000-0005-0000-0000-0000272C0000}"/>
    <cellStyle name="20% - Accent2 20 2" xfId="5328" xr:uid="{00000000-0005-0000-0000-0000282C0000}"/>
    <cellStyle name="20% - Accent2 20 2 2" xfId="16041" xr:uid="{00000000-0005-0000-0000-0000292C0000}"/>
    <cellStyle name="20% - Accent2 20 2 3" xfId="11962" xr:uid="{00000000-0005-0000-0000-00002A2C0000}"/>
    <cellStyle name="20% - Accent2 20 3" xfId="16040" xr:uid="{00000000-0005-0000-0000-00002B2C0000}"/>
    <cellStyle name="20% - Accent2 20 4" xfId="11961" xr:uid="{00000000-0005-0000-0000-00002C2C0000}"/>
    <cellStyle name="20% - Accent2 20_RH et QS" xfId="5329" xr:uid="{00000000-0005-0000-0000-00002D2C0000}"/>
    <cellStyle name="20% - Accent2 21" xfId="5330" xr:uid="{00000000-0005-0000-0000-00002E2C0000}"/>
    <cellStyle name="20% - Accent2 21 2" xfId="5331" xr:uid="{00000000-0005-0000-0000-00002F2C0000}"/>
    <cellStyle name="20% - Accent2 21 2 2" xfId="16043" xr:uid="{00000000-0005-0000-0000-0000302C0000}"/>
    <cellStyle name="20% - Accent2 21 2 3" xfId="11965" xr:uid="{00000000-0005-0000-0000-0000312C0000}"/>
    <cellStyle name="20% - Accent2 21 3" xfId="16042" xr:uid="{00000000-0005-0000-0000-0000322C0000}"/>
    <cellStyle name="20% - Accent2 21 4" xfId="11964" xr:uid="{00000000-0005-0000-0000-0000332C0000}"/>
    <cellStyle name="20% - Accent2 21_RH et QS" xfId="5332" xr:uid="{00000000-0005-0000-0000-0000342C0000}"/>
    <cellStyle name="20% - Accent2 22" xfId="5333" xr:uid="{00000000-0005-0000-0000-0000352C0000}"/>
    <cellStyle name="20% - Accent2 22 2" xfId="5334" xr:uid="{00000000-0005-0000-0000-0000362C0000}"/>
    <cellStyle name="20% - Accent2 22 2 2" xfId="16045" xr:uid="{00000000-0005-0000-0000-0000372C0000}"/>
    <cellStyle name="20% - Accent2 22 2 3" xfId="11968" xr:uid="{00000000-0005-0000-0000-0000382C0000}"/>
    <cellStyle name="20% - Accent2 22 3" xfId="16044" xr:uid="{00000000-0005-0000-0000-0000392C0000}"/>
    <cellStyle name="20% - Accent2 22 4" xfId="11967" xr:uid="{00000000-0005-0000-0000-00003A2C0000}"/>
    <cellStyle name="20% - Accent2 22_RH et QS" xfId="5335" xr:uid="{00000000-0005-0000-0000-00003B2C0000}"/>
    <cellStyle name="20% - Accent2 23" xfId="5336" xr:uid="{00000000-0005-0000-0000-00003C2C0000}"/>
    <cellStyle name="20% - Accent2 23 2" xfId="5337" xr:uid="{00000000-0005-0000-0000-00003D2C0000}"/>
    <cellStyle name="20% - Accent2 23 2 2" xfId="16047" xr:uid="{00000000-0005-0000-0000-00003E2C0000}"/>
    <cellStyle name="20% - Accent2 23 2 3" xfId="11971" xr:uid="{00000000-0005-0000-0000-00003F2C0000}"/>
    <cellStyle name="20% - Accent2 23 3" xfId="16046" xr:uid="{00000000-0005-0000-0000-0000402C0000}"/>
    <cellStyle name="20% - Accent2 23 4" xfId="11970" xr:uid="{00000000-0005-0000-0000-0000412C0000}"/>
    <cellStyle name="20% - Accent2 23_RH et QS" xfId="5338" xr:uid="{00000000-0005-0000-0000-0000422C0000}"/>
    <cellStyle name="20% - Accent2 24" xfId="5339" xr:uid="{00000000-0005-0000-0000-0000432C0000}"/>
    <cellStyle name="20% - Accent2 24 2" xfId="5340" xr:uid="{00000000-0005-0000-0000-0000442C0000}"/>
    <cellStyle name="20% - Accent2 24 2 2" xfId="16049" xr:uid="{00000000-0005-0000-0000-0000452C0000}"/>
    <cellStyle name="20% - Accent2 24 2 3" xfId="11974" xr:uid="{00000000-0005-0000-0000-0000462C0000}"/>
    <cellStyle name="20% - Accent2 24 3" xfId="16048" xr:uid="{00000000-0005-0000-0000-0000472C0000}"/>
    <cellStyle name="20% - Accent2 24 4" xfId="11973" xr:uid="{00000000-0005-0000-0000-0000482C0000}"/>
    <cellStyle name="20% - Accent2 24_RH et QS" xfId="5341" xr:uid="{00000000-0005-0000-0000-0000492C0000}"/>
    <cellStyle name="20% - Accent2 25" xfId="5342" xr:uid="{00000000-0005-0000-0000-00004A2C0000}"/>
    <cellStyle name="20% - Accent2 25 2" xfId="5343" xr:uid="{00000000-0005-0000-0000-00004B2C0000}"/>
    <cellStyle name="20% - Accent2 25 2 2" xfId="16051" xr:uid="{00000000-0005-0000-0000-00004C2C0000}"/>
    <cellStyle name="20% - Accent2 25 2 3" xfId="11977" xr:uid="{00000000-0005-0000-0000-00004D2C0000}"/>
    <cellStyle name="20% - Accent2 25 3" xfId="16050" xr:uid="{00000000-0005-0000-0000-00004E2C0000}"/>
    <cellStyle name="20% - Accent2 25 4" xfId="11976" xr:uid="{00000000-0005-0000-0000-00004F2C0000}"/>
    <cellStyle name="20% - Accent2 25_RH et QS" xfId="5344" xr:uid="{00000000-0005-0000-0000-0000502C0000}"/>
    <cellStyle name="20% - Accent2 26" xfId="5345" xr:uid="{00000000-0005-0000-0000-0000512C0000}"/>
    <cellStyle name="20% - Accent2 26 2" xfId="5346" xr:uid="{00000000-0005-0000-0000-0000522C0000}"/>
    <cellStyle name="20% - Accent2 26 2 2" xfId="16053" xr:uid="{00000000-0005-0000-0000-0000532C0000}"/>
    <cellStyle name="20% - Accent2 26 2 3" xfId="11980" xr:uid="{00000000-0005-0000-0000-0000542C0000}"/>
    <cellStyle name="20% - Accent2 26 3" xfId="16052" xr:uid="{00000000-0005-0000-0000-0000552C0000}"/>
    <cellStyle name="20% - Accent2 26 4" xfId="11979" xr:uid="{00000000-0005-0000-0000-0000562C0000}"/>
    <cellStyle name="20% - Accent2 26_RH et QS" xfId="5347" xr:uid="{00000000-0005-0000-0000-0000572C0000}"/>
    <cellStyle name="20% - Accent2 27" xfId="5348" xr:uid="{00000000-0005-0000-0000-0000582C0000}"/>
    <cellStyle name="20% - Accent2 27 2" xfId="5349" xr:uid="{00000000-0005-0000-0000-0000592C0000}"/>
    <cellStyle name="20% - Accent2 27 2 2" xfId="16055" xr:uid="{00000000-0005-0000-0000-00005A2C0000}"/>
    <cellStyle name="20% - Accent2 27 2 3" xfId="11983" xr:uid="{00000000-0005-0000-0000-00005B2C0000}"/>
    <cellStyle name="20% - Accent2 27 3" xfId="16054" xr:uid="{00000000-0005-0000-0000-00005C2C0000}"/>
    <cellStyle name="20% - Accent2 27 4" xfId="11982" xr:uid="{00000000-0005-0000-0000-00005D2C0000}"/>
    <cellStyle name="20% - Accent2 27_RH et QS" xfId="5350" xr:uid="{00000000-0005-0000-0000-00005E2C0000}"/>
    <cellStyle name="20% - Accent2 28" xfId="5351" xr:uid="{00000000-0005-0000-0000-00005F2C0000}"/>
    <cellStyle name="20% - Accent2 28 2" xfId="5352" xr:uid="{00000000-0005-0000-0000-0000602C0000}"/>
    <cellStyle name="20% - Accent2 28 2 2" xfId="16057" xr:uid="{00000000-0005-0000-0000-0000612C0000}"/>
    <cellStyle name="20% - Accent2 28 2 3" xfId="11986" xr:uid="{00000000-0005-0000-0000-0000622C0000}"/>
    <cellStyle name="20% - Accent2 28 3" xfId="16056" xr:uid="{00000000-0005-0000-0000-0000632C0000}"/>
    <cellStyle name="20% - Accent2 28 4" xfId="11985" xr:uid="{00000000-0005-0000-0000-0000642C0000}"/>
    <cellStyle name="20% - Accent2 28_RH et QS" xfId="5353" xr:uid="{00000000-0005-0000-0000-0000652C0000}"/>
    <cellStyle name="20% - Accent2 3" xfId="5354" xr:uid="{00000000-0005-0000-0000-0000662C0000}"/>
    <cellStyle name="20% - Accent2 3 2" xfId="5355" xr:uid="{00000000-0005-0000-0000-0000672C0000}"/>
    <cellStyle name="20% - Accent2 3 2 2" xfId="16059" xr:uid="{00000000-0005-0000-0000-0000682C0000}"/>
    <cellStyle name="20% - Accent2 3 2 3" xfId="11989" xr:uid="{00000000-0005-0000-0000-0000692C0000}"/>
    <cellStyle name="20% - Accent2 3 3" xfId="16058" xr:uid="{00000000-0005-0000-0000-00006A2C0000}"/>
    <cellStyle name="20% - Accent2 3 4" xfId="11988" xr:uid="{00000000-0005-0000-0000-00006B2C0000}"/>
    <cellStyle name="20% - Accent2 3_RH et QS" xfId="5356" xr:uid="{00000000-0005-0000-0000-00006C2C0000}"/>
    <cellStyle name="20% - Accent2 4" xfId="5357" xr:uid="{00000000-0005-0000-0000-00006D2C0000}"/>
    <cellStyle name="20% - Accent2 4 2" xfId="5358" xr:uid="{00000000-0005-0000-0000-00006E2C0000}"/>
    <cellStyle name="20% - Accent2 4 2 2" xfId="16061" xr:uid="{00000000-0005-0000-0000-00006F2C0000}"/>
    <cellStyle name="20% - Accent2 4 2 3" xfId="11992" xr:uid="{00000000-0005-0000-0000-0000702C0000}"/>
    <cellStyle name="20% - Accent2 4 3" xfId="16060" xr:uid="{00000000-0005-0000-0000-0000712C0000}"/>
    <cellStyle name="20% - Accent2 4 4" xfId="11991" xr:uid="{00000000-0005-0000-0000-0000722C0000}"/>
    <cellStyle name="20% - Accent2 4_RH et QS" xfId="5359" xr:uid="{00000000-0005-0000-0000-0000732C0000}"/>
    <cellStyle name="20% - Accent2 5" xfId="5360" xr:uid="{00000000-0005-0000-0000-0000742C0000}"/>
    <cellStyle name="20% - Accent2 5 2" xfId="5361" xr:uid="{00000000-0005-0000-0000-0000752C0000}"/>
    <cellStyle name="20% - Accent2 5 2 2" xfId="16063" xr:uid="{00000000-0005-0000-0000-0000762C0000}"/>
    <cellStyle name="20% - Accent2 5 2 3" xfId="11995" xr:uid="{00000000-0005-0000-0000-0000772C0000}"/>
    <cellStyle name="20% - Accent2 5 3" xfId="16062" xr:uid="{00000000-0005-0000-0000-0000782C0000}"/>
    <cellStyle name="20% - Accent2 5 4" xfId="11994" xr:uid="{00000000-0005-0000-0000-0000792C0000}"/>
    <cellStyle name="20% - Accent2 5_RH et QS" xfId="5362" xr:uid="{00000000-0005-0000-0000-00007A2C0000}"/>
    <cellStyle name="20% - Accent2 6" xfId="5363" xr:uid="{00000000-0005-0000-0000-00007B2C0000}"/>
    <cellStyle name="20% - Accent2 6 2" xfId="5364" xr:uid="{00000000-0005-0000-0000-00007C2C0000}"/>
    <cellStyle name="20% - Accent2 6 2 2" xfId="16065" xr:uid="{00000000-0005-0000-0000-00007D2C0000}"/>
    <cellStyle name="20% - Accent2 6 2 3" xfId="11998" xr:uid="{00000000-0005-0000-0000-00007E2C0000}"/>
    <cellStyle name="20% - Accent2 6 3" xfId="16064" xr:uid="{00000000-0005-0000-0000-00007F2C0000}"/>
    <cellStyle name="20% - Accent2 6 4" xfId="11997" xr:uid="{00000000-0005-0000-0000-0000802C0000}"/>
    <cellStyle name="20% - Accent2 6_RH et QS" xfId="5365" xr:uid="{00000000-0005-0000-0000-0000812C0000}"/>
    <cellStyle name="20% - Accent2 7" xfId="5366" xr:uid="{00000000-0005-0000-0000-0000822C0000}"/>
    <cellStyle name="20% - Accent2 7 2" xfId="5367" xr:uid="{00000000-0005-0000-0000-0000832C0000}"/>
    <cellStyle name="20% - Accent2 7 2 2" xfId="16067" xr:uid="{00000000-0005-0000-0000-0000842C0000}"/>
    <cellStyle name="20% - Accent2 7 2 3" xfId="12001" xr:uid="{00000000-0005-0000-0000-0000852C0000}"/>
    <cellStyle name="20% - Accent2 7 3" xfId="16066" xr:uid="{00000000-0005-0000-0000-0000862C0000}"/>
    <cellStyle name="20% - Accent2 7 4" xfId="12000" xr:uid="{00000000-0005-0000-0000-0000872C0000}"/>
    <cellStyle name="20% - Accent2 7_RH et QS" xfId="5368" xr:uid="{00000000-0005-0000-0000-0000882C0000}"/>
    <cellStyle name="20% - Accent2 8" xfId="5369" xr:uid="{00000000-0005-0000-0000-0000892C0000}"/>
    <cellStyle name="20% - Accent2 8 2" xfId="5370" xr:uid="{00000000-0005-0000-0000-00008A2C0000}"/>
    <cellStyle name="20% - Accent2 8 2 2" xfId="16069" xr:uid="{00000000-0005-0000-0000-00008B2C0000}"/>
    <cellStyle name="20% - Accent2 8 2 3" xfId="12004" xr:uid="{00000000-0005-0000-0000-00008C2C0000}"/>
    <cellStyle name="20% - Accent2 8 3" xfId="16068" xr:uid="{00000000-0005-0000-0000-00008D2C0000}"/>
    <cellStyle name="20% - Accent2 8 4" xfId="12003" xr:uid="{00000000-0005-0000-0000-00008E2C0000}"/>
    <cellStyle name="20% - Accent2 8_RH et QS" xfId="5371" xr:uid="{00000000-0005-0000-0000-00008F2C0000}"/>
    <cellStyle name="20% - Accent2 9" xfId="5372" xr:uid="{00000000-0005-0000-0000-0000902C0000}"/>
    <cellStyle name="20% - Accent2 9 2" xfId="5373" xr:uid="{00000000-0005-0000-0000-0000912C0000}"/>
    <cellStyle name="20% - Accent2 9 2 2" xfId="16071" xr:uid="{00000000-0005-0000-0000-0000922C0000}"/>
    <cellStyle name="20% - Accent2 9 2 3" xfId="12007" xr:uid="{00000000-0005-0000-0000-0000932C0000}"/>
    <cellStyle name="20% - Accent2 9 3" xfId="16070" xr:uid="{00000000-0005-0000-0000-0000942C0000}"/>
    <cellStyle name="20% - Accent2 9 4" xfId="12006" xr:uid="{00000000-0005-0000-0000-0000952C0000}"/>
    <cellStyle name="20% - Accent2 9_RH et QS" xfId="5374" xr:uid="{00000000-0005-0000-0000-0000962C0000}"/>
    <cellStyle name="20% - Accent3" xfId="3713" builtinId="38" customBuiltin="1"/>
    <cellStyle name="20% - Accent3 10" xfId="5375" xr:uid="{00000000-0005-0000-0000-0000972C0000}"/>
    <cellStyle name="20% - Accent3 10 2" xfId="5376" xr:uid="{00000000-0005-0000-0000-0000982C0000}"/>
    <cellStyle name="20% - Accent3 10 2 2" xfId="16073" xr:uid="{00000000-0005-0000-0000-0000992C0000}"/>
    <cellStyle name="20% - Accent3 10 2 3" xfId="12010" xr:uid="{00000000-0005-0000-0000-00009A2C0000}"/>
    <cellStyle name="20% - Accent3 10 3" xfId="16072" xr:uid="{00000000-0005-0000-0000-00009B2C0000}"/>
    <cellStyle name="20% - Accent3 10 4" xfId="12009" xr:uid="{00000000-0005-0000-0000-00009C2C0000}"/>
    <cellStyle name="20% - Accent3 10_RH et QS" xfId="5377" xr:uid="{00000000-0005-0000-0000-00009D2C0000}"/>
    <cellStyle name="20% - Accent3 11" xfId="5378" xr:uid="{00000000-0005-0000-0000-00009E2C0000}"/>
    <cellStyle name="20% - Accent3 11 2" xfId="5379" xr:uid="{00000000-0005-0000-0000-00009F2C0000}"/>
    <cellStyle name="20% - Accent3 11 2 2" xfId="16075" xr:uid="{00000000-0005-0000-0000-0000A02C0000}"/>
    <cellStyle name="20% - Accent3 11 2 3" xfId="12013" xr:uid="{00000000-0005-0000-0000-0000A12C0000}"/>
    <cellStyle name="20% - Accent3 11 3" xfId="16074" xr:uid="{00000000-0005-0000-0000-0000A22C0000}"/>
    <cellStyle name="20% - Accent3 11 4" xfId="12012" xr:uid="{00000000-0005-0000-0000-0000A32C0000}"/>
    <cellStyle name="20% - Accent3 11_RH et QS" xfId="5380" xr:uid="{00000000-0005-0000-0000-0000A42C0000}"/>
    <cellStyle name="20% - Accent3 12" xfId="5381" xr:uid="{00000000-0005-0000-0000-0000A52C0000}"/>
    <cellStyle name="20% - Accent3 12 2" xfId="5382" xr:uid="{00000000-0005-0000-0000-0000A62C0000}"/>
    <cellStyle name="20% - Accent3 12 2 2" xfId="16077" xr:uid="{00000000-0005-0000-0000-0000A72C0000}"/>
    <cellStyle name="20% - Accent3 12 2 3" xfId="12016" xr:uid="{00000000-0005-0000-0000-0000A82C0000}"/>
    <cellStyle name="20% - Accent3 12 3" xfId="16076" xr:uid="{00000000-0005-0000-0000-0000A92C0000}"/>
    <cellStyle name="20% - Accent3 12 4" xfId="12015" xr:uid="{00000000-0005-0000-0000-0000AA2C0000}"/>
    <cellStyle name="20% - Accent3 12_RH et QS" xfId="5383" xr:uid="{00000000-0005-0000-0000-0000AB2C0000}"/>
    <cellStyle name="20% - Accent3 13" xfId="5384" xr:uid="{00000000-0005-0000-0000-0000AC2C0000}"/>
    <cellStyle name="20% - Accent3 13 2" xfId="5385" xr:uid="{00000000-0005-0000-0000-0000AD2C0000}"/>
    <cellStyle name="20% - Accent3 13 2 2" xfId="16079" xr:uid="{00000000-0005-0000-0000-0000AE2C0000}"/>
    <cellStyle name="20% - Accent3 13 2 3" xfId="12019" xr:uid="{00000000-0005-0000-0000-0000AF2C0000}"/>
    <cellStyle name="20% - Accent3 13 3" xfId="16078" xr:uid="{00000000-0005-0000-0000-0000B02C0000}"/>
    <cellStyle name="20% - Accent3 13 4" xfId="12018" xr:uid="{00000000-0005-0000-0000-0000B12C0000}"/>
    <cellStyle name="20% - Accent3 13_RH et QS" xfId="5386" xr:uid="{00000000-0005-0000-0000-0000B22C0000}"/>
    <cellStyle name="20% - Accent3 14" xfId="5387" xr:uid="{00000000-0005-0000-0000-0000B32C0000}"/>
    <cellStyle name="20% - Accent3 14 2" xfId="5388" xr:uid="{00000000-0005-0000-0000-0000B42C0000}"/>
    <cellStyle name="20% - Accent3 14 2 2" xfId="16081" xr:uid="{00000000-0005-0000-0000-0000B52C0000}"/>
    <cellStyle name="20% - Accent3 14 2 3" xfId="12022" xr:uid="{00000000-0005-0000-0000-0000B62C0000}"/>
    <cellStyle name="20% - Accent3 14 3" xfId="16080" xr:uid="{00000000-0005-0000-0000-0000B72C0000}"/>
    <cellStyle name="20% - Accent3 14 4" xfId="12021" xr:uid="{00000000-0005-0000-0000-0000B82C0000}"/>
    <cellStyle name="20% - Accent3 14_RH et QS" xfId="5389" xr:uid="{00000000-0005-0000-0000-0000B92C0000}"/>
    <cellStyle name="20% - Accent3 15" xfId="5390" xr:uid="{00000000-0005-0000-0000-0000BA2C0000}"/>
    <cellStyle name="20% - Accent3 15 2" xfId="5391" xr:uid="{00000000-0005-0000-0000-0000BB2C0000}"/>
    <cellStyle name="20% - Accent3 15 2 2" xfId="16083" xr:uid="{00000000-0005-0000-0000-0000BC2C0000}"/>
    <cellStyle name="20% - Accent3 15 2 3" xfId="12025" xr:uid="{00000000-0005-0000-0000-0000BD2C0000}"/>
    <cellStyle name="20% - Accent3 15 3" xfId="16082" xr:uid="{00000000-0005-0000-0000-0000BE2C0000}"/>
    <cellStyle name="20% - Accent3 15 4" xfId="12024" xr:uid="{00000000-0005-0000-0000-0000BF2C0000}"/>
    <cellStyle name="20% - Accent3 15_RH et QS" xfId="5392" xr:uid="{00000000-0005-0000-0000-0000C02C0000}"/>
    <cellStyle name="20% - Accent3 16" xfId="5393" xr:uid="{00000000-0005-0000-0000-0000C12C0000}"/>
    <cellStyle name="20% - Accent3 16 2" xfId="5394" xr:uid="{00000000-0005-0000-0000-0000C22C0000}"/>
    <cellStyle name="20% - Accent3 16 2 2" xfId="16085" xr:uid="{00000000-0005-0000-0000-0000C32C0000}"/>
    <cellStyle name="20% - Accent3 16 2 3" xfId="12028" xr:uid="{00000000-0005-0000-0000-0000C42C0000}"/>
    <cellStyle name="20% - Accent3 16 3" xfId="16084" xr:uid="{00000000-0005-0000-0000-0000C52C0000}"/>
    <cellStyle name="20% - Accent3 16 4" xfId="12027" xr:uid="{00000000-0005-0000-0000-0000C62C0000}"/>
    <cellStyle name="20% - Accent3 16_RH et QS" xfId="5395" xr:uid="{00000000-0005-0000-0000-0000C72C0000}"/>
    <cellStyle name="20% - Accent3 17" xfId="5396" xr:uid="{00000000-0005-0000-0000-0000C82C0000}"/>
    <cellStyle name="20% - Accent3 17 2" xfId="5397" xr:uid="{00000000-0005-0000-0000-0000C92C0000}"/>
    <cellStyle name="20% - Accent3 17 2 2" xfId="16087" xr:uid="{00000000-0005-0000-0000-0000CA2C0000}"/>
    <cellStyle name="20% - Accent3 17 2 3" xfId="12031" xr:uid="{00000000-0005-0000-0000-0000CB2C0000}"/>
    <cellStyle name="20% - Accent3 17 3" xfId="16086" xr:uid="{00000000-0005-0000-0000-0000CC2C0000}"/>
    <cellStyle name="20% - Accent3 17 4" xfId="12030" xr:uid="{00000000-0005-0000-0000-0000CD2C0000}"/>
    <cellStyle name="20% - Accent3 17_RH et QS" xfId="5398" xr:uid="{00000000-0005-0000-0000-0000CE2C0000}"/>
    <cellStyle name="20% - Accent3 18" xfId="5399" xr:uid="{00000000-0005-0000-0000-0000CF2C0000}"/>
    <cellStyle name="20% - Accent3 18 2" xfId="5400" xr:uid="{00000000-0005-0000-0000-0000D02C0000}"/>
    <cellStyle name="20% - Accent3 18 2 2" xfId="16089" xr:uid="{00000000-0005-0000-0000-0000D12C0000}"/>
    <cellStyle name="20% - Accent3 18 2 3" xfId="12034" xr:uid="{00000000-0005-0000-0000-0000D22C0000}"/>
    <cellStyle name="20% - Accent3 18 3" xfId="16088" xr:uid="{00000000-0005-0000-0000-0000D32C0000}"/>
    <cellStyle name="20% - Accent3 18 4" xfId="12033" xr:uid="{00000000-0005-0000-0000-0000D42C0000}"/>
    <cellStyle name="20% - Accent3 18_RH et QS" xfId="5401" xr:uid="{00000000-0005-0000-0000-0000D52C0000}"/>
    <cellStyle name="20% - Accent3 19" xfId="5402" xr:uid="{00000000-0005-0000-0000-0000D62C0000}"/>
    <cellStyle name="20% - Accent3 19 2" xfId="5403" xr:uid="{00000000-0005-0000-0000-0000D72C0000}"/>
    <cellStyle name="20% - Accent3 19 2 2" xfId="16091" xr:uid="{00000000-0005-0000-0000-0000D82C0000}"/>
    <cellStyle name="20% - Accent3 19 2 3" xfId="12037" xr:uid="{00000000-0005-0000-0000-0000D92C0000}"/>
    <cellStyle name="20% - Accent3 19 3" xfId="16090" xr:uid="{00000000-0005-0000-0000-0000DA2C0000}"/>
    <cellStyle name="20% - Accent3 19 4" xfId="12036" xr:uid="{00000000-0005-0000-0000-0000DB2C0000}"/>
    <cellStyle name="20% - Accent3 19_RH et QS" xfId="5404" xr:uid="{00000000-0005-0000-0000-0000DC2C0000}"/>
    <cellStyle name="20% - Accent3 2" xfId="5405" xr:uid="{00000000-0005-0000-0000-0000DD2C0000}"/>
    <cellStyle name="20% - Accent3 2 2" xfId="5406" xr:uid="{00000000-0005-0000-0000-0000DE2C0000}"/>
    <cellStyle name="20% - Accent3 2 2 2" xfId="16093" xr:uid="{00000000-0005-0000-0000-0000DF2C0000}"/>
    <cellStyle name="20% - Accent3 2 2 3" xfId="12040" xr:uid="{00000000-0005-0000-0000-0000E02C0000}"/>
    <cellStyle name="20% - Accent3 2 3" xfId="16092" xr:uid="{00000000-0005-0000-0000-0000E12C0000}"/>
    <cellStyle name="20% - Accent3 2 4" xfId="12039" xr:uid="{00000000-0005-0000-0000-0000E22C0000}"/>
    <cellStyle name="20% - Accent3 2_RH et QS" xfId="5407" xr:uid="{00000000-0005-0000-0000-0000E32C0000}"/>
    <cellStyle name="20% - Accent3 20" xfId="5408" xr:uid="{00000000-0005-0000-0000-0000E42C0000}"/>
    <cellStyle name="20% - Accent3 20 2" xfId="5409" xr:uid="{00000000-0005-0000-0000-0000E52C0000}"/>
    <cellStyle name="20% - Accent3 20 2 2" xfId="16095" xr:uid="{00000000-0005-0000-0000-0000E62C0000}"/>
    <cellStyle name="20% - Accent3 20 2 3" xfId="12043" xr:uid="{00000000-0005-0000-0000-0000E72C0000}"/>
    <cellStyle name="20% - Accent3 20 3" xfId="16094" xr:uid="{00000000-0005-0000-0000-0000E82C0000}"/>
    <cellStyle name="20% - Accent3 20 4" xfId="12042" xr:uid="{00000000-0005-0000-0000-0000E92C0000}"/>
    <cellStyle name="20% - Accent3 20_RH et QS" xfId="5410" xr:uid="{00000000-0005-0000-0000-0000EA2C0000}"/>
    <cellStyle name="20% - Accent3 21" xfId="5411" xr:uid="{00000000-0005-0000-0000-0000EB2C0000}"/>
    <cellStyle name="20% - Accent3 21 2" xfId="5412" xr:uid="{00000000-0005-0000-0000-0000EC2C0000}"/>
    <cellStyle name="20% - Accent3 21 2 2" xfId="16097" xr:uid="{00000000-0005-0000-0000-0000ED2C0000}"/>
    <cellStyle name="20% - Accent3 21 2 3" xfId="12046" xr:uid="{00000000-0005-0000-0000-0000EE2C0000}"/>
    <cellStyle name="20% - Accent3 21 3" xfId="16096" xr:uid="{00000000-0005-0000-0000-0000EF2C0000}"/>
    <cellStyle name="20% - Accent3 21 4" xfId="12045" xr:uid="{00000000-0005-0000-0000-0000F02C0000}"/>
    <cellStyle name="20% - Accent3 21_RH et QS" xfId="5413" xr:uid="{00000000-0005-0000-0000-0000F12C0000}"/>
    <cellStyle name="20% - Accent3 22" xfId="5414" xr:uid="{00000000-0005-0000-0000-0000F22C0000}"/>
    <cellStyle name="20% - Accent3 22 2" xfId="5415" xr:uid="{00000000-0005-0000-0000-0000F32C0000}"/>
    <cellStyle name="20% - Accent3 22 2 2" xfId="16099" xr:uid="{00000000-0005-0000-0000-0000F42C0000}"/>
    <cellStyle name="20% - Accent3 22 2 3" xfId="12049" xr:uid="{00000000-0005-0000-0000-0000F52C0000}"/>
    <cellStyle name="20% - Accent3 22 3" xfId="16098" xr:uid="{00000000-0005-0000-0000-0000F62C0000}"/>
    <cellStyle name="20% - Accent3 22 4" xfId="12048" xr:uid="{00000000-0005-0000-0000-0000F72C0000}"/>
    <cellStyle name="20% - Accent3 22_RH et QS" xfId="5416" xr:uid="{00000000-0005-0000-0000-0000F82C0000}"/>
    <cellStyle name="20% - Accent3 23" xfId="5417" xr:uid="{00000000-0005-0000-0000-0000F92C0000}"/>
    <cellStyle name="20% - Accent3 23 2" xfId="5418" xr:uid="{00000000-0005-0000-0000-0000FA2C0000}"/>
    <cellStyle name="20% - Accent3 23 2 2" xfId="16101" xr:uid="{00000000-0005-0000-0000-0000FB2C0000}"/>
    <cellStyle name="20% - Accent3 23 2 3" xfId="12052" xr:uid="{00000000-0005-0000-0000-0000FC2C0000}"/>
    <cellStyle name="20% - Accent3 23 3" xfId="16100" xr:uid="{00000000-0005-0000-0000-0000FD2C0000}"/>
    <cellStyle name="20% - Accent3 23 4" xfId="12051" xr:uid="{00000000-0005-0000-0000-0000FE2C0000}"/>
    <cellStyle name="20% - Accent3 23_RH et QS" xfId="5419" xr:uid="{00000000-0005-0000-0000-0000FF2C0000}"/>
    <cellStyle name="20% - Accent3 24" xfId="5420" xr:uid="{00000000-0005-0000-0000-0000002D0000}"/>
    <cellStyle name="20% - Accent3 24 2" xfId="5421" xr:uid="{00000000-0005-0000-0000-0000012D0000}"/>
    <cellStyle name="20% - Accent3 24 2 2" xfId="16103" xr:uid="{00000000-0005-0000-0000-0000022D0000}"/>
    <cellStyle name="20% - Accent3 24 2 3" xfId="12055" xr:uid="{00000000-0005-0000-0000-0000032D0000}"/>
    <cellStyle name="20% - Accent3 24 3" xfId="16102" xr:uid="{00000000-0005-0000-0000-0000042D0000}"/>
    <cellStyle name="20% - Accent3 24 4" xfId="12054" xr:uid="{00000000-0005-0000-0000-0000052D0000}"/>
    <cellStyle name="20% - Accent3 24_RH et QS" xfId="5422" xr:uid="{00000000-0005-0000-0000-0000062D0000}"/>
    <cellStyle name="20% - Accent3 25" xfId="5423" xr:uid="{00000000-0005-0000-0000-0000072D0000}"/>
    <cellStyle name="20% - Accent3 25 2" xfId="5424" xr:uid="{00000000-0005-0000-0000-0000082D0000}"/>
    <cellStyle name="20% - Accent3 25 2 2" xfId="16105" xr:uid="{00000000-0005-0000-0000-0000092D0000}"/>
    <cellStyle name="20% - Accent3 25 2 3" xfId="12058" xr:uid="{00000000-0005-0000-0000-00000A2D0000}"/>
    <cellStyle name="20% - Accent3 25 3" xfId="16104" xr:uid="{00000000-0005-0000-0000-00000B2D0000}"/>
    <cellStyle name="20% - Accent3 25 4" xfId="12057" xr:uid="{00000000-0005-0000-0000-00000C2D0000}"/>
    <cellStyle name="20% - Accent3 25_RH et QS" xfId="5425" xr:uid="{00000000-0005-0000-0000-00000D2D0000}"/>
    <cellStyle name="20% - Accent3 26" xfId="5426" xr:uid="{00000000-0005-0000-0000-00000E2D0000}"/>
    <cellStyle name="20% - Accent3 26 2" xfId="5427" xr:uid="{00000000-0005-0000-0000-00000F2D0000}"/>
    <cellStyle name="20% - Accent3 26 2 2" xfId="16107" xr:uid="{00000000-0005-0000-0000-0000102D0000}"/>
    <cellStyle name="20% - Accent3 26 2 3" xfId="12061" xr:uid="{00000000-0005-0000-0000-0000112D0000}"/>
    <cellStyle name="20% - Accent3 26 3" xfId="16106" xr:uid="{00000000-0005-0000-0000-0000122D0000}"/>
    <cellStyle name="20% - Accent3 26 4" xfId="12060" xr:uid="{00000000-0005-0000-0000-0000132D0000}"/>
    <cellStyle name="20% - Accent3 26_RH et QS" xfId="5428" xr:uid="{00000000-0005-0000-0000-0000142D0000}"/>
    <cellStyle name="20% - Accent3 27" xfId="5429" xr:uid="{00000000-0005-0000-0000-0000152D0000}"/>
    <cellStyle name="20% - Accent3 27 2" xfId="5430" xr:uid="{00000000-0005-0000-0000-0000162D0000}"/>
    <cellStyle name="20% - Accent3 27 2 2" xfId="16109" xr:uid="{00000000-0005-0000-0000-0000172D0000}"/>
    <cellStyle name="20% - Accent3 27 2 3" xfId="12064" xr:uid="{00000000-0005-0000-0000-0000182D0000}"/>
    <cellStyle name="20% - Accent3 27 3" xfId="16108" xr:uid="{00000000-0005-0000-0000-0000192D0000}"/>
    <cellStyle name="20% - Accent3 27 4" xfId="12063" xr:uid="{00000000-0005-0000-0000-00001A2D0000}"/>
    <cellStyle name="20% - Accent3 27_RH et QS" xfId="5431" xr:uid="{00000000-0005-0000-0000-00001B2D0000}"/>
    <cellStyle name="20% - Accent3 28" xfId="5432" xr:uid="{00000000-0005-0000-0000-00001C2D0000}"/>
    <cellStyle name="20% - Accent3 28 2" xfId="5433" xr:uid="{00000000-0005-0000-0000-00001D2D0000}"/>
    <cellStyle name="20% - Accent3 28 2 2" xfId="16111" xr:uid="{00000000-0005-0000-0000-00001E2D0000}"/>
    <cellStyle name="20% - Accent3 28 2 3" xfId="12067" xr:uid="{00000000-0005-0000-0000-00001F2D0000}"/>
    <cellStyle name="20% - Accent3 28 3" xfId="16110" xr:uid="{00000000-0005-0000-0000-0000202D0000}"/>
    <cellStyle name="20% - Accent3 28 4" xfId="12066" xr:uid="{00000000-0005-0000-0000-0000212D0000}"/>
    <cellStyle name="20% - Accent3 28_RH et QS" xfId="5434" xr:uid="{00000000-0005-0000-0000-0000222D0000}"/>
    <cellStyle name="20% - Accent3 3" xfId="5435" xr:uid="{00000000-0005-0000-0000-0000232D0000}"/>
    <cellStyle name="20% - Accent3 3 2" xfId="5436" xr:uid="{00000000-0005-0000-0000-0000242D0000}"/>
    <cellStyle name="20% - Accent3 3 2 2" xfId="16113" xr:uid="{00000000-0005-0000-0000-0000252D0000}"/>
    <cellStyle name="20% - Accent3 3 2 3" xfId="12070" xr:uid="{00000000-0005-0000-0000-0000262D0000}"/>
    <cellStyle name="20% - Accent3 3 3" xfId="16112" xr:uid="{00000000-0005-0000-0000-0000272D0000}"/>
    <cellStyle name="20% - Accent3 3 4" xfId="12069" xr:uid="{00000000-0005-0000-0000-0000282D0000}"/>
    <cellStyle name="20% - Accent3 3_RH et QS" xfId="5437" xr:uid="{00000000-0005-0000-0000-0000292D0000}"/>
    <cellStyle name="20% - Accent3 4" xfId="5438" xr:uid="{00000000-0005-0000-0000-00002A2D0000}"/>
    <cellStyle name="20% - Accent3 4 2" xfId="5439" xr:uid="{00000000-0005-0000-0000-00002B2D0000}"/>
    <cellStyle name="20% - Accent3 4 2 2" xfId="16115" xr:uid="{00000000-0005-0000-0000-00002C2D0000}"/>
    <cellStyle name="20% - Accent3 4 2 3" xfId="12073" xr:uid="{00000000-0005-0000-0000-00002D2D0000}"/>
    <cellStyle name="20% - Accent3 4 3" xfId="16114" xr:uid="{00000000-0005-0000-0000-00002E2D0000}"/>
    <cellStyle name="20% - Accent3 4 4" xfId="12072" xr:uid="{00000000-0005-0000-0000-00002F2D0000}"/>
    <cellStyle name="20% - Accent3 4_RH et QS" xfId="5440" xr:uid="{00000000-0005-0000-0000-0000302D0000}"/>
    <cellStyle name="20% - Accent3 5" xfId="5441" xr:uid="{00000000-0005-0000-0000-0000312D0000}"/>
    <cellStyle name="20% - Accent3 5 2" xfId="5442" xr:uid="{00000000-0005-0000-0000-0000322D0000}"/>
    <cellStyle name="20% - Accent3 5 2 2" xfId="16117" xr:uid="{00000000-0005-0000-0000-0000332D0000}"/>
    <cellStyle name="20% - Accent3 5 2 3" xfId="12076" xr:uid="{00000000-0005-0000-0000-0000342D0000}"/>
    <cellStyle name="20% - Accent3 5 3" xfId="16116" xr:uid="{00000000-0005-0000-0000-0000352D0000}"/>
    <cellStyle name="20% - Accent3 5 4" xfId="12075" xr:uid="{00000000-0005-0000-0000-0000362D0000}"/>
    <cellStyle name="20% - Accent3 5_RH et QS" xfId="5443" xr:uid="{00000000-0005-0000-0000-0000372D0000}"/>
    <cellStyle name="20% - Accent3 6" xfId="5444" xr:uid="{00000000-0005-0000-0000-0000382D0000}"/>
    <cellStyle name="20% - Accent3 6 2" xfId="5445" xr:uid="{00000000-0005-0000-0000-0000392D0000}"/>
    <cellStyle name="20% - Accent3 6 2 2" xfId="16119" xr:uid="{00000000-0005-0000-0000-00003A2D0000}"/>
    <cellStyle name="20% - Accent3 6 2 3" xfId="12079" xr:uid="{00000000-0005-0000-0000-00003B2D0000}"/>
    <cellStyle name="20% - Accent3 6 3" xfId="16118" xr:uid="{00000000-0005-0000-0000-00003C2D0000}"/>
    <cellStyle name="20% - Accent3 6 4" xfId="12078" xr:uid="{00000000-0005-0000-0000-00003D2D0000}"/>
    <cellStyle name="20% - Accent3 6_RH et QS" xfId="5446" xr:uid="{00000000-0005-0000-0000-00003E2D0000}"/>
    <cellStyle name="20% - Accent3 7" xfId="5447" xr:uid="{00000000-0005-0000-0000-00003F2D0000}"/>
    <cellStyle name="20% - Accent3 7 2" xfId="5448" xr:uid="{00000000-0005-0000-0000-0000402D0000}"/>
    <cellStyle name="20% - Accent3 7 2 2" xfId="16121" xr:uid="{00000000-0005-0000-0000-0000412D0000}"/>
    <cellStyle name="20% - Accent3 7 2 3" xfId="12082" xr:uid="{00000000-0005-0000-0000-0000422D0000}"/>
    <cellStyle name="20% - Accent3 7 3" xfId="16120" xr:uid="{00000000-0005-0000-0000-0000432D0000}"/>
    <cellStyle name="20% - Accent3 7 4" xfId="12081" xr:uid="{00000000-0005-0000-0000-0000442D0000}"/>
    <cellStyle name="20% - Accent3 7_RH et QS" xfId="5449" xr:uid="{00000000-0005-0000-0000-0000452D0000}"/>
    <cellStyle name="20% - Accent3 8" xfId="5450" xr:uid="{00000000-0005-0000-0000-0000462D0000}"/>
    <cellStyle name="20% - Accent3 8 2" xfId="5451" xr:uid="{00000000-0005-0000-0000-0000472D0000}"/>
    <cellStyle name="20% - Accent3 8 2 2" xfId="16123" xr:uid="{00000000-0005-0000-0000-0000482D0000}"/>
    <cellStyle name="20% - Accent3 8 2 3" xfId="12085" xr:uid="{00000000-0005-0000-0000-0000492D0000}"/>
    <cellStyle name="20% - Accent3 8 3" xfId="16122" xr:uid="{00000000-0005-0000-0000-00004A2D0000}"/>
    <cellStyle name="20% - Accent3 8 4" xfId="12084" xr:uid="{00000000-0005-0000-0000-00004B2D0000}"/>
    <cellStyle name="20% - Accent3 8_RH et QS" xfId="5452" xr:uid="{00000000-0005-0000-0000-00004C2D0000}"/>
    <cellStyle name="20% - Accent3 9" xfId="5453" xr:uid="{00000000-0005-0000-0000-00004D2D0000}"/>
    <cellStyle name="20% - Accent3 9 2" xfId="5454" xr:uid="{00000000-0005-0000-0000-00004E2D0000}"/>
    <cellStyle name="20% - Accent3 9 2 2" xfId="16125" xr:uid="{00000000-0005-0000-0000-00004F2D0000}"/>
    <cellStyle name="20% - Accent3 9 2 3" xfId="12088" xr:uid="{00000000-0005-0000-0000-0000502D0000}"/>
    <cellStyle name="20% - Accent3 9 3" xfId="16124" xr:uid="{00000000-0005-0000-0000-0000512D0000}"/>
    <cellStyle name="20% - Accent3 9 4" xfId="12087" xr:uid="{00000000-0005-0000-0000-0000522D0000}"/>
    <cellStyle name="20% - Accent3 9_RH et QS" xfId="5455" xr:uid="{00000000-0005-0000-0000-0000532D0000}"/>
    <cellStyle name="20% - Accent4" xfId="3717" builtinId="42" customBuiltin="1"/>
    <cellStyle name="20% - Accent4 10" xfId="5456" xr:uid="{00000000-0005-0000-0000-0000542D0000}"/>
    <cellStyle name="20% - Accent4 10 2" xfId="5457" xr:uid="{00000000-0005-0000-0000-0000552D0000}"/>
    <cellStyle name="20% - Accent4 10 2 2" xfId="16127" xr:uid="{00000000-0005-0000-0000-0000562D0000}"/>
    <cellStyle name="20% - Accent4 10 2 3" xfId="12091" xr:uid="{00000000-0005-0000-0000-0000572D0000}"/>
    <cellStyle name="20% - Accent4 10 3" xfId="16126" xr:uid="{00000000-0005-0000-0000-0000582D0000}"/>
    <cellStyle name="20% - Accent4 10 4" xfId="12090" xr:uid="{00000000-0005-0000-0000-0000592D0000}"/>
    <cellStyle name="20% - Accent4 10_RH et QS" xfId="5458" xr:uid="{00000000-0005-0000-0000-00005A2D0000}"/>
    <cellStyle name="20% - Accent4 11" xfId="5459" xr:uid="{00000000-0005-0000-0000-00005B2D0000}"/>
    <cellStyle name="20% - Accent4 11 2" xfId="5460" xr:uid="{00000000-0005-0000-0000-00005C2D0000}"/>
    <cellStyle name="20% - Accent4 11 2 2" xfId="16129" xr:uid="{00000000-0005-0000-0000-00005D2D0000}"/>
    <cellStyle name="20% - Accent4 11 2 3" xfId="12094" xr:uid="{00000000-0005-0000-0000-00005E2D0000}"/>
    <cellStyle name="20% - Accent4 11 3" xfId="16128" xr:uid="{00000000-0005-0000-0000-00005F2D0000}"/>
    <cellStyle name="20% - Accent4 11 4" xfId="12093" xr:uid="{00000000-0005-0000-0000-0000602D0000}"/>
    <cellStyle name="20% - Accent4 11_RH et QS" xfId="5461" xr:uid="{00000000-0005-0000-0000-0000612D0000}"/>
    <cellStyle name="20% - Accent4 12" xfId="5462" xr:uid="{00000000-0005-0000-0000-0000622D0000}"/>
    <cellStyle name="20% - Accent4 12 2" xfId="5463" xr:uid="{00000000-0005-0000-0000-0000632D0000}"/>
    <cellStyle name="20% - Accent4 12 2 2" xfId="16131" xr:uid="{00000000-0005-0000-0000-0000642D0000}"/>
    <cellStyle name="20% - Accent4 12 2 3" xfId="12097" xr:uid="{00000000-0005-0000-0000-0000652D0000}"/>
    <cellStyle name="20% - Accent4 12 3" xfId="16130" xr:uid="{00000000-0005-0000-0000-0000662D0000}"/>
    <cellStyle name="20% - Accent4 12 4" xfId="12096" xr:uid="{00000000-0005-0000-0000-0000672D0000}"/>
    <cellStyle name="20% - Accent4 12_RH et QS" xfId="5464" xr:uid="{00000000-0005-0000-0000-0000682D0000}"/>
    <cellStyle name="20% - Accent4 13" xfId="5465" xr:uid="{00000000-0005-0000-0000-0000692D0000}"/>
    <cellStyle name="20% - Accent4 13 2" xfId="5466" xr:uid="{00000000-0005-0000-0000-00006A2D0000}"/>
    <cellStyle name="20% - Accent4 13 2 2" xfId="16133" xr:uid="{00000000-0005-0000-0000-00006B2D0000}"/>
    <cellStyle name="20% - Accent4 13 2 3" xfId="12100" xr:uid="{00000000-0005-0000-0000-00006C2D0000}"/>
    <cellStyle name="20% - Accent4 13 3" xfId="16132" xr:uid="{00000000-0005-0000-0000-00006D2D0000}"/>
    <cellStyle name="20% - Accent4 13 4" xfId="12099" xr:uid="{00000000-0005-0000-0000-00006E2D0000}"/>
    <cellStyle name="20% - Accent4 13_RH et QS" xfId="5467" xr:uid="{00000000-0005-0000-0000-00006F2D0000}"/>
    <cellStyle name="20% - Accent4 14" xfId="5468" xr:uid="{00000000-0005-0000-0000-0000702D0000}"/>
    <cellStyle name="20% - Accent4 14 2" xfId="5469" xr:uid="{00000000-0005-0000-0000-0000712D0000}"/>
    <cellStyle name="20% - Accent4 14 2 2" xfId="16135" xr:uid="{00000000-0005-0000-0000-0000722D0000}"/>
    <cellStyle name="20% - Accent4 14 2 3" xfId="12103" xr:uid="{00000000-0005-0000-0000-0000732D0000}"/>
    <cellStyle name="20% - Accent4 14 3" xfId="16134" xr:uid="{00000000-0005-0000-0000-0000742D0000}"/>
    <cellStyle name="20% - Accent4 14 4" xfId="12102" xr:uid="{00000000-0005-0000-0000-0000752D0000}"/>
    <cellStyle name="20% - Accent4 14_RH et QS" xfId="5470" xr:uid="{00000000-0005-0000-0000-0000762D0000}"/>
    <cellStyle name="20% - Accent4 15" xfId="5471" xr:uid="{00000000-0005-0000-0000-0000772D0000}"/>
    <cellStyle name="20% - Accent4 15 2" xfId="5472" xr:uid="{00000000-0005-0000-0000-0000782D0000}"/>
    <cellStyle name="20% - Accent4 15 2 2" xfId="16137" xr:uid="{00000000-0005-0000-0000-0000792D0000}"/>
    <cellStyle name="20% - Accent4 15 2 3" xfId="12106" xr:uid="{00000000-0005-0000-0000-00007A2D0000}"/>
    <cellStyle name="20% - Accent4 15 3" xfId="16136" xr:uid="{00000000-0005-0000-0000-00007B2D0000}"/>
    <cellStyle name="20% - Accent4 15 4" xfId="12105" xr:uid="{00000000-0005-0000-0000-00007C2D0000}"/>
    <cellStyle name="20% - Accent4 15_RH et QS" xfId="5473" xr:uid="{00000000-0005-0000-0000-00007D2D0000}"/>
    <cellStyle name="20% - Accent4 16" xfId="5474" xr:uid="{00000000-0005-0000-0000-00007E2D0000}"/>
    <cellStyle name="20% - Accent4 16 2" xfId="5475" xr:uid="{00000000-0005-0000-0000-00007F2D0000}"/>
    <cellStyle name="20% - Accent4 16 2 2" xfId="16139" xr:uid="{00000000-0005-0000-0000-0000802D0000}"/>
    <cellStyle name="20% - Accent4 16 2 3" xfId="12109" xr:uid="{00000000-0005-0000-0000-0000812D0000}"/>
    <cellStyle name="20% - Accent4 16 3" xfId="16138" xr:uid="{00000000-0005-0000-0000-0000822D0000}"/>
    <cellStyle name="20% - Accent4 16 4" xfId="12108" xr:uid="{00000000-0005-0000-0000-0000832D0000}"/>
    <cellStyle name="20% - Accent4 16_RH et QS" xfId="5476" xr:uid="{00000000-0005-0000-0000-0000842D0000}"/>
    <cellStyle name="20% - Accent4 17" xfId="5477" xr:uid="{00000000-0005-0000-0000-0000852D0000}"/>
    <cellStyle name="20% - Accent4 17 2" xfId="5478" xr:uid="{00000000-0005-0000-0000-0000862D0000}"/>
    <cellStyle name="20% - Accent4 17 2 2" xfId="16141" xr:uid="{00000000-0005-0000-0000-0000872D0000}"/>
    <cellStyle name="20% - Accent4 17 2 3" xfId="12112" xr:uid="{00000000-0005-0000-0000-0000882D0000}"/>
    <cellStyle name="20% - Accent4 17 3" xfId="16140" xr:uid="{00000000-0005-0000-0000-0000892D0000}"/>
    <cellStyle name="20% - Accent4 17 4" xfId="12111" xr:uid="{00000000-0005-0000-0000-00008A2D0000}"/>
    <cellStyle name="20% - Accent4 17_RH et QS" xfId="5479" xr:uid="{00000000-0005-0000-0000-00008B2D0000}"/>
    <cellStyle name="20% - Accent4 18" xfId="5480" xr:uid="{00000000-0005-0000-0000-00008C2D0000}"/>
    <cellStyle name="20% - Accent4 18 2" xfId="5481" xr:uid="{00000000-0005-0000-0000-00008D2D0000}"/>
    <cellStyle name="20% - Accent4 18 2 2" xfId="16143" xr:uid="{00000000-0005-0000-0000-00008E2D0000}"/>
    <cellStyle name="20% - Accent4 18 2 3" xfId="12115" xr:uid="{00000000-0005-0000-0000-00008F2D0000}"/>
    <cellStyle name="20% - Accent4 18 3" xfId="16142" xr:uid="{00000000-0005-0000-0000-0000902D0000}"/>
    <cellStyle name="20% - Accent4 18 4" xfId="12114" xr:uid="{00000000-0005-0000-0000-0000912D0000}"/>
    <cellStyle name="20% - Accent4 18_RH et QS" xfId="5482" xr:uid="{00000000-0005-0000-0000-0000922D0000}"/>
    <cellStyle name="20% - Accent4 19" xfId="5483" xr:uid="{00000000-0005-0000-0000-0000932D0000}"/>
    <cellStyle name="20% - Accent4 19 2" xfId="5484" xr:uid="{00000000-0005-0000-0000-0000942D0000}"/>
    <cellStyle name="20% - Accent4 19 2 2" xfId="16145" xr:uid="{00000000-0005-0000-0000-0000952D0000}"/>
    <cellStyle name="20% - Accent4 19 2 3" xfId="12118" xr:uid="{00000000-0005-0000-0000-0000962D0000}"/>
    <cellStyle name="20% - Accent4 19 3" xfId="16144" xr:uid="{00000000-0005-0000-0000-0000972D0000}"/>
    <cellStyle name="20% - Accent4 19 4" xfId="12117" xr:uid="{00000000-0005-0000-0000-0000982D0000}"/>
    <cellStyle name="20% - Accent4 19_RH et QS" xfId="5485" xr:uid="{00000000-0005-0000-0000-0000992D0000}"/>
    <cellStyle name="20% - Accent4 2" xfId="5486" xr:uid="{00000000-0005-0000-0000-00009A2D0000}"/>
    <cellStyle name="20% - Accent4 2 2" xfId="5487" xr:uid="{00000000-0005-0000-0000-00009B2D0000}"/>
    <cellStyle name="20% - Accent4 2 2 2" xfId="16147" xr:uid="{00000000-0005-0000-0000-00009C2D0000}"/>
    <cellStyle name="20% - Accent4 2 2 3" xfId="12121" xr:uid="{00000000-0005-0000-0000-00009D2D0000}"/>
    <cellStyle name="20% - Accent4 2 3" xfId="16146" xr:uid="{00000000-0005-0000-0000-00009E2D0000}"/>
    <cellStyle name="20% - Accent4 2 4" xfId="12120" xr:uid="{00000000-0005-0000-0000-00009F2D0000}"/>
    <cellStyle name="20% - Accent4 2_RH et QS" xfId="5488" xr:uid="{00000000-0005-0000-0000-0000A02D0000}"/>
    <cellStyle name="20% - Accent4 20" xfId="5489" xr:uid="{00000000-0005-0000-0000-0000A12D0000}"/>
    <cellStyle name="20% - Accent4 20 2" xfId="5490" xr:uid="{00000000-0005-0000-0000-0000A22D0000}"/>
    <cellStyle name="20% - Accent4 20 2 2" xfId="16149" xr:uid="{00000000-0005-0000-0000-0000A32D0000}"/>
    <cellStyle name="20% - Accent4 20 2 3" xfId="12124" xr:uid="{00000000-0005-0000-0000-0000A42D0000}"/>
    <cellStyle name="20% - Accent4 20 3" xfId="16148" xr:uid="{00000000-0005-0000-0000-0000A52D0000}"/>
    <cellStyle name="20% - Accent4 20 4" xfId="12123" xr:uid="{00000000-0005-0000-0000-0000A62D0000}"/>
    <cellStyle name="20% - Accent4 20_RH et QS" xfId="5491" xr:uid="{00000000-0005-0000-0000-0000A72D0000}"/>
    <cellStyle name="20% - Accent4 21" xfId="5492" xr:uid="{00000000-0005-0000-0000-0000A82D0000}"/>
    <cellStyle name="20% - Accent4 21 2" xfId="5493" xr:uid="{00000000-0005-0000-0000-0000A92D0000}"/>
    <cellStyle name="20% - Accent4 21 2 2" xfId="16151" xr:uid="{00000000-0005-0000-0000-0000AA2D0000}"/>
    <cellStyle name="20% - Accent4 21 2 3" xfId="12127" xr:uid="{00000000-0005-0000-0000-0000AB2D0000}"/>
    <cellStyle name="20% - Accent4 21 3" xfId="16150" xr:uid="{00000000-0005-0000-0000-0000AC2D0000}"/>
    <cellStyle name="20% - Accent4 21 4" xfId="12126" xr:uid="{00000000-0005-0000-0000-0000AD2D0000}"/>
    <cellStyle name="20% - Accent4 21_RH et QS" xfId="5494" xr:uid="{00000000-0005-0000-0000-0000AE2D0000}"/>
    <cellStyle name="20% - Accent4 22" xfId="5495" xr:uid="{00000000-0005-0000-0000-0000AF2D0000}"/>
    <cellStyle name="20% - Accent4 22 2" xfId="5496" xr:uid="{00000000-0005-0000-0000-0000B02D0000}"/>
    <cellStyle name="20% - Accent4 22 2 2" xfId="16153" xr:uid="{00000000-0005-0000-0000-0000B12D0000}"/>
    <cellStyle name="20% - Accent4 22 2 3" xfId="12130" xr:uid="{00000000-0005-0000-0000-0000B22D0000}"/>
    <cellStyle name="20% - Accent4 22 3" xfId="16152" xr:uid="{00000000-0005-0000-0000-0000B32D0000}"/>
    <cellStyle name="20% - Accent4 22 4" xfId="12129" xr:uid="{00000000-0005-0000-0000-0000B42D0000}"/>
    <cellStyle name="20% - Accent4 22_RH et QS" xfId="5497" xr:uid="{00000000-0005-0000-0000-0000B52D0000}"/>
    <cellStyle name="20% - Accent4 23" xfId="5498" xr:uid="{00000000-0005-0000-0000-0000B62D0000}"/>
    <cellStyle name="20% - Accent4 23 2" xfId="5499" xr:uid="{00000000-0005-0000-0000-0000B72D0000}"/>
    <cellStyle name="20% - Accent4 23 2 2" xfId="16155" xr:uid="{00000000-0005-0000-0000-0000B82D0000}"/>
    <cellStyle name="20% - Accent4 23 2 3" xfId="12133" xr:uid="{00000000-0005-0000-0000-0000B92D0000}"/>
    <cellStyle name="20% - Accent4 23 3" xfId="16154" xr:uid="{00000000-0005-0000-0000-0000BA2D0000}"/>
    <cellStyle name="20% - Accent4 23 4" xfId="12132" xr:uid="{00000000-0005-0000-0000-0000BB2D0000}"/>
    <cellStyle name="20% - Accent4 23_RH et QS" xfId="5500" xr:uid="{00000000-0005-0000-0000-0000BC2D0000}"/>
    <cellStyle name="20% - Accent4 24" xfId="5501" xr:uid="{00000000-0005-0000-0000-0000BD2D0000}"/>
    <cellStyle name="20% - Accent4 24 2" xfId="5502" xr:uid="{00000000-0005-0000-0000-0000BE2D0000}"/>
    <cellStyle name="20% - Accent4 24 2 2" xfId="16157" xr:uid="{00000000-0005-0000-0000-0000BF2D0000}"/>
    <cellStyle name="20% - Accent4 24 2 3" xfId="12136" xr:uid="{00000000-0005-0000-0000-0000C02D0000}"/>
    <cellStyle name="20% - Accent4 24 3" xfId="16156" xr:uid="{00000000-0005-0000-0000-0000C12D0000}"/>
    <cellStyle name="20% - Accent4 24 4" xfId="12135" xr:uid="{00000000-0005-0000-0000-0000C22D0000}"/>
    <cellStyle name="20% - Accent4 24_RH et QS" xfId="5503" xr:uid="{00000000-0005-0000-0000-0000C32D0000}"/>
    <cellStyle name="20% - Accent4 25" xfId="5504" xr:uid="{00000000-0005-0000-0000-0000C42D0000}"/>
    <cellStyle name="20% - Accent4 25 2" xfId="5505" xr:uid="{00000000-0005-0000-0000-0000C52D0000}"/>
    <cellStyle name="20% - Accent4 25 2 2" xfId="16159" xr:uid="{00000000-0005-0000-0000-0000C62D0000}"/>
    <cellStyle name="20% - Accent4 25 2 3" xfId="12139" xr:uid="{00000000-0005-0000-0000-0000C72D0000}"/>
    <cellStyle name="20% - Accent4 25 3" xfId="16158" xr:uid="{00000000-0005-0000-0000-0000C82D0000}"/>
    <cellStyle name="20% - Accent4 25 4" xfId="12138" xr:uid="{00000000-0005-0000-0000-0000C92D0000}"/>
    <cellStyle name="20% - Accent4 25_RH et QS" xfId="5506" xr:uid="{00000000-0005-0000-0000-0000CA2D0000}"/>
    <cellStyle name="20% - Accent4 26" xfId="5507" xr:uid="{00000000-0005-0000-0000-0000CB2D0000}"/>
    <cellStyle name="20% - Accent4 26 2" xfId="5508" xr:uid="{00000000-0005-0000-0000-0000CC2D0000}"/>
    <cellStyle name="20% - Accent4 26 2 2" xfId="16161" xr:uid="{00000000-0005-0000-0000-0000CD2D0000}"/>
    <cellStyle name="20% - Accent4 26 2 3" xfId="12142" xr:uid="{00000000-0005-0000-0000-0000CE2D0000}"/>
    <cellStyle name="20% - Accent4 26 3" xfId="16160" xr:uid="{00000000-0005-0000-0000-0000CF2D0000}"/>
    <cellStyle name="20% - Accent4 26 4" xfId="12141" xr:uid="{00000000-0005-0000-0000-0000D02D0000}"/>
    <cellStyle name="20% - Accent4 26_RH et QS" xfId="5509" xr:uid="{00000000-0005-0000-0000-0000D12D0000}"/>
    <cellStyle name="20% - Accent4 27" xfId="5510" xr:uid="{00000000-0005-0000-0000-0000D22D0000}"/>
    <cellStyle name="20% - Accent4 27 2" xfId="5511" xr:uid="{00000000-0005-0000-0000-0000D32D0000}"/>
    <cellStyle name="20% - Accent4 27 2 2" xfId="16163" xr:uid="{00000000-0005-0000-0000-0000D42D0000}"/>
    <cellStyle name="20% - Accent4 27 2 3" xfId="12145" xr:uid="{00000000-0005-0000-0000-0000D52D0000}"/>
    <cellStyle name="20% - Accent4 27 3" xfId="16162" xr:uid="{00000000-0005-0000-0000-0000D62D0000}"/>
    <cellStyle name="20% - Accent4 27 4" xfId="12144" xr:uid="{00000000-0005-0000-0000-0000D72D0000}"/>
    <cellStyle name="20% - Accent4 27_RH et QS" xfId="5512" xr:uid="{00000000-0005-0000-0000-0000D82D0000}"/>
    <cellStyle name="20% - Accent4 28" xfId="5513" xr:uid="{00000000-0005-0000-0000-0000D92D0000}"/>
    <cellStyle name="20% - Accent4 28 2" xfId="5514" xr:uid="{00000000-0005-0000-0000-0000DA2D0000}"/>
    <cellStyle name="20% - Accent4 28 2 2" xfId="16165" xr:uid="{00000000-0005-0000-0000-0000DB2D0000}"/>
    <cellStyle name="20% - Accent4 28 2 3" xfId="12148" xr:uid="{00000000-0005-0000-0000-0000DC2D0000}"/>
    <cellStyle name="20% - Accent4 28 3" xfId="16164" xr:uid="{00000000-0005-0000-0000-0000DD2D0000}"/>
    <cellStyle name="20% - Accent4 28 4" xfId="12147" xr:uid="{00000000-0005-0000-0000-0000DE2D0000}"/>
    <cellStyle name="20% - Accent4 28_RH et QS" xfId="5515" xr:uid="{00000000-0005-0000-0000-0000DF2D0000}"/>
    <cellStyle name="20% - Accent4 3" xfId="5516" xr:uid="{00000000-0005-0000-0000-0000E02D0000}"/>
    <cellStyle name="20% - Accent4 3 2" xfId="5517" xr:uid="{00000000-0005-0000-0000-0000E12D0000}"/>
    <cellStyle name="20% - Accent4 3 2 2" xfId="16167" xr:uid="{00000000-0005-0000-0000-0000E22D0000}"/>
    <cellStyle name="20% - Accent4 3 2 3" xfId="12151" xr:uid="{00000000-0005-0000-0000-0000E32D0000}"/>
    <cellStyle name="20% - Accent4 3 3" xfId="16166" xr:uid="{00000000-0005-0000-0000-0000E42D0000}"/>
    <cellStyle name="20% - Accent4 3 4" xfId="12150" xr:uid="{00000000-0005-0000-0000-0000E52D0000}"/>
    <cellStyle name="20% - Accent4 3_RH et QS" xfId="5518" xr:uid="{00000000-0005-0000-0000-0000E62D0000}"/>
    <cellStyle name="20% - Accent4 4" xfId="5519" xr:uid="{00000000-0005-0000-0000-0000E72D0000}"/>
    <cellStyle name="20% - Accent4 4 2" xfId="5520" xr:uid="{00000000-0005-0000-0000-0000E82D0000}"/>
    <cellStyle name="20% - Accent4 4 2 2" xfId="16169" xr:uid="{00000000-0005-0000-0000-0000E92D0000}"/>
    <cellStyle name="20% - Accent4 4 2 3" xfId="12154" xr:uid="{00000000-0005-0000-0000-0000EA2D0000}"/>
    <cellStyle name="20% - Accent4 4 3" xfId="16168" xr:uid="{00000000-0005-0000-0000-0000EB2D0000}"/>
    <cellStyle name="20% - Accent4 4 4" xfId="12153" xr:uid="{00000000-0005-0000-0000-0000EC2D0000}"/>
    <cellStyle name="20% - Accent4 4_RH et QS" xfId="5521" xr:uid="{00000000-0005-0000-0000-0000ED2D0000}"/>
    <cellStyle name="20% - Accent4 5" xfId="5522" xr:uid="{00000000-0005-0000-0000-0000EE2D0000}"/>
    <cellStyle name="20% - Accent4 5 2" xfId="5523" xr:uid="{00000000-0005-0000-0000-0000EF2D0000}"/>
    <cellStyle name="20% - Accent4 5 2 2" xfId="16171" xr:uid="{00000000-0005-0000-0000-0000F02D0000}"/>
    <cellStyle name="20% - Accent4 5 2 3" xfId="12157" xr:uid="{00000000-0005-0000-0000-0000F12D0000}"/>
    <cellStyle name="20% - Accent4 5 3" xfId="16170" xr:uid="{00000000-0005-0000-0000-0000F22D0000}"/>
    <cellStyle name="20% - Accent4 5 4" xfId="12156" xr:uid="{00000000-0005-0000-0000-0000F32D0000}"/>
    <cellStyle name="20% - Accent4 5_RH et QS" xfId="5524" xr:uid="{00000000-0005-0000-0000-0000F42D0000}"/>
    <cellStyle name="20% - Accent4 6" xfId="5525" xr:uid="{00000000-0005-0000-0000-0000F52D0000}"/>
    <cellStyle name="20% - Accent4 6 2" xfId="5526" xr:uid="{00000000-0005-0000-0000-0000F62D0000}"/>
    <cellStyle name="20% - Accent4 6 2 2" xfId="16173" xr:uid="{00000000-0005-0000-0000-0000F72D0000}"/>
    <cellStyle name="20% - Accent4 6 2 3" xfId="12160" xr:uid="{00000000-0005-0000-0000-0000F82D0000}"/>
    <cellStyle name="20% - Accent4 6 3" xfId="16172" xr:uid="{00000000-0005-0000-0000-0000F92D0000}"/>
    <cellStyle name="20% - Accent4 6 4" xfId="12159" xr:uid="{00000000-0005-0000-0000-0000FA2D0000}"/>
    <cellStyle name="20% - Accent4 6_RH et QS" xfId="5527" xr:uid="{00000000-0005-0000-0000-0000FB2D0000}"/>
    <cellStyle name="20% - Accent4 7" xfId="5528" xr:uid="{00000000-0005-0000-0000-0000FC2D0000}"/>
    <cellStyle name="20% - Accent4 7 2" xfId="5529" xr:uid="{00000000-0005-0000-0000-0000FD2D0000}"/>
    <cellStyle name="20% - Accent4 7 2 2" xfId="16175" xr:uid="{00000000-0005-0000-0000-0000FE2D0000}"/>
    <cellStyle name="20% - Accent4 7 2 3" xfId="12163" xr:uid="{00000000-0005-0000-0000-0000FF2D0000}"/>
    <cellStyle name="20% - Accent4 7 3" xfId="16174" xr:uid="{00000000-0005-0000-0000-0000002E0000}"/>
    <cellStyle name="20% - Accent4 7 4" xfId="12162" xr:uid="{00000000-0005-0000-0000-0000012E0000}"/>
    <cellStyle name="20% - Accent4 7_RH et QS" xfId="5530" xr:uid="{00000000-0005-0000-0000-0000022E0000}"/>
    <cellStyle name="20% - Accent4 8" xfId="5531" xr:uid="{00000000-0005-0000-0000-0000032E0000}"/>
    <cellStyle name="20% - Accent4 8 2" xfId="5532" xr:uid="{00000000-0005-0000-0000-0000042E0000}"/>
    <cellStyle name="20% - Accent4 8 2 2" xfId="16177" xr:uid="{00000000-0005-0000-0000-0000052E0000}"/>
    <cellStyle name="20% - Accent4 8 2 3" xfId="12166" xr:uid="{00000000-0005-0000-0000-0000062E0000}"/>
    <cellStyle name="20% - Accent4 8 3" xfId="16176" xr:uid="{00000000-0005-0000-0000-0000072E0000}"/>
    <cellStyle name="20% - Accent4 8 4" xfId="12165" xr:uid="{00000000-0005-0000-0000-0000082E0000}"/>
    <cellStyle name="20% - Accent4 8_RH et QS" xfId="5533" xr:uid="{00000000-0005-0000-0000-0000092E0000}"/>
    <cellStyle name="20% - Accent4 9" xfId="5534" xr:uid="{00000000-0005-0000-0000-00000A2E0000}"/>
    <cellStyle name="20% - Accent4 9 2" xfId="5535" xr:uid="{00000000-0005-0000-0000-00000B2E0000}"/>
    <cellStyle name="20% - Accent4 9 2 2" xfId="16179" xr:uid="{00000000-0005-0000-0000-00000C2E0000}"/>
    <cellStyle name="20% - Accent4 9 2 3" xfId="12169" xr:uid="{00000000-0005-0000-0000-00000D2E0000}"/>
    <cellStyle name="20% - Accent4 9 3" xfId="16178" xr:uid="{00000000-0005-0000-0000-00000E2E0000}"/>
    <cellStyle name="20% - Accent4 9 4" xfId="12168" xr:uid="{00000000-0005-0000-0000-00000F2E0000}"/>
    <cellStyle name="20% - Accent4 9_RH et QS" xfId="5536" xr:uid="{00000000-0005-0000-0000-0000102E0000}"/>
    <cellStyle name="20% - Accent5" xfId="3721" builtinId="46" customBuiltin="1"/>
    <cellStyle name="20% - Accent5 10" xfId="5537" xr:uid="{00000000-0005-0000-0000-0000112E0000}"/>
    <cellStyle name="20% - Accent5 10 2" xfId="5538" xr:uid="{00000000-0005-0000-0000-0000122E0000}"/>
    <cellStyle name="20% - Accent5 10 2 2" xfId="16181" xr:uid="{00000000-0005-0000-0000-0000132E0000}"/>
    <cellStyle name="20% - Accent5 10 2 3" xfId="12172" xr:uid="{00000000-0005-0000-0000-0000142E0000}"/>
    <cellStyle name="20% - Accent5 10 3" xfId="16180" xr:uid="{00000000-0005-0000-0000-0000152E0000}"/>
    <cellStyle name="20% - Accent5 10 4" xfId="12171" xr:uid="{00000000-0005-0000-0000-0000162E0000}"/>
    <cellStyle name="20% - Accent5 10_RH et QS" xfId="5539" xr:uid="{00000000-0005-0000-0000-0000172E0000}"/>
    <cellStyle name="20% - Accent5 11" xfId="5540" xr:uid="{00000000-0005-0000-0000-0000182E0000}"/>
    <cellStyle name="20% - Accent5 11 2" xfId="5541" xr:uid="{00000000-0005-0000-0000-0000192E0000}"/>
    <cellStyle name="20% - Accent5 11 2 2" xfId="16183" xr:uid="{00000000-0005-0000-0000-00001A2E0000}"/>
    <cellStyle name="20% - Accent5 11 2 3" xfId="12175" xr:uid="{00000000-0005-0000-0000-00001B2E0000}"/>
    <cellStyle name="20% - Accent5 11 3" xfId="16182" xr:uid="{00000000-0005-0000-0000-00001C2E0000}"/>
    <cellStyle name="20% - Accent5 11 4" xfId="12174" xr:uid="{00000000-0005-0000-0000-00001D2E0000}"/>
    <cellStyle name="20% - Accent5 11_RH et QS" xfId="5542" xr:uid="{00000000-0005-0000-0000-00001E2E0000}"/>
    <cellStyle name="20% - Accent5 12" xfId="5543" xr:uid="{00000000-0005-0000-0000-00001F2E0000}"/>
    <cellStyle name="20% - Accent5 12 2" xfId="5544" xr:uid="{00000000-0005-0000-0000-0000202E0000}"/>
    <cellStyle name="20% - Accent5 12 2 2" xfId="16185" xr:uid="{00000000-0005-0000-0000-0000212E0000}"/>
    <cellStyle name="20% - Accent5 12 2 3" xfId="12178" xr:uid="{00000000-0005-0000-0000-0000222E0000}"/>
    <cellStyle name="20% - Accent5 12 3" xfId="16184" xr:uid="{00000000-0005-0000-0000-0000232E0000}"/>
    <cellStyle name="20% - Accent5 12 4" xfId="12177" xr:uid="{00000000-0005-0000-0000-0000242E0000}"/>
    <cellStyle name="20% - Accent5 12_RH et QS" xfId="5545" xr:uid="{00000000-0005-0000-0000-0000252E0000}"/>
    <cellStyle name="20% - Accent5 13" xfId="5546" xr:uid="{00000000-0005-0000-0000-0000262E0000}"/>
    <cellStyle name="20% - Accent5 13 2" xfId="5547" xr:uid="{00000000-0005-0000-0000-0000272E0000}"/>
    <cellStyle name="20% - Accent5 13 2 2" xfId="16187" xr:uid="{00000000-0005-0000-0000-0000282E0000}"/>
    <cellStyle name="20% - Accent5 13 2 3" xfId="12181" xr:uid="{00000000-0005-0000-0000-0000292E0000}"/>
    <cellStyle name="20% - Accent5 13 3" xfId="16186" xr:uid="{00000000-0005-0000-0000-00002A2E0000}"/>
    <cellStyle name="20% - Accent5 13 4" xfId="12180" xr:uid="{00000000-0005-0000-0000-00002B2E0000}"/>
    <cellStyle name="20% - Accent5 13_RH et QS" xfId="5548" xr:uid="{00000000-0005-0000-0000-00002C2E0000}"/>
    <cellStyle name="20% - Accent5 14" xfId="5549" xr:uid="{00000000-0005-0000-0000-00002D2E0000}"/>
    <cellStyle name="20% - Accent5 14 2" xfId="5550" xr:uid="{00000000-0005-0000-0000-00002E2E0000}"/>
    <cellStyle name="20% - Accent5 14 2 2" xfId="16189" xr:uid="{00000000-0005-0000-0000-00002F2E0000}"/>
    <cellStyle name="20% - Accent5 14 2 3" xfId="12184" xr:uid="{00000000-0005-0000-0000-0000302E0000}"/>
    <cellStyle name="20% - Accent5 14 3" xfId="16188" xr:uid="{00000000-0005-0000-0000-0000312E0000}"/>
    <cellStyle name="20% - Accent5 14 4" xfId="12183" xr:uid="{00000000-0005-0000-0000-0000322E0000}"/>
    <cellStyle name="20% - Accent5 14_RH et QS" xfId="5551" xr:uid="{00000000-0005-0000-0000-0000332E0000}"/>
    <cellStyle name="20% - Accent5 15" xfId="5552" xr:uid="{00000000-0005-0000-0000-0000342E0000}"/>
    <cellStyle name="20% - Accent5 15 2" xfId="5553" xr:uid="{00000000-0005-0000-0000-0000352E0000}"/>
    <cellStyle name="20% - Accent5 15 2 2" xfId="16191" xr:uid="{00000000-0005-0000-0000-0000362E0000}"/>
    <cellStyle name="20% - Accent5 15 2 3" xfId="12187" xr:uid="{00000000-0005-0000-0000-0000372E0000}"/>
    <cellStyle name="20% - Accent5 15 3" xfId="16190" xr:uid="{00000000-0005-0000-0000-0000382E0000}"/>
    <cellStyle name="20% - Accent5 15 4" xfId="12186" xr:uid="{00000000-0005-0000-0000-0000392E0000}"/>
    <cellStyle name="20% - Accent5 15_RH et QS" xfId="5554" xr:uid="{00000000-0005-0000-0000-00003A2E0000}"/>
    <cellStyle name="20% - Accent5 16" xfId="5555" xr:uid="{00000000-0005-0000-0000-00003B2E0000}"/>
    <cellStyle name="20% - Accent5 16 2" xfId="5556" xr:uid="{00000000-0005-0000-0000-00003C2E0000}"/>
    <cellStyle name="20% - Accent5 16 2 2" xfId="16193" xr:uid="{00000000-0005-0000-0000-00003D2E0000}"/>
    <cellStyle name="20% - Accent5 16 2 3" xfId="12190" xr:uid="{00000000-0005-0000-0000-00003E2E0000}"/>
    <cellStyle name="20% - Accent5 16 3" xfId="16192" xr:uid="{00000000-0005-0000-0000-00003F2E0000}"/>
    <cellStyle name="20% - Accent5 16 4" xfId="12189" xr:uid="{00000000-0005-0000-0000-0000402E0000}"/>
    <cellStyle name="20% - Accent5 16_RH et QS" xfId="5557" xr:uid="{00000000-0005-0000-0000-0000412E0000}"/>
    <cellStyle name="20% - Accent5 17" xfId="5558" xr:uid="{00000000-0005-0000-0000-0000422E0000}"/>
    <cellStyle name="20% - Accent5 17 2" xfId="5559" xr:uid="{00000000-0005-0000-0000-0000432E0000}"/>
    <cellStyle name="20% - Accent5 17 2 2" xfId="16195" xr:uid="{00000000-0005-0000-0000-0000442E0000}"/>
    <cellStyle name="20% - Accent5 17 2 3" xfId="12193" xr:uid="{00000000-0005-0000-0000-0000452E0000}"/>
    <cellStyle name="20% - Accent5 17 3" xfId="16194" xr:uid="{00000000-0005-0000-0000-0000462E0000}"/>
    <cellStyle name="20% - Accent5 17 4" xfId="12192" xr:uid="{00000000-0005-0000-0000-0000472E0000}"/>
    <cellStyle name="20% - Accent5 17_RH et QS" xfId="5560" xr:uid="{00000000-0005-0000-0000-0000482E0000}"/>
    <cellStyle name="20% - Accent5 18" xfId="5561" xr:uid="{00000000-0005-0000-0000-0000492E0000}"/>
    <cellStyle name="20% - Accent5 18 2" xfId="5562" xr:uid="{00000000-0005-0000-0000-00004A2E0000}"/>
    <cellStyle name="20% - Accent5 18 2 2" xfId="16197" xr:uid="{00000000-0005-0000-0000-00004B2E0000}"/>
    <cellStyle name="20% - Accent5 18 2 3" xfId="12196" xr:uid="{00000000-0005-0000-0000-00004C2E0000}"/>
    <cellStyle name="20% - Accent5 18 3" xfId="16196" xr:uid="{00000000-0005-0000-0000-00004D2E0000}"/>
    <cellStyle name="20% - Accent5 18 4" xfId="12195" xr:uid="{00000000-0005-0000-0000-00004E2E0000}"/>
    <cellStyle name="20% - Accent5 18_RH et QS" xfId="5563" xr:uid="{00000000-0005-0000-0000-00004F2E0000}"/>
    <cellStyle name="20% - Accent5 19" xfId="5564" xr:uid="{00000000-0005-0000-0000-0000502E0000}"/>
    <cellStyle name="20% - Accent5 19 2" xfId="5565" xr:uid="{00000000-0005-0000-0000-0000512E0000}"/>
    <cellStyle name="20% - Accent5 19 2 2" xfId="16199" xr:uid="{00000000-0005-0000-0000-0000522E0000}"/>
    <cellStyle name="20% - Accent5 19 2 3" xfId="12199" xr:uid="{00000000-0005-0000-0000-0000532E0000}"/>
    <cellStyle name="20% - Accent5 19 3" xfId="16198" xr:uid="{00000000-0005-0000-0000-0000542E0000}"/>
    <cellStyle name="20% - Accent5 19 4" xfId="12198" xr:uid="{00000000-0005-0000-0000-0000552E0000}"/>
    <cellStyle name="20% - Accent5 19_RH et QS" xfId="5566" xr:uid="{00000000-0005-0000-0000-0000562E0000}"/>
    <cellStyle name="20% - Accent5 2" xfId="5567" xr:uid="{00000000-0005-0000-0000-0000572E0000}"/>
    <cellStyle name="20% - Accent5 2 2" xfId="5568" xr:uid="{00000000-0005-0000-0000-0000582E0000}"/>
    <cellStyle name="20% - Accent5 2 2 2" xfId="16201" xr:uid="{00000000-0005-0000-0000-0000592E0000}"/>
    <cellStyle name="20% - Accent5 2 2 3" xfId="12202" xr:uid="{00000000-0005-0000-0000-00005A2E0000}"/>
    <cellStyle name="20% - Accent5 2 3" xfId="16200" xr:uid="{00000000-0005-0000-0000-00005B2E0000}"/>
    <cellStyle name="20% - Accent5 2 4" xfId="12201" xr:uid="{00000000-0005-0000-0000-00005C2E0000}"/>
    <cellStyle name="20% - Accent5 2_RH et QS" xfId="5569" xr:uid="{00000000-0005-0000-0000-00005D2E0000}"/>
    <cellStyle name="20% - Accent5 20" xfId="5570" xr:uid="{00000000-0005-0000-0000-00005E2E0000}"/>
    <cellStyle name="20% - Accent5 20 2" xfId="5571" xr:uid="{00000000-0005-0000-0000-00005F2E0000}"/>
    <cellStyle name="20% - Accent5 20 2 2" xfId="16203" xr:uid="{00000000-0005-0000-0000-0000602E0000}"/>
    <cellStyle name="20% - Accent5 20 2 3" xfId="12205" xr:uid="{00000000-0005-0000-0000-0000612E0000}"/>
    <cellStyle name="20% - Accent5 20 3" xfId="16202" xr:uid="{00000000-0005-0000-0000-0000622E0000}"/>
    <cellStyle name="20% - Accent5 20 4" xfId="12204" xr:uid="{00000000-0005-0000-0000-0000632E0000}"/>
    <cellStyle name="20% - Accent5 20_RH et QS" xfId="5572" xr:uid="{00000000-0005-0000-0000-0000642E0000}"/>
    <cellStyle name="20% - Accent5 21" xfId="5573" xr:uid="{00000000-0005-0000-0000-0000652E0000}"/>
    <cellStyle name="20% - Accent5 21 2" xfId="5574" xr:uid="{00000000-0005-0000-0000-0000662E0000}"/>
    <cellStyle name="20% - Accent5 21 2 2" xfId="16205" xr:uid="{00000000-0005-0000-0000-0000672E0000}"/>
    <cellStyle name="20% - Accent5 21 2 3" xfId="12208" xr:uid="{00000000-0005-0000-0000-0000682E0000}"/>
    <cellStyle name="20% - Accent5 21 3" xfId="16204" xr:uid="{00000000-0005-0000-0000-0000692E0000}"/>
    <cellStyle name="20% - Accent5 21 4" xfId="12207" xr:uid="{00000000-0005-0000-0000-00006A2E0000}"/>
    <cellStyle name="20% - Accent5 21_RH et QS" xfId="5575" xr:uid="{00000000-0005-0000-0000-00006B2E0000}"/>
    <cellStyle name="20% - Accent5 22" xfId="5576" xr:uid="{00000000-0005-0000-0000-00006C2E0000}"/>
    <cellStyle name="20% - Accent5 22 2" xfId="5577" xr:uid="{00000000-0005-0000-0000-00006D2E0000}"/>
    <cellStyle name="20% - Accent5 22 2 2" xfId="16207" xr:uid="{00000000-0005-0000-0000-00006E2E0000}"/>
    <cellStyle name="20% - Accent5 22 2 3" xfId="12211" xr:uid="{00000000-0005-0000-0000-00006F2E0000}"/>
    <cellStyle name="20% - Accent5 22 3" xfId="16206" xr:uid="{00000000-0005-0000-0000-0000702E0000}"/>
    <cellStyle name="20% - Accent5 22 4" xfId="12210" xr:uid="{00000000-0005-0000-0000-0000712E0000}"/>
    <cellStyle name="20% - Accent5 22_RH et QS" xfId="5578" xr:uid="{00000000-0005-0000-0000-0000722E0000}"/>
    <cellStyle name="20% - Accent5 23" xfId="5579" xr:uid="{00000000-0005-0000-0000-0000732E0000}"/>
    <cellStyle name="20% - Accent5 23 2" xfId="5580" xr:uid="{00000000-0005-0000-0000-0000742E0000}"/>
    <cellStyle name="20% - Accent5 23 2 2" xfId="16209" xr:uid="{00000000-0005-0000-0000-0000752E0000}"/>
    <cellStyle name="20% - Accent5 23 2 3" xfId="12214" xr:uid="{00000000-0005-0000-0000-0000762E0000}"/>
    <cellStyle name="20% - Accent5 23 3" xfId="16208" xr:uid="{00000000-0005-0000-0000-0000772E0000}"/>
    <cellStyle name="20% - Accent5 23 4" xfId="12213" xr:uid="{00000000-0005-0000-0000-0000782E0000}"/>
    <cellStyle name="20% - Accent5 23_RH et QS" xfId="5581" xr:uid="{00000000-0005-0000-0000-0000792E0000}"/>
    <cellStyle name="20% - Accent5 24" xfId="5582" xr:uid="{00000000-0005-0000-0000-00007A2E0000}"/>
    <cellStyle name="20% - Accent5 24 2" xfId="5583" xr:uid="{00000000-0005-0000-0000-00007B2E0000}"/>
    <cellStyle name="20% - Accent5 24 2 2" xfId="16211" xr:uid="{00000000-0005-0000-0000-00007C2E0000}"/>
    <cellStyle name="20% - Accent5 24 2 3" xfId="12217" xr:uid="{00000000-0005-0000-0000-00007D2E0000}"/>
    <cellStyle name="20% - Accent5 24 3" xfId="16210" xr:uid="{00000000-0005-0000-0000-00007E2E0000}"/>
    <cellStyle name="20% - Accent5 24 4" xfId="12216" xr:uid="{00000000-0005-0000-0000-00007F2E0000}"/>
    <cellStyle name="20% - Accent5 24_RH et QS" xfId="5584" xr:uid="{00000000-0005-0000-0000-0000802E0000}"/>
    <cellStyle name="20% - Accent5 25" xfId="5585" xr:uid="{00000000-0005-0000-0000-0000812E0000}"/>
    <cellStyle name="20% - Accent5 25 2" xfId="5586" xr:uid="{00000000-0005-0000-0000-0000822E0000}"/>
    <cellStyle name="20% - Accent5 25 2 2" xfId="16213" xr:uid="{00000000-0005-0000-0000-0000832E0000}"/>
    <cellStyle name="20% - Accent5 25 2 3" xfId="12220" xr:uid="{00000000-0005-0000-0000-0000842E0000}"/>
    <cellStyle name="20% - Accent5 25 3" xfId="16212" xr:uid="{00000000-0005-0000-0000-0000852E0000}"/>
    <cellStyle name="20% - Accent5 25 4" xfId="12219" xr:uid="{00000000-0005-0000-0000-0000862E0000}"/>
    <cellStyle name="20% - Accent5 25_RH et QS" xfId="5587" xr:uid="{00000000-0005-0000-0000-0000872E0000}"/>
    <cellStyle name="20% - Accent5 26" xfId="5588" xr:uid="{00000000-0005-0000-0000-0000882E0000}"/>
    <cellStyle name="20% - Accent5 26 2" xfId="5589" xr:uid="{00000000-0005-0000-0000-0000892E0000}"/>
    <cellStyle name="20% - Accent5 26 2 2" xfId="16215" xr:uid="{00000000-0005-0000-0000-00008A2E0000}"/>
    <cellStyle name="20% - Accent5 26 2 3" xfId="12223" xr:uid="{00000000-0005-0000-0000-00008B2E0000}"/>
    <cellStyle name="20% - Accent5 26 3" xfId="16214" xr:uid="{00000000-0005-0000-0000-00008C2E0000}"/>
    <cellStyle name="20% - Accent5 26 4" xfId="12222" xr:uid="{00000000-0005-0000-0000-00008D2E0000}"/>
    <cellStyle name="20% - Accent5 26_RH et QS" xfId="5590" xr:uid="{00000000-0005-0000-0000-00008E2E0000}"/>
    <cellStyle name="20% - Accent5 27" xfId="5591" xr:uid="{00000000-0005-0000-0000-00008F2E0000}"/>
    <cellStyle name="20% - Accent5 27 2" xfId="5592" xr:uid="{00000000-0005-0000-0000-0000902E0000}"/>
    <cellStyle name="20% - Accent5 27 2 2" xfId="16217" xr:uid="{00000000-0005-0000-0000-0000912E0000}"/>
    <cellStyle name="20% - Accent5 27 2 3" xfId="12226" xr:uid="{00000000-0005-0000-0000-0000922E0000}"/>
    <cellStyle name="20% - Accent5 27 3" xfId="16216" xr:uid="{00000000-0005-0000-0000-0000932E0000}"/>
    <cellStyle name="20% - Accent5 27 4" xfId="12225" xr:uid="{00000000-0005-0000-0000-0000942E0000}"/>
    <cellStyle name="20% - Accent5 27_RH et QS" xfId="5593" xr:uid="{00000000-0005-0000-0000-0000952E0000}"/>
    <cellStyle name="20% - Accent5 28" xfId="5594" xr:uid="{00000000-0005-0000-0000-0000962E0000}"/>
    <cellStyle name="20% - Accent5 28 2" xfId="5595" xr:uid="{00000000-0005-0000-0000-0000972E0000}"/>
    <cellStyle name="20% - Accent5 28 2 2" xfId="16219" xr:uid="{00000000-0005-0000-0000-0000982E0000}"/>
    <cellStyle name="20% - Accent5 28 2 3" xfId="12229" xr:uid="{00000000-0005-0000-0000-0000992E0000}"/>
    <cellStyle name="20% - Accent5 28 3" xfId="16218" xr:uid="{00000000-0005-0000-0000-00009A2E0000}"/>
    <cellStyle name="20% - Accent5 28 4" xfId="12228" xr:uid="{00000000-0005-0000-0000-00009B2E0000}"/>
    <cellStyle name="20% - Accent5 28_RH et QS" xfId="5596" xr:uid="{00000000-0005-0000-0000-00009C2E0000}"/>
    <cellStyle name="20% - Accent5 3" xfId="5597" xr:uid="{00000000-0005-0000-0000-00009D2E0000}"/>
    <cellStyle name="20% - Accent5 3 2" xfId="5598" xr:uid="{00000000-0005-0000-0000-00009E2E0000}"/>
    <cellStyle name="20% - Accent5 3 2 2" xfId="16221" xr:uid="{00000000-0005-0000-0000-00009F2E0000}"/>
    <cellStyle name="20% - Accent5 3 2 3" xfId="12232" xr:uid="{00000000-0005-0000-0000-0000A02E0000}"/>
    <cellStyle name="20% - Accent5 3 3" xfId="16220" xr:uid="{00000000-0005-0000-0000-0000A12E0000}"/>
    <cellStyle name="20% - Accent5 3 4" xfId="12231" xr:uid="{00000000-0005-0000-0000-0000A22E0000}"/>
    <cellStyle name="20% - Accent5 3_RH et QS" xfId="5599" xr:uid="{00000000-0005-0000-0000-0000A32E0000}"/>
    <cellStyle name="20% - Accent5 4" xfId="5600" xr:uid="{00000000-0005-0000-0000-0000A42E0000}"/>
    <cellStyle name="20% - Accent5 4 2" xfId="5601" xr:uid="{00000000-0005-0000-0000-0000A52E0000}"/>
    <cellStyle name="20% - Accent5 4 2 2" xfId="16223" xr:uid="{00000000-0005-0000-0000-0000A62E0000}"/>
    <cellStyle name="20% - Accent5 4 2 3" xfId="12235" xr:uid="{00000000-0005-0000-0000-0000A72E0000}"/>
    <cellStyle name="20% - Accent5 4 3" xfId="16222" xr:uid="{00000000-0005-0000-0000-0000A82E0000}"/>
    <cellStyle name="20% - Accent5 4 4" xfId="12234" xr:uid="{00000000-0005-0000-0000-0000A92E0000}"/>
    <cellStyle name="20% - Accent5 4_RH et QS" xfId="5602" xr:uid="{00000000-0005-0000-0000-0000AA2E0000}"/>
    <cellStyle name="20% - Accent5 5" xfId="5603" xr:uid="{00000000-0005-0000-0000-0000AB2E0000}"/>
    <cellStyle name="20% - Accent5 5 2" xfId="5604" xr:uid="{00000000-0005-0000-0000-0000AC2E0000}"/>
    <cellStyle name="20% - Accent5 5 2 2" xfId="16225" xr:uid="{00000000-0005-0000-0000-0000AD2E0000}"/>
    <cellStyle name="20% - Accent5 5 2 3" xfId="12238" xr:uid="{00000000-0005-0000-0000-0000AE2E0000}"/>
    <cellStyle name="20% - Accent5 5 3" xfId="16224" xr:uid="{00000000-0005-0000-0000-0000AF2E0000}"/>
    <cellStyle name="20% - Accent5 5 4" xfId="12237" xr:uid="{00000000-0005-0000-0000-0000B02E0000}"/>
    <cellStyle name="20% - Accent5 5_RH et QS" xfId="5605" xr:uid="{00000000-0005-0000-0000-0000B12E0000}"/>
    <cellStyle name="20% - Accent5 6" xfId="5606" xr:uid="{00000000-0005-0000-0000-0000B22E0000}"/>
    <cellStyle name="20% - Accent5 6 2" xfId="5607" xr:uid="{00000000-0005-0000-0000-0000B32E0000}"/>
    <cellStyle name="20% - Accent5 6 2 2" xfId="16227" xr:uid="{00000000-0005-0000-0000-0000B42E0000}"/>
    <cellStyle name="20% - Accent5 6 2 3" xfId="12241" xr:uid="{00000000-0005-0000-0000-0000B52E0000}"/>
    <cellStyle name="20% - Accent5 6 3" xfId="16226" xr:uid="{00000000-0005-0000-0000-0000B62E0000}"/>
    <cellStyle name="20% - Accent5 6 4" xfId="12240" xr:uid="{00000000-0005-0000-0000-0000B72E0000}"/>
    <cellStyle name="20% - Accent5 6_RH et QS" xfId="5608" xr:uid="{00000000-0005-0000-0000-0000B82E0000}"/>
    <cellStyle name="20% - Accent5 7" xfId="5609" xr:uid="{00000000-0005-0000-0000-0000B92E0000}"/>
    <cellStyle name="20% - Accent5 7 2" xfId="5610" xr:uid="{00000000-0005-0000-0000-0000BA2E0000}"/>
    <cellStyle name="20% - Accent5 7 2 2" xfId="16229" xr:uid="{00000000-0005-0000-0000-0000BB2E0000}"/>
    <cellStyle name="20% - Accent5 7 2 3" xfId="12244" xr:uid="{00000000-0005-0000-0000-0000BC2E0000}"/>
    <cellStyle name="20% - Accent5 7 3" xfId="16228" xr:uid="{00000000-0005-0000-0000-0000BD2E0000}"/>
    <cellStyle name="20% - Accent5 7 4" xfId="12243" xr:uid="{00000000-0005-0000-0000-0000BE2E0000}"/>
    <cellStyle name="20% - Accent5 7_RH et QS" xfId="5611" xr:uid="{00000000-0005-0000-0000-0000BF2E0000}"/>
    <cellStyle name="20% - Accent5 8" xfId="5612" xr:uid="{00000000-0005-0000-0000-0000C02E0000}"/>
    <cellStyle name="20% - Accent5 8 2" xfId="5613" xr:uid="{00000000-0005-0000-0000-0000C12E0000}"/>
    <cellStyle name="20% - Accent5 8 2 2" xfId="16231" xr:uid="{00000000-0005-0000-0000-0000C22E0000}"/>
    <cellStyle name="20% - Accent5 8 2 3" xfId="12247" xr:uid="{00000000-0005-0000-0000-0000C32E0000}"/>
    <cellStyle name="20% - Accent5 8 3" xfId="16230" xr:uid="{00000000-0005-0000-0000-0000C42E0000}"/>
    <cellStyle name="20% - Accent5 8 4" xfId="12246" xr:uid="{00000000-0005-0000-0000-0000C52E0000}"/>
    <cellStyle name="20% - Accent5 8_RH et QS" xfId="5614" xr:uid="{00000000-0005-0000-0000-0000C62E0000}"/>
    <cellStyle name="20% - Accent5 9" xfId="5615" xr:uid="{00000000-0005-0000-0000-0000C72E0000}"/>
    <cellStyle name="20% - Accent5 9 2" xfId="5616" xr:uid="{00000000-0005-0000-0000-0000C82E0000}"/>
    <cellStyle name="20% - Accent5 9 2 2" xfId="16233" xr:uid="{00000000-0005-0000-0000-0000C92E0000}"/>
    <cellStyle name="20% - Accent5 9 2 3" xfId="12250" xr:uid="{00000000-0005-0000-0000-0000CA2E0000}"/>
    <cellStyle name="20% - Accent5 9 3" xfId="16232" xr:uid="{00000000-0005-0000-0000-0000CB2E0000}"/>
    <cellStyle name="20% - Accent5 9 4" xfId="12249" xr:uid="{00000000-0005-0000-0000-0000CC2E0000}"/>
    <cellStyle name="20% - Accent5 9_RH et QS" xfId="5617" xr:uid="{00000000-0005-0000-0000-0000CD2E0000}"/>
    <cellStyle name="20% - Accent6" xfId="3725" builtinId="50" customBuiltin="1"/>
    <cellStyle name="20% - Accent6 10" xfId="5618" xr:uid="{00000000-0005-0000-0000-0000CE2E0000}"/>
    <cellStyle name="20% - Accent6 10 2" xfId="5619" xr:uid="{00000000-0005-0000-0000-0000CF2E0000}"/>
    <cellStyle name="20% - Accent6 10 2 2" xfId="16235" xr:uid="{00000000-0005-0000-0000-0000D02E0000}"/>
    <cellStyle name="20% - Accent6 10 2 3" xfId="12253" xr:uid="{00000000-0005-0000-0000-0000D12E0000}"/>
    <cellStyle name="20% - Accent6 10 3" xfId="16234" xr:uid="{00000000-0005-0000-0000-0000D22E0000}"/>
    <cellStyle name="20% - Accent6 10 4" xfId="12252" xr:uid="{00000000-0005-0000-0000-0000D32E0000}"/>
    <cellStyle name="20% - Accent6 10_RH et QS" xfId="5620" xr:uid="{00000000-0005-0000-0000-0000D42E0000}"/>
    <cellStyle name="20% - Accent6 11" xfId="5621" xr:uid="{00000000-0005-0000-0000-0000D52E0000}"/>
    <cellStyle name="20% - Accent6 11 2" xfId="5622" xr:uid="{00000000-0005-0000-0000-0000D62E0000}"/>
    <cellStyle name="20% - Accent6 11 2 2" xfId="16237" xr:uid="{00000000-0005-0000-0000-0000D72E0000}"/>
    <cellStyle name="20% - Accent6 11 2 3" xfId="12256" xr:uid="{00000000-0005-0000-0000-0000D82E0000}"/>
    <cellStyle name="20% - Accent6 11 3" xfId="16236" xr:uid="{00000000-0005-0000-0000-0000D92E0000}"/>
    <cellStyle name="20% - Accent6 11 4" xfId="12255" xr:uid="{00000000-0005-0000-0000-0000DA2E0000}"/>
    <cellStyle name="20% - Accent6 11_RH et QS" xfId="5623" xr:uid="{00000000-0005-0000-0000-0000DB2E0000}"/>
    <cellStyle name="20% - Accent6 12" xfId="5624" xr:uid="{00000000-0005-0000-0000-0000DC2E0000}"/>
    <cellStyle name="20% - Accent6 12 2" xfId="5625" xr:uid="{00000000-0005-0000-0000-0000DD2E0000}"/>
    <cellStyle name="20% - Accent6 12 2 2" xfId="16239" xr:uid="{00000000-0005-0000-0000-0000DE2E0000}"/>
    <cellStyle name="20% - Accent6 12 2 3" xfId="12259" xr:uid="{00000000-0005-0000-0000-0000DF2E0000}"/>
    <cellStyle name="20% - Accent6 12 3" xfId="16238" xr:uid="{00000000-0005-0000-0000-0000E02E0000}"/>
    <cellStyle name="20% - Accent6 12 4" xfId="12258" xr:uid="{00000000-0005-0000-0000-0000E12E0000}"/>
    <cellStyle name="20% - Accent6 12_RH et QS" xfId="5626" xr:uid="{00000000-0005-0000-0000-0000E22E0000}"/>
    <cellStyle name="20% - Accent6 13" xfId="5627" xr:uid="{00000000-0005-0000-0000-0000E32E0000}"/>
    <cellStyle name="20% - Accent6 13 2" xfId="5628" xr:uid="{00000000-0005-0000-0000-0000E42E0000}"/>
    <cellStyle name="20% - Accent6 13 2 2" xfId="16241" xr:uid="{00000000-0005-0000-0000-0000E52E0000}"/>
    <cellStyle name="20% - Accent6 13 2 3" xfId="12262" xr:uid="{00000000-0005-0000-0000-0000E62E0000}"/>
    <cellStyle name="20% - Accent6 13 3" xfId="16240" xr:uid="{00000000-0005-0000-0000-0000E72E0000}"/>
    <cellStyle name="20% - Accent6 13 4" xfId="12261" xr:uid="{00000000-0005-0000-0000-0000E82E0000}"/>
    <cellStyle name="20% - Accent6 13_RH et QS" xfId="5629" xr:uid="{00000000-0005-0000-0000-0000E92E0000}"/>
    <cellStyle name="20% - Accent6 14" xfId="5630" xr:uid="{00000000-0005-0000-0000-0000EA2E0000}"/>
    <cellStyle name="20% - Accent6 14 2" xfId="5631" xr:uid="{00000000-0005-0000-0000-0000EB2E0000}"/>
    <cellStyle name="20% - Accent6 14 2 2" xfId="16243" xr:uid="{00000000-0005-0000-0000-0000EC2E0000}"/>
    <cellStyle name="20% - Accent6 14 2 3" xfId="12265" xr:uid="{00000000-0005-0000-0000-0000ED2E0000}"/>
    <cellStyle name="20% - Accent6 14 3" xfId="16242" xr:uid="{00000000-0005-0000-0000-0000EE2E0000}"/>
    <cellStyle name="20% - Accent6 14 4" xfId="12264" xr:uid="{00000000-0005-0000-0000-0000EF2E0000}"/>
    <cellStyle name="20% - Accent6 14_RH et QS" xfId="5632" xr:uid="{00000000-0005-0000-0000-0000F02E0000}"/>
    <cellStyle name="20% - Accent6 15" xfId="5633" xr:uid="{00000000-0005-0000-0000-0000F12E0000}"/>
    <cellStyle name="20% - Accent6 15 2" xfId="5634" xr:uid="{00000000-0005-0000-0000-0000F22E0000}"/>
    <cellStyle name="20% - Accent6 15 2 2" xfId="16245" xr:uid="{00000000-0005-0000-0000-0000F32E0000}"/>
    <cellStyle name="20% - Accent6 15 2 3" xfId="12268" xr:uid="{00000000-0005-0000-0000-0000F42E0000}"/>
    <cellStyle name="20% - Accent6 15 3" xfId="16244" xr:uid="{00000000-0005-0000-0000-0000F52E0000}"/>
    <cellStyle name="20% - Accent6 15 4" xfId="12267" xr:uid="{00000000-0005-0000-0000-0000F62E0000}"/>
    <cellStyle name="20% - Accent6 15_RH et QS" xfId="5635" xr:uid="{00000000-0005-0000-0000-0000F72E0000}"/>
    <cellStyle name="20% - Accent6 16" xfId="5636" xr:uid="{00000000-0005-0000-0000-0000F82E0000}"/>
    <cellStyle name="20% - Accent6 16 2" xfId="5637" xr:uid="{00000000-0005-0000-0000-0000F92E0000}"/>
    <cellStyle name="20% - Accent6 16 2 2" xfId="16247" xr:uid="{00000000-0005-0000-0000-0000FA2E0000}"/>
    <cellStyle name="20% - Accent6 16 2 3" xfId="12271" xr:uid="{00000000-0005-0000-0000-0000FB2E0000}"/>
    <cellStyle name="20% - Accent6 16 3" xfId="16246" xr:uid="{00000000-0005-0000-0000-0000FC2E0000}"/>
    <cellStyle name="20% - Accent6 16 4" xfId="12270" xr:uid="{00000000-0005-0000-0000-0000FD2E0000}"/>
    <cellStyle name="20% - Accent6 16_RH et QS" xfId="5638" xr:uid="{00000000-0005-0000-0000-0000FE2E0000}"/>
    <cellStyle name="20% - Accent6 17" xfId="5639" xr:uid="{00000000-0005-0000-0000-0000FF2E0000}"/>
    <cellStyle name="20% - Accent6 17 2" xfId="5640" xr:uid="{00000000-0005-0000-0000-0000002F0000}"/>
    <cellStyle name="20% - Accent6 17 2 2" xfId="16249" xr:uid="{00000000-0005-0000-0000-0000012F0000}"/>
    <cellStyle name="20% - Accent6 17 2 3" xfId="12274" xr:uid="{00000000-0005-0000-0000-0000022F0000}"/>
    <cellStyle name="20% - Accent6 17 3" xfId="16248" xr:uid="{00000000-0005-0000-0000-0000032F0000}"/>
    <cellStyle name="20% - Accent6 17 4" xfId="12273" xr:uid="{00000000-0005-0000-0000-0000042F0000}"/>
    <cellStyle name="20% - Accent6 17_RH et QS" xfId="5641" xr:uid="{00000000-0005-0000-0000-0000052F0000}"/>
    <cellStyle name="20% - Accent6 18" xfId="5642" xr:uid="{00000000-0005-0000-0000-0000062F0000}"/>
    <cellStyle name="20% - Accent6 18 2" xfId="5643" xr:uid="{00000000-0005-0000-0000-0000072F0000}"/>
    <cellStyle name="20% - Accent6 18 2 2" xfId="16251" xr:uid="{00000000-0005-0000-0000-0000082F0000}"/>
    <cellStyle name="20% - Accent6 18 2 3" xfId="12277" xr:uid="{00000000-0005-0000-0000-0000092F0000}"/>
    <cellStyle name="20% - Accent6 18 3" xfId="16250" xr:uid="{00000000-0005-0000-0000-00000A2F0000}"/>
    <cellStyle name="20% - Accent6 18 4" xfId="12276" xr:uid="{00000000-0005-0000-0000-00000B2F0000}"/>
    <cellStyle name="20% - Accent6 18_RH et QS" xfId="5644" xr:uid="{00000000-0005-0000-0000-00000C2F0000}"/>
    <cellStyle name="20% - Accent6 19" xfId="5645" xr:uid="{00000000-0005-0000-0000-00000D2F0000}"/>
    <cellStyle name="20% - Accent6 19 2" xfId="5646" xr:uid="{00000000-0005-0000-0000-00000E2F0000}"/>
    <cellStyle name="20% - Accent6 19 2 2" xfId="16253" xr:uid="{00000000-0005-0000-0000-00000F2F0000}"/>
    <cellStyle name="20% - Accent6 19 2 3" xfId="12280" xr:uid="{00000000-0005-0000-0000-0000102F0000}"/>
    <cellStyle name="20% - Accent6 19 3" xfId="16252" xr:uid="{00000000-0005-0000-0000-0000112F0000}"/>
    <cellStyle name="20% - Accent6 19 4" xfId="12279" xr:uid="{00000000-0005-0000-0000-0000122F0000}"/>
    <cellStyle name="20% - Accent6 19_RH et QS" xfId="5647" xr:uid="{00000000-0005-0000-0000-0000132F0000}"/>
    <cellStyle name="20% - Accent6 2" xfId="5648" xr:uid="{00000000-0005-0000-0000-0000142F0000}"/>
    <cellStyle name="20% - Accent6 2 2" xfId="5649" xr:uid="{00000000-0005-0000-0000-0000152F0000}"/>
    <cellStyle name="20% - Accent6 2 2 2" xfId="16255" xr:uid="{00000000-0005-0000-0000-0000162F0000}"/>
    <cellStyle name="20% - Accent6 2 2 3" xfId="12283" xr:uid="{00000000-0005-0000-0000-0000172F0000}"/>
    <cellStyle name="20% - Accent6 2 3" xfId="16254" xr:uid="{00000000-0005-0000-0000-0000182F0000}"/>
    <cellStyle name="20% - Accent6 2 4" xfId="12282" xr:uid="{00000000-0005-0000-0000-0000192F0000}"/>
    <cellStyle name="20% - Accent6 2_RH et QS" xfId="5650" xr:uid="{00000000-0005-0000-0000-00001A2F0000}"/>
    <cellStyle name="20% - Accent6 20" xfId="5651" xr:uid="{00000000-0005-0000-0000-00001B2F0000}"/>
    <cellStyle name="20% - Accent6 20 2" xfId="5652" xr:uid="{00000000-0005-0000-0000-00001C2F0000}"/>
    <cellStyle name="20% - Accent6 20 2 2" xfId="16257" xr:uid="{00000000-0005-0000-0000-00001D2F0000}"/>
    <cellStyle name="20% - Accent6 20 2 3" xfId="12286" xr:uid="{00000000-0005-0000-0000-00001E2F0000}"/>
    <cellStyle name="20% - Accent6 20 3" xfId="16256" xr:uid="{00000000-0005-0000-0000-00001F2F0000}"/>
    <cellStyle name="20% - Accent6 20 4" xfId="12285" xr:uid="{00000000-0005-0000-0000-0000202F0000}"/>
    <cellStyle name="20% - Accent6 20_RH et QS" xfId="5653" xr:uid="{00000000-0005-0000-0000-0000212F0000}"/>
    <cellStyle name="20% - Accent6 21" xfId="5654" xr:uid="{00000000-0005-0000-0000-0000222F0000}"/>
    <cellStyle name="20% - Accent6 21 2" xfId="5655" xr:uid="{00000000-0005-0000-0000-0000232F0000}"/>
    <cellStyle name="20% - Accent6 21 2 2" xfId="16259" xr:uid="{00000000-0005-0000-0000-0000242F0000}"/>
    <cellStyle name="20% - Accent6 21 2 3" xfId="12289" xr:uid="{00000000-0005-0000-0000-0000252F0000}"/>
    <cellStyle name="20% - Accent6 21 3" xfId="16258" xr:uid="{00000000-0005-0000-0000-0000262F0000}"/>
    <cellStyle name="20% - Accent6 21 4" xfId="12288" xr:uid="{00000000-0005-0000-0000-0000272F0000}"/>
    <cellStyle name="20% - Accent6 21_RH et QS" xfId="5656" xr:uid="{00000000-0005-0000-0000-0000282F0000}"/>
    <cellStyle name="20% - Accent6 22" xfId="5657" xr:uid="{00000000-0005-0000-0000-0000292F0000}"/>
    <cellStyle name="20% - Accent6 22 2" xfId="5658" xr:uid="{00000000-0005-0000-0000-00002A2F0000}"/>
    <cellStyle name="20% - Accent6 22 2 2" xfId="16261" xr:uid="{00000000-0005-0000-0000-00002B2F0000}"/>
    <cellStyle name="20% - Accent6 22 2 3" xfId="12292" xr:uid="{00000000-0005-0000-0000-00002C2F0000}"/>
    <cellStyle name="20% - Accent6 22 3" xfId="16260" xr:uid="{00000000-0005-0000-0000-00002D2F0000}"/>
    <cellStyle name="20% - Accent6 22 4" xfId="12291" xr:uid="{00000000-0005-0000-0000-00002E2F0000}"/>
    <cellStyle name="20% - Accent6 22_RH et QS" xfId="5659" xr:uid="{00000000-0005-0000-0000-00002F2F0000}"/>
    <cellStyle name="20% - Accent6 23" xfId="5660" xr:uid="{00000000-0005-0000-0000-0000302F0000}"/>
    <cellStyle name="20% - Accent6 23 2" xfId="5661" xr:uid="{00000000-0005-0000-0000-0000312F0000}"/>
    <cellStyle name="20% - Accent6 23 2 2" xfId="16263" xr:uid="{00000000-0005-0000-0000-0000322F0000}"/>
    <cellStyle name="20% - Accent6 23 2 3" xfId="12295" xr:uid="{00000000-0005-0000-0000-0000332F0000}"/>
    <cellStyle name="20% - Accent6 23 3" xfId="16262" xr:uid="{00000000-0005-0000-0000-0000342F0000}"/>
    <cellStyle name="20% - Accent6 23 4" xfId="12294" xr:uid="{00000000-0005-0000-0000-0000352F0000}"/>
    <cellStyle name="20% - Accent6 23_RH et QS" xfId="5662" xr:uid="{00000000-0005-0000-0000-0000362F0000}"/>
    <cellStyle name="20% - Accent6 24" xfId="5663" xr:uid="{00000000-0005-0000-0000-0000372F0000}"/>
    <cellStyle name="20% - Accent6 24 2" xfId="5664" xr:uid="{00000000-0005-0000-0000-0000382F0000}"/>
    <cellStyle name="20% - Accent6 24 2 2" xfId="16265" xr:uid="{00000000-0005-0000-0000-0000392F0000}"/>
    <cellStyle name="20% - Accent6 24 2 3" xfId="12298" xr:uid="{00000000-0005-0000-0000-00003A2F0000}"/>
    <cellStyle name="20% - Accent6 24 3" xfId="16264" xr:uid="{00000000-0005-0000-0000-00003B2F0000}"/>
    <cellStyle name="20% - Accent6 24 4" xfId="12297" xr:uid="{00000000-0005-0000-0000-00003C2F0000}"/>
    <cellStyle name="20% - Accent6 24_RH et QS" xfId="5665" xr:uid="{00000000-0005-0000-0000-00003D2F0000}"/>
    <cellStyle name="20% - Accent6 25" xfId="5666" xr:uid="{00000000-0005-0000-0000-00003E2F0000}"/>
    <cellStyle name="20% - Accent6 25 2" xfId="5667" xr:uid="{00000000-0005-0000-0000-00003F2F0000}"/>
    <cellStyle name="20% - Accent6 25 2 2" xfId="16267" xr:uid="{00000000-0005-0000-0000-0000402F0000}"/>
    <cellStyle name="20% - Accent6 25 2 3" xfId="12301" xr:uid="{00000000-0005-0000-0000-0000412F0000}"/>
    <cellStyle name="20% - Accent6 25 3" xfId="16266" xr:uid="{00000000-0005-0000-0000-0000422F0000}"/>
    <cellStyle name="20% - Accent6 25 4" xfId="12300" xr:uid="{00000000-0005-0000-0000-0000432F0000}"/>
    <cellStyle name="20% - Accent6 25_RH et QS" xfId="5668" xr:uid="{00000000-0005-0000-0000-0000442F0000}"/>
    <cellStyle name="20% - Accent6 26" xfId="5669" xr:uid="{00000000-0005-0000-0000-0000452F0000}"/>
    <cellStyle name="20% - Accent6 26 2" xfId="5670" xr:uid="{00000000-0005-0000-0000-0000462F0000}"/>
    <cellStyle name="20% - Accent6 26 2 2" xfId="16269" xr:uid="{00000000-0005-0000-0000-0000472F0000}"/>
    <cellStyle name="20% - Accent6 26 2 3" xfId="12304" xr:uid="{00000000-0005-0000-0000-0000482F0000}"/>
    <cellStyle name="20% - Accent6 26 3" xfId="16268" xr:uid="{00000000-0005-0000-0000-0000492F0000}"/>
    <cellStyle name="20% - Accent6 26 4" xfId="12303" xr:uid="{00000000-0005-0000-0000-00004A2F0000}"/>
    <cellStyle name="20% - Accent6 26_RH et QS" xfId="5671" xr:uid="{00000000-0005-0000-0000-00004B2F0000}"/>
    <cellStyle name="20% - Accent6 27" xfId="5672" xr:uid="{00000000-0005-0000-0000-00004C2F0000}"/>
    <cellStyle name="20% - Accent6 27 2" xfId="5673" xr:uid="{00000000-0005-0000-0000-00004D2F0000}"/>
    <cellStyle name="20% - Accent6 27 2 2" xfId="16271" xr:uid="{00000000-0005-0000-0000-00004E2F0000}"/>
    <cellStyle name="20% - Accent6 27 2 3" xfId="12307" xr:uid="{00000000-0005-0000-0000-00004F2F0000}"/>
    <cellStyle name="20% - Accent6 27 3" xfId="16270" xr:uid="{00000000-0005-0000-0000-0000502F0000}"/>
    <cellStyle name="20% - Accent6 27 4" xfId="12306" xr:uid="{00000000-0005-0000-0000-0000512F0000}"/>
    <cellStyle name="20% - Accent6 27_RH et QS" xfId="5674" xr:uid="{00000000-0005-0000-0000-0000522F0000}"/>
    <cellStyle name="20% - Accent6 28" xfId="5675" xr:uid="{00000000-0005-0000-0000-0000532F0000}"/>
    <cellStyle name="20% - Accent6 28 2" xfId="5676" xr:uid="{00000000-0005-0000-0000-0000542F0000}"/>
    <cellStyle name="20% - Accent6 28 2 2" xfId="16273" xr:uid="{00000000-0005-0000-0000-0000552F0000}"/>
    <cellStyle name="20% - Accent6 28 2 3" xfId="12310" xr:uid="{00000000-0005-0000-0000-0000562F0000}"/>
    <cellStyle name="20% - Accent6 28 3" xfId="16272" xr:uid="{00000000-0005-0000-0000-0000572F0000}"/>
    <cellStyle name="20% - Accent6 28 4" xfId="12309" xr:uid="{00000000-0005-0000-0000-0000582F0000}"/>
    <cellStyle name="20% - Accent6 28_RH et QS" xfId="5677" xr:uid="{00000000-0005-0000-0000-0000592F0000}"/>
    <cellStyle name="20% - Accent6 3" xfId="5678" xr:uid="{00000000-0005-0000-0000-00005A2F0000}"/>
    <cellStyle name="20% - Accent6 3 2" xfId="5679" xr:uid="{00000000-0005-0000-0000-00005B2F0000}"/>
    <cellStyle name="20% - Accent6 3 2 2" xfId="16275" xr:uid="{00000000-0005-0000-0000-00005C2F0000}"/>
    <cellStyle name="20% - Accent6 3 2 3" xfId="12313" xr:uid="{00000000-0005-0000-0000-00005D2F0000}"/>
    <cellStyle name="20% - Accent6 3 3" xfId="16274" xr:uid="{00000000-0005-0000-0000-00005E2F0000}"/>
    <cellStyle name="20% - Accent6 3 4" xfId="12312" xr:uid="{00000000-0005-0000-0000-00005F2F0000}"/>
    <cellStyle name="20% - Accent6 3_RH et QS" xfId="5680" xr:uid="{00000000-0005-0000-0000-0000602F0000}"/>
    <cellStyle name="20% - Accent6 4" xfId="5681" xr:uid="{00000000-0005-0000-0000-0000612F0000}"/>
    <cellStyle name="20% - Accent6 4 2" xfId="5682" xr:uid="{00000000-0005-0000-0000-0000622F0000}"/>
    <cellStyle name="20% - Accent6 4 2 2" xfId="16277" xr:uid="{00000000-0005-0000-0000-0000632F0000}"/>
    <cellStyle name="20% - Accent6 4 2 3" xfId="12316" xr:uid="{00000000-0005-0000-0000-0000642F0000}"/>
    <cellStyle name="20% - Accent6 4 3" xfId="16276" xr:uid="{00000000-0005-0000-0000-0000652F0000}"/>
    <cellStyle name="20% - Accent6 4 4" xfId="12315" xr:uid="{00000000-0005-0000-0000-0000662F0000}"/>
    <cellStyle name="20% - Accent6 4_RH et QS" xfId="5683" xr:uid="{00000000-0005-0000-0000-0000672F0000}"/>
    <cellStyle name="20% - Accent6 5" xfId="5684" xr:uid="{00000000-0005-0000-0000-0000682F0000}"/>
    <cellStyle name="20% - Accent6 5 2" xfId="5685" xr:uid="{00000000-0005-0000-0000-0000692F0000}"/>
    <cellStyle name="20% - Accent6 5 2 2" xfId="16279" xr:uid="{00000000-0005-0000-0000-00006A2F0000}"/>
    <cellStyle name="20% - Accent6 5 2 3" xfId="12319" xr:uid="{00000000-0005-0000-0000-00006B2F0000}"/>
    <cellStyle name="20% - Accent6 5 3" xfId="16278" xr:uid="{00000000-0005-0000-0000-00006C2F0000}"/>
    <cellStyle name="20% - Accent6 5 4" xfId="12318" xr:uid="{00000000-0005-0000-0000-00006D2F0000}"/>
    <cellStyle name="20% - Accent6 5_RH et QS" xfId="5686" xr:uid="{00000000-0005-0000-0000-00006E2F0000}"/>
    <cellStyle name="20% - Accent6 6" xfId="5687" xr:uid="{00000000-0005-0000-0000-00006F2F0000}"/>
    <cellStyle name="20% - Accent6 6 2" xfId="5688" xr:uid="{00000000-0005-0000-0000-0000702F0000}"/>
    <cellStyle name="20% - Accent6 6 2 2" xfId="16281" xr:uid="{00000000-0005-0000-0000-0000712F0000}"/>
    <cellStyle name="20% - Accent6 6 2 3" xfId="12322" xr:uid="{00000000-0005-0000-0000-0000722F0000}"/>
    <cellStyle name="20% - Accent6 6 3" xfId="16280" xr:uid="{00000000-0005-0000-0000-0000732F0000}"/>
    <cellStyle name="20% - Accent6 6 4" xfId="12321" xr:uid="{00000000-0005-0000-0000-0000742F0000}"/>
    <cellStyle name="20% - Accent6 6_RH et QS" xfId="5689" xr:uid="{00000000-0005-0000-0000-0000752F0000}"/>
    <cellStyle name="20% - Accent6 7" xfId="5690" xr:uid="{00000000-0005-0000-0000-0000762F0000}"/>
    <cellStyle name="20% - Accent6 7 2" xfId="5691" xr:uid="{00000000-0005-0000-0000-0000772F0000}"/>
    <cellStyle name="20% - Accent6 7 2 2" xfId="16283" xr:uid="{00000000-0005-0000-0000-0000782F0000}"/>
    <cellStyle name="20% - Accent6 7 2 3" xfId="12325" xr:uid="{00000000-0005-0000-0000-0000792F0000}"/>
    <cellStyle name="20% - Accent6 7 3" xfId="16282" xr:uid="{00000000-0005-0000-0000-00007A2F0000}"/>
    <cellStyle name="20% - Accent6 7 4" xfId="12324" xr:uid="{00000000-0005-0000-0000-00007B2F0000}"/>
    <cellStyle name="20% - Accent6 7_RH et QS" xfId="5692" xr:uid="{00000000-0005-0000-0000-00007C2F0000}"/>
    <cellStyle name="20% - Accent6 8" xfId="5693" xr:uid="{00000000-0005-0000-0000-00007D2F0000}"/>
    <cellStyle name="20% - Accent6 8 2" xfId="5694" xr:uid="{00000000-0005-0000-0000-00007E2F0000}"/>
    <cellStyle name="20% - Accent6 8 2 2" xfId="16285" xr:uid="{00000000-0005-0000-0000-00007F2F0000}"/>
    <cellStyle name="20% - Accent6 8 2 3" xfId="12328" xr:uid="{00000000-0005-0000-0000-0000802F0000}"/>
    <cellStyle name="20% - Accent6 8 3" xfId="16284" xr:uid="{00000000-0005-0000-0000-0000812F0000}"/>
    <cellStyle name="20% - Accent6 8 4" xfId="12327" xr:uid="{00000000-0005-0000-0000-0000822F0000}"/>
    <cellStyle name="20% - Accent6 8_RH et QS" xfId="5695" xr:uid="{00000000-0005-0000-0000-0000832F0000}"/>
    <cellStyle name="20% - Accent6 9" xfId="5696" xr:uid="{00000000-0005-0000-0000-0000842F0000}"/>
    <cellStyle name="20% - Accent6 9 2" xfId="5697" xr:uid="{00000000-0005-0000-0000-0000852F0000}"/>
    <cellStyle name="20% - Accent6 9 2 2" xfId="16287" xr:uid="{00000000-0005-0000-0000-0000862F0000}"/>
    <cellStyle name="20% - Accent6 9 2 3" xfId="12331" xr:uid="{00000000-0005-0000-0000-0000872F0000}"/>
    <cellStyle name="20% - Accent6 9 3" xfId="16286" xr:uid="{00000000-0005-0000-0000-0000882F0000}"/>
    <cellStyle name="20% - Accent6 9 4" xfId="12330" xr:uid="{00000000-0005-0000-0000-0000892F0000}"/>
    <cellStyle name="20% - Accent6 9_RH et QS" xfId="5698" xr:uid="{00000000-0005-0000-0000-00008A2F0000}"/>
    <cellStyle name="40 % - Accent1 10" xfId="4381" xr:uid="{00000000-0005-0000-0000-00008C2F0000}"/>
    <cellStyle name="40 % - Accent1 10 2" xfId="4676" xr:uid="{00000000-0005-0000-0000-00008D2F0000}"/>
    <cellStyle name="40 % - Accent1 10 2 2" xfId="5699" xr:uid="{00000000-0005-0000-0000-00008E2F0000}"/>
    <cellStyle name="40 % - Accent1 10 2 2 2" xfId="16288" xr:uid="{00000000-0005-0000-0000-00008F2F0000}"/>
    <cellStyle name="40 % - Accent1 10 2 2 3" xfId="12333" xr:uid="{00000000-0005-0000-0000-0000902F0000}"/>
    <cellStyle name="40 % - Accent1 10 2 3" xfId="15660" xr:uid="{00000000-0005-0000-0000-0000912F0000}"/>
    <cellStyle name="40 % - Accent1 10 2 4" xfId="11421" xr:uid="{00000000-0005-0000-0000-0000922F0000}"/>
    <cellStyle name="40 % - Accent1 10 2_RH et QS" xfId="5700" xr:uid="{00000000-0005-0000-0000-0000932F0000}"/>
    <cellStyle name="40 % - Accent1 10 3" xfId="4841" xr:uid="{00000000-0005-0000-0000-0000942F0000}"/>
    <cellStyle name="40 % - Accent1 10 3 2" xfId="5701" xr:uid="{00000000-0005-0000-0000-0000952F0000}"/>
    <cellStyle name="40 % - Accent1 10 3 2 2" xfId="16289" xr:uid="{00000000-0005-0000-0000-0000962F0000}"/>
    <cellStyle name="40 % - Accent1 10 3 2 3" xfId="12335" xr:uid="{00000000-0005-0000-0000-0000972F0000}"/>
    <cellStyle name="40 % - Accent1 10 3 3" xfId="15825" xr:uid="{00000000-0005-0000-0000-0000982F0000}"/>
    <cellStyle name="40 % - Accent1 10 3 4" xfId="11586" xr:uid="{00000000-0005-0000-0000-0000992F0000}"/>
    <cellStyle name="40 % - Accent1 10 3_RH et QS" xfId="5702" xr:uid="{00000000-0005-0000-0000-00009A2F0000}"/>
    <cellStyle name="40 % - Accent1 10 4" xfId="5703" xr:uid="{00000000-0005-0000-0000-00009B2F0000}"/>
    <cellStyle name="40 % - Accent1 10 4 2" xfId="16290" xr:uid="{00000000-0005-0000-0000-00009C2F0000}"/>
    <cellStyle name="40 % - Accent1 10 4 3" xfId="12337" xr:uid="{00000000-0005-0000-0000-00009D2F0000}"/>
    <cellStyle name="40 % - Accent1 10 5" xfId="15445" xr:uid="{00000000-0005-0000-0000-00009E2F0000}"/>
    <cellStyle name="40 % - Accent1 10 6" xfId="11147" xr:uid="{00000000-0005-0000-0000-00009F2F0000}"/>
    <cellStyle name="40 % - Accent1 10_RH et QS" xfId="5704" xr:uid="{00000000-0005-0000-0000-0000A02F0000}"/>
    <cellStyle name="40 % - Accent1 11" xfId="4473" xr:uid="{00000000-0005-0000-0000-0000A12F0000}"/>
    <cellStyle name="40 % - Accent1 11 2" xfId="5705" xr:uid="{00000000-0005-0000-0000-0000A22F0000}"/>
    <cellStyle name="40 % - Accent1 11 2 2" xfId="16291" xr:uid="{00000000-0005-0000-0000-0000A32F0000}"/>
    <cellStyle name="40 % - Accent1 11 2 3" xfId="12339" xr:uid="{00000000-0005-0000-0000-0000A42F0000}"/>
    <cellStyle name="40 % - Accent1 11 3" xfId="15499" xr:uid="{00000000-0005-0000-0000-0000A52F0000}"/>
    <cellStyle name="40 % - Accent1 11 4" xfId="11237" xr:uid="{00000000-0005-0000-0000-0000A62F0000}"/>
    <cellStyle name="40 % - Accent1 11_RH et QS" xfId="5706" xr:uid="{00000000-0005-0000-0000-0000A72F0000}"/>
    <cellStyle name="40 % - Accent1 12" xfId="4575" xr:uid="{00000000-0005-0000-0000-0000A82F0000}"/>
    <cellStyle name="40 % - Accent1 12 2" xfId="5707" xr:uid="{00000000-0005-0000-0000-0000A92F0000}"/>
    <cellStyle name="40 % - Accent1 12 2 2" xfId="16292" xr:uid="{00000000-0005-0000-0000-0000AA2F0000}"/>
    <cellStyle name="40 % - Accent1 12 2 3" xfId="12341" xr:uid="{00000000-0005-0000-0000-0000AB2F0000}"/>
    <cellStyle name="40 % - Accent1 12 3" xfId="15559" xr:uid="{00000000-0005-0000-0000-0000AC2F0000}"/>
    <cellStyle name="40 % - Accent1 12 4" xfId="11320" xr:uid="{00000000-0005-0000-0000-0000AD2F0000}"/>
    <cellStyle name="40 % - Accent1 12_RH et QS" xfId="5708" xr:uid="{00000000-0005-0000-0000-0000AE2F0000}"/>
    <cellStyle name="40 % - Accent1 13" xfId="4740" xr:uid="{00000000-0005-0000-0000-0000AF2F0000}"/>
    <cellStyle name="40 % - Accent1 13 2" xfId="5709" xr:uid="{00000000-0005-0000-0000-0000B02F0000}"/>
    <cellStyle name="40 % - Accent1 13 2 2" xfId="16293" xr:uid="{00000000-0005-0000-0000-0000B12F0000}"/>
    <cellStyle name="40 % - Accent1 13 2 3" xfId="12343" xr:uid="{00000000-0005-0000-0000-0000B22F0000}"/>
    <cellStyle name="40 % - Accent1 13 3" xfId="15724" xr:uid="{00000000-0005-0000-0000-0000B32F0000}"/>
    <cellStyle name="40 % - Accent1 13 4" xfId="11485" xr:uid="{00000000-0005-0000-0000-0000B42F0000}"/>
    <cellStyle name="40 % - Accent1 13_RH et QS" xfId="5710" xr:uid="{00000000-0005-0000-0000-0000B52F0000}"/>
    <cellStyle name="40 % - Accent1 14" xfId="15237" xr:uid="{00000000-0005-0000-0000-0000B62F0000}"/>
    <cellStyle name="40 % - Accent1 15" xfId="10611" xr:uid="{00000000-0005-0000-0000-0000B72F0000}"/>
    <cellStyle name="40 % - Accent1 2" xfId="2208" xr:uid="{00000000-0005-0000-0000-0000B82F0000}"/>
    <cellStyle name="40 % - Accent1 2 2" xfId="2209" xr:uid="{00000000-0005-0000-0000-0000B92F0000}"/>
    <cellStyle name="40 % - Accent1 2 2 2" xfId="3614" xr:uid="{00000000-0005-0000-0000-0000BA2F0000}"/>
    <cellStyle name="40 % - Accent1 2 2 3" xfId="4495" xr:uid="{00000000-0005-0000-0000-0000BB2F0000}"/>
    <cellStyle name="40 % - Accent1 2 2_Parc Mobile" xfId="5711" xr:uid="{00000000-0005-0000-0000-0000BC2F0000}"/>
    <cellStyle name="40 % - Accent1 2 3" xfId="3613" xr:uid="{00000000-0005-0000-0000-0000BD2F0000}"/>
    <cellStyle name="40 % - Accent1 2 4" xfId="3766" xr:uid="{00000000-0005-0000-0000-0000BE2F0000}"/>
    <cellStyle name="40 % - Accent1 2 5" xfId="4292" xr:uid="{00000000-0005-0000-0000-0000BF2F0000}"/>
    <cellStyle name="40 % - Accent1 2_CA Fixe" xfId="3483" xr:uid="{00000000-0005-0000-0000-0000C02F0000}"/>
    <cellStyle name="40 % - Accent1 3" xfId="2210" xr:uid="{00000000-0005-0000-0000-0000C12F0000}"/>
    <cellStyle name="40 % - Accent1 3 2" xfId="2211" xr:uid="{00000000-0005-0000-0000-0000C22F0000}"/>
    <cellStyle name="40 % - Accent1 3 2 2" xfId="3616" xr:uid="{00000000-0005-0000-0000-0000C32F0000}"/>
    <cellStyle name="40 % - Accent1 3 2_Parc Mobile" xfId="5712" xr:uid="{00000000-0005-0000-0000-0000C42F0000}"/>
    <cellStyle name="40 % - Accent1 3 3" xfId="3615" xr:uid="{00000000-0005-0000-0000-0000C52F0000}"/>
    <cellStyle name="40 % - Accent1 3 4" xfId="3767" xr:uid="{00000000-0005-0000-0000-0000C62F0000}"/>
    <cellStyle name="40 % - Accent1 3 5" xfId="4293" xr:uid="{00000000-0005-0000-0000-0000C72F0000}"/>
    <cellStyle name="40 % - Accent1 3_CA Fixe" xfId="3484" xr:uid="{00000000-0005-0000-0000-0000C82F0000}"/>
    <cellStyle name="40 % - Accent1 4" xfId="2212" xr:uid="{00000000-0005-0000-0000-0000C92F0000}"/>
    <cellStyle name="40 % - Accent1 4 2" xfId="2213" xr:uid="{00000000-0005-0000-0000-0000CA2F0000}"/>
    <cellStyle name="40 % - Accent1 4 2 2" xfId="3618" xr:uid="{00000000-0005-0000-0000-0000CB2F0000}"/>
    <cellStyle name="40 % - Accent1 4 2_Parc Mobile" xfId="5713" xr:uid="{00000000-0005-0000-0000-0000CC2F0000}"/>
    <cellStyle name="40 % - Accent1 4 3" xfId="3617" xr:uid="{00000000-0005-0000-0000-0000CD2F0000}"/>
    <cellStyle name="40 % - Accent1 4 4" xfId="3768" xr:uid="{00000000-0005-0000-0000-0000CE2F0000}"/>
    <cellStyle name="40 % - Accent1 4 5" xfId="4294" xr:uid="{00000000-0005-0000-0000-0000CF2F0000}"/>
    <cellStyle name="40 % - Accent1 4_CA Fixe" xfId="3485" xr:uid="{00000000-0005-0000-0000-0000D02F0000}"/>
    <cellStyle name="40 % - Accent1 5" xfId="2214" xr:uid="{00000000-0005-0000-0000-0000D12F0000}"/>
    <cellStyle name="40 % - Accent1 5 2" xfId="3619" xr:uid="{00000000-0005-0000-0000-0000D22F0000}"/>
    <cellStyle name="40 % - Accent1 6" xfId="3769" xr:uid="{00000000-0005-0000-0000-0000D32F0000}"/>
    <cellStyle name="40 % - Accent1 6 2" xfId="5714" xr:uid="{00000000-0005-0000-0000-0000D42F0000}"/>
    <cellStyle name="40 % - Accent1 7" xfId="4243" xr:uid="{00000000-0005-0000-0000-0000D52F0000}"/>
    <cellStyle name="40 % - Accent1 7 2" xfId="4617" xr:uid="{00000000-0005-0000-0000-0000D62F0000}"/>
    <cellStyle name="40 % - Accent1 7 2 2" xfId="5715" xr:uid="{00000000-0005-0000-0000-0000D72F0000}"/>
    <cellStyle name="40 % - Accent1 7 2 2 2" xfId="16294" xr:uid="{00000000-0005-0000-0000-0000D82F0000}"/>
    <cellStyle name="40 % - Accent1 7 2 2 3" xfId="12347" xr:uid="{00000000-0005-0000-0000-0000D92F0000}"/>
    <cellStyle name="40 % - Accent1 7 2 3" xfId="15601" xr:uid="{00000000-0005-0000-0000-0000DA2F0000}"/>
    <cellStyle name="40 % - Accent1 7 2 4" xfId="11362" xr:uid="{00000000-0005-0000-0000-0000DB2F0000}"/>
    <cellStyle name="40 % - Accent1 7 2_RH et QS" xfId="5716" xr:uid="{00000000-0005-0000-0000-0000DC2F0000}"/>
    <cellStyle name="40 % - Accent1 7 3" xfId="4782" xr:uid="{00000000-0005-0000-0000-0000DD2F0000}"/>
    <cellStyle name="40 % - Accent1 7 3 2" xfId="5717" xr:uid="{00000000-0005-0000-0000-0000DE2F0000}"/>
    <cellStyle name="40 % - Accent1 7 3 2 2" xfId="16295" xr:uid="{00000000-0005-0000-0000-0000DF2F0000}"/>
    <cellStyle name="40 % - Accent1 7 3 2 3" xfId="12348" xr:uid="{00000000-0005-0000-0000-0000E02F0000}"/>
    <cellStyle name="40 % - Accent1 7 3 3" xfId="15766" xr:uid="{00000000-0005-0000-0000-0000E12F0000}"/>
    <cellStyle name="40 % - Accent1 7 3 4" xfId="11527" xr:uid="{00000000-0005-0000-0000-0000E22F0000}"/>
    <cellStyle name="40 % - Accent1 7 3_RH et QS" xfId="5718" xr:uid="{00000000-0005-0000-0000-0000E32F0000}"/>
    <cellStyle name="40 % - Accent1 7 4" xfId="5719" xr:uid="{00000000-0005-0000-0000-0000E42F0000}"/>
    <cellStyle name="40 % - Accent1 7 4 2" xfId="16296" xr:uid="{00000000-0005-0000-0000-0000E52F0000}"/>
    <cellStyle name="40 % - Accent1 7 4 3" xfId="12349" xr:uid="{00000000-0005-0000-0000-0000E62F0000}"/>
    <cellStyle name="40 % - Accent1 7 5" xfId="15384" xr:uid="{00000000-0005-0000-0000-0000E72F0000}"/>
    <cellStyle name="40 % - Accent1 7 6" xfId="11025" xr:uid="{00000000-0005-0000-0000-0000E82F0000}"/>
    <cellStyle name="40 % - Accent1 7_RH et QS" xfId="5720" xr:uid="{00000000-0005-0000-0000-0000E92F0000}"/>
    <cellStyle name="40 % - Accent1 8" xfId="4232" xr:uid="{00000000-0005-0000-0000-0000EA2F0000}"/>
    <cellStyle name="40 % - Accent1 8 2" xfId="4606" xr:uid="{00000000-0005-0000-0000-0000EB2F0000}"/>
    <cellStyle name="40 % - Accent1 8 2 2" xfId="5721" xr:uid="{00000000-0005-0000-0000-0000EC2F0000}"/>
    <cellStyle name="40 % - Accent1 8 2 2 2" xfId="16297" xr:uid="{00000000-0005-0000-0000-0000ED2F0000}"/>
    <cellStyle name="40 % - Accent1 8 2 2 3" xfId="12350" xr:uid="{00000000-0005-0000-0000-0000EE2F0000}"/>
    <cellStyle name="40 % - Accent1 8 2 3" xfId="15590" xr:uid="{00000000-0005-0000-0000-0000EF2F0000}"/>
    <cellStyle name="40 % - Accent1 8 2 4" xfId="11351" xr:uid="{00000000-0005-0000-0000-0000F02F0000}"/>
    <cellStyle name="40 % - Accent1 8 2_RH et QS" xfId="5722" xr:uid="{00000000-0005-0000-0000-0000F12F0000}"/>
    <cellStyle name="40 % - Accent1 8 3" xfId="4771" xr:uid="{00000000-0005-0000-0000-0000F22F0000}"/>
    <cellStyle name="40 % - Accent1 8 3 2" xfId="5723" xr:uid="{00000000-0005-0000-0000-0000F32F0000}"/>
    <cellStyle name="40 % - Accent1 8 3 2 2" xfId="16298" xr:uid="{00000000-0005-0000-0000-0000F42F0000}"/>
    <cellStyle name="40 % - Accent1 8 3 2 3" xfId="12351" xr:uid="{00000000-0005-0000-0000-0000F52F0000}"/>
    <cellStyle name="40 % - Accent1 8 3 3" xfId="15755" xr:uid="{00000000-0005-0000-0000-0000F62F0000}"/>
    <cellStyle name="40 % - Accent1 8 3 4" xfId="11516" xr:uid="{00000000-0005-0000-0000-0000F72F0000}"/>
    <cellStyle name="40 % - Accent1 8 3_RH et QS" xfId="5724" xr:uid="{00000000-0005-0000-0000-0000F82F0000}"/>
    <cellStyle name="40 % - Accent1 8 4" xfId="5725" xr:uid="{00000000-0005-0000-0000-0000F92F0000}"/>
    <cellStyle name="40 % - Accent1 8 4 2" xfId="16299" xr:uid="{00000000-0005-0000-0000-0000FA2F0000}"/>
    <cellStyle name="40 % - Accent1 8 4 3" xfId="12352" xr:uid="{00000000-0005-0000-0000-0000FB2F0000}"/>
    <cellStyle name="40 % - Accent1 8 5" xfId="15373" xr:uid="{00000000-0005-0000-0000-0000FC2F0000}"/>
    <cellStyle name="40 % - Accent1 8 6" xfId="11014" xr:uid="{00000000-0005-0000-0000-0000FD2F0000}"/>
    <cellStyle name="40 % - Accent1 8_RH et QS" xfId="5726" xr:uid="{00000000-0005-0000-0000-0000FE2F0000}"/>
    <cellStyle name="40 % - Accent1 9" xfId="4224" xr:uid="{00000000-0005-0000-0000-0000FF2F0000}"/>
    <cellStyle name="40 % - Accent1 9 2" xfId="4601" xr:uid="{00000000-0005-0000-0000-000000300000}"/>
    <cellStyle name="40 % - Accent1 9 2 2" xfId="5727" xr:uid="{00000000-0005-0000-0000-000001300000}"/>
    <cellStyle name="40 % - Accent1 9 2 2 2" xfId="16300" xr:uid="{00000000-0005-0000-0000-000002300000}"/>
    <cellStyle name="40 % - Accent1 9 2 2 3" xfId="12354" xr:uid="{00000000-0005-0000-0000-000003300000}"/>
    <cellStyle name="40 % - Accent1 9 2 3" xfId="15585" xr:uid="{00000000-0005-0000-0000-000004300000}"/>
    <cellStyle name="40 % - Accent1 9 2 4" xfId="11346" xr:uid="{00000000-0005-0000-0000-000005300000}"/>
    <cellStyle name="40 % - Accent1 9 2_RH et QS" xfId="5728" xr:uid="{00000000-0005-0000-0000-000006300000}"/>
    <cellStyle name="40 % - Accent1 9 3" xfId="4766" xr:uid="{00000000-0005-0000-0000-000007300000}"/>
    <cellStyle name="40 % - Accent1 9 3 2" xfId="5729" xr:uid="{00000000-0005-0000-0000-000008300000}"/>
    <cellStyle name="40 % - Accent1 9 3 2 2" xfId="16301" xr:uid="{00000000-0005-0000-0000-000009300000}"/>
    <cellStyle name="40 % - Accent1 9 3 2 3" xfId="12356" xr:uid="{00000000-0005-0000-0000-00000A300000}"/>
    <cellStyle name="40 % - Accent1 9 3 3" xfId="15750" xr:uid="{00000000-0005-0000-0000-00000B300000}"/>
    <cellStyle name="40 % - Accent1 9 3 4" xfId="11511" xr:uid="{00000000-0005-0000-0000-00000C300000}"/>
    <cellStyle name="40 % - Accent1 9 3_RH et QS" xfId="5730" xr:uid="{00000000-0005-0000-0000-00000D300000}"/>
    <cellStyle name="40 % - Accent1 9 4" xfId="5731" xr:uid="{00000000-0005-0000-0000-00000E300000}"/>
    <cellStyle name="40 % - Accent1 9 4 2" xfId="16302" xr:uid="{00000000-0005-0000-0000-00000F300000}"/>
    <cellStyle name="40 % - Accent1 9 4 3" xfId="12358" xr:uid="{00000000-0005-0000-0000-000010300000}"/>
    <cellStyle name="40 % - Accent1 9 5" xfId="15368" xr:uid="{00000000-0005-0000-0000-000011300000}"/>
    <cellStyle name="40 % - Accent1 9 6" xfId="11008" xr:uid="{00000000-0005-0000-0000-000012300000}"/>
    <cellStyle name="40 % - Accent1 9_RH et QS" xfId="5732" xr:uid="{00000000-0005-0000-0000-000013300000}"/>
    <cellStyle name="40 % - Accent2 10" xfId="4264" xr:uid="{00000000-0005-0000-0000-000015300000}"/>
    <cellStyle name="40 % - Accent2 10 2" xfId="4627" xr:uid="{00000000-0005-0000-0000-000016300000}"/>
    <cellStyle name="40 % - Accent2 10 2 2" xfId="5733" xr:uid="{00000000-0005-0000-0000-000017300000}"/>
    <cellStyle name="40 % - Accent2 10 2 2 2" xfId="16303" xr:uid="{00000000-0005-0000-0000-000018300000}"/>
    <cellStyle name="40 % - Accent2 10 2 2 3" xfId="12360" xr:uid="{00000000-0005-0000-0000-000019300000}"/>
    <cellStyle name="40 % - Accent2 10 2 3" xfId="15611" xr:uid="{00000000-0005-0000-0000-00001A300000}"/>
    <cellStyle name="40 % - Accent2 10 2 4" xfId="11372" xr:uid="{00000000-0005-0000-0000-00001B300000}"/>
    <cellStyle name="40 % - Accent2 10 2_RH et QS" xfId="5734" xr:uid="{00000000-0005-0000-0000-00001C300000}"/>
    <cellStyle name="40 % - Accent2 10 3" xfId="4792" xr:uid="{00000000-0005-0000-0000-00001D300000}"/>
    <cellStyle name="40 % - Accent2 10 3 2" xfId="5735" xr:uid="{00000000-0005-0000-0000-00001E300000}"/>
    <cellStyle name="40 % - Accent2 10 3 2 2" xfId="16304" xr:uid="{00000000-0005-0000-0000-00001F300000}"/>
    <cellStyle name="40 % - Accent2 10 3 2 3" xfId="12362" xr:uid="{00000000-0005-0000-0000-000020300000}"/>
    <cellStyle name="40 % - Accent2 10 3 3" xfId="15776" xr:uid="{00000000-0005-0000-0000-000021300000}"/>
    <cellStyle name="40 % - Accent2 10 3 4" xfId="11537" xr:uid="{00000000-0005-0000-0000-000022300000}"/>
    <cellStyle name="40 % - Accent2 10 3_RH et QS" xfId="5736" xr:uid="{00000000-0005-0000-0000-000023300000}"/>
    <cellStyle name="40 % - Accent2 10 4" xfId="5737" xr:uid="{00000000-0005-0000-0000-000024300000}"/>
    <cellStyle name="40 % - Accent2 10 4 2" xfId="16305" xr:uid="{00000000-0005-0000-0000-000025300000}"/>
    <cellStyle name="40 % - Accent2 10 4 3" xfId="12364" xr:uid="{00000000-0005-0000-0000-000026300000}"/>
    <cellStyle name="40 % - Accent2 10 5" xfId="15395" xr:uid="{00000000-0005-0000-0000-000027300000}"/>
    <cellStyle name="40 % - Accent2 10 6" xfId="11043" xr:uid="{00000000-0005-0000-0000-000028300000}"/>
    <cellStyle name="40 % - Accent2 10_RH et QS" xfId="5738" xr:uid="{00000000-0005-0000-0000-000029300000}"/>
    <cellStyle name="40 % - Accent2 11" xfId="4475" xr:uid="{00000000-0005-0000-0000-00002A300000}"/>
    <cellStyle name="40 % - Accent2 11 2" xfId="5739" xr:uid="{00000000-0005-0000-0000-00002B300000}"/>
    <cellStyle name="40 % - Accent2 11 2 2" xfId="16306" xr:uid="{00000000-0005-0000-0000-00002C300000}"/>
    <cellStyle name="40 % - Accent2 11 2 3" xfId="12366" xr:uid="{00000000-0005-0000-0000-00002D300000}"/>
    <cellStyle name="40 % - Accent2 11 3" xfId="15501" xr:uid="{00000000-0005-0000-0000-00002E300000}"/>
    <cellStyle name="40 % - Accent2 11 4" xfId="11239" xr:uid="{00000000-0005-0000-0000-00002F300000}"/>
    <cellStyle name="40 % - Accent2 11_RH et QS" xfId="5740" xr:uid="{00000000-0005-0000-0000-000030300000}"/>
    <cellStyle name="40 % - Accent2 12" xfId="4577" xr:uid="{00000000-0005-0000-0000-000031300000}"/>
    <cellStyle name="40 % - Accent2 12 2" xfId="5741" xr:uid="{00000000-0005-0000-0000-000032300000}"/>
    <cellStyle name="40 % - Accent2 12 2 2" xfId="16307" xr:uid="{00000000-0005-0000-0000-000033300000}"/>
    <cellStyle name="40 % - Accent2 12 2 3" xfId="12368" xr:uid="{00000000-0005-0000-0000-000034300000}"/>
    <cellStyle name="40 % - Accent2 12 3" xfId="15561" xr:uid="{00000000-0005-0000-0000-000035300000}"/>
    <cellStyle name="40 % - Accent2 12 4" xfId="11322" xr:uid="{00000000-0005-0000-0000-000036300000}"/>
    <cellStyle name="40 % - Accent2 12_RH et QS" xfId="5742" xr:uid="{00000000-0005-0000-0000-000037300000}"/>
    <cellStyle name="40 % - Accent2 13" xfId="4742" xr:uid="{00000000-0005-0000-0000-000038300000}"/>
    <cellStyle name="40 % - Accent2 13 2" xfId="5743" xr:uid="{00000000-0005-0000-0000-000039300000}"/>
    <cellStyle name="40 % - Accent2 13 2 2" xfId="16308" xr:uid="{00000000-0005-0000-0000-00003A300000}"/>
    <cellStyle name="40 % - Accent2 13 2 3" xfId="12370" xr:uid="{00000000-0005-0000-0000-00003B300000}"/>
    <cellStyle name="40 % - Accent2 13 3" xfId="15726" xr:uid="{00000000-0005-0000-0000-00003C300000}"/>
    <cellStyle name="40 % - Accent2 13 4" xfId="11487" xr:uid="{00000000-0005-0000-0000-00003D300000}"/>
    <cellStyle name="40 % - Accent2 13_RH et QS" xfId="5744" xr:uid="{00000000-0005-0000-0000-00003E300000}"/>
    <cellStyle name="40 % - Accent2 14" xfId="15239" xr:uid="{00000000-0005-0000-0000-00003F300000}"/>
    <cellStyle name="40 % - Accent2 15" xfId="10613" xr:uid="{00000000-0005-0000-0000-000040300000}"/>
    <cellStyle name="40 % - Accent2 2" xfId="2215" xr:uid="{00000000-0005-0000-0000-000041300000}"/>
    <cellStyle name="40 % - Accent2 2 2" xfId="2216" xr:uid="{00000000-0005-0000-0000-000042300000}"/>
    <cellStyle name="40 % - Accent2 2 2 2" xfId="3621" xr:uid="{00000000-0005-0000-0000-000043300000}"/>
    <cellStyle name="40 % - Accent2 2 2_Parc Mobile" xfId="5745" xr:uid="{00000000-0005-0000-0000-000044300000}"/>
    <cellStyle name="40 % - Accent2 2 3" xfId="3620" xr:uid="{00000000-0005-0000-0000-000045300000}"/>
    <cellStyle name="40 % - Accent2 2 4" xfId="3770" xr:uid="{00000000-0005-0000-0000-000046300000}"/>
    <cellStyle name="40 % - Accent2 2 5" xfId="4295" xr:uid="{00000000-0005-0000-0000-000047300000}"/>
    <cellStyle name="40 % - Accent2 2_CA Fixe" xfId="3486" xr:uid="{00000000-0005-0000-0000-000048300000}"/>
    <cellStyle name="40 % - Accent2 3" xfId="2217" xr:uid="{00000000-0005-0000-0000-000049300000}"/>
    <cellStyle name="40 % - Accent2 3 2" xfId="2218" xr:uid="{00000000-0005-0000-0000-00004A300000}"/>
    <cellStyle name="40 % - Accent2 3 2 2" xfId="3623" xr:uid="{00000000-0005-0000-0000-00004B300000}"/>
    <cellStyle name="40 % - Accent2 3 2_Parc Mobile" xfId="5746" xr:uid="{00000000-0005-0000-0000-00004C300000}"/>
    <cellStyle name="40 % - Accent2 3 3" xfId="3622" xr:uid="{00000000-0005-0000-0000-00004D300000}"/>
    <cellStyle name="40 % - Accent2 3 4" xfId="3771" xr:uid="{00000000-0005-0000-0000-00004E300000}"/>
    <cellStyle name="40 % - Accent2 3 5" xfId="4296" xr:uid="{00000000-0005-0000-0000-00004F300000}"/>
    <cellStyle name="40 % - Accent2 3_CA Fixe" xfId="3487" xr:uid="{00000000-0005-0000-0000-000050300000}"/>
    <cellStyle name="40 % - Accent2 4" xfId="2219" xr:uid="{00000000-0005-0000-0000-000051300000}"/>
    <cellStyle name="40 % - Accent2 4 2" xfId="2220" xr:uid="{00000000-0005-0000-0000-000052300000}"/>
    <cellStyle name="40 % - Accent2 4 2 2" xfId="3625" xr:uid="{00000000-0005-0000-0000-000053300000}"/>
    <cellStyle name="40 % - Accent2 4 2_Parc Mobile" xfId="5747" xr:uid="{00000000-0005-0000-0000-000054300000}"/>
    <cellStyle name="40 % - Accent2 4 3" xfId="3624" xr:uid="{00000000-0005-0000-0000-000055300000}"/>
    <cellStyle name="40 % - Accent2 4 4" xfId="4297" xr:uid="{00000000-0005-0000-0000-000056300000}"/>
    <cellStyle name="40 % - Accent2 4_CA Fixe" xfId="3488" xr:uid="{00000000-0005-0000-0000-000057300000}"/>
    <cellStyle name="40 % - Accent2 5" xfId="3772" xr:uid="{00000000-0005-0000-0000-000058300000}"/>
    <cellStyle name="40 % - Accent2 5 2" xfId="5748" xr:uid="{00000000-0005-0000-0000-000059300000}"/>
    <cellStyle name="40 % - Accent2 6" xfId="3773" xr:uid="{00000000-0005-0000-0000-00005A300000}"/>
    <cellStyle name="40 % - Accent2 6 2" xfId="5749" xr:uid="{00000000-0005-0000-0000-00005B300000}"/>
    <cellStyle name="40 % - Accent2 7" xfId="4244" xr:uid="{00000000-0005-0000-0000-00005C300000}"/>
    <cellStyle name="40 % - Accent2 7 2" xfId="4618" xr:uid="{00000000-0005-0000-0000-00005D300000}"/>
    <cellStyle name="40 % - Accent2 7 2 2" xfId="5750" xr:uid="{00000000-0005-0000-0000-00005E300000}"/>
    <cellStyle name="40 % - Accent2 7 2 2 2" xfId="16309" xr:uid="{00000000-0005-0000-0000-00005F300000}"/>
    <cellStyle name="40 % - Accent2 7 2 2 3" xfId="12377" xr:uid="{00000000-0005-0000-0000-000060300000}"/>
    <cellStyle name="40 % - Accent2 7 2 3" xfId="15602" xr:uid="{00000000-0005-0000-0000-000061300000}"/>
    <cellStyle name="40 % - Accent2 7 2 4" xfId="11363" xr:uid="{00000000-0005-0000-0000-000062300000}"/>
    <cellStyle name="40 % - Accent2 7 2_RH et QS" xfId="5751" xr:uid="{00000000-0005-0000-0000-000063300000}"/>
    <cellStyle name="40 % - Accent2 7 3" xfId="4783" xr:uid="{00000000-0005-0000-0000-000064300000}"/>
    <cellStyle name="40 % - Accent2 7 3 2" xfId="5752" xr:uid="{00000000-0005-0000-0000-000065300000}"/>
    <cellStyle name="40 % - Accent2 7 3 2 2" xfId="16310" xr:uid="{00000000-0005-0000-0000-000066300000}"/>
    <cellStyle name="40 % - Accent2 7 3 2 3" xfId="12379" xr:uid="{00000000-0005-0000-0000-000067300000}"/>
    <cellStyle name="40 % - Accent2 7 3 3" xfId="15767" xr:uid="{00000000-0005-0000-0000-000068300000}"/>
    <cellStyle name="40 % - Accent2 7 3 4" xfId="11528" xr:uid="{00000000-0005-0000-0000-000069300000}"/>
    <cellStyle name="40 % - Accent2 7 3_RH et QS" xfId="5753" xr:uid="{00000000-0005-0000-0000-00006A300000}"/>
    <cellStyle name="40 % - Accent2 7 4" xfId="5754" xr:uid="{00000000-0005-0000-0000-00006B300000}"/>
    <cellStyle name="40 % - Accent2 7 4 2" xfId="16311" xr:uid="{00000000-0005-0000-0000-00006C300000}"/>
    <cellStyle name="40 % - Accent2 7 4 3" xfId="12381" xr:uid="{00000000-0005-0000-0000-00006D300000}"/>
    <cellStyle name="40 % - Accent2 7 5" xfId="15385" xr:uid="{00000000-0005-0000-0000-00006E300000}"/>
    <cellStyle name="40 % - Accent2 7 6" xfId="11026" xr:uid="{00000000-0005-0000-0000-00006F300000}"/>
    <cellStyle name="40 % - Accent2 7_RH et QS" xfId="5755" xr:uid="{00000000-0005-0000-0000-000070300000}"/>
    <cellStyle name="40 % - Accent2 8" xfId="4351" xr:uid="{00000000-0005-0000-0000-000071300000}"/>
    <cellStyle name="40 % - Accent2 8 2" xfId="4648" xr:uid="{00000000-0005-0000-0000-000072300000}"/>
    <cellStyle name="40 % - Accent2 8 2 2" xfId="5756" xr:uid="{00000000-0005-0000-0000-000073300000}"/>
    <cellStyle name="40 % - Accent2 8 2 2 2" xfId="16312" xr:uid="{00000000-0005-0000-0000-000074300000}"/>
    <cellStyle name="40 % - Accent2 8 2 2 3" xfId="12383" xr:uid="{00000000-0005-0000-0000-000075300000}"/>
    <cellStyle name="40 % - Accent2 8 2 3" xfId="15632" xr:uid="{00000000-0005-0000-0000-000076300000}"/>
    <cellStyle name="40 % - Accent2 8 2 4" xfId="11393" xr:uid="{00000000-0005-0000-0000-000077300000}"/>
    <cellStyle name="40 % - Accent2 8 2_RH et QS" xfId="5757" xr:uid="{00000000-0005-0000-0000-000078300000}"/>
    <cellStyle name="40 % - Accent2 8 3" xfId="4813" xr:uid="{00000000-0005-0000-0000-000079300000}"/>
    <cellStyle name="40 % - Accent2 8 3 2" xfId="5758" xr:uid="{00000000-0005-0000-0000-00007A300000}"/>
    <cellStyle name="40 % - Accent2 8 3 2 2" xfId="16313" xr:uid="{00000000-0005-0000-0000-00007B300000}"/>
    <cellStyle name="40 % - Accent2 8 3 2 3" xfId="12385" xr:uid="{00000000-0005-0000-0000-00007C300000}"/>
    <cellStyle name="40 % - Accent2 8 3 3" xfId="15797" xr:uid="{00000000-0005-0000-0000-00007D300000}"/>
    <cellStyle name="40 % - Accent2 8 3 4" xfId="11558" xr:uid="{00000000-0005-0000-0000-00007E300000}"/>
    <cellStyle name="40 % - Accent2 8 3_RH et QS" xfId="5759" xr:uid="{00000000-0005-0000-0000-00007F300000}"/>
    <cellStyle name="40 % - Accent2 8 4" xfId="5760" xr:uid="{00000000-0005-0000-0000-000080300000}"/>
    <cellStyle name="40 % - Accent2 8 4 2" xfId="16314" xr:uid="{00000000-0005-0000-0000-000081300000}"/>
    <cellStyle name="40 % - Accent2 8 4 3" xfId="12387" xr:uid="{00000000-0005-0000-0000-000082300000}"/>
    <cellStyle name="40 % - Accent2 8 5" xfId="15417" xr:uid="{00000000-0005-0000-0000-000083300000}"/>
    <cellStyle name="40 % - Accent2 8 6" xfId="11118" xr:uid="{00000000-0005-0000-0000-000084300000}"/>
    <cellStyle name="40 % - Accent2 8_RH et QS" xfId="5761" xr:uid="{00000000-0005-0000-0000-000085300000}"/>
    <cellStyle name="40 % - Accent2 9" xfId="4344" xr:uid="{00000000-0005-0000-0000-000086300000}"/>
    <cellStyle name="40 % - Accent2 9 2" xfId="4643" xr:uid="{00000000-0005-0000-0000-000087300000}"/>
    <cellStyle name="40 % - Accent2 9 2 2" xfId="5762" xr:uid="{00000000-0005-0000-0000-000088300000}"/>
    <cellStyle name="40 % - Accent2 9 2 2 2" xfId="16315" xr:uid="{00000000-0005-0000-0000-000089300000}"/>
    <cellStyle name="40 % - Accent2 9 2 2 3" xfId="12389" xr:uid="{00000000-0005-0000-0000-00008A300000}"/>
    <cellStyle name="40 % - Accent2 9 2 3" xfId="15627" xr:uid="{00000000-0005-0000-0000-00008B300000}"/>
    <cellStyle name="40 % - Accent2 9 2 4" xfId="11388" xr:uid="{00000000-0005-0000-0000-00008C300000}"/>
    <cellStyle name="40 % - Accent2 9 2_RH et QS" xfId="5763" xr:uid="{00000000-0005-0000-0000-00008D300000}"/>
    <cellStyle name="40 % - Accent2 9 3" xfId="4808" xr:uid="{00000000-0005-0000-0000-00008E300000}"/>
    <cellStyle name="40 % - Accent2 9 3 2" xfId="5764" xr:uid="{00000000-0005-0000-0000-00008F300000}"/>
    <cellStyle name="40 % - Accent2 9 3 2 2" xfId="16316" xr:uid="{00000000-0005-0000-0000-000090300000}"/>
    <cellStyle name="40 % - Accent2 9 3 2 3" xfId="12391" xr:uid="{00000000-0005-0000-0000-000091300000}"/>
    <cellStyle name="40 % - Accent2 9 3 3" xfId="15792" xr:uid="{00000000-0005-0000-0000-000092300000}"/>
    <cellStyle name="40 % - Accent2 9 3 4" xfId="11553" xr:uid="{00000000-0005-0000-0000-000093300000}"/>
    <cellStyle name="40 % - Accent2 9 3_RH et QS" xfId="5765" xr:uid="{00000000-0005-0000-0000-000094300000}"/>
    <cellStyle name="40 % - Accent2 9 4" xfId="5766" xr:uid="{00000000-0005-0000-0000-000095300000}"/>
    <cellStyle name="40 % - Accent2 9 4 2" xfId="16317" xr:uid="{00000000-0005-0000-0000-000096300000}"/>
    <cellStyle name="40 % - Accent2 9 4 3" xfId="12393" xr:uid="{00000000-0005-0000-0000-000097300000}"/>
    <cellStyle name="40 % - Accent2 9 5" xfId="15412" xr:uid="{00000000-0005-0000-0000-000098300000}"/>
    <cellStyle name="40 % - Accent2 9 6" xfId="11111" xr:uid="{00000000-0005-0000-0000-000099300000}"/>
    <cellStyle name="40 % - Accent2 9_RH et QS" xfId="5767" xr:uid="{00000000-0005-0000-0000-00009A300000}"/>
    <cellStyle name="40 % - Accent3 10" xfId="4380" xr:uid="{00000000-0005-0000-0000-00009C300000}"/>
    <cellStyle name="40 % - Accent3 10 2" xfId="4675" xr:uid="{00000000-0005-0000-0000-00009D300000}"/>
    <cellStyle name="40 % - Accent3 10 2 2" xfId="5768" xr:uid="{00000000-0005-0000-0000-00009E300000}"/>
    <cellStyle name="40 % - Accent3 10 2 2 2" xfId="16318" xr:uid="{00000000-0005-0000-0000-00009F300000}"/>
    <cellStyle name="40 % - Accent3 10 2 2 3" xfId="12395" xr:uid="{00000000-0005-0000-0000-0000A0300000}"/>
    <cellStyle name="40 % - Accent3 10 2 3" xfId="15659" xr:uid="{00000000-0005-0000-0000-0000A1300000}"/>
    <cellStyle name="40 % - Accent3 10 2 4" xfId="11420" xr:uid="{00000000-0005-0000-0000-0000A2300000}"/>
    <cellStyle name="40 % - Accent3 10 2_RH et QS" xfId="5769" xr:uid="{00000000-0005-0000-0000-0000A3300000}"/>
    <cellStyle name="40 % - Accent3 10 3" xfId="4840" xr:uid="{00000000-0005-0000-0000-0000A4300000}"/>
    <cellStyle name="40 % - Accent3 10 3 2" xfId="5770" xr:uid="{00000000-0005-0000-0000-0000A5300000}"/>
    <cellStyle name="40 % - Accent3 10 3 2 2" xfId="16319" xr:uid="{00000000-0005-0000-0000-0000A6300000}"/>
    <cellStyle name="40 % - Accent3 10 3 2 3" xfId="12397" xr:uid="{00000000-0005-0000-0000-0000A7300000}"/>
    <cellStyle name="40 % - Accent3 10 3 3" xfId="15824" xr:uid="{00000000-0005-0000-0000-0000A8300000}"/>
    <cellStyle name="40 % - Accent3 10 3 4" xfId="11585" xr:uid="{00000000-0005-0000-0000-0000A9300000}"/>
    <cellStyle name="40 % - Accent3 10 3_RH et QS" xfId="5771" xr:uid="{00000000-0005-0000-0000-0000AA300000}"/>
    <cellStyle name="40 % - Accent3 10 4" xfId="5772" xr:uid="{00000000-0005-0000-0000-0000AB300000}"/>
    <cellStyle name="40 % - Accent3 10 4 2" xfId="16320" xr:uid="{00000000-0005-0000-0000-0000AC300000}"/>
    <cellStyle name="40 % - Accent3 10 4 3" xfId="12399" xr:uid="{00000000-0005-0000-0000-0000AD300000}"/>
    <cellStyle name="40 % - Accent3 10 5" xfId="15444" xr:uid="{00000000-0005-0000-0000-0000AE300000}"/>
    <cellStyle name="40 % - Accent3 10 6" xfId="11146" xr:uid="{00000000-0005-0000-0000-0000AF300000}"/>
    <cellStyle name="40 % - Accent3 10_RH et QS" xfId="5773" xr:uid="{00000000-0005-0000-0000-0000B0300000}"/>
    <cellStyle name="40 % - Accent3 11" xfId="4477" xr:uid="{00000000-0005-0000-0000-0000B1300000}"/>
    <cellStyle name="40 % - Accent3 11 2" xfId="5774" xr:uid="{00000000-0005-0000-0000-0000B2300000}"/>
    <cellStyle name="40 % - Accent3 11 2 2" xfId="16321" xr:uid="{00000000-0005-0000-0000-0000B3300000}"/>
    <cellStyle name="40 % - Accent3 11 2 3" xfId="12401" xr:uid="{00000000-0005-0000-0000-0000B4300000}"/>
    <cellStyle name="40 % - Accent3 11 3" xfId="15503" xr:uid="{00000000-0005-0000-0000-0000B5300000}"/>
    <cellStyle name="40 % - Accent3 11 4" xfId="11241" xr:uid="{00000000-0005-0000-0000-0000B6300000}"/>
    <cellStyle name="40 % - Accent3 11_RH et QS" xfId="5775" xr:uid="{00000000-0005-0000-0000-0000B7300000}"/>
    <cellStyle name="40 % - Accent3 12" xfId="4579" xr:uid="{00000000-0005-0000-0000-0000B8300000}"/>
    <cellStyle name="40 % - Accent3 12 2" xfId="5776" xr:uid="{00000000-0005-0000-0000-0000B9300000}"/>
    <cellStyle name="40 % - Accent3 12 2 2" xfId="16322" xr:uid="{00000000-0005-0000-0000-0000BA300000}"/>
    <cellStyle name="40 % - Accent3 12 2 3" xfId="12403" xr:uid="{00000000-0005-0000-0000-0000BB300000}"/>
    <cellStyle name="40 % - Accent3 12 3" xfId="15563" xr:uid="{00000000-0005-0000-0000-0000BC300000}"/>
    <cellStyle name="40 % - Accent3 12 4" xfId="11324" xr:uid="{00000000-0005-0000-0000-0000BD300000}"/>
    <cellStyle name="40 % - Accent3 12_RH et QS" xfId="5777" xr:uid="{00000000-0005-0000-0000-0000BE300000}"/>
    <cellStyle name="40 % - Accent3 13" xfId="4744" xr:uid="{00000000-0005-0000-0000-0000BF300000}"/>
    <cellStyle name="40 % - Accent3 13 2" xfId="5778" xr:uid="{00000000-0005-0000-0000-0000C0300000}"/>
    <cellStyle name="40 % - Accent3 13 2 2" xfId="16323" xr:uid="{00000000-0005-0000-0000-0000C1300000}"/>
    <cellStyle name="40 % - Accent3 13 2 3" xfId="12405" xr:uid="{00000000-0005-0000-0000-0000C2300000}"/>
    <cellStyle name="40 % - Accent3 13 3" xfId="15728" xr:uid="{00000000-0005-0000-0000-0000C3300000}"/>
    <cellStyle name="40 % - Accent3 13 4" xfId="11489" xr:uid="{00000000-0005-0000-0000-0000C4300000}"/>
    <cellStyle name="40 % - Accent3 13_RH et QS" xfId="5779" xr:uid="{00000000-0005-0000-0000-0000C5300000}"/>
    <cellStyle name="40 % - Accent3 14" xfId="15241" xr:uid="{00000000-0005-0000-0000-0000C6300000}"/>
    <cellStyle name="40 % - Accent3 15" xfId="10616" xr:uid="{00000000-0005-0000-0000-0000C7300000}"/>
    <cellStyle name="40 % - Accent3 2" xfId="2221" xr:uid="{00000000-0005-0000-0000-0000C8300000}"/>
    <cellStyle name="40 % - Accent3 2 2" xfId="2222" xr:uid="{00000000-0005-0000-0000-0000C9300000}"/>
    <cellStyle name="40 % - Accent3 2 2 2" xfId="3627" xr:uid="{00000000-0005-0000-0000-0000CA300000}"/>
    <cellStyle name="40 % - Accent3 2 2 3" xfId="4496" xr:uid="{00000000-0005-0000-0000-0000CB300000}"/>
    <cellStyle name="40 % - Accent3 2 2_Parc Mobile" xfId="5780" xr:uid="{00000000-0005-0000-0000-0000CC300000}"/>
    <cellStyle name="40 % - Accent3 2 3" xfId="3626" xr:uid="{00000000-0005-0000-0000-0000CD300000}"/>
    <cellStyle name="40 % - Accent3 2 4" xfId="3774" xr:uid="{00000000-0005-0000-0000-0000CE300000}"/>
    <cellStyle name="40 % - Accent3 2 5" xfId="4298" xr:uid="{00000000-0005-0000-0000-0000CF300000}"/>
    <cellStyle name="40 % - Accent3 2_CA Fixe" xfId="3489" xr:uid="{00000000-0005-0000-0000-0000D0300000}"/>
    <cellStyle name="40 % - Accent3 3" xfId="2223" xr:uid="{00000000-0005-0000-0000-0000D1300000}"/>
    <cellStyle name="40 % - Accent3 3 2" xfId="2224" xr:uid="{00000000-0005-0000-0000-0000D2300000}"/>
    <cellStyle name="40 % - Accent3 3 2 2" xfId="3629" xr:uid="{00000000-0005-0000-0000-0000D3300000}"/>
    <cellStyle name="40 % - Accent3 3 2_Parc Mobile" xfId="5781" xr:uid="{00000000-0005-0000-0000-0000D4300000}"/>
    <cellStyle name="40 % - Accent3 3 3" xfId="3628" xr:uid="{00000000-0005-0000-0000-0000D5300000}"/>
    <cellStyle name="40 % - Accent3 3 4" xfId="3775" xr:uid="{00000000-0005-0000-0000-0000D6300000}"/>
    <cellStyle name="40 % - Accent3 3 5" xfId="4299" xr:uid="{00000000-0005-0000-0000-0000D7300000}"/>
    <cellStyle name="40 % - Accent3 3_CA Fixe" xfId="3490" xr:uid="{00000000-0005-0000-0000-0000D8300000}"/>
    <cellStyle name="40 % - Accent3 4" xfId="2225" xr:uid="{00000000-0005-0000-0000-0000D9300000}"/>
    <cellStyle name="40 % - Accent3 4 2" xfId="2226" xr:uid="{00000000-0005-0000-0000-0000DA300000}"/>
    <cellStyle name="40 % - Accent3 4 2 2" xfId="3631" xr:uid="{00000000-0005-0000-0000-0000DB300000}"/>
    <cellStyle name="40 % - Accent3 4 2_Parc Mobile" xfId="5782" xr:uid="{00000000-0005-0000-0000-0000DC300000}"/>
    <cellStyle name="40 % - Accent3 4 3" xfId="3630" xr:uid="{00000000-0005-0000-0000-0000DD300000}"/>
    <cellStyle name="40 % - Accent3 4 4" xfId="3776" xr:uid="{00000000-0005-0000-0000-0000DE300000}"/>
    <cellStyle name="40 % - Accent3 4 5" xfId="4300" xr:uid="{00000000-0005-0000-0000-0000DF300000}"/>
    <cellStyle name="40 % - Accent3 4_CA Fixe" xfId="3491" xr:uid="{00000000-0005-0000-0000-0000E0300000}"/>
    <cellStyle name="40 % - Accent3 5" xfId="2227" xr:uid="{00000000-0005-0000-0000-0000E1300000}"/>
    <cellStyle name="40 % - Accent3 5 2" xfId="3632" xr:uid="{00000000-0005-0000-0000-0000E2300000}"/>
    <cellStyle name="40 % - Accent3 6" xfId="3777" xr:uid="{00000000-0005-0000-0000-0000E3300000}"/>
    <cellStyle name="40 % - Accent3 6 2" xfId="5783" xr:uid="{00000000-0005-0000-0000-0000E4300000}"/>
    <cellStyle name="40 % - Accent3 7" xfId="4245" xr:uid="{00000000-0005-0000-0000-0000E5300000}"/>
    <cellStyle name="40 % - Accent3 7 2" xfId="4619" xr:uid="{00000000-0005-0000-0000-0000E6300000}"/>
    <cellStyle name="40 % - Accent3 7 2 2" xfId="5784" xr:uid="{00000000-0005-0000-0000-0000E7300000}"/>
    <cellStyle name="40 % - Accent3 7 2 2 2" xfId="16324" xr:uid="{00000000-0005-0000-0000-0000E8300000}"/>
    <cellStyle name="40 % - Accent3 7 2 2 3" xfId="12411" xr:uid="{00000000-0005-0000-0000-0000E9300000}"/>
    <cellStyle name="40 % - Accent3 7 2 3" xfId="15603" xr:uid="{00000000-0005-0000-0000-0000EA300000}"/>
    <cellStyle name="40 % - Accent3 7 2 4" xfId="11364" xr:uid="{00000000-0005-0000-0000-0000EB300000}"/>
    <cellStyle name="40 % - Accent3 7 2_RH et QS" xfId="5785" xr:uid="{00000000-0005-0000-0000-0000EC300000}"/>
    <cellStyle name="40 % - Accent3 7 3" xfId="4784" xr:uid="{00000000-0005-0000-0000-0000ED300000}"/>
    <cellStyle name="40 % - Accent3 7 3 2" xfId="5786" xr:uid="{00000000-0005-0000-0000-0000EE300000}"/>
    <cellStyle name="40 % - Accent3 7 3 2 2" xfId="16325" xr:uid="{00000000-0005-0000-0000-0000EF300000}"/>
    <cellStyle name="40 % - Accent3 7 3 2 3" xfId="12413" xr:uid="{00000000-0005-0000-0000-0000F0300000}"/>
    <cellStyle name="40 % - Accent3 7 3 3" xfId="15768" xr:uid="{00000000-0005-0000-0000-0000F1300000}"/>
    <cellStyle name="40 % - Accent3 7 3 4" xfId="11529" xr:uid="{00000000-0005-0000-0000-0000F2300000}"/>
    <cellStyle name="40 % - Accent3 7 3_RH et QS" xfId="5787" xr:uid="{00000000-0005-0000-0000-0000F3300000}"/>
    <cellStyle name="40 % - Accent3 7 4" xfId="5788" xr:uid="{00000000-0005-0000-0000-0000F4300000}"/>
    <cellStyle name="40 % - Accent3 7 4 2" xfId="16326" xr:uid="{00000000-0005-0000-0000-0000F5300000}"/>
    <cellStyle name="40 % - Accent3 7 4 3" xfId="12415" xr:uid="{00000000-0005-0000-0000-0000F6300000}"/>
    <cellStyle name="40 % - Accent3 7 5" xfId="15386" xr:uid="{00000000-0005-0000-0000-0000F7300000}"/>
    <cellStyle name="40 % - Accent3 7 6" xfId="11027" xr:uid="{00000000-0005-0000-0000-0000F8300000}"/>
    <cellStyle name="40 % - Accent3 7_RH et QS" xfId="5789" xr:uid="{00000000-0005-0000-0000-0000F9300000}"/>
    <cellStyle name="40 % - Accent3 8" xfId="4350" xr:uid="{00000000-0005-0000-0000-0000FA300000}"/>
    <cellStyle name="40 % - Accent3 8 2" xfId="4647" xr:uid="{00000000-0005-0000-0000-0000FB300000}"/>
    <cellStyle name="40 % - Accent3 8 2 2" xfId="5790" xr:uid="{00000000-0005-0000-0000-0000FC300000}"/>
    <cellStyle name="40 % - Accent3 8 2 2 2" xfId="16327" xr:uid="{00000000-0005-0000-0000-0000FD300000}"/>
    <cellStyle name="40 % - Accent3 8 2 2 3" xfId="12417" xr:uid="{00000000-0005-0000-0000-0000FE300000}"/>
    <cellStyle name="40 % - Accent3 8 2 3" xfId="15631" xr:uid="{00000000-0005-0000-0000-0000FF300000}"/>
    <cellStyle name="40 % - Accent3 8 2 4" xfId="11392" xr:uid="{00000000-0005-0000-0000-000000310000}"/>
    <cellStyle name="40 % - Accent3 8 2_RH et QS" xfId="5791" xr:uid="{00000000-0005-0000-0000-000001310000}"/>
    <cellStyle name="40 % - Accent3 8 3" xfId="4812" xr:uid="{00000000-0005-0000-0000-000002310000}"/>
    <cellStyle name="40 % - Accent3 8 3 2" xfId="5792" xr:uid="{00000000-0005-0000-0000-000003310000}"/>
    <cellStyle name="40 % - Accent3 8 3 2 2" xfId="16328" xr:uid="{00000000-0005-0000-0000-000004310000}"/>
    <cellStyle name="40 % - Accent3 8 3 2 3" xfId="12419" xr:uid="{00000000-0005-0000-0000-000005310000}"/>
    <cellStyle name="40 % - Accent3 8 3 3" xfId="15796" xr:uid="{00000000-0005-0000-0000-000006310000}"/>
    <cellStyle name="40 % - Accent3 8 3 4" xfId="11557" xr:uid="{00000000-0005-0000-0000-000007310000}"/>
    <cellStyle name="40 % - Accent3 8 3_RH et QS" xfId="5793" xr:uid="{00000000-0005-0000-0000-000008310000}"/>
    <cellStyle name="40 % - Accent3 8 4" xfId="5794" xr:uid="{00000000-0005-0000-0000-000009310000}"/>
    <cellStyle name="40 % - Accent3 8 4 2" xfId="16329" xr:uid="{00000000-0005-0000-0000-00000A310000}"/>
    <cellStyle name="40 % - Accent3 8 4 3" xfId="12421" xr:uid="{00000000-0005-0000-0000-00000B310000}"/>
    <cellStyle name="40 % - Accent3 8 5" xfId="15416" xr:uid="{00000000-0005-0000-0000-00000C310000}"/>
    <cellStyle name="40 % - Accent3 8 6" xfId="11117" xr:uid="{00000000-0005-0000-0000-00000D310000}"/>
    <cellStyle name="40 % - Accent3 8_RH et QS" xfId="5795" xr:uid="{00000000-0005-0000-0000-00000E310000}"/>
    <cellStyle name="40 % - Accent3 9" xfId="4225" xr:uid="{00000000-0005-0000-0000-00000F310000}"/>
    <cellStyle name="40 % - Accent3 9 2" xfId="4602" xr:uid="{00000000-0005-0000-0000-000010310000}"/>
    <cellStyle name="40 % - Accent3 9 2 2" xfId="5796" xr:uid="{00000000-0005-0000-0000-000011310000}"/>
    <cellStyle name="40 % - Accent3 9 2 2 2" xfId="16330" xr:uid="{00000000-0005-0000-0000-000012310000}"/>
    <cellStyle name="40 % - Accent3 9 2 2 3" xfId="12423" xr:uid="{00000000-0005-0000-0000-000013310000}"/>
    <cellStyle name="40 % - Accent3 9 2 3" xfId="15586" xr:uid="{00000000-0005-0000-0000-000014310000}"/>
    <cellStyle name="40 % - Accent3 9 2 4" xfId="11347" xr:uid="{00000000-0005-0000-0000-000015310000}"/>
    <cellStyle name="40 % - Accent3 9 2_RH et QS" xfId="5797" xr:uid="{00000000-0005-0000-0000-000016310000}"/>
    <cellStyle name="40 % - Accent3 9 3" xfId="4767" xr:uid="{00000000-0005-0000-0000-000017310000}"/>
    <cellStyle name="40 % - Accent3 9 3 2" xfId="5798" xr:uid="{00000000-0005-0000-0000-000018310000}"/>
    <cellStyle name="40 % - Accent3 9 3 2 2" xfId="16331" xr:uid="{00000000-0005-0000-0000-000019310000}"/>
    <cellStyle name="40 % - Accent3 9 3 2 3" xfId="12425" xr:uid="{00000000-0005-0000-0000-00001A310000}"/>
    <cellStyle name="40 % - Accent3 9 3 3" xfId="15751" xr:uid="{00000000-0005-0000-0000-00001B310000}"/>
    <cellStyle name="40 % - Accent3 9 3 4" xfId="11512" xr:uid="{00000000-0005-0000-0000-00001C310000}"/>
    <cellStyle name="40 % - Accent3 9 3_RH et QS" xfId="5799" xr:uid="{00000000-0005-0000-0000-00001D310000}"/>
    <cellStyle name="40 % - Accent3 9 4" xfId="5800" xr:uid="{00000000-0005-0000-0000-00001E310000}"/>
    <cellStyle name="40 % - Accent3 9 4 2" xfId="16332" xr:uid="{00000000-0005-0000-0000-00001F310000}"/>
    <cellStyle name="40 % - Accent3 9 4 3" xfId="12427" xr:uid="{00000000-0005-0000-0000-000020310000}"/>
    <cellStyle name="40 % - Accent3 9 5" xfId="15369" xr:uid="{00000000-0005-0000-0000-000021310000}"/>
    <cellStyle name="40 % - Accent3 9 6" xfId="11009" xr:uid="{00000000-0005-0000-0000-000022310000}"/>
    <cellStyle name="40 % - Accent3 9_RH et QS" xfId="5801" xr:uid="{00000000-0005-0000-0000-000023310000}"/>
    <cellStyle name="40 % - Accent4 10" xfId="4219" xr:uid="{00000000-0005-0000-0000-000025310000}"/>
    <cellStyle name="40 % - Accent4 10 2" xfId="4596" xr:uid="{00000000-0005-0000-0000-000026310000}"/>
    <cellStyle name="40 % - Accent4 10 2 2" xfId="5802" xr:uid="{00000000-0005-0000-0000-000027310000}"/>
    <cellStyle name="40 % - Accent4 10 2 2 2" xfId="16333" xr:uid="{00000000-0005-0000-0000-000028310000}"/>
    <cellStyle name="40 % - Accent4 10 2 2 3" xfId="12429" xr:uid="{00000000-0005-0000-0000-000029310000}"/>
    <cellStyle name="40 % - Accent4 10 2 3" xfId="15580" xr:uid="{00000000-0005-0000-0000-00002A310000}"/>
    <cellStyle name="40 % - Accent4 10 2 4" xfId="11341" xr:uid="{00000000-0005-0000-0000-00002B310000}"/>
    <cellStyle name="40 % - Accent4 10 2_RH et QS" xfId="5803" xr:uid="{00000000-0005-0000-0000-00002C310000}"/>
    <cellStyle name="40 % - Accent4 10 3" xfId="4761" xr:uid="{00000000-0005-0000-0000-00002D310000}"/>
    <cellStyle name="40 % - Accent4 10 3 2" xfId="5804" xr:uid="{00000000-0005-0000-0000-00002E310000}"/>
    <cellStyle name="40 % - Accent4 10 3 2 2" xfId="16334" xr:uid="{00000000-0005-0000-0000-00002F310000}"/>
    <cellStyle name="40 % - Accent4 10 3 2 3" xfId="12431" xr:uid="{00000000-0005-0000-0000-000030310000}"/>
    <cellStyle name="40 % - Accent4 10 3 3" xfId="15745" xr:uid="{00000000-0005-0000-0000-000031310000}"/>
    <cellStyle name="40 % - Accent4 10 3 4" xfId="11506" xr:uid="{00000000-0005-0000-0000-000032310000}"/>
    <cellStyle name="40 % - Accent4 10 3_RH et QS" xfId="5805" xr:uid="{00000000-0005-0000-0000-000033310000}"/>
    <cellStyle name="40 % - Accent4 10 4" xfId="5806" xr:uid="{00000000-0005-0000-0000-000034310000}"/>
    <cellStyle name="40 % - Accent4 10 4 2" xfId="16335" xr:uid="{00000000-0005-0000-0000-000035310000}"/>
    <cellStyle name="40 % - Accent4 10 4 3" xfId="12433" xr:uid="{00000000-0005-0000-0000-000036310000}"/>
    <cellStyle name="40 % - Accent4 10 5" xfId="15363" xr:uid="{00000000-0005-0000-0000-000037310000}"/>
    <cellStyle name="40 % - Accent4 10 6" xfId="11003" xr:uid="{00000000-0005-0000-0000-000038310000}"/>
    <cellStyle name="40 % - Accent4 10_RH et QS" xfId="5807" xr:uid="{00000000-0005-0000-0000-000039310000}"/>
    <cellStyle name="40 % - Accent4 11" xfId="4479" xr:uid="{00000000-0005-0000-0000-00003A310000}"/>
    <cellStyle name="40 % - Accent4 11 2" xfId="5808" xr:uid="{00000000-0005-0000-0000-00003B310000}"/>
    <cellStyle name="40 % - Accent4 11 2 2" xfId="16336" xr:uid="{00000000-0005-0000-0000-00003C310000}"/>
    <cellStyle name="40 % - Accent4 11 2 3" xfId="12435" xr:uid="{00000000-0005-0000-0000-00003D310000}"/>
    <cellStyle name="40 % - Accent4 11 3" xfId="15505" xr:uid="{00000000-0005-0000-0000-00003E310000}"/>
    <cellStyle name="40 % - Accent4 11 4" xfId="11243" xr:uid="{00000000-0005-0000-0000-00003F310000}"/>
    <cellStyle name="40 % - Accent4 11_RH et QS" xfId="5809" xr:uid="{00000000-0005-0000-0000-000040310000}"/>
    <cellStyle name="40 % - Accent4 12" xfId="4581" xr:uid="{00000000-0005-0000-0000-000041310000}"/>
    <cellStyle name="40 % - Accent4 12 2" xfId="5810" xr:uid="{00000000-0005-0000-0000-000042310000}"/>
    <cellStyle name="40 % - Accent4 12 2 2" xfId="16337" xr:uid="{00000000-0005-0000-0000-000043310000}"/>
    <cellStyle name="40 % - Accent4 12 2 3" xfId="12437" xr:uid="{00000000-0005-0000-0000-000044310000}"/>
    <cellStyle name="40 % - Accent4 12 3" xfId="15565" xr:uid="{00000000-0005-0000-0000-000045310000}"/>
    <cellStyle name="40 % - Accent4 12 4" xfId="11326" xr:uid="{00000000-0005-0000-0000-000046310000}"/>
    <cellStyle name="40 % - Accent4 12_RH et QS" xfId="5811" xr:uid="{00000000-0005-0000-0000-000047310000}"/>
    <cellStyle name="40 % - Accent4 13" xfId="4746" xr:uid="{00000000-0005-0000-0000-000048310000}"/>
    <cellStyle name="40 % - Accent4 13 2" xfId="5812" xr:uid="{00000000-0005-0000-0000-000049310000}"/>
    <cellStyle name="40 % - Accent4 13 2 2" xfId="16338" xr:uid="{00000000-0005-0000-0000-00004A310000}"/>
    <cellStyle name="40 % - Accent4 13 2 3" xfId="12439" xr:uid="{00000000-0005-0000-0000-00004B310000}"/>
    <cellStyle name="40 % - Accent4 13 3" xfId="15730" xr:uid="{00000000-0005-0000-0000-00004C310000}"/>
    <cellStyle name="40 % - Accent4 13 4" xfId="11491" xr:uid="{00000000-0005-0000-0000-00004D310000}"/>
    <cellStyle name="40 % - Accent4 13_RH et QS" xfId="5813" xr:uid="{00000000-0005-0000-0000-00004E310000}"/>
    <cellStyle name="40 % - Accent4 14" xfId="15243" xr:uid="{00000000-0005-0000-0000-00004F310000}"/>
    <cellStyle name="40 % - Accent4 15" xfId="10619" xr:uid="{00000000-0005-0000-0000-000050310000}"/>
    <cellStyle name="40 % - Accent4 2" xfId="2228" xr:uid="{00000000-0005-0000-0000-000051310000}"/>
    <cellStyle name="40 % - Accent4 2 2" xfId="2229" xr:uid="{00000000-0005-0000-0000-000052310000}"/>
    <cellStyle name="40 % - Accent4 2 2 2" xfId="3634" xr:uid="{00000000-0005-0000-0000-000053310000}"/>
    <cellStyle name="40 % - Accent4 2 2 3" xfId="4497" xr:uid="{00000000-0005-0000-0000-000054310000}"/>
    <cellStyle name="40 % - Accent4 2 2_Parc Mobile" xfId="5814" xr:uid="{00000000-0005-0000-0000-000055310000}"/>
    <cellStyle name="40 % - Accent4 2 3" xfId="3633" xr:uid="{00000000-0005-0000-0000-000056310000}"/>
    <cellStyle name="40 % - Accent4 2 4" xfId="3778" xr:uid="{00000000-0005-0000-0000-000057310000}"/>
    <cellStyle name="40 % - Accent4 2 5" xfId="4301" xr:uid="{00000000-0005-0000-0000-000058310000}"/>
    <cellStyle name="40 % - Accent4 2_CA Fixe" xfId="3492" xr:uid="{00000000-0005-0000-0000-000059310000}"/>
    <cellStyle name="40 % - Accent4 3" xfId="2230" xr:uid="{00000000-0005-0000-0000-00005A310000}"/>
    <cellStyle name="40 % - Accent4 3 2" xfId="2231" xr:uid="{00000000-0005-0000-0000-00005B310000}"/>
    <cellStyle name="40 % - Accent4 3 2 2" xfId="3636" xr:uid="{00000000-0005-0000-0000-00005C310000}"/>
    <cellStyle name="40 % - Accent4 3 2_Parc Mobile" xfId="5815" xr:uid="{00000000-0005-0000-0000-00005D310000}"/>
    <cellStyle name="40 % - Accent4 3 3" xfId="3635" xr:uid="{00000000-0005-0000-0000-00005E310000}"/>
    <cellStyle name="40 % - Accent4 3 4" xfId="3779" xr:uid="{00000000-0005-0000-0000-00005F310000}"/>
    <cellStyle name="40 % - Accent4 3 5" xfId="4302" xr:uid="{00000000-0005-0000-0000-000060310000}"/>
    <cellStyle name="40 % - Accent4 3_CA Fixe" xfId="3493" xr:uid="{00000000-0005-0000-0000-000061310000}"/>
    <cellStyle name="40 % - Accent4 4" xfId="2232" xr:uid="{00000000-0005-0000-0000-000062310000}"/>
    <cellStyle name="40 % - Accent4 4 2" xfId="2233" xr:uid="{00000000-0005-0000-0000-000063310000}"/>
    <cellStyle name="40 % - Accent4 4 2 2" xfId="3638" xr:uid="{00000000-0005-0000-0000-000064310000}"/>
    <cellStyle name="40 % - Accent4 4 2_Parc Mobile" xfId="5816" xr:uid="{00000000-0005-0000-0000-000065310000}"/>
    <cellStyle name="40 % - Accent4 4 3" xfId="3637" xr:uid="{00000000-0005-0000-0000-000066310000}"/>
    <cellStyle name="40 % - Accent4 4 4" xfId="3780" xr:uid="{00000000-0005-0000-0000-000067310000}"/>
    <cellStyle name="40 % - Accent4 4 5" xfId="4303" xr:uid="{00000000-0005-0000-0000-000068310000}"/>
    <cellStyle name="40 % - Accent4 4_CA Fixe" xfId="3494" xr:uid="{00000000-0005-0000-0000-000069310000}"/>
    <cellStyle name="40 % - Accent4 5" xfId="2234" xr:uid="{00000000-0005-0000-0000-00006A310000}"/>
    <cellStyle name="40 % - Accent4 5 2" xfId="3639" xr:uid="{00000000-0005-0000-0000-00006B310000}"/>
    <cellStyle name="40 % - Accent4 6" xfId="3781" xr:uid="{00000000-0005-0000-0000-00006C310000}"/>
    <cellStyle name="40 % - Accent4 6 2" xfId="5817" xr:uid="{00000000-0005-0000-0000-00006D310000}"/>
    <cellStyle name="40 % - Accent4 7" xfId="4246" xr:uid="{00000000-0005-0000-0000-00006E310000}"/>
    <cellStyle name="40 % - Accent4 7 2" xfId="4620" xr:uid="{00000000-0005-0000-0000-00006F310000}"/>
    <cellStyle name="40 % - Accent4 7 2 2" xfId="5818" xr:uid="{00000000-0005-0000-0000-000070310000}"/>
    <cellStyle name="40 % - Accent4 7 2 2 2" xfId="16339" xr:uid="{00000000-0005-0000-0000-000071310000}"/>
    <cellStyle name="40 % - Accent4 7 2 2 3" xfId="12444" xr:uid="{00000000-0005-0000-0000-000072310000}"/>
    <cellStyle name="40 % - Accent4 7 2 3" xfId="15604" xr:uid="{00000000-0005-0000-0000-000073310000}"/>
    <cellStyle name="40 % - Accent4 7 2 4" xfId="11365" xr:uid="{00000000-0005-0000-0000-000074310000}"/>
    <cellStyle name="40 % - Accent4 7 2_RH et QS" xfId="5819" xr:uid="{00000000-0005-0000-0000-000075310000}"/>
    <cellStyle name="40 % - Accent4 7 3" xfId="4785" xr:uid="{00000000-0005-0000-0000-000076310000}"/>
    <cellStyle name="40 % - Accent4 7 3 2" xfId="5820" xr:uid="{00000000-0005-0000-0000-000077310000}"/>
    <cellStyle name="40 % - Accent4 7 3 2 2" xfId="16340" xr:uid="{00000000-0005-0000-0000-000078310000}"/>
    <cellStyle name="40 % - Accent4 7 3 2 3" xfId="12445" xr:uid="{00000000-0005-0000-0000-000079310000}"/>
    <cellStyle name="40 % - Accent4 7 3 3" xfId="15769" xr:uid="{00000000-0005-0000-0000-00007A310000}"/>
    <cellStyle name="40 % - Accent4 7 3 4" xfId="11530" xr:uid="{00000000-0005-0000-0000-00007B310000}"/>
    <cellStyle name="40 % - Accent4 7 3_RH et QS" xfId="5821" xr:uid="{00000000-0005-0000-0000-00007C310000}"/>
    <cellStyle name="40 % - Accent4 7 4" xfId="5822" xr:uid="{00000000-0005-0000-0000-00007D310000}"/>
    <cellStyle name="40 % - Accent4 7 4 2" xfId="16341" xr:uid="{00000000-0005-0000-0000-00007E310000}"/>
    <cellStyle name="40 % - Accent4 7 4 3" xfId="12446" xr:uid="{00000000-0005-0000-0000-00007F310000}"/>
    <cellStyle name="40 % - Accent4 7 5" xfId="15387" xr:uid="{00000000-0005-0000-0000-000080310000}"/>
    <cellStyle name="40 % - Accent4 7 6" xfId="11028" xr:uid="{00000000-0005-0000-0000-000081310000}"/>
    <cellStyle name="40 % - Accent4 7_RH et QS" xfId="5823" xr:uid="{00000000-0005-0000-0000-000082310000}"/>
    <cellStyle name="40 % - Accent4 8" xfId="4349" xr:uid="{00000000-0005-0000-0000-000083310000}"/>
    <cellStyle name="40 % - Accent4 8 2" xfId="4646" xr:uid="{00000000-0005-0000-0000-000084310000}"/>
    <cellStyle name="40 % - Accent4 8 2 2" xfId="5824" xr:uid="{00000000-0005-0000-0000-000085310000}"/>
    <cellStyle name="40 % - Accent4 8 2 2 2" xfId="16342" xr:uid="{00000000-0005-0000-0000-000086310000}"/>
    <cellStyle name="40 % - Accent4 8 2 2 3" xfId="12447" xr:uid="{00000000-0005-0000-0000-000087310000}"/>
    <cellStyle name="40 % - Accent4 8 2 3" xfId="15630" xr:uid="{00000000-0005-0000-0000-000088310000}"/>
    <cellStyle name="40 % - Accent4 8 2 4" xfId="11391" xr:uid="{00000000-0005-0000-0000-000089310000}"/>
    <cellStyle name="40 % - Accent4 8 2_RH et QS" xfId="5825" xr:uid="{00000000-0005-0000-0000-00008A310000}"/>
    <cellStyle name="40 % - Accent4 8 3" xfId="4811" xr:uid="{00000000-0005-0000-0000-00008B310000}"/>
    <cellStyle name="40 % - Accent4 8 3 2" xfId="5826" xr:uid="{00000000-0005-0000-0000-00008C310000}"/>
    <cellStyle name="40 % - Accent4 8 3 2 2" xfId="16343" xr:uid="{00000000-0005-0000-0000-00008D310000}"/>
    <cellStyle name="40 % - Accent4 8 3 2 3" xfId="12448" xr:uid="{00000000-0005-0000-0000-00008E310000}"/>
    <cellStyle name="40 % - Accent4 8 3 3" xfId="15795" xr:uid="{00000000-0005-0000-0000-00008F310000}"/>
    <cellStyle name="40 % - Accent4 8 3 4" xfId="11556" xr:uid="{00000000-0005-0000-0000-000090310000}"/>
    <cellStyle name="40 % - Accent4 8 3_RH et QS" xfId="5827" xr:uid="{00000000-0005-0000-0000-000091310000}"/>
    <cellStyle name="40 % - Accent4 8 4" xfId="5828" xr:uid="{00000000-0005-0000-0000-000092310000}"/>
    <cellStyle name="40 % - Accent4 8 4 2" xfId="16344" xr:uid="{00000000-0005-0000-0000-000093310000}"/>
    <cellStyle name="40 % - Accent4 8 4 3" xfId="12449" xr:uid="{00000000-0005-0000-0000-000094310000}"/>
    <cellStyle name="40 % - Accent4 8 5" xfId="15415" xr:uid="{00000000-0005-0000-0000-000095310000}"/>
    <cellStyle name="40 % - Accent4 8 6" xfId="11116" xr:uid="{00000000-0005-0000-0000-000096310000}"/>
    <cellStyle name="40 % - Accent4 8_RH et QS" xfId="5829" xr:uid="{00000000-0005-0000-0000-000097310000}"/>
    <cellStyle name="40 % - Accent4 9" xfId="4272" xr:uid="{00000000-0005-0000-0000-000098310000}"/>
    <cellStyle name="40 % - Accent4 9 2" xfId="4631" xr:uid="{00000000-0005-0000-0000-000099310000}"/>
    <cellStyle name="40 % - Accent4 9 2 2" xfId="5830" xr:uid="{00000000-0005-0000-0000-00009A310000}"/>
    <cellStyle name="40 % - Accent4 9 2 2 2" xfId="16345" xr:uid="{00000000-0005-0000-0000-00009B310000}"/>
    <cellStyle name="40 % - Accent4 9 2 2 3" xfId="12450" xr:uid="{00000000-0005-0000-0000-00009C310000}"/>
    <cellStyle name="40 % - Accent4 9 2 3" xfId="15615" xr:uid="{00000000-0005-0000-0000-00009D310000}"/>
    <cellStyle name="40 % - Accent4 9 2 4" xfId="11376" xr:uid="{00000000-0005-0000-0000-00009E310000}"/>
    <cellStyle name="40 % - Accent4 9 2_RH et QS" xfId="5831" xr:uid="{00000000-0005-0000-0000-00009F310000}"/>
    <cellStyle name="40 % - Accent4 9 3" xfId="4796" xr:uid="{00000000-0005-0000-0000-0000A0310000}"/>
    <cellStyle name="40 % - Accent4 9 3 2" xfId="5832" xr:uid="{00000000-0005-0000-0000-0000A1310000}"/>
    <cellStyle name="40 % - Accent4 9 3 2 2" xfId="16346" xr:uid="{00000000-0005-0000-0000-0000A2310000}"/>
    <cellStyle name="40 % - Accent4 9 3 2 3" xfId="12451" xr:uid="{00000000-0005-0000-0000-0000A3310000}"/>
    <cellStyle name="40 % - Accent4 9 3 3" xfId="15780" xr:uid="{00000000-0005-0000-0000-0000A4310000}"/>
    <cellStyle name="40 % - Accent4 9 3 4" xfId="11541" xr:uid="{00000000-0005-0000-0000-0000A5310000}"/>
    <cellStyle name="40 % - Accent4 9 3_RH et QS" xfId="5833" xr:uid="{00000000-0005-0000-0000-0000A6310000}"/>
    <cellStyle name="40 % - Accent4 9 4" xfId="5834" xr:uid="{00000000-0005-0000-0000-0000A7310000}"/>
    <cellStyle name="40 % - Accent4 9 4 2" xfId="16347" xr:uid="{00000000-0005-0000-0000-0000A8310000}"/>
    <cellStyle name="40 % - Accent4 9 4 3" xfId="12452" xr:uid="{00000000-0005-0000-0000-0000A9310000}"/>
    <cellStyle name="40 % - Accent4 9 5" xfId="15399" xr:uid="{00000000-0005-0000-0000-0000AA310000}"/>
    <cellStyle name="40 % - Accent4 9 6" xfId="11051" xr:uid="{00000000-0005-0000-0000-0000AB310000}"/>
    <cellStyle name="40 % - Accent4 9_RH et QS" xfId="5835" xr:uid="{00000000-0005-0000-0000-0000AC310000}"/>
    <cellStyle name="40 % - Accent5 10" xfId="4379" xr:uid="{00000000-0005-0000-0000-0000AE310000}"/>
    <cellStyle name="40 % - Accent5 10 2" xfId="4674" xr:uid="{00000000-0005-0000-0000-0000AF310000}"/>
    <cellStyle name="40 % - Accent5 10 2 2" xfId="5836" xr:uid="{00000000-0005-0000-0000-0000B0310000}"/>
    <cellStyle name="40 % - Accent5 10 2 2 2" xfId="16348" xr:uid="{00000000-0005-0000-0000-0000B1310000}"/>
    <cellStyle name="40 % - Accent5 10 2 2 3" xfId="12453" xr:uid="{00000000-0005-0000-0000-0000B2310000}"/>
    <cellStyle name="40 % - Accent5 10 2 3" xfId="15658" xr:uid="{00000000-0005-0000-0000-0000B3310000}"/>
    <cellStyle name="40 % - Accent5 10 2 4" xfId="11419" xr:uid="{00000000-0005-0000-0000-0000B4310000}"/>
    <cellStyle name="40 % - Accent5 10 2_RH et QS" xfId="5837" xr:uid="{00000000-0005-0000-0000-0000B5310000}"/>
    <cellStyle name="40 % - Accent5 10 3" xfId="4839" xr:uid="{00000000-0005-0000-0000-0000B6310000}"/>
    <cellStyle name="40 % - Accent5 10 3 2" xfId="5838" xr:uid="{00000000-0005-0000-0000-0000B7310000}"/>
    <cellStyle name="40 % - Accent5 10 3 2 2" xfId="16349" xr:uid="{00000000-0005-0000-0000-0000B8310000}"/>
    <cellStyle name="40 % - Accent5 10 3 2 3" xfId="12454" xr:uid="{00000000-0005-0000-0000-0000B9310000}"/>
    <cellStyle name="40 % - Accent5 10 3 3" xfId="15823" xr:uid="{00000000-0005-0000-0000-0000BA310000}"/>
    <cellStyle name="40 % - Accent5 10 3 4" xfId="11584" xr:uid="{00000000-0005-0000-0000-0000BB310000}"/>
    <cellStyle name="40 % - Accent5 10 3_RH et QS" xfId="5839" xr:uid="{00000000-0005-0000-0000-0000BC310000}"/>
    <cellStyle name="40 % - Accent5 10 4" xfId="5840" xr:uid="{00000000-0005-0000-0000-0000BD310000}"/>
    <cellStyle name="40 % - Accent5 10 4 2" xfId="16350" xr:uid="{00000000-0005-0000-0000-0000BE310000}"/>
    <cellStyle name="40 % - Accent5 10 4 3" xfId="12455" xr:uid="{00000000-0005-0000-0000-0000BF310000}"/>
    <cellStyle name="40 % - Accent5 10 5" xfId="15443" xr:uid="{00000000-0005-0000-0000-0000C0310000}"/>
    <cellStyle name="40 % - Accent5 10 6" xfId="11145" xr:uid="{00000000-0005-0000-0000-0000C1310000}"/>
    <cellStyle name="40 % - Accent5 10_RH et QS" xfId="5841" xr:uid="{00000000-0005-0000-0000-0000C2310000}"/>
    <cellStyle name="40 % - Accent5 11" xfId="4481" xr:uid="{00000000-0005-0000-0000-0000C3310000}"/>
    <cellStyle name="40 % - Accent5 11 2" xfId="5842" xr:uid="{00000000-0005-0000-0000-0000C4310000}"/>
    <cellStyle name="40 % - Accent5 11 2 2" xfId="16351" xr:uid="{00000000-0005-0000-0000-0000C5310000}"/>
    <cellStyle name="40 % - Accent5 11 2 3" xfId="12456" xr:uid="{00000000-0005-0000-0000-0000C6310000}"/>
    <cellStyle name="40 % - Accent5 11 3" xfId="15507" xr:uid="{00000000-0005-0000-0000-0000C7310000}"/>
    <cellStyle name="40 % - Accent5 11 4" xfId="11245" xr:uid="{00000000-0005-0000-0000-0000C8310000}"/>
    <cellStyle name="40 % - Accent5 11_RH et QS" xfId="5843" xr:uid="{00000000-0005-0000-0000-0000C9310000}"/>
    <cellStyle name="40 % - Accent5 12" xfId="4583" xr:uid="{00000000-0005-0000-0000-0000CA310000}"/>
    <cellStyle name="40 % - Accent5 12 2" xfId="5844" xr:uid="{00000000-0005-0000-0000-0000CB310000}"/>
    <cellStyle name="40 % - Accent5 12 2 2" xfId="16352" xr:uid="{00000000-0005-0000-0000-0000CC310000}"/>
    <cellStyle name="40 % - Accent5 12 2 3" xfId="12457" xr:uid="{00000000-0005-0000-0000-0000CD310000}"/>
    <cellStyle name="40 % - Accent5 12 3" xfId="15567" xr:uid="{00000000-0005-0000-0000-0000CE310000}"/>
    <cellStyle name="40 % - Accent5 12 4" xfId="11328" xr:uid="{00000000-0005-0000-0000-0000CF310000}"/>
    <cellStyle name="40 % - Accent5 12_RH et QS" xfId="5845" xr:uid="{00000000-0005-0000-0000-0000D0310000}"/>
    <cellStyle name="40 % - Accent5 13" xfId="4748" xr:uid="{00000000-0005-0000-0000-0000D1310000}"/>
    <cellStyle name="40 % - Accent5 13 2" xfId="5846" xr:uid="{00000000-0005-0000-0000-0000D2310000}"/>
    <cellStyle name="40 % - Accent5 13 2 2" xfId="16353" xr:uid="{00000000-0005-0000-0000-0000D3310000}"/>
    <cellStyle name="40 % - Accent5 13 2 3" xfId="12458" xr:uid="{00000000-0005-0000-0000-0000D4310000}"/>
    <cellStyle name="40 % - Accent5 13 3" xfId="15732" xr:uid="{00000000-0005-0000-0000-0000D5310000}"/>
    <cellStyle name="40 % - Accent5 13 4" xfId="11493" xr:uid="{00000000-0005-0000-0000-0000D6310000}"/>
    <cellStyle name="40 % - Accent5 13_RH et QS" xfId="5847" xr:uid="{00000000-0005-0000-0000-0000D7310000}"/>
    <cellStyle name="40 % - Accent5 14" xfId="15245" xr:uid="{00000000-0005-0000-0000-0000D8310000}"/>
    <cellStyle name="40 % - Accent5 15" xfId="10621" xr:uid="{00000000-0005-0000-0000-0000D9310000}"/>
    <cellStyle name="40 % - Accent5 2" xfId="2235" xr:uid="{00000000-0005-0000-0000-0000DA310000}"/>
    <cellStyle name="40 % - Accent5 2 2" xfId="2236" xr:uid="{00000000-0005-0000-0000-0000DB310000}"/>
    <cellStyle name="40 % - Accent5 2 2 2" xfId="3641" xr:uid="{00000000-0005-0000-0000-0000DC310000}"/>
    <cellStyle name="40 % - Accent5 2 2 3" xfId="4498" xr:uid="{00000000-0005-0000-0000-0000DD310000}"/>
    <cellStyle name="40 % - Accent5 2 2_Parc Mobile" xfId="5848" xr:uid="{00000000-0005-0000-0000-0000DE310000}"/>
    <cellStyle name="40 % - Accent5 2 3" xfId="3640" xr:uid="{00000000-0005-0000-0000-0000DF310000}"/>
    <cellStyle name="40 % - Accent5 2 4" xfId="3782" xr:uid="{00000000-0005-0000-0000-0000E0310000}"/>
    <cellStyle name="40 % - Accent5 2 5" xfId="4304" xr:uid="{00000000-0005-0000-0000-0000E1310000}"/>
    <cellStyle name="40 % - Accent5 2_CA Fixe" xfId="3495" xr:uid="{00000000-0005-0000-0000-0000E2310000}"/>
    <cellStyle name="40 % - Accent5 3" xfId="2237" xr:uid="{00000000-0005-0000-0000-0000E3310000}"/>
    <cellStyle name="40 % - Accent5 3 2" xfId="2238" xr:uid="{00000000-0005-0000-0000-0000E4310000}"/>
    <cellStyle name="40 % - Accent5 3 2 2" xfId="3643" xr:uid="{00000000-0005-0000-0000-0000E5310000}"/>
    <cellStyle name="40 % - Accent5 3 2_Parc Mobile" xfId="5849" xr:uid="{00000000-0005-0000-0000-0000E6310000}"/>
    <cellStyle name="40 % - Accent5 3 3" xfId="3642" xr:uid="{00000000-0005-0000-0000-0000E7310000}"/>
    <cellStyle name="40 % - Accent5 3 4" xfId="3783" xr:uid="{00000000-0005-0000-0000-0000E8310000}"/>
    <cellStyle name="40 % - Accent5 3 5" xfId="4305" xr:uid="{00000000-0005-0000-0000-0000E9310000}"/>
    <cellStyle name="40 % - Accent5 3_CA Fixe" xfId="3496" xr:uid="{00000000-0005-0000-0000-0000EA310000}"/>
    <cellStyle name="40 % - Accent5 4" xfId="2239" xr:uid="{00000000-0005-0000-0000-0000EB310000}"/>
    <cellStyle name="40 % - Accent5 4 2" xfId="2240" xr:uid="{00000000-0005-0000-0000-0000EC310000}"/>
    <cellStyle name="40 % - Accent5 4 2 2" xfId="3645" xr:uid="{00000000-0005-0000-0000-0000ED310000}"/>
    <cellStyle name="40 % - Accent5 4 2_Parc Mobile" xfId="5850" xr:uid="{00000000-0005-0000-0000-0000EE310000}"/>
    <cellStyle name="40 % - Accent5 4 3" xfId="3644" xr:uid="{00000000-0005-0000-0000-0000EF310000}"/>
    <cellStyle name="40 % - Accent5 4 4" xfId="3784" xr:uid="{00000000-0005-0000-0000-0000F0310000}"/>
    <cellStyle name="40 % - Accent5 4 5" xfId="4306" xr:uid="{00000000-0005-0000-0000-0000F1310000}"/>
    <cellStyle name="40 % - Accent5 4_CA Fixe" xfId="3497" xr:uid="{00000000-0005-0000-0000-0000F2310000}"/>
    <cellStyle name="40 % - Accent5 5" xfId="2241" xr:uid="{00000000-0005-0000-0000-0000F3310000}"/>
    <cellStyle name="40 % - Accent5 5 2" xfId="3646" xr:uid="{00000000-0005-0000-0000-0000F4310000}"/>
    <cellStyle name="40 % - Accent5 6" xfId="3785" xr:uid="{00000000-0005-0000-0000-0000F5310000}"/>
    <cellStyle name="40 % - Accent5 6 2" xfId="5851" xr:uid="{00000000-0005-0000-0000-0000F6310000}"/>
    <cellStyle name="40 % - Accent5 7" xfId="4247" xr:uid="{00000000-0005-0000-0000-0000F7310000}"/>
    <cellStyle name="40 % - Accent5 7 2" xfId="4621" xr:uid="{00000000-0005-0000-0000-0000F8310000}"/>
    <cellStyle name="40 % - Accent5 7 2 2" xfId="5852" xr:uid="{00000000-0005-0000-0000-0000F9310000}"/>
    <cellStyle name="40 % - Accent5 7 2 2 2" xfId="16354" xr:uid="{00000000-0005-0000-0000-0000FA310000}"/>
    <cellStyle name="40 % - Accent5 7 2 2 3" xfId="12461" xr:uid="{00000000-0005-0000-0000-0000FB310000}"/>
    <cellStyle name="40 % - Accent5 7 2 3" xfId="15605" xr:uid="{00000000-0005-0000-0000-0000FC310000}"/>
    <cellStyle name="40 % - Accent5 7 2 4" xfId="11366" xr:uid="{00000000-0005-0000-0000-0000FD310000}"/>
    <cellStyle name="40 % - Accent5 7 2_RH et QS" xfId="5853" xr:uid="{00000000-0005-0000-0000-0000FE310000}"/>
    <cellStyle name="40 % - Accent5 7 3" xfId="4786" xr:uid="{00000000-0005-0000-0000-0000FF310000}"/>
    <cellStyle name="40 % - Accent5 7 3 2" xfId="5854" xr:uid="{00000000-0005-0000-0000-000000320000}"/>
    <cellStyle name="40 % - Accent5 7 3 2 2" xfId="16355" xr:uid="{00000000-0005-0000-0000-000001320000}"/>
    <cellStyle name="40 % - Accent5 7 3 2 3" xfId="12463" xr:uid="{00000000-0005-0000-0000-000002320000}"/>
    <cellStyle name="40 % - Accent5 7 3 3" xfId="15770" xr:uid="{00000000-0005-0000-0000-000003320000}"/>
    <cellStyle name="40 % - Accent5 7 3 4" xfId="11531" xr:uid="{00000000-0005-0000-0000-000004320000}"/>
    <cellStyle name="40 % - Accent5 7 3_RH et QS" xfId="5855" xr:uid="{00000000-0005-0000-0000-000005320000}"/>
    <cellStyle name="40 % - Accent5 7 4" xfId="5856" xr:uid="{00000000-0005-0000-0000-000006320000}"/>
    <cellStyle name="40 % - Accent5 7 4 2" xfId="16356" xr:uid="{00000000-0005-0000-0000-000007320000}"/>
    <cellStyle name="40 % - Accent5 7 4 3" xfId="12465" xr:uid="{00000000-0005-0000-0000-000008320000}"/>
    <cellStyle name="40 % - Accent5 7 5" xfId="15388" xr:uid="{00000000-0005-0000-0000-000009320000}"/>
    <cellStyle name="40 % - Accent5 7 6" xfId="11029" xr:uid="{00000000-0005-0000-0000-00000A320000}"/>
    <cellStyle name="40 % - Accent5 7_RH et QS" xfId="5857" xr:uid="{00000000-0005-0000-0000-00000B320000}"/>
    <cellStyle name="40 % - Accent5 8" xfId="4348" xr:uid="{00000000-0005-0000-0000-00000C320000}"/>
    <cellStyle name="40 % - Accent5 8 2" xfId="4645" xr:uid="{00000000-0005-0000-0000-00000D320000}"/>
    <cellStyle name="40 % - Accent5 8 2 2" xfId="5858" xr:uid="{00000000-0005-0000-0000-00000E320000}"/>
    <cellStyle name="40 % - Accent5 8 2 2 2" xfId="16357" xr:uid="{00000000-0005-0000-0000-00000F320000}"/>
    <cellStyle name="40 % - Accent5 8 2 2 3" xfId="12467" xr:uid="{00000000-0005-0000-0000-000010320000}"/>
    <cellStyle name="40 % - Accent5 8 2 3" xfId="15629" xr:uid="{00000000-0005-0000-0000-000011320000}"/>
    <cellStyle name="40 % - Accent5 8 2 4" xfId="11390" xr:uid="{00000000-0005-0000-0000-000012320000}"/>
    <cellStyle name="40 % - Accent5 8 2_RH et QS" xfId="5859" xr:uid="{00000000-0005-0000-0000-000013320000}"/>
    <cellStyle name="40 % - Accent5 8 3" xfId="4810" xr:uid="{00000000-0005-0000-0000-000014320000}"/>
    <cellStyle name="40 % - Accent5 8 3 2" xfId="5860" xr:uid="{00000000-0005-0000-0000-000015320000}"/>
    <cellStyle name="40 % - Accent5 8 3 2 2" xfId="16358" xr:uid="{00000000-0005-0000-0000-000016320000}"/>
    <cellStyle name="40 % - Accent5 8 3 2 3" xfId="12469" xr:uid="{00000000-0005-0000-0000-000017320000}"/>
    <cellStyle name="40 % - Accent5 8 3 3" xfId="15794" xr:uid="{00000000-0005-0000-0000-000018320000}"/>
    <cellStyle name="40 % - Accent5 8 3 4" xfId="11555" xr:uid="{00000000-0005-0000-0000-000019320000}"/>
    <cellStyle name="40 % - Accent5 8 3_RH et QS" xfId="5861" xr:uid="{00000000-0005-0000-0000-00001A320000}"/>
    <cellStyle name="40 % - Accent5 8 4" xfId="5862" xr:uid="{00000000-0005-0000-0000-00001B320000}"/>
    <cellStyle name="40 % - Accent5 8 4 2" xfId="16359" xr:uid="{00000000-0005-0000-0000-00001C320000}"/>
    <cellStyle name="40 % - Accent5 8 4 3" xfId="12471" xr:uid="{00000000-0005-0000-0000-00001D320000}"/>
    <cellStyle name="40 % - Accent5 8 5" xfId="15414" xr:uid="{00000000-0005-0000-0000-00001E320000}"/>
    <cellStyle name="40 % - Accent5 8 6" xfId="11115" xr:uid="{00000000-0005-0000-0000-00001F320000}"/>
    <cellStyle name="40 % - Accent5 8_RH et QS" xfId="5863" xr:uid="{00000000-0005-0000-0000-000020320000}"/>
    <cellStyle name="40 % - Accent5 9" xfId="4345" xr:uid="{00000000-0005-0000-0000-000021320000}"/>
    <cellStyle name="40 % - Accent5 9 2" xfId="4644" xr:uid="{00000000-0005-0000-0000-000022320000}"/>
    <cellStyle name="40 % - Accent5 9 2 2" xfId="5864" xr:uid="{00000000-0005-0000-0000-000023320000}"/>
    <cellStyle name="40 % - Accent5 9 2 2 2" xfId="16360" xr:uid="{00000000-0005-0000-0000-000024320000}"/>
    <cellStyle name="40 % - Accent5 9 2 2 3" xfId="12473" xr:uid="{00000000-0005-0000-0000-000025320000}"/>
    <cellStyle name="40 % - Accent5 9 2 3" xfId="15628" xr:uid="{00000000-0005-0000-0000-000026320000}"/>
    <cellStyle name="40 % - Accent5 9 2 4" xfId="11389" xr:uid="{00000000-0005-0000-0000-000027320000}"/>
    <cellStyle name="40 % - Accent5 9 2_RH et QS" xfId="5865" xr:uid="{00000000-0005-0000-0000-000028320000}"/>
    <cellStyle name="40 % - Accent5 9 3" xfId="4809" xr:uid="{00000000-0005-0000-0000-000029320000}"/>
    <cellStyle name="40 % - Accent5 9 3 2" xfId="5866" xr:uid="{00000000-0005-0000-0000-00002A320000}"/>
    <cellStyle name="40 % - Accent5 9 3 2 2" xfId="16361" xr:uid="{00000000-0005-0000-0000-00002B320000}"/>
    <cellStyle name="40 % - Accent5 9 3 2 3" xfId="12475" xr:uid="{00000000-0005-0000-0000-00002C320000}"/>
    <cellStyle name="40 % - Accent5 9 3 3" xfId="15793" xr:uid="{00000000-0005-0000-0000-00002D320000}"/>
    <cellStyle name="40 % - Accent5 9 3 4" xfId="11554" xr:uid="{00000000-0005-0000-0000-00002E320000}"/>
    <cellStyle name="40 % - Accent5 9 3_RH et QS" xfId="5867" xr:uid="{00000000-0005-0000-0000-00002F320000}"/>
    <cellStyle name="40 % - Accent5 9 4" xfId="5868" xr:uid="{00000000-0005-0000-0000-000030320000}"/>
    <cellStyle name="40 % - Accent5 9 4 2" xfId="16362" xr:uid="{00000000-0005-0000-0000-000031320000}"/>
    <cellStyle name="40 % - Accent5 9 4 3" xfId="12477" xr:uid="{00000000-0005-0000-0000-000032320000}"/>
    <cellStyle name="40 % - Accent5 9 5" xfId="15413" xr:uid="{00000000-0005-0000-0000-000033320000}"/>
    <cellStyle name="40 % - Accent5 9 6" xfId="11112" xr:uid="{00000000-0005-0000-0000-000034320000}"/>
    <cellStyle name="40 % - Accent5 9_RH et QS" xfId="5869" xr:uid="{00000000-0005-0000-0000-000035320000}"/>
    <cellStyle name="40 % - Accent6 10" xfId="4263" xr:uid="{00000000-0005-0000-0000-000037320000}"/>
    <cellStyle name="40 % - Accent6 10 2" xfId="4626" xr:uid="{00000000-0005-0000-0000-000038320000}"/>
    <cellStyle name="40 % - Accent6 10 2 2" xfId="5870" xr:uid="{00000000-0005-0000-0000-000039320000}"/>
    <cellStyle name="40 % - Accent6 10 2 2 2" xfId="16363" xr:uid="{00000000-0005-0000-0000-00003A320000}"/>
    <cellStyle name="40 % - Accent6 10 2 2 3" xfId="12479" xr:uid="{00000000-0005-0000-0000-00003B320000}"/>
    <cellStyle name="40 % - Accent6 10 2 3" xfId="15610" xr:uid="{00000000-0005-0000-0000-00003C320000}"/>
    <cellStyle name="40 % - Accent6 10 2 4" xfId="11371" xr:uid="{00000000-0005-0000-0000-00003D320000}"/>
    <cellStyle name="40 % - Accent6 10 2_RH et QS" xfId="5871" xr:uid="{00000000-0005-0000-0000-00003E320000}"/>
    <cellStyle name="40 % - Accent6 10 3" xfId="4791" xr:uid="{00000000-0005-0000-0000-00003F320000}"/>
    <cellStyle name="40 % - Accent6 10 3 2" xfId="5872" xr:uid="{00000000-0005-0000-0000-000040320000}"/>
    <cellStyle name="40 % - Accent6 10 3 2 2" xfId="16364" xr:uid="{00000000-0005-0000-0000-000041320000}"/>
    <cellStyle name="40 % - Accent6 10 3 2 3" xfId="12481" xr:uid="{00000000-0005-0000-0000-000042320000}"/>
    <cellStyle name="40 % - Accent6 10 3 3" xfId="15775" xr:uid="{00000000-0005-0000-0000-000043320000}"/>
    <cellStyle name="40 % - Accent6 10 3 4" xfId="11536" xr:uid="{00000000-0005-0000-0000-000044320000}"/>
    <cellStyle name="40 % - Accent6 10 3_RH et QS" xfId="5873" xr:uid="{00000000-0005-0000-0000-000045320000}"/>
    <cellStyle name="40 % - Accent6 10 4" xfId="5874" xr:uid="{00000000-0005-0000-0000-000046320000}"/>
    <cellStyle name="40 % - Accent6 10 4 2" xfId="16365" xr:uid="{00000000-0005-0000-0000-000047320000}"/>
    <cellStyle name="40 % - Accent6 10 4 3" xfId="12482" xr:uid="{00000000-0005-0000-0000-000048320000}"/>
    <cellStyle name="40 % - Accent6 10 5" xfId="15394" xr:uid="{00000000-0005-0000-0000-000049320000}"/>
    <cellStyle name="40 % - Accent6 10 6" xfId="11042" xr:uid="{00000000-0005-0000-0000-00004A320000}"/>
    <cellStyle name="40 % - Accent6 10_RH et QS" xfId="5875" xr:uid="{00000000-0005-0000-0000-00004B320000}"/>
    <cellStyle name="40 % - Accent6 11" xfId="4483" xr:uid="{00000000-0005-0000-0000-00004C320000}"/>
    <cellStyle name="40 % - Accent6 11 2" xfId="5876" xr:uid="{00000000-0005-0000-0000-00004D320000}"/>
    <cellStyle name="40 % - Accent6 11 2 2" xfId="16366" xr:uid="{00000000-0005-0000-0000-00004E320000}"/>
    <cellStyle name="40 % - Accent6 11 2 3" xfId="12483" xr:uid="{00000000-0005-0000-0000-00004F320000}"/>
    <cellStyle name="40 % - Accent6 11 3" xfId="15509" xr:uid="{00000000-0005-0000-0000-000050320000}"/>
    <cellStyle name="40 % - Accent6 11 4" xfId="11247" xr:uid="{00000000-0005-0000-0000-000051320000}"/>
    <cellStyle name="40 % - Accent6 11_RH et QS" xfId="5877" xr:uid="{00000000-0005-0000-0000-000052320000}"/>
    <cellStyle name="40 % - Accent6 12" xfId="4585" xr:uid="{00000000-0005-0000-0000-000053320000}"/>
    <cellStyle name="40 % - Accent6 12 2" xfId="5878" xr:uid="{00000000-0005-0000-0000-000054320000}"/>
    <cellStyle name="40 % - Accent6 12 2 2" xfId="16367" xr:uid="{00000000-0005-0000-0000-000055320000}"/>
    <cellStyle name="40 % - Accent6 12 2 3" xfId="12484" xr:uid="{00000000-0005-0000-0000-000056320000}"/>
    <cellStyle name="40 % - Accent6 12 3" xfId="15569" xr:uid="{00000000-0005-0000-0000-000057320000}"/>
    <cellStyle name="40 % - Accent6 12 4" xfId="11330" xr:uid="{00000000-0005-0000-0000-000058320000}"/>
    <cellStyle name="40 % - Accent6 12_RH et QS" xfId="5879" xr:uid="{00000000-0005-0000-0000-000059320000}"/>
    <cellStyle name="40 % - Accent6 13" xfId="4750" xr:uid="{00000000-0005-0000-0000-00005A320000}"/>
    <cellStyle name="40 % - Accent6 13 2" xfId="5880" xr:uid="{00000000-0005-0000-0000-00005B320000}"/>
    <cellStyle name="40 % - Accent6 13 2 2" xfId="16368" xr:uid="{00000000-0005-0000-0000-00005C320000}"/>
    <cellStyle name="40 % - Accent6 13 2 3" xfId="12485" xr:uid="{00000000-0005-0000-0000-00005D320000}"/>
    <cellStyle name="40 % - Accent6 13 3" xfId="15734" xr:uid="{00000000-0005-0000-0000-00005E320000}"/>
    <cellStyle name="40 % - Accent6 13 4" xfId="11495" xr:uid="{00000000-0005-0000-0000-00005F320000}"/>
    <cellStyle name="40 % - Accent6 13_RH et QS" xfId="5881" xr:uid="{00000000-0005-0000-0000-000060320000}"/>
    <cellStyle name="40 % - Accent6 14" xfId="15247" xr:uid="{00000000-0005-0000-0000-000061320000}"/>
    <cellStyle name="40 % - Accent6 15" xfId="10623" xr:uid="{00000000-0005-0000-0000-000062320000}"/>
    <cellStyle name="40 % - Accent6 2" xfId="2242" xr:uid="{00000000-0005-0000-0000-000063320000}"/>
    <cellStyle name="40 % - Accent6 2 2" xfId="2243" xr:uid="{00000000-0005-0000-0000-000064320000}"/>
    <cellStyle name="40 % - Accent6 2 2 2" xfId="3648" xr:uid="{00000000-0005-0000-0000-000065320000}"/>
    <cellStyle name="40 % - Accent6 2 2 3" xfId="4499" xr:uid="{00000000-0005-0000-0000-000066320000}"/>
    <cellStyle name="40 % - Accent6 2 2_Parc Mobile" xfId="5882" xr:uid="{00000000-0005-0000-0000-000067320000}"/>
    <cellStyle name="40 % - Accent6 2 3" xfId="3647" xr:uid="{00000000-0005-0000-0000-000068320000}"/>
    <cellStyle name="40 % - Accent6 2 4" xfId="3786" xr:uid="{00000000-0005-0000-0000-000069320000}"/>
    <cellStyle name="40 % - Accent6 2 5" xfId="4307" xr:uid="{00000000-0005-0000-0000-00006A320000}"/>
    <cellStyle name="40 % - Accent6 2_CA Fixe" xfId="3498" xr:uid="{00000000-0005-0000-0000-00006B320000}"/>
    <cellStyle name="40 % - Accent6 3" xfId="2244" xr:uid="{00000000-0005-0000-0000-00006C320000}"/>
    <cellStyle name="40 % - Accent6 3 2" xfId="2245" xr:uid="{00000000-0005-0000-0000-00006D320000}"/>
    <cellStyle name="40 % - Accent6 3 2 2" xfId="3650" xr:uid="{00000000-0005-0000-0000-00006E320000}"/>
    <cellStyle name="40 % - Accent6 3 2_Parc Mobile" xfId="5883" xr:uid="{00000000-0005-0000-0000-00006F320000}"/>
    <cellStyle name="40 % - Accent6 3 3" xfId="3649" xr:uid="{00000000-0005-0000-0000-000070320000}"/>
    <cellStyle name="40 % - Accent6 3 4" xfId="3787" xr:uid="{00000000-0005-0000-0000-000071320000}"/>
    <cellStyle name="40 % - Accent6 3 5" xfId="4308" xr:uid="{00000000-0005-0000-0000-000072320000}"/>
    <cellStyle name="40 % - Accent6 3_CA Fixe" xfId="3499" xr:uid="{00000000-0005-0000-0000-000073320000}"/>
    <cellStyle name="40 % - Accent6 4" xfId="2246" xr:uid="{00000000-0005-0000-0000-000074320000}"/>
    <cellStyle name="40 % - Accent6 4 2" xfId="2247" xr:uid="{00000000-0005-0000-0000-000075320000}"/>
    <cellStyle name="40 % - Accent6 4 2 2" xfId="3652" xr:uid="{00000000-0005-0000-0000-000076320000}"/>
    <cellStyle name="40 % - Accent6 4 2_Parc Mobile" xfId="5884" xr:uid="{00000000-0005-0000-0000-000077320000}"/>
    <cellStyle name="40 % - Accent6 4 3" xfId="3651" xr:uid="{00000000-0005-0000-0000-000078320000}"/>
    <cellStyle name="40 % - Accent6 4 4" xfId="3788" xr:uid="{00000000-0005-0000-0000-000079320000}"/>
    <cellStyle name="40 % - Accent6 4 5" xfId="4309" xr:uid="{00000000-0005-0000-0000-00007A320000}"/>
    <cellStyle name="40 % - Accent6 4_CA Fixe" xfId="3500" xr:uid="{00000000-0005-0000-0000-00007B320000}"/>
    <cellStyle name="40 % - Accent6 5" xfId="2248" xr:uid="{00000000-0005-0000-0000-00007C320000}"/>
    <cellStyle name="40 % - Accent6 5 2" xfId="3653" xr:uid="{00000000-0005-0000-0000-00007D320000}"/>
    <cellStyle name="40 % - Accent6 6" xfId="3789" xr:uid="{00000000-0005-0000-0000-00007E320000}"/>
    <cellStyle name="40 % - Accent6 6 2" xfId="5885" xr:uid="{00000000-0005-0000-0000-00007F320000}"/>
    <cellStyle name="40 % - Accent6 7" xfId="4248" xr:uid="{00000000-0005-0000-0000-000080320000}"/>
    <cellStyle name="40 % - Accent6 7 2" xfId="4622" xr:uid="{00000000-0005-0000-0000-000081320000}"/>
    <cellStyle name="40 % - Accent6 7 2 2" xfId="5886" xr:uid="{00000000-0005-0000-0000-000082320000}"/>
    <cellStyle name="40 % - Accent6 7 2 2 2" xfId="16369" xr:uid="{00000000-0005-0000-0000-000083320000}"/>
    <cellStyle name="40 % - Accent6 7 2 2 3" xfId="12487" xr:uid="{00000000-0005-0000-0000-000084320000}"/>
    <cellStyle name="40 % - Accent6 7 2 3" xfId="15606" xr:uid="{00000000-0005-0000-0000-000085320000}"/>
    <cellStyle name="40 % - Accent6 7 2 4" xfId="11367" xr:uid="{00000000-0005-0000-0000-000086320000}"/>
    <cellStyle name="40 % - Accent6 7 2_RH et QS" xfId="5887" xr:uid="{00000000-0005-0000-0000-000087320000}"/>
    <cellStyle name="40 % - Accent6 7 3" xfId="4787" xr:uid="{00000000-0005-0000-0000-000088320000}"/>
    <cellStyle name="40 % - Accent6 7 3 2" xfId="5888" xr:uid="{00000000-0005-0000-0000-000089320000}"/>
    <cellStyle name="40 % - Accent6 7 3 2 2" xfId="16370" xr:uid="{00000000-0005-0000-0000-00008A320000}"/>
    <cellStyle name="40 % - Accent6 7 3 2 3" xfId="12488" xr:uid="{00000000-0005-0000-0000-00008B320000}"/>
    <cellStyle name="40 % - Accent6 7 3 3" xfId="15771" xr:uid="{00000000-0005-0000-0000-00008C320000}"/>
    <cellStyle name="40 % - Accent6 7 3 4" xfId="11532" xr:uid="{00000000-0005-0000-0000-00008D320000}"/>
    <cellStyle name="40 % - Accent6 7 3_RH et QS" xfId="5889" xr:uid="{00000000-0005-0000-0000-00008E320000}"/>
    <cellStyle name="40 % - Accent6 7 4" xfId="5890" xr:uid="{00000000-0005-0000-0000-00008F320000}"/>
    <cellStyle name="40 % - Accent6 7 4 2" xfId="16371" xr:uid="{00000000-0005-0000-0000-000090320000}"/>
    <cellStyle name="40 % - Accent6 7 4 3" xfId="12489" xr:uid="{00000000-0005-0000-0000-000091320000}"/>
    <cellStyle name="40 % - Accent6 7 5" xfId="15389" xr:uid="{00000000-0005-0000-0000-000092320000}"/>
    <cellStyle name="40 % - Accent6 7 6" xfId="11030" xr:uid="{00000000-0005-0000-0000-000093320000}"/>
    <cellStyle name="40 % - Accent6 7_RH et QS" xfId="5891" xr:uid="{00000000-0005-0000-0000-000094320000}"/>
    <cellStyle name="40 % - Accent6 8" xfId="4231" xr:uid="{00000000-0005-0000-0000-000095320000}"/>
    <cellStyle name="40 % - Accent6 8 2" xfId="4605" xr:uid="{00000000-0005-0000-0000-000096320000}"/>
    <cellStyle name="40 % - Accent6 8 2 2" xfId="5892" xr:uid="{00000000-0005-0000-0000-000097320000}"/>
    <cellStyle name="40 % - Accent6 8 2 2 2" xfId="16372" xr:uid="{00000000-0005-0000-0000-000098320000}"/>
    <cellStyle name="40 % - Accent6 8 2 2 3" xfId="12490" xr:uid="{00000000-0005-0000-0000-000099320000}"/>
    <cellStyle name="40 % - Accent6 8 2 3" xfId="15589" xr:uid="{00000000-0005-0000-0000-00009A320000}"/>
    <cellStyle name="40 % - Accent6 8 2 4" xfId="11350" xr:uid="{00000000-0005-0000-0000-00009B320000}"/>
    <cellStyle name="40 % - Accent6 8 2_RH et QS" xfId="5893" xr:uid="{00000000-0005-0000-0000-00009C320000}"/>
    <cellStyle name="40 % - Accent6 8 3" xfId="4770" xr:uid="{00000000-0005-0000-0000-00009D320000}"/>
    <cellStyle name="40 % - Accent6 8 3 2" xfId="5894" xr:uid="{00000000-0005-0000-0000-00009E320000}"/>
    <cellStyle name="40 % - Accent6 8 3 2 2" xfId="16373" xr:uid="{00000000-0005-0000-0000-00009F320000}"/>
    <cellStyle name="40 % - Accent6 8 3 2 3" xfId="12491" xr:uid="{00000000-0005-0000-0000-0000A0320000}"/>
    <cellStyle name="40 % - Accent6 8 3 3" xfId="15754" xr:uid="{00000000-0005-0000-0000-0000A1320000}"/>
    <cellStyle name="40 % - Accent6 8 3 4" xfId="11515" xr:uid="{00000000-0005-0000-0000-0000A2320000}"/>
    <cellStyle name="40 % - Accent6 8 3_RH et QS" xfId="5895" xr:uid="{00000000-0005-0000-0000-0000A3320000}"/>
    <cellStyle name="40 % - Accent6 8 4" xfId="5896" xr:uid="{00000000-0005-0000-0000-0000A4320000}"/>
    <cellStyle name="40 % - Accent6 8 4 2" xfId="16374" xr:uid="{00000000-0005-0000-0000-0000A5320000}"/>
    <cellStyle name="40 % - Accent6 8 4 3" xfId="12492" xr:uid="{00000000-0005-0000-0000-0000A6320000}"/>
    <cellStyle name="40 % - Accent6 8 5" xfId="15372" xr:uid="{00000000-0005-0000-0000-0000A7320000}"/>
    <cellStyle name="40 % - Accent6 8 6" xfId="11013" xr:uid="{00000000-0005-0000-0000-0000A8320000}"/>
    <cellStyle name="40 % - Accent6 8_RH et QS" xfId="5897" xr:uid="{00000000-0005-0000-0000-0000A9320000}"/>
    <cellStyle name="40 % - Accent6 9" xfId="4226" xr:uid="{00000000-0005-0000-0000-0000AA320000}"/>
    <cellStyle name="40 % - Accent6 9 2" xfId="4603" xr:uid="{00000000-0005-0000-0000-0000AB320000}"/>
    <cellStyle name="40 % - Accent6 9 2 2" xfId="5898" xr:uid="{00000000-0005-0000-0000-0000AC320000}"/>
    <cellStyle name="40 % - Accent6 9 2 2 2" xfId="16375" xr:uid="{00000000-0005-0000-0000-0000AD320000}"/>
    <cellStyle name="40 % - Accent6 9 2 2 3" xfId="12493" xr:uid="{00000000-0005-0000-0000-0000AE320000}"/>
    <cellStyle name="40 % - Accent6 9 2 3" xfId="15587" xr:uid="{00000000-0005-0000-0000-0000AF320000}"/>
    <cellStyle name="40 % - Accent6 9 2 4" xfId="11348" xr:uid="{00000000-0005-0000-0000-0000B0320000}"/>
    <cellStyle name="40 % - Accent6 9 2_RH et QS" xfId="5899" xr:uid="{00000000-0005-0000-0000-0000B1320000}"/>
    <cellStyle name="40 % - Accent6 9 3" xfId="4768" xr:uid="{00000000-0005-0000-0000-0000B2320000}"/>
    <cellStyle name="40 % - Accent6 9 3 2" xfId="5900" xr:uid="{00000000-0005-0000-0000-0000B3320000}"/>
    <cellStyle name="40 % - Accent6 9 3 2 2" xfId="16376" xr:uid="{00000000-0005-0000-0000-0000B4320000}"/>
    <cellStyle name="40 % - Accent6 9 3 2 3" xfId="12495" xr:uid="{00000000-0005-0000-0000-0000B5320000}"/>
    <cellStyle name="40 % - Accent6 9 3 3" xfId="15752" xr:uid="{00000000-0005-0000-0000-0000B6320000}"/>
    <cellStyle name="40 % - Accent6 9 3 4" xfId="11513" xr:uid="{00000000-0005-0000-0000-0000B7320000}"/>
    <cellStyle name="40 % - Accent6 9 3_RH et QS" xfId="5901" xr:uid="{00000000-0005-0000-0000-0000B8320000}"/>
    <cellStyle name="40 % - Accent6 9 4" xfId="5902" xr:uid="{00000000-0005-0000-0000-0000B9320000}"/>
    <cellStyle name="40 % - Accent6 9 4 2" xfId="16377" xr:uid="{00000000-0005-0000-0000-0000BA320000}"/>
    <cellStyle name="40 % - Accent6 9 4 3" xfId="12497" xr:uid="{00000000-0005-0000-0000-0000BB320000}"/>
    <cellStyle name="40 % - Accent6 9 5" xfId="15370" xr:uid="{00000000-0005-0000-0000-0000BC320000}"/>
    <cellStyle name="40 % - Accent6 9 6" xfId="11010" xr:uid="{00000000-0005-0000-0000-0000BD320000}"/>
    <cellStyle name="40 % - Accent6 9_RH et QS" xfId="5903" xr:uid="{00000000-0005-0000-0000-0000BE320000}"/>
    <cellStyle name="40% - Accent1" xfId="3706" builtinId="31" customBuiltin="1"/>
    <cellStyle name="40% - Accent1 10" xfId="5904" xr:uid="{00000000-0005-0000-0000-0000BF320000}"/>
    <cellStyle name="40% - Accent1 10 2" xfId="5905" xr:uid="{00000000-0005-0000-0000-0000C0320000}"/>
    <cellStyle name="40% - Accent1 10 2 2" xfId="16379" xr:uid="{00000000-0005-0000-0000-0000C1320000}"/>
    <cellStyle name="40% - Accent1 10 2 3" xfId="12500" xr:uid="{00000000-0005-0000-0000-0000C2320000}"/>
    <cellStyle name="40% - Accent1 10 3" xfId="16378" xr:uid="{00000000-0005-0000-0000-0000C3320000}"/>
    <cellStyle name="40% - Accent1 10 4" xfId="12499" xr:uid="{00000000-0005-0000-0000-0000C4320000}"/>
    <cellStyle name="40% - Accent1 10_RH et QS" xfId="5906" xr:uid="{00000000-0005-0000-0000-0000C5320000}"/>
    <cellStyle name="40% - Accent1 11" xfId="5907" xr:uid="{00000000-0005-0000-0000-0000C6320000}"/>
    <cellStyle name="40% - Accent1 11 2" xfId="5908" xr:uid="{00000000-0005-0000-0000-0000C7320000}"/>
    <cellStyle name="40% - Accent1 11 2 2" xfId="16381" xr:uid="{00000000-0005-0000-0000-0000C8320000}"/>
    <cellStyle name="40% - Accent1 11 2 3" xfId="12503" xr:uid="{00000000-0005-0000-0000-0000C9320000}"/>
    <cellStyle name="40% - Accent1 11 3" xfId="16380" xr:uid="{00000000-0005-0000-0000-0000CA320000}"/>
    <cellStyle name="40% - Accent1 11 4" xfId="12502" xr:uid="{00000000-0005-0000-0000-0000CB320000}"/>
    <cellStyle name="40% - Accent1 11_RH et QS" xfId="5909" xr:uid="{00000000-0005-0000-0000-0000CC320000}"/>
    <cellStyle name="40% - Accent1 12" xfId="5910" xr:uid="{00000000-0005-0000-0000-0000CD320000}"/>
    <cellStyle name="40% - Accent1 12 2" xfId="5911" xr:uid="{00000000-0005-0000-0000-0000CE320000}"/>
    <cellStyle name="40% - Accent1 12 2 2" xfId="16383" xr:uid="{00000000-0005-0000-0000-0000CF320000}"/>
    <cellStyle name="40% - Accent1 12 2 3" xfId="12505" xr:uid="{00000000-0005-0000-0000-0000D0320000}"/>
    <cellStyle name="40% - Accent1 12 3" xfId="16382" xr:uid="{00000000-0005-0000-0000-0000D1320000}"/>
    <cellStyle name="40% - Accent1 12 4" xfId="12504" xr:uid="{00000000-0005-0000-0000-0000D2320000}"/>
    <cellStyle name="40% - Accent1 12_RH et QS" xfId="5912" xr:uid="{00000000-0005-0000-0000-0000D3320000}"/>
    <cellStyle name="40% - Accent1 13" xfId="5913" xr:uid="{00000000-0005-0000-0000-0000D4320000}"/>
    <cellStyle name="40% - Accent1 13 2" xfId="5914" xr:uid="{00000000-0005-0000-0000-0000D5320000}"/>
    <cellStyle name="40% - Accent1 13 2 2" xfId="16385" xr:uid="{00000000-0005-0000-0000-0000D6320000}"/>
    <cellStyle name="40% - Accent1 13 2 3" xfId="12508" xr:uid="{00000000-0005-0000-0000-0000D7320000}"/>
    <cellStyle name="40% - Accent1 13 3" xfId="16384" xr:uid="{00000000-0005-0000-0000-0000D8320000}"/>
    <cellStyle name="40% - Accent1 13 4" xfId="12507" xr:uid="{00000000-0005-0000-0000-0000D9320000}"/>
    <cellStyle name="40% - Accent1 13_RH et QS" xfId="5915" xr:uid="{00000000-0005-0000-0000-0000DA320000}"/>
    <cellStyle name="40% - Accent1 14" xfId="5916" xr:uid="{00000000-0005-0000-0000-0000DB320000}"/>
    <cellStyle name="40% - Accent1 14 2" xfId="5917" xr:uid="{00000000-0005-0000-0000-0000DC320000}"/>
    <cellStyle name="40% - Accent1 14 2 2" xfId="16387" xr:uid="{00000000-0005-0000-0000-0000DD320000}"/>
    <cellStyle name="40% - Accent1 14 2 3" xfId="12511" xr:uid="{00000000-0005-0000-0000-0000DE320000}"/>
    <cellStyle name="40% - Accent1 14 3" xfId="16386" xr:uid="{00000000-0005-0000-0000-0000DF320000}"/>
    <cellStyle name="40% - Accent1 14 4" xfId="12510" xr:uid="{00000000-0005-0000-0000-0000E0320000}"/>
    <cellStyle name="40% - Accent1 14_RH et QS" xfId="5918" xr:uid="{00000000-0005-0000-0000-0000E1320000}"/>
    <cellStyle name="40% - Accent1 15" xfId="5919" xr:uid="{00000000-0005-0000-0000-0000E2320000}"/>
    <cellStyle name="40% - Accent1 15 2" xfId="5920" xr:uid="{00000000-0005-0000-0000-0000E3320000}"/>
    <cellStyle name="40% - Accent1 15 2 2" xfId="16389" xr:uid="{00000000-0005-0000-0000-0000E4320000}"/>
    <cellStyle name="40% - Accent1 15 2 3" xfId="12514" xr:uid="{00000000-0005-0000-0000-0000E5320000}"/>
    <cellStyle name="40% - Accent1 15 3" xfId="16388" xr:uid="{00000000-0005-0000-0000-0000E6320000}"/>
    <cellStyle name="40% - Accent1 15 4" xfId="12513" xr:uid="{00000000-0005-0000-0000-0000E7320000}"/>
    <cellStyle name="40% - Accent1 15_RH et QS" xfId="5921" xr:uid="{00000000-0005-0000-0000-0000E8320000}"/>
    <cellStyle name="40% - Accent1 16" xfId="5922" xr:uid="{00000000-0005-0000-0000-0000E9320000}"/>
    <cellStyle name="40% - Accent1 16 2" xfId="5923" xr:uid="{00000000-0005-0000-0000-0000EA320000}"/>
    <cellStyle name="40% - Accent1 16 2 2" xfId="16391" xr:uid="{00000000-0005-0000-0000-0000EB320000}"/>
    <cellStyle name="40% - Accent1 16 2 3" xfId="12517" xr:uid="{00000000-0005-0000-0000-0000EC320000}"/>
    <cellStyle name="40% - Accent1 16 3" xfId="16390" xr:uid="{00000000-0005-0000-0000-0000ED320000}"/>
    <cellStyle name="40% - Accent1 16 4" xfId="12516" xr:uid="{00000000-0005-0000-0000-0000EE320000}"/>
    <cellStyle name="40% - Accent1 16_RH et QS" xfId="5924" xr:uid="{00000000-0005-0000-0000-0000EF320000}"/>
    <cellStyle name="40% - Accent1 17" xfId="5925" xr:uid="{00000000-0005-0000-0000-0000F0320000}"/>
    <cellStyle name="40% - Accent1 17 2" xfId="5926" xr:uid="{00000000-0005-0000-0000-0000F1320000}"/>
    <cellStyle name="40% - Accent1 17 2 2" xfId="16393" xr:uid="{00000000-0005-0000-0000-0000F2320000}"/>
    <cellStyle name="40% - Accent1 17 2 3" xfId="12520" xr:uid="{00000000-0005-0000-0000-0000F3320000}"/>
    <cellStyle name="40% - Accent1 17 3" xfId="16392" xr:uid="{00000000-0005-0000-0000-0000F4320000}"/>
    <cellStyle name="40% - Accent1 17 4" xfId="12519" xr:uid="{00000000-0005-0000-0000-0000F5320000}"/>
    <cellStyle name="40% - Accent1 17_RH et QS" xfId="5927" xr:uid="{00000000-0005-0000-0000-0000F6320000}"/>
    <cellStyle name="40% - Accent1 18" xfId="5928" xr:uid="{00000000-0005-0000-0000-0000F7320000}"/>
    <cellStyle name="40% - Accent1 18 2" xfId="5929" xr:uid="{00000000-0005-0000-0000-0000F8320000}"/>
    <cellStyle name="40% - Accent1 18 2 2" xfId="16395" xr:uid="{00000000-0005-0000-0000-0000F9320000}"/>
    <cellStyle name="40% - Accent1 18 2 3" xfId="12522" xr:uid="{00000000-0005-0000-0000-0000FA320000}"/>
    <cellStyle name="40% - Accent1 18 3" xfId="16394" xr:uid="{00000000-0005-0000-0000-0000FB320000}"/>
    <cellStyle name="40% - Accent1 18 4" xfId="12521" xr:uid="{00000000-0005-0000-0000-0000FC320000}"/>
    <cellStyle name="40% - Accent1 18_RH et QS" xfId="5930" xr:uid="{00000000-0005-0000-0000-0000FD320000}"/>
    <cellStyle name="40% - Accent1 19" xfId="5931" xr:uid="{00000000-0005-0000-0000-0000FE320000}"/>
    <cellStyle name="40% - Accent1 19 2" xfId="5932" xr:uid="{00000000-0005-0000-0000-0000FF320000}"/>
    <cellStyle name="40% - Accent1 19 2 2" xfId="16397" xr:uid="{00000000-0005-0000-0000-000000330000}"/>
    <cellStyle name="40% - Accent1 19 2 3" xfId="12524" xr:uid="{00000000-0005-0000-0000-000001330000}"/>
    <cellStyle name="40% - Accent1 19 3" xfId="16396" xr:uid="{00000000-0005-0000-0000-000002330000}"/>
    <cellStyle name="40% - Accent1 19 4" xfId="12523" xr:uid="{00000000-0005-0000-0000-000003330000}"/>
    <cellStyle name="40% - Accent1 19_RH et QS" xfId="5933" xr:uid="{00000000-0005-0000-0000-000004330000}"/>
    <cellStyle name="40% - Accent1 2" xfId="5934" xr:uid="{00000000-0005-0000-0000-000005330000}"/>
    <cellStyle name="40% - Accent1 2 2" xfId="5935" xr:uid="{00000000-0005-0000-0000-000006330000}"/>
    <cellStyle name="40% - Accent1 2 2 2" xfId="16399" xr:uid="{00000000-0005-0000-0000-000007330000}"/>
    <cellStyle name="40% - Accent1 2 2 3" xfId="12526" xr:uid="{00000000-0005-0000-0000-000008330000}"/>
    <cellStyle name="40% - Accent1 2 3" xfId="16398" xr:uid="{00000000-0005-0000-0000-000009330000}"/>
    <cellStyle name="40% - Accent1 2 4" xfId="12525" xr:uid="{00000000-0005-0000-0000-00000A330000}"/>
    <cellStyle name="40% - Accent1 2_RH et QS" xfId="5936" xr:uid="{00000000-0005-0000-0000-00000B330000}"/>
    <cellStyle name="40% - Accent1 20" xfId="5937" xr:uid="{00000000-0005-0000-0000-00000C330000}"/>
    <cellStyle name="40% - Accent1 20 2" xfId="5938" xr:uid="{00000000-0005-0000-0000-00000D330000}"/>
    <cellStyle name="40% - Accent1 20 2 2" xfId="16401" xr:uid="{00000000-0005-0000-0000-00000E330000}"/>
    <cellStyle name="40% - Accent1 20 2 3" xfId="12528" xr:uid="{00000000-0005-0000-0000-00000F330000}"/>
    <cellStyle name="40% - Accent1 20 3" xfId="16400" xr:uid="{00000000-0005-0000-0000-000010330000}"/>
    <cellStyle name="40% - Accent1 20 4" xfId="12527" xr:uid="{00000000-0005-0000-0000-000011330000}"/>
    <cellStyle name="40% - Accent1 20_RH et QS" xfId="5939" xr:uid="{00000000-0005-0000-0000-000012330000}"/>
    <cellStyle name="40% - Accent1 21" xfId="5940" xr:uid="{00000000-0005-0000-0000-000013330000}"/>
    <cellStyle name="40% - Accent1 21 2" xfId="5941" xr:uid="{00000000-0005-0000-0000-000014330000}"/>
    <cellStyle name="40% - Accent1 21 2 2" xfId="16403" xr:uid="{00000000-0005-0000-0000-000015330000}"/>
    <cellStyle name="40% - Accent1 21 2 3" xfId="12530" xr:uid="{00000000-0005-0000-0000-000016330000}"/>
    <cellStyle name="40% - Accent1 21 3" xfId="16402" xr:uid="{00000000-0005-0000-0000-000017330000}"/>
    <cellStyle name="40% - Accent1 21 4" xfId="12529" xr:uid="{00000000-0005-0000-0000-000018330000}"/>
    <cellStyle name="40% - Accent1 21_RH et QS" xfId="5942" xr:uid="{00000000-0005-0000-0000-000019330000}"/>
    <cellStyle name="40% - Accent1 22" xfId="5943" xr:uid="{00000000-0005-0000-0000-00001A330000}"/>
    <cellStyle name="40% - Accent1 22 2" xfId="5944" xr:uid="{00000000-0005-0000-0000-00001B330000}"/>
    <cellStyle name="40% - Accent1 22 2 2" xfId="16405" xr:uid="{00000000-0005-0000-0000-00001C330000}"/>
    <cellStyle name="40% - Accent1 22 2 3" xfId="12533" xr:uid="{00000000-0005-0000-0000-00001D330000}"/>
    <cellStyle name="40% - Accent1 22 3" xfId="16404" xr:uid="{00000000-0005-0000-0000-00001E330000}"/>
    <cellStyle name="40% - Accent1 22 4" xfId="12532" xr:uid="{00000000-0005-0000-0000-00001F330000}"/>
    <cellStyle name="40% - Accent1 22_RH et QS" xfId="5945" xr:uid="{00000000-0005-0000-0000-000020330000}"/>
    <cellStyle name="40% - Accent1 23" xfId="5946" xr:uid="{00000000-0005-0000-0000-000021330000}"/>
    <cellStyle name="40% - Accent1 23 2" xfId="5947" xr:uid="{00000000-0005-0000-0000-000022330000}"/>
    <cellStyle name="40% - Accent1 23 2 2" xfId="16407" xr:uid="{00000000-0005-0000-0000-000023330000}"/>
    <cellStyle name="40% - Accent1 23 2 3" xfId="12536" xr:uid="{00000000-0005-0000-0000-000024330000}"/>
    <cellStyle name="40% - Accent1 23 3" xfId="16406" xr:uid="{00000000-0005-0000-0000-000025330000}"/>
    <cellStyle name="40% - Accent1 23 4" xfId="12535" xr:uid="{00000000-0005-0000-0000-000026330000}"/>
    <cellStyle name="40% - Accent1 23_RH et QS" xfId="5948" xr:uid="{00000000-0005-0000-0000-000027330000}"/>
    <cellStyle name="40% - Accent1 24" xfId="5949" xr:uid="{00000000-0005-0000-0000-000028330000}"/>
    <cellStyle name="40% - Accent1 24 2" xfId="5950" xr:uid="{00000000-0005-0000-0000-000029330000}"/>
    <cellStyle name="40% - Accent1 24 2 2" xfId="16409" xr:uid="{00000000-0005-0000-0000-00002A330000}"/>
    <cellStyle name="40% - Accent1 24 2 3" xfId="12539" xr:uid="{00000000-0005-0000-0000-00002B330000}"/>
    <cellStyle name="40% - Accent1 24 3" xfId="16408" xr:uid="{00000000-0005-0000-0000-00002C330000}"/>
    <cellStyle name="40% - Accent1 24 4" xfId="12538" xr:uid="{00000000-0005-0000-0000-00002D330000}"/>
    <cellStyle name="40% - Accent1 24_RH et QS" xfId="5951" xr:uid="{00000000-0005-0000-0000-00002E330000}"/>
    <cellStyle name="40% - Accent1 25" xfId="5952" xr:uid="{00000000-0005-0000-0000-00002F330000}"/>
    <cellStyle name="40% - Accent1 25 2" xfId="5953" xr:uid="{00000000-0005-0000-0000-000030330000}"/>
    <cellStyle name="40% - Accent1 25 2 2" xfId="16411" xr:uid="{00000000-0005-0000-0000-000031330000}"/>
    <cellStyle name="40% - Accent1 25 2 3" xfId="12542" xr:uid="{00000000-0005-0000-0000-000032330000}"/>
    <cellStyle name="40% - Accent1 25 3" xfId="16410" xr:uid="{00000000-0005-0000-0000-000033330000}"/>
    <cellStyle name="40% - Accent1 25 4" xfId="12541" xr:uid="{00000000-0005-0000-0000-000034330000}"/>
    <cellStyle name="40% - Accent1 25_RH et QS" xfId="5954" xr:uid="{00000000-0005-0000-0000-000035330000}"/>
    <cellStyle name="40% - Accent1 26" xfId="5955" xr:uid="{00000000-0005-0000-0000-000036330000}"/>
    <cellStyle name="40% - Accent1 26 2" xfId="5956" xr:uid="{00000000-0005-0000-0000-000037330000}"/>
    <cellStyle name="40% - Accent1 26 2 2" xfId="16413" xr:uid="{00000000-0005-0000-0000-000038330000}"/>
    <cellStyle name="40% - Accent1 26 2 3" xfId="12544" xr:uid="{00000000-0005-0000-0000-000039330000}"/>
    <cellStyle name="40% - Accent1 26 3" xfId="16412" xr:uid="{00000000-0005-0000-0000-00003A330000}"/>
    <cellStyle name="40% - Accent1 26 4" xfId="12543" xr:uid="{00000000-0005-0000-0000-00003B330000}"/>
    <cellStyle name="40% - Accent1 26_RH et QS" xfId="5957" xr:uid="{00000000-0005-0000-0000-00003C330000}"/>
    <cellStyle name="40% - Accent1 27" xfId="5958" xr:uid="{00000000-0005-0000-0000-00003D330000}"/>
    <cellStyle name="40% - Accent1 27 2" xfId="5959" xr:uid="{00000000-0005-0000-0000-00003E330000}"/>
    <cellStyle name="40% - Accent1 27 2 2" xfId="16415" xr:uid="{00000000-0005-0000-0000-00003F330000}"/>
    <cellStyle name="40% - Accent1 27 2 3" xfId="12546" xr:uid="{00000000-0005-0000-0000-000040330000}"/>
    <cellStyle name="40% - Accent1 27 3" xfId="16414" xr:uid="{00000000-0005-0000-0000-000041330000}"/>
    <cellStyle name="40% - Accent1 27 4" xfId="12545" xr:uid="{00000000-0005-0000-0000-000042330000}"/>
    <cellStyle name="40% - Accent1 27_RH et QS" xfId="5960" xr:uid="{00000000-0005-0000-0000-000043330000}"/>
    <cellStyle name="40% - Accent1 28" xfId="5961" xr:uid="{00000000-0005-0000-0000-000044330000}"/>
    <cellStyle name="40% - Accent1 28 2" xfId="5962" xr:uid="{00000000-0005-0000-0000-000045330000}"/>
    <cellStyle name="40% - Accent1 28 2 2" xfId="16417" xr:uid="{00000000-0005-0000-0000-000046330000}"/>
    <cellStyle name="40% - Accent1 28 2 3" xfId="12548" xr:uid="{00000000-0005-0000-0000-000047330000}"/>
    <cellStyle name="40% - Accent1 28 3" xfId="16416" xr:uid="{00000000-0005-0000-0000-000048330000}"/>
    <cellStyle name="40% - Accent1 28 4" xfId="12547" xr:uid="{00000000-0005-0000-0000-000049330000}"/>
    <cellStyle name="40% - Accent1 28_RH et QS" xfId="5963" xr:uid="{00000000-0005-0000-0000-00004A330000}"/>
    <cellStyle name="40% - Accent1 3" xfId="5964" xr:uid="{00000000-0005-0000-0000-00004B330000}"/>
    <cellStyle name="40% - Accent1 3 2" xfId="5965" xr:uid="{00000000-0005-0000-0000-00004C330000}"/>
    <cellStyle name="40% - Accent1 3 2 2" xfId="16419" xr:uid="{00000000-0005-0000-0000-00004D330000}"/>
    <cellStyle name="40% - Accent1 3 2 3" xfId="12550" xr:uid="{00000000-0005-0000-0000-00004E330000}"/>
    <cellStyle name="40% - Accent1 3 3" xfId="16418" xr:uid="{00000000-0005-0000-0000-00004F330000}"/>
    <cellStyle name="40% - Accent1 3 4" xfId="12549" xr:uid="{00000000-0005-0000-0000-000050330000}"/>
    <cellStyle name="40% - Accent1 3_RH et QS" xfId="5966" xr:uid="{00000000-0005-0000-0000-000051330000}"/>
    <cellStyle name="40% - Accent1 4" xfId="5967" xr:uid="{00000000-0005-0000-0000-000052330000}"/>
    <cellStyle name="40% - Accent1 4 2" xfId="5968" xr:uid="{00000000-0005-0000-0000-000053330000}"/>
    <cellStyle name="40% - Accent1 4 2 2" xfId="16421" xr:uid="{00000000-0005-0000-0000-000054330000}"/>
    <cellStyle name="40% - Accent1 4 2 3" xfId="12552" xr:uid="{00000000-0005-0000-0000-000055330000}"/>
    <cellStyle name="40% - Accent1 4 3" xfId="16420" xr:uid="{00000000-0005-0000-0000-000056330000}"/>
    <cellStyle name="40% - Accent1 4 4" xfId="12551" xr:uid="{00000000-0005-0000-0000-000057330000}"/>
    <cellStyle name="40% - Accent1 4_RH et QS" xfId="5969" xr:uid="{00000000-0005-0000-0000-000058330000}"/>
    <cellStyle name="40% - Accent1 5" xfId="5970" xr:uid="{00000000-0005-0000-0000-000059330000}"/>
    <cellStyle name="40% - Accent1 5 2" xfId="5971" xr:uid="{00000000-0005-0000-0000-00005A330000}"/>
    <cellStyle name="40% - Accent1 5 2 2" xfId="16423" xr:uid="{00000000-0005-0000-0000-00005B330000}"/>
    <cellStyle name="40% - Accent1 5 2 3" xfId="12554" xr:uid="{00000000-0005-0000-0000-00005C330000}"/>
    <cellStyle name="40% - Accent1 5 3" xfId="16422" xr:uid="{00000000-0005-0000-0000-00005D330000}"/>
    <cellStyle name="40% - Accent1 5 4" xfId="12553" xr:uid="{00000000-0005-0000-0000-00005E330000}"/>
    <cellStyle name="40% - Accent1 5_RH et QS" xfId="5972" xr:uid="{00000000-0005-0000-0000-00005F330000}"/>
    <cellStyle name="40% - Accent1 6" xfId="5973" xr:uid="{00000000-0005-0000-0000-000060330000}"/>
    <cellStyle name="40% - Accent1 6 2" xfId="5974" xr:uid="{00000000-0005-0000-0000-000061330000}"/>
    <cellStyle name="40% - Accent1 6 2 2" xfId="16425" xr:uid="{00000000-0005-0000-0000-000062330000}"/>
    <cellStyle name="40% - Accent1 6 2 3" xfId="12556" xr:uid="{00000000-0005-0000-0000-000063330000}"/>
    <cellStyle name="40% - Accent1 6 3" xfId="16424" xr:uid="{00000000-0005-0000-0000-000064330000}"/>
    <cellStyle name="40% - Accent1 6 4" xfId="12555" xr:uid="{00000000-0005-0000-0000-000065330000}"/>
    <cellStyle name="40% - Accent1 6_RH et QS" xfId="5975" xr:uid="{00000000-0005-0000-0000-000066330000}"/>
    <cellStyle name="40% - Accent1 7" xfId="5976" xr:uid="{00000000-0005-0000-0000-000067330000}"/>
    <cellStyle name="40% - Accent1 7 2" xfId="5977" xr:uid="{00000000-0005-0000-0000-000068330000}"/>
    <cellStyle name="40% - Accent1 7 2 2" xfId="16427" xr:uid="{00000000-0005-0000-0000-000069330000}"/>
    <cellStyle name="40% - Accent1 7 2 3" xfId="12558" xr:uid="{00000000-0005-0000-0000-00006A330000}"/>
    <cellStyle name="40% - Accent1 7 3" xfId="16426" xr:uid="{00000000-0005-0000-0000-00006B330000}"/>
    <cellStyle name="40% - Accent1 7 4" xfId="12557" xr:uid="{00000000-0005-0000-0000-00006C330000}"/>
    <cellStyle name="40% - Accent1 7_RH et QS" xfId="5978" xr:uid="{00000000-0005-0000-0000-00006D330000}"/>
    <cellStyle name="40% - Accent1 8" xfId="5979" xr:uid="{00000000-0005-0000-0000-00006E330000}"/>
    <cellStyle name="40% - Accent1 8 2" xfId="5980" xr:uid="{00000000-0005-0000-0000-00006F330000}"/>
    <cellStyle name="40% - Accent1 8 2 2" xfId="16429" xr:uid="{00000000-0005-0000-0000-000070330000}"/>
    <cellStyle name="40% - Accent1 8 2 3" xfId="12560" xr:uid="{00000000-0005-0000-0000-000071330000}"/>
    <cellStyle name="40% - Accent1 8 3" xfId="16428" xr:uid="{00000000-0005-0000-0000-000072330000}"/>
    <cellStyle name="40% - Accent1 8 4" xfId="12559" xr:uid="{00000000-0005-0000-0000-000073330000}"/>
    <cellStyle name="40% - Accent1 8_RH et QS" xfId="5981" xr:uid="{00000000-0005-0000-0000-000074330000}"/>
    <cellStyle name="40% - Accent1 9" xfId="5982" xr:uid="{00000000-0005-0000-0000-000075330000}"/>
    <cellStyle name="40% - Accent1 9 2" xfId="5983" xr:uid="{00000000-0005-0000-0000-000076330000}"/>
    <cellStyle name="40% - Accent1 9 2 2" xfId="16431" xr:uid="{00000000-0005-0000-0000-000077330000}"/>
    <cellStyle name="40% - Accent1 9 2 3" xfId="12562" xr:uid="{00000000-0005-0000-0000-000078330000}"/>
    <cellStyle name="40% - Accent1 9 3" xfId="16430" xr:uid="{00000000-0005-0000-0000-000079330000}"/>
    <cellStyle name="40% - Accent1 9 4" xfId="12561" xr:uid="{00000000-0005-0000-0000-00007A330000}"/>
    <cellStyle name="40% - Accent1 9_RH et QS" xfId="5984" xr:uid="{00000000-0005-0000-0000-00007B330000}"/>
    <cellStyle name="40% - Accent2" xfId="3710" builtinId="35" customBuiltin="1"/>
    <cellStyle name="40% - Accent2 10" xfId="5985" xr:uid="{00000000-0005-0000-0000-00007C330000}"/>
    <cellStyle name="40% - Accent2 10 2" xfId="5986" xr:uid="{00000000-0005-0000-0000-00007D330000}"/>
    <cellStyle name="40% - Accent2 10 2 2" xfId="16433" xr:uid="{00000000-0005-0000-0000-00007E330000}"/>
    <cellStyle name="40% - Accent2 10 2 3" xfId="12564" xr:uid="{00000000-0005-0000-0000-00007F330000}"/>
    <cellStyle name="40% - Accent2 10 3" xfId="16432" xr:uid="{00000000-0005-0000-0000-000080330000}"/>
    <cellStyle name="40% - Accent2 10 4" xfId="12563" xr:uid="{00000000-0005-0000-0000-000081330000}"/>
    <cellStyle name="40% - Accent2 10_RH et QS" xfId="5987" xr:uid="{00000000-0005-0000-0000-000082330000}"/>
    <cellStyle name="40% - Accent2 11" xfId="5988" xr:uid="{00000000-0005-0000-0000-000083330000}"/>
    <cellStyle name="40% - Accent2 11 2" xfId="5989" xr:uid="{00000000-0005-0000-0000-000084330000}"/>
    <cellStyle name="40% - Accent2 11 2 2" xfId="16435" xr:uid="{00000000-0005-0000-0000-000085330000}"/>
    <cellStyle name="40% - Accent2 11 2 3" xfId="12566" xr:uid="{00000000-0005-0000-0000-000086330000}"/>
    <cellStyle name="40% - Accent2 11 3" xfId="16434" xr:uid="{00000000-0005-0000-0000-000087330000}"/>
    <cellStyle name="40% - Accent2 11 4" xfId="12565" xr:uid="{00000000-0005-0000-0000-000088330000}"/>
    <cellStyle name="40% - Accent2 11_RH et QS" xfId="5990" xr:uid="{00000000-0005-0000-0000-000089330000}"/>
    <cellStyle name="40% - Accent2 12" xfId="5991" xr:uid="{00000000-0005-0000-0000-00008A330000}"/>
    <cellStyle name="40% - Accent2 12 2" xfId="5992" xr:uid="{00000000-0005-0000-0000-00008B330000}"/>
    <cellStyle name="40% - Accent2 12 2 2" xfId="16437" xr:uid="{00000000-0005-0000-0000-00008C330000}"/>
    <cellStyle name="40% - Accent2 12 2 3" xfId="12568" xr:uid="{00000000-0005-0000-0000-00008D330000}"/>
    <cellStyle name="40% - Accent2 12 3" xfId="16436" xr:uid="{00000000-0005-0000-0000-00008E330000}"/>
    <cellStyle name="40% - Accent2 12 4" xfId="12567" xr:uid="{00000000-0005-0000-0000-00008F330000}"/>
    <cellStyle name="40% - Accent2 12_RH et QS" xfId="5993" xr:uid="{00000000-0005-0000-0000-000090330000}"/>
    <cellStyle name="40% - Accent2 13" xfId="5994" xr:uid="{00000000-0005-0000-0000-000091330000}"/>
    <cellStyle name="40% - Accent2 13 2" xfId="5995" xr:uid="{00000000-0005-0000-0000-000092330000}"/>
    <cellStyle name="40% - Accent2 13 2 2" xfId="16439" xr:uid="{00000000-0005-0000-0000-000093330000}"/>
    <cellStyle name="40% - Accent2 13 2 3" xfId="12570" xr:uid="{00000000-0005-0000-0000-000094330000}"/>
    <cellStyle name="40% - Accent2 13 3" xfId="16438" xr:uid="{00000000-0005-0000-0000-000095330000}"/>
    <cellStyle name="40% - Accent2 13 4" xfId="12569" xr:uid="{00000000-0005-0000-0000-000096330000}"/>
    <cellStyle name="40% - Accent2 13_RH et QS" xfId="5996" xr:uid="{00000000-0005-0000-0000-000097330000}"/>
    <cellStyle name="40% - Accent2 14" xfId="5997" xr:uid="{00000000-0005-0000-0000-000098330000}"/>
    <cellStyle name="40% - Accent2 14 2" xfId="5998" xr:uid="{00000000-0005-0000-0000-000099330000}"/>
    <cellStyle name="40% - Accent2 14 2 2" xfId="16441" xr:uid="{00000000-0005-0000-0000-00009A330000}"/>
    <cellStyle name="40% - Accent2 14 2 3" xfId="12572" xr:uid="{00000000-0005-0000-0000-00009B330000}"/>
    <cellStyle name="40% - Accent2 14 3" xfId="16440" xr:uid="{00000000-0005-0000-0000-00009C330000}"/>
    <cellStyle name="40% - Accent2 14 4" xfId="12571" xr:uid="{00000000-0005-0000-0000-00009D330000}"/>
    <cellStyle name="40% - Accent2 14_RH et QS" xfId="5999" xr:uid="{00000000-0005-0000-0000-00009E330000}"/>
    <cellStyle name="40% - Accent2 15" xfId="6000" xr:uid="{00000000-0005-0000-0000-00009F330000}"/>
    <cellStyle name="40% - Accent2 15 2" xfId="6001" xr:uid="{00000000-0005-0000-0000-0000A0330000}"/>
    <cellStyle name="40% - Accent2 15 2 2" xfId="16443" xr:uid="{00000000-0005-0000-0000-0000A1330000}"/>
    <cellStyle name="40% - Accent2 15 2 3" xfId="12574" xr:uid="{00000000-0005-0000-0000-0000A2330000}"/>
    <cellStyle name="40% - Accent2 15 3" xfId="16442" xr:uid="{00000000-0005-0000-0000-0000A3330000}"/>
    <cellStyle name="40% - Accent2 15 4" xfId="12573" xr:uid="{00000000-0005-0000-0000-0000A4330000}"/>
    <cellStyle name="40% - Accent2 15_RH et QS" xfId="6002" xr:uid="{00000000-0005-0000-0000-0000A5330000}"/>
    <cellStyle name="40% - Accent2 16" xfId="6003" xr:uid="{00000000-0005-0000-0000-0000A6330000}"/>
    <cellStyle name="40% - Accent2 16 2" xfId="6004" xr:uid="{00000000-0005-0000-0000-0000A7330000}"/>
    <cellStyle name="40% - Accent2 16 2 2" xfId="16445" xr:uid="{00000000-0005-0000-0000-0000A8330000}"/>
    <cellStyle name="40% - Accent2 16 2 3" xfId="12576" xr:uid="{00000000-0005-0000-0000-0000A9330000}"/>
    <cellStyle name="40% - Accent2 16 3" xfId="16444" xr:uid="{00000000-0005-0000-0000-0000AA330000}"/>
    <cellStyle name="40% - Accent2 16 4" xfId="12575" xr:uid="{00000000-0005-0000-0000-0000AB330000}"/>
    <cellStyle name="40% - Accent2 16_RH et QS" xfId="6005" xr:uid="{00000000-0005-0000-0000-0000AC330000}"/>
    <cellStyle name="40% - Accent2 17" xfId="6006" xr:uid="{00000000-0005-0000-0000-0000AD330000}"/>
    <cellStyle name="40% - Accent2 17 2" xfId="6007" xr:uid="{00000000-0005-0000-0000-0000AE330000}"/>
    <cellStyle name="40% - Accent2 17 2 2" xfId="16447" xr:uid="{00000000-0005-0000-0000-0000AF330000}"/>
    <cellStyle name="40% - Accent2 17 2 3" xfId="12578" xr:uid="{00000000-0005-0000-0000-0000B0330000}"/>
    <cellStyle name="40% - Accent2 17 3" xfId="16446" xr:uid="{00000000-0005-0000-0000-0000B1330000}"/>
    <cellStyle name="40% - Accent2 17 4" xfId="12577" xr:uid="{00000000-0005-0000-0000-0000B2330000}"/>
    <cellStyle name="40% - Accent2 17_RH et QS" xfId="6008" xr:uid="{00000000-0005-0000-0000-0000B3330000}"/>
    <cellStyle name="40% - Accent2 18" xfId="6009" xr:uid="{00000000-0005-0000-0000-0000B4330000}"/>
    <cellStyle name="40% - Accent2 18 2" xfId="6010" xr:uid="{00000000-0005-0000-0000-0000B5330000}"/>
    <cellStyle name="40% - Accent2 18 2 2" xfId="16449" xr:uid="{00000000-0005-0000-0000-0000B6330000}"/>
    <cellStyle name="40% - Accent2 18 2 3" xfId="12580" xr:uid="{00000000-0005-0000-0000-0000B7330000}"/>
    <cellStyle name="40% - Accent2 18 3" xfId="16448" xr:uid="{00000000-0005-0000-0000-0000B8330000}"/>
    <cellStyle name="40% - Accent2 18 4" xfId="12579" xr:uid="{00000000-0005-0000-0000-0000B9330000}"/>
    <cellStyle name="40% - Accent2 18_RH et QS" xfId="6011" xr:uid="{00000000-0005-0000-0000-0000BA330000}"/>
    <cellStyle name="40% - Accent2 19" xfId="6012" xr:uid="{00000000-0005-0000-0000-0000BB330000}"/>
    <cellStyle name="40% - Accent2 19 2" xfId="6013" xr:uid="{00000000-0005-0000-0000-0000BC330000}"/>
    <cellStyle name="40% - Accent2 19 2 2" xfId="16451" xr:uid="{00000000-0005-0000-0000-0000BD330000}"/>
    <cellStyle name="40% - Accent2 19 2 3" xfId="12582" xr:uid="{00000000-0005-0000-0000-0000BE330000}"/>
    <cellStyle name="40% - Accent2 19 3" xfId="16450" xr:uid="{00000000-0005-0000-0000-0000BF330000}"/>
    <cellStyle name="40% - Accent2 19 4" xfId="12581" xr:uid="{00000000-0005-0000-0000-0000C0330000}"/>
    <cellStyle name="40% - Accent2 19_RH et QS" xfId="6014" xr:uid="{00000000-0005-0000-0000-0000C1330000}"/>
    <cellStyle name="40% - Accent2 2" xfId="6015" xr:uid="{00000000-0005-0000-0000-0000C2330000}"/>
    <cellStyle name="40% - Accent2 2 2" xfId="6016" xr:uid="{00000000-0005-0000-0000-0000C3330000}"/>
    <cellStyle name="40% - Accent2 2 2 2" xfId="16453" xr:uid="{00000000-0005-0000-0000-0000C4330000}"/>
    <cellStyle name="40% - Accent2 2 2 3" xfId="12584" xr:uid="{00000000-0005-0000-0000-0000C5330000}"/>
    <cellStyle name="40% - Accent2 2 3" xfId="16452" xr:uid="{00000000-0005-0000-0000-0000C6330000}"/>
    <cellStyle name="40% - Accent2 2 4" xfId="12583" xr:uid="{00000000-0005-0000-0000-0000C7330000}"/>
    <cellStyle name="40% - Accent2 2_RH et QS" xfId="6017" xr:uid="{00000000-0005-0000-0000-0000C8330000}"/>
    <cellStyle name="40% - Accent2 20" xfId="6018" xr:uid="{00000000-0005-0000-0000-0000C9330000}"/>
    <cellStyle name="40% - Accent2 20 2" xfId="6019" xr:uid="{00000000-0005-0000-0000-0000CA330000}"/>
    <cellStyle name="40% - Accent2 20 2 2" xfId="16455" xr:uid="{00000000-0005-0000-0000-0000CB330000}"/>
    <cellStyle name="40% - Accent2 20 2 3" xfId="12586" xr:uid="{00000000-0005-0000-0000-0000CC330000}"/>
    <cellStyle name="40% - Accent2 20 3" xfId="16454" xr:uid="{00000000-0005-0000-0000-0000CD330000}"/>
    <cellStyle name="40% - Accent2 20 4" xfId="12585" xr:uid="{00000000-0005-0000-0000-0000CE330000}"/>
    <cellStyle name="40% - Accent2 20_RH et QS" xfId="6020" xr:uid="{00000000-0005-0000-0000-0000CF330000}"/>
    <cellStyle name="40% - Accent2 21" xfId="6021" xr:uid="{00000000-0005-0000-0000-0000D0330000}"/>
    <cellStyle name="40% - Accent2 21 2" xfId="6022" xr:uid="{00000000-0005-0000-0000-0000D1330000}"/>
    <cellStyle name="40% - Accent2 21 2 2" xfId="16457" xr:uid="{00000000-0005-0000-0000-0000D2330000}"/>
    <cellStyle name="40% - Accent2 21 2 3" xfId="12588" xr:uid="{00000000-0005-0000-0000-0000D3330000}"/>
    <cellStyle name="40% - Accent2 21 3" xfId="16456" xr:uid="{00000000-0005-0000-0000-0000D4330000}"/>
    <cellStyle name="40% - Accent2 21 4" xfId="12587" xr:uid="{00000000-0005-0000-0000-0000D5330000}"/>
    <cellStyle name="40% - Accent2 21_RH et QS" xfId="6023" xr:uid="{00000000-0005-0000-0000-0000D6330000}"/>
    <cellStyle name="40% - Accent2 22" xfId="6024" xr:uid="{00000000-0005-0000-0000-0000D7330000}"/>
    <cellStyle name="40% - Accent2 22 2" xfId="6025" xr:uid="{00000000-0005-0000-0000-0000D8330000}"/>
    <cellStyle name="40% - Accent2 22 2 2" xfId="16459" xr:uid="{00000000-0005-0000-0000-0000D9330000}"/>
    <cellStyle name="40% - Accent2 22 2 3" xfId="12590" xr:uid="{00000000-0005-0000-0000-0000DA330000}"/>
    <cellStyle name="40% - Accent2 22 3" xfId="16458" xr:uid="{00000000-0005-0000-0000-0000DB330000}"/>
    <cellStyle name="40% - Accent2 22 4" xfId="12589" xr:uid="{00000000-0005-0000-0000-0000DC330000}"/>
    <cellStyle name="40% - Accent2 22_RH et QS" xfId="6026" xr:uid="{00000000-0005-0000-0000-0000DD330000}"/>
    <cellStyle name="40% - Accent2 23" xfId="6027" xr:uid="{00000000-0005-0000-0000-0000DE330000}"/>
    <cellStyle name="40% - Accent2 23 2" xfId="6028" xr:uid="{00000000-0005-0000-0000-0000DF330000}"/>
    <cellStyle name="40% - Accent2 23 2 2" xfId="16461" xr:uid="{00000000-0005-0000-0000-0000E0330000}"/>
    <cellStyle name="40% - Accent2 23 2 3" xfId="12592" xr:uid="{00000000-0005-0000-0000-0000E1330000}"/>
    <cellStyle name="40% - Accent2 23 3" xfId="16460" xr:uid="{00000000-0005-0000-0000-0000E2330000}"/>
    <cellStyle name="40% - Accent2 23 4" xfId="12591" xr:uid="{00000000-0005-0000-0000-0000E3330000}"/>
    <cellStyle name="40% - Accent2 23_RH et QS" xfId="6029" xr:uid="{00000000-0005-0000-0000-0000E4330000}"/>
    <cellStyle name="40% - Accent2 24" xfId="6030" xr:uid="{00000000-0005-0000-0000-0000E5330000}"/>
    <cellStyle name="40% - Accent2 24 2" xfId="6031" xr:uid="{00000000-0005-0000-0000-0000E6330000}"/>
    <cellStyle name="40% - Accent2 24 2 2" xfId="16463" xr:uid="{00000000-0005-0000-0000-0000E7330000}"/>
    <cellStyle name="40% - Accent2 24 2 3" xfId="12594" xr:uid="{00000000-0005-0000-0000-0000E8330000}"/>
    <cellStyle name="40% - Accent2 24 3" xfId="16462" xr:uid="{00000000-0005-0000-0000-0000E9330000}"/>
    <cellStyle name="40% - Accent2 24 4" xfId="12593" xr:uid="{00000000-0005-0000-0000-0000EA330000}"/>
    <cellStyle name="40% - Accent2 24_RH et QS" xfId="6032" xr:uid="{00000000-0005-0000-0000-0000EB330000}"/>
    <cellStyle name="40% - Accent2 25" xfId="6033" xr:uid="{00000000-0005-0000-0000-0000EC330000}"/>
    <cellStyle name="40% - Accent2 25 2" xfId="6034" xr:uid="{00000000-0005-0000-0000-0000ED330000}"/>
    <cellStyle name="40% - Accent2 25 2 2" xfId="16465" xr:uid="{00000000-0005-0000-0000-0000EE330000}"/>
    <cellStyle name="40% - Accent2 25 2 3" xfId="12597" xr:uid="{00000000-0005-0000-0000-0000EF330000}"/>
    <cellStyle name="40% - Accent2 25 3" xfId="16464" xr:uid="{00000000-0005-0000-0000-0000F0330000}"/>
    <cellStyle name="40% - Accent2 25 4" xfId="12596" xr:uid="{00000000-0005-0000-0000-0000F1330000}"/>
    <cellStyle name="40% - Accent2 25_RH et QS" xfId="6035" xr:uid="{00000000-0005-0000-0000-0000F2330000}"/>
    <cellStyle name="40% - Accent2 26" xfId="6036" xr:uid="{00000000-0005-0000-0000-0000F3330000}"/>
    <cellStyle name="40% - Accent2 26 2" xfId="6037" xr:uid="{00000000-0005-0000-0000-0000F4330000}"/>
    <cellStyle name="40% - Accent2 26 2 2" xfId="16467" xr:uid="{00000000-0005-0000-0000-0000F5330000}"/>
    <cellStyle name="40% - Accent2 26 2 3" xfId="12600" xr:uid="{00000000-0005-0000-0000-0000F6330000}"/>
    <cellStyle name="40% - Accent2 26 3" xfId="16466" xr:uid="{00000000-0005-0000-0000-0000F7330000}"/>
    <cellStyle name="40% - Accent2 26 4" xfId="12599" xr:uid="{00000000-0005-0000-0000-0000F8330000}"/>
    <cellStyle name="40% - Accent2 26_RH et QS" xfId="6038" xr:uid="{00000000-0005-0000-0000-0000F9330000}"/>
    <cellStyle name="40% - Accent2 27" xfId="6039" xr:uid="{00000000-0005-0000-0000-0000FA330000}"/>
    <cellStyle name="40% - Accent2 27 2" xfId="6040" xr:uid="{00000000-0005-0000-0000-0000FB330000}"/>
    <cellStyle name="40% - Accent2 27 2 2" xfId="16469" xr:uid="{00000000-0005-0000-0000-0000FC330000}"/>
    <cellStyle name="40% - Accent2 27 2 3" xfId="12602" xr:uid="{00000000-0005-0000-0000-0000FD330000}"/>
    <cellStyle name="40% - Accent2 27 3" xfId="16468" xr:uid="{00000000-0005-0000-0000-0000FE330000}"/>
    <cellStyle name="40% - Accent2 27 4" xfId="12601" xr:uid="{00000000-0005-0000-0000-0000FF330000}"/>
    <cellStyle name="40% - Accent2 27_RH et QS" xfId="6041" xr:uid="{00000000-0005-0000-0000-000000340000}"/>
    <cellStyle name="40% - Accent2 28" xfId="6042" xr:uid="{00000000-0005-0000-0000-000001340000}"/>
    <cellStyle name="40% - Accent2 28 2" xfId="6043" xr:uid="{00000000-0005-0000-0000-000002340000}"/>
    <cellStyle name="40% - Accent2 28 2 2" xfId="16471" xr:uid="{00000000-0005-0000-0000-000003340000}"/>
    <cellStyle name="40% - Accent2 28 2 3" xfId="12604" xr:uid="{00000000-0005-0000-0000-000004340000}"/>
    <cellStyle name="40% - Accent2 28 3" xfId="16470" xr:uid="{00000000-0005-0000-0000-000005340000}"/>
    <cellStyle name="40% - Accent2 28 4" xfId="12603" xr:uid="{00000000-0005-0000-0000-000006340000}"/>
    <cellStyle name="40% - Accent2 28_RH et QS" xfId="6044" xr:uid="{00000000-0005-0000-0000-000007340000}"/>
    <cellStyle name="40% - Accent2 3" xfId="6045" xr:uid="{00000000-0005-0000-0000-000008340000}"/>
    <cellStyle name="40% - Accent2 3 2" xfId="6046" xr:uid="{00000000-0005-0000-0000-000009340000}"/>
    <cellStyle name="40% - Accent2 3 2 2" xfId="16473" xr:uid="{00000000-0005-0000-0000-00000A340000}"/>
    <cellStyle name="40% - Accent2 3 2 3" xfId="12606" xr:uid="{00000000-0005-0000-0000-00000B340000}"/>
    <cellStyle name="40% - Accent2 3 3" xfId="16472" xr:uid="{00000000-0005-0000-0000-00000C340000}"/>
    <cellStyle name="40% - Accent2 3 4" xfId="12605" xr:uid="{00000000-0005-0000-0000-00000D340000}"/>
    <cellStyle name="40% - Accent2 3_RH et QS" xfId="6047" xr:uid="{00000000-0005-0000-0000-00000E340000}"/>
    <cellStyle name="40% - Accent2 4" xfId="6048" xr:uid="{00000000-0005-0000-0000-00000F340000}"/>
    <cellStyle name="40% - Accent2 4 2" xfId="6049" xr:uid="{00000000-0005-0000-0000-000010340000}"/>
    <cellStyle name="40% - Accent2 4 2 2" xfId="16475" xr:uid="{00000000-0005-0000-0000-000011340000}"/>
    <cellStyle name="40% - Accent2 4 2 3" xfId="12608" xr:uid="{00000000-0005-0000-0000-000012340000}"/>
    <cellStyle name="40% - Accent2 4 3" xfId="16474" xr:uid="{00000000-0005-0000-0000-000013340000}"/>
    <cellStyle name="40% - Accent2 4 4" xfId="12607" xr:uid="{00000000-0005-0000-0000-000014340000}"/>
    <cellStyle name="40% - Accent2 4_RH et QS" xfId="6050" xr:uid="{00000000-0005-0000-0000-000015340000}"/>
    <cellStyle name="40% - Accent2 5" xfId="6051" xr:uid="{00000000-0005-0000-0000-000016340000}"/>
    <cellStyle name="40% - Accent2 5 2" xfId="6052" xr:uid="{00000000-0005-0000-0000-000017340000}"/>
    <cellStyle name="40% - Accent2 5 2 2" xfId="16477" xr:uid="{00000000-0005-0000-0000-000018340000}"/>
    <cellStyle name="40% - Accent2 5 2 3" xfId="12610" xr:uid="{00000000-0005-0000-0000-000019340000}"/>
    <cellStyle name="40% - Accent2 5 3" xfId="16476" xr:uid="{00000000-0005-0000-0000-00001A340000}"/>
    <cellStyle name="40% - Accent2 5 4" xfId="12609" xr:uid="{00000000-0005-0000-0000-00001B340000}"/>
    <cellStyle name="40% - Accent2 5_RH et QS" xfId="6053" xr:uid="{00000000-0005-0000-0000-00001C340000}"/>
    <cellStyle name="40% - Accent2 6" xfId="6054" xr:uid="{00000000-0005-0000-0000-00001D340000}"/>
    <cellStyle name="40% - Accent2 6 2" xfId="6055" xr:uid="{00000000-0005-0000-0000-00001E340000}"/>
    <cellStyle name="40% - Accent2 6 2 2" xfId="16479" xr:uid="{00000000-0005-0000-0000-00001F340000}"/>
    <cellStyle name="40% - Accent2 6 2 3" xfId="12612" xr:uid="{00000000-0005-0000-0000-000020340000}"/>
    <cellStyle name="40% - Accent2 6 3" xfId="16478" xr:uid="{00000000-0005-0000-0000-000021340000}"/>
    <cellStyle name="40% - Accent2 6 4" xfId="12611" xr:uid="{00000000-0005-0000-0000-000022340000}"/>
    <cellStyle name="40% - Accent2 6_RH et QS" xfId="6056" xr:uid="{00000000-0005-0000-0000-000023340000}"/>
    <cellStyle name="40% - Accent2 7" xfId="6057" xr:uid="{00000000-0005-0000-0000-000024340000}"/>
    <cellStyle name="40% - Accent2 7 2" xfId="6058" xr:uid="{00000000-0005-0000-0000-000025340000}"/>
    <cellStyle name="40% - Accent2 7 2 2" xfId="16481" xr:uid="{00000000-0005-0000-0000-000026340000}"/>
    <cellStyle name="40% - Accent2 7 2 3" xfId="12614" xr:uid="{00000000-0005-0000-0000-000027340000}"/>
    <cellStyle name="40% - Accent2 7 3" xfId="16480" xr:uid="{00000000-0005-0000-0000-000028340000}"/>
    <cellStyle name="40% - Accent2 7 4" xfId="12613" xr:uid="{00000000-0005-0000-0000-000029340000}"/>
    <cellStyle name="40% - Accent2 7_RH et QS" xfId="6059" xr:uid="{00000000-0005-0000-0000-00002A340000}"/>
    <cellStyle name="40% - Accent2 8" xfId="6060" xr:uid="{00000000-0005-0000-0000-00002B340000}"/>
    <cellStyle name="40% - Accent2 8 2" xfId="6061" xr:uid="{00000000-0005-0000-0000-00002C340000}"/>
    <cellStyle name="40% - Accent2 8 2 2" xfId="16483" xr:uid="{00000000-0005-0000-0000-00002D340000}"/>
    <cellStyle name="40% - Accent2 8 2 3" xfId="12616" xr:uid="{00000000-0005-0000-0000-00002E340000}"/>
    <cellStyle name="40% - Accent2 8 3" xfId="16482" xr:uid="{00000000-0005-0000-0000-00002F340000}"/>
    <cellStyle name="40% - Accent2 8 4" xfId="12615" xr:uid="{00000000-0005-0000-0000-000030340000}"/>
    <cellStyle name="40% - Accent2 8_RH et QS" xfId="6062" xr:uid="{00000000-0005-0000-0000-000031340000}"/>
    <cellStyle name="40% - Accent2 9" xfId="6063" xr:uid="{00000000-0005-0000-0000-000032340000}"/>
    <cellStyle name="40% - Accent2 9 2" xfId="6064" xr:uid="{00000000-0005-0000-0000-000033340000}"/>
    <cellStyle name="40% - Accent2 9 2 2" xfId="16485" xr:uid="{00000000-0005-0000-0000-000034340000}"/>
    <cellStyle name="40% - Accent2 9 2 3" xfId="12618" xr:uid="{00000000-0005-0000-0000-000035340000}"/>
    <cellStyle name="40% - Accent2 9 3" xfId="16484" xr:uid="{00000000-0005-0000-0000-000036340000}"/>
    <cellStyle name="40% - Accent2 9 4" xfId="12617" xr:uid="{00000000-0005-0000-0000-000037340000}"/>
    <cellStyle name="40% - Accent2 9_RH et QS" xfId="6065" xr:uid="{00000000-0005-0000-0000-000038340000}"/>
    <cellStyle name="40% - Accent3" xfId="3714" builtinId="39" customBuiltin="1"/>
    <cellStyle name="40% - Accent3 10" xfId="6066" xr:uid="{00000000-0005-0000-0000-000039340000}"/>
    <cellStyle name="40% - Accent3 10 2" xfId="6067" xr:uid="{00000000-0005-0000-0000-00003A340000}"/>
    <cellStyle name="40% - Accent3 10 2 2" xfId="16487" xr:uid="{00000000-0005-0000-0000-00003B340000}"/>
    <cellStyle name="40% - Accent3 10 2 3" xfId="12620" xr:uid="{00000000-0005-0000-0000-00003C340000}"/>
    <cellStyle name="40% - Accent3 10 3" xfId="16486" xr:uid="{00000000-0005-0000-0000-00003D340000}"/>
    <cellStyle name="40% - Accent3 10 4" xfId="12619" xr:uid="{00000000-0005-0000-0000-00003E340000}"/>
    <cellStyle name="40% - Accent3 10_RH et QS" xfId="6068" xr:uid="{00000000-0005-0000-0000-00003F340000}"/>
    <cellStyle name="40% - Accent3 11" xfId="6069" xr:uid="{00000000-0005-0000-0000-000040340000}"/>
    <cellStyle name="40% - Accent3 11 2" xfId="6070" xr:uid="{00000000-0005-0000-0000-000041340000}"/>
    <cellStyle name="40% - Accent3 11 2 2" xfId="16489" xr:uid="{00000000-0005-0000-0000-000042340000}"/>
    <cellStyle name="40% - Accent3 11 2 3" xfId="12622" xr:uid="{00000000-0005-0000-0000-000043340000}"/>
    <cellStyle name="40% - Accent3 11 3" xfId="16488" xr:uid="{00000000-0005-0000-0000-000044340000}"/>
    <cellStyle name="40% - Accent3 11 4" xfId="12621" xr:uid="{00000000-0005-0000-0000-000045340000}"/>
    <cellStyle name="40% - Accent3 11_RH et QS" xfId="6071" xr:uid="{00000000-0005-0000-0000-000046340000}"/>
    <cellStyle name="40% - Accent3 12" xfId="6072" xr:uid="{00000000-0005-0000-0000-000047340000}"/>
    <cellStyle name="40% - Accent3 12 2" xfId="6073" xr:uid="{00000000-0005-0000-0000-000048340000}"/>
    <cellStyle name="40% - Accent3 12 2 2" xfId="16491" xr:uid="{00000000-0005-0000-0000-000049340000}"/>
    <cellStyle name="40% - Accent3 12 2 3" xfId="12624" xr:uid="{00000000-0005-0000-0000-00004A340000}"/>
    <cellStyle name="40% - Accent3 12 3" xfId="16490" xr:uid="{00000000-0005-0000-0000-00004B340000}"/>
    <cellStyle name="40% - Accent3 12 4" xfId="12623" xr:uid="{00000000-0005-0000-0000-00004C340000}"/>
    <cellStyle name="40% - Accent3 12_RH et QS" xfId="6074" xr:uid="{00000000-0005-0000-0000-00004D340000}"/>
    <cellStyle name="40% - Accent3 13" xfId="6075" xr:uid="{00000000-0005-0000-0000-00004E340000}"/>
    <cellStyle name="40% - Accent3 13 2" xfId="6076" xr:uid="{00000000-0005-0000-0000-00004F340000}"/>
    <cellStyle name="40% - Accent3 13 2 2" xfId="16493" xr:uid="{00000000-0005-0000-0000-000050340000}"/>
    <cellStyle name="40% - Accent3 13 2 3" xfId="12626" xr:uid="{00000000-0005-0000-0000-000051340000}"/>
    <cellStyle name="40% - Accent3 13 3" xfId="16492" xr:uid="{00000000-0005-0000-0000-000052340000}"/>
    <cellStyle name="40% - Accent3 13 4" xfId="12625" xr:uid="{00000000-0005-0000-0000-000053340000}"/>
    <cellStyle name="40% - Accent3 13_RH et QS" xfId="6077" xr:uid="{00000000-0005-0000-0000-000054340000}"/>
    <cellStyle name="40% - Accent3 14" xfId="6078" xr:uid="{00000000-0005-0000-0000-000055340000}"/>
    <cellStyle name="40% - Accent3 14 2" xfId="6079" xr:uid="{00000000-0005-0000-0000-000056340000}"/>
    <cellStyle name="40% - Accent3 14 2 2" xfId="16495" xr:uid="{00000000-0005-0000-0000-000057340000}"/>
    <cellStyle name="40% - Accent3 14 2 3" xfId="12629" xr:uid="{00000000-0005-0000-0000-000058340000}"/>
    <cellStyle name="40% - Accent3 14 3" xfId="16494" xr:uid="{00000000-0005-0000-0000-000059340000}"/>
    <cellStyle name="40% - Accent3 14 4" xfId="12628" xr:uid="{00000000-0005-0000-0000-00005A340000}"/>
    <cellStyle name="40% - Accent3 14_RH et QS" xfId="6080" xr:uid="{00000000-0005-0000-0000-00005B340000}"/>
    <cellStyle name="40% - Accent3 15" xfId="6081" xr:uid="{00000000-0005-0000-0000-00005C340000}"/>
    <cellStyle name="40% - Accent3 15 2" xfId="6082" xr:uid="{00000000-0005-0000-0000-00005D340000}"/>
    <cellStyle name="40% - Accent3 15 2 2" xfId="16497" xr:uid="{00000000-0005-0000-0000-00005E340000}"/>
    <cellStyle name="40% - Accent3 15 2 3" xfId="12631" xr:uid="{00000000-0005-0000-0000-00005F340000}"/>
    <cellStyle name="40% - Accent3 15 3" xfId="16496" xr:uid="{00000000-0005-0000-0000-000060340000}"/>
    <cellStyle name="40% - Accent3 15 4" xfId="12630" xr:uid="{00000000-0005-0000-0000-000061340000}"/>
    <cellStyle name="40% - Accent3 15_RH et QS" xfId="6083" xr:uid="{00000000-0005-0000-0000-000062340000}"/>
    <cellStyle name="40% - Accent3 16" xfId="6084" xr:uid="{00000000-0005-0000-0000-000063340000}"/>
    <cellStyle name="40% - Accent3 16 2" xfId="6085" xr:uid="{00000000-0005-0000-0000-000064340000}"/>
    <cellStyle name="40% - Accent3 16 2 2" xfId="16499" xr:uid="{00000000-0005-0000-0000-000065340000}"/>
    <cellStyle name="40% - Accent3 16 2 3" xfId="12633" xr:uid="{00000000-0005-0000-0000-000066340000}"/>
    <cellStyle name="40% - Accent3 16 3" xfId="16498" xr:uid="{00000000-0005-0000-0000-000067340000}"/>
    <cellStyle name="40% - Accent3 16 4" xfId="12632" xr:uid="{00000000-0005-0000-0000-000068340000}"/>
    <cellStyle name="40% - Accent3 16_RH et QS" xfId="6086" xr:uid="{00000000-0005-0000-0000-000069340000}"/>
    <cellStyle name="40% - Accent3 17" xfId="6087" xr:uid="{00000000-0005-0000-0000-00006A340000}"/>
    <cellStyle name="40% - Accent3 17 2" xfId="6088" xr:uid="{00000000-0005-0000-0000-00006B340000}"/>
    <cellStyle name="40% - Accent3 17 2 2" xfId="16501" xr:uid="{00000000-0005-0000-0000-00006C340000}"/>
    <cellStyle name="40% - Accent3 17 2 3" xfId="12635" xr:uid="{00000000-0005-0000-0000-00006D340000}"/>
    <cellStyle name="40% - Accent3 17 3" xfId="16500" xr:uid="{00000000-0005-0000-0000-00006E340000}"/>
    <cellStyle name="40% - Accent3 17 4" xfId="12634" xr:uid="{00000000-0005-0000-0000-00006F340000}"/>
    <cellStyle name="40% - Accent3 17_RH et QS" xfId="6089" xr:uid="{00000000-0005-0000-0000-000070340000}"/>
    <cellStyle name="40% - Accent3 18" xfId="6090" xr:uid="{00000000-0005-0000-0000-000071340000}"/>
    <cellStyle name="40% - Accent3 18 2" xfId="6091" xr:uid="{00000000-0005-0000-0000-000072340000}"/>
    <cellStyle name="40% - Accent3 18 2 2" xfId="16503" xr:uid="{00000000-0005-0000-0000-000073340000}"/>
    <cellStyle name="40% - Accent3 18 2 3" xfId="12637" xr:uid="{00000000-0005-0000-0000-000074340000}"/>
    <cellStyle name="40% - Accent3 18 3" xfId="16502" xr:uid="{00000000-0005-0000-0000-000075340000}"/>
    <cellStyle name="40% - Accent3 18 4" xfId="12636" xr:uid="{00000000-0005-0000-0000-000076340000}"/>
    <cellStyle name="40% - Accent3 18_RH et QS" xfId="6092" xr:uid="{00000000-0005-0000-0000-000077340000}"/>
    <cellStyle name="40% - Accent3 19" xfId="6093" xr:uid="{00000000-0005-0000-0000-000078340000}"/>
    <cellStyle name="40% - Accent3 19 2" xfId="6094" xr:uid="{00000000-0005-0000-0000-000079340000}"/>
    <cellStyle name="40% - Accent3 19 2 2" xfId="16505" xr:uid="{00000000-0005-0000-0000-00007A340000}"/>
    <cellStyle name="40% - Accent3 19 2 3" xfId="12639" xr:uid="{00000000-0005-0000-0000-00007B340000}"/>
    <cellStyle name="40% - Accent3 19 3" xfId="16504" xr:uid="{00000000-0005-0000-0000-00007C340000}"/>
    <cellStyle name="40% - Accent3 19 4" xfId="12638" xr:uid="{00000000-0005-0000-0000-00007D340000}"/>
    <cellStyle name="40% - Accent3 19_RH et QS" xfId="6095" xr:uid="{00000000-0005-0000-0000-00007E340000}"/>
    <cellStyle name="40% - Accent3 2" xfId="6096" xr:uid="{00000000-0005-0000-0000-00007F340000}"/>
    <cellStyle name="40% - Accent3 2 2" xfId="6097" xr:uid="{00000000-0005-0000-0000-000080340000}"/>
    <cellStyle name="40% - Accent3 2 2 2" xfId="16507" xr:uid="{00000000-0005-0000-0000-000081340000}"/>
    <cellStyle name="40% - Accent3 2 2 3" xfId="12641" xr:uid="{00000000-0005-0000-0000-000082340000}"/>
    <cellStyle name="40% - Accent3 2 3" xfId="16506" xr:uid="{00000000-0005-0000-0000-000083340000}"/>
    <cellStyle name="40% - Accent3 2 4" xfId="12640" xr:uid="{00000000-0005-0000-0000-000084340000}"/>
    <cellStyle name="40% - Accent3 2_RH et QS" xfId="6098" xr:uid="{00000000-0005-0000-0000-000085340000}"/>
    <cellStyle name="40% - Accent3 20" xfId="6099" xr:uid="{00000000-0005-0000-0000-000086340000}"/>
    <cellStyle name="40% - Accent3 20 2" xfId="6100" xr:uid="{00000000-0005-0000-0000-000087340000}"/>
    <cellStyle name="40% - Accent3 20 2 2" xfId="16509" xr:uid="{00000000-0005-0000-0000-000088340000}"/>
    <cellStyle name="40% - Accent3 20 2 3" xfId="12643" xr:uid="{00000000-0005-0000-0000-000089340000}"/>
    <cellStyle name="40% - Accent3 20 3" xfId="16508" xr:uid="{00000000-0005-0000-0000-00008A340000}"/>
    <cellStyle name="40% - Accent3 20 4" xfId="12642" xr:uid="{00000000-0005-0000-0000-00008B340000}"/>
    <cellStyle name="40% - Accent3 20_RH et QS" xfId="6101" xr:uid="{00000000-0005-0000-0000-00008C340000}"/>
    <cellStyle name="40% - Accent3 21" xfId="6102" xr:uid="{00000000-0005-0000-0000-00008D340000}"/>
    <cellStyle name="40% - Accent3 21 2" xfId="6103" xr:uid="{00000000-0005-0000-0000-00008E340000}"/>
    <cellStyle name="40% - Accent3 21 2 2" xfId="16511" xr:uid="{00000000-0005-0000-0000-00008F340000}"/>
    <cellStyle name="40% - Accent3 21 2 3" xfId="12646" xr:uid="{00000000-0005-0000-0000-000090340000}"/>
    <cellStyle name="40% - Accent3 21 3" xfId="16510" xr:uid="{00000000-0005-0000-0000-000091340000}"/>
    <cellStyle name="40% - Accent3 21 4" xfId="12645" xr:uid="{00000000-0005-0000-0000-000092340000}"/>
    <cellStyle name="40% - Accent3 21_RH et QS" xfId="6104" xr:uid="{00000000-0005-0000-0000-000093340000}"/>
    <cellStyle name="40% - Accent3 22" xfId="6105" xr:uid="{00000000-0005-0000-0000-000094340000}"/>
    <cellStyle name="40% - Accent3 22 2" xfId="6106" xr:uid="{00000000-0005-0000-0000-000095340000}"/>
    <cellStyle name="40% - Accent3 22 2 2" xfId="16513" xr:uid="{00000000-0005-0000-0000-000096340000}"/>
    <cellStyle name="40% - Accent3 22 2 3" xfId="12649" xr:uid="{00000000-0005-0000-0000-000097340000}"/>
    <cellStyle name="40% - Accent3 22 3" xfId="16512" xr:uid="{00000000-0005-0000-0000-000098340000}"/>
    <cellStyle name="40% - Accent3 22 4" xfId="12648" xr:uid="{00000000-0005-0000-0000-000099340000}"/>
    <cellStyle name="40% - Accent3 22_RH et QS" xfId="6107" xr:uid="{00000000-0005-0000-0000-00009A340000}"/>
    <cellStyle name="40% - Accent3 23" xfId="6108" xr:uid="{00000000-0005-0000-0000-00009B340000}"/>
    <cellStyle name="40% - Accent3 23 2" xfId="6109" xr:uid="{00000000-0005-0000-0000-00009C340000}"/>
    <cellStyle name="40% - Accent3 23 2 2" xfId="16515" xr:uid="{00000000-0005-0000-0000-00009D340000}"/>
    <cellStyle name="40% - Accent3 23 2 3" xfId="12652" xr:uid="{00000000-0005-0000-0000-00009E340000}"/>
    <cellStyle name="40% - Accent3 23 3" xfId="16514" xr:uid="{00000000-0005-0000-0000-00009F340000}"/>
    <cellStyle name="40% - Accent3 23 4" xfId="12651" xr:uid="{00000000-0005-0000-0000-0000A0340000}"/>
    <cellStyle name="40% - Accent3 23_RH et QS" xfId="6110" xr:uid="{00000000-0005-0000-0000-0000A1340000}"/>
    <cellStyle name="40% - Accent3 24" xfId="6111" xr:uid="{00000000-0005-0000-0000-0000A2340000}"/>
    <cellStyle name="40% - Accent3 24 2" xfId="6112" xr:uid="{00000000-0005-0000-0000-0000A3340000}"/>
    <cellStyle name="40% - Accent3 24 2 2" xfId="16517" xr:uid="{00000000-0005-0000-0000-0000A4340000}"/>
    <cellStyle name="40% - Accent3 24 2 3" xfId="12655" xr:uid="{00000000-0005-0000-0000-0000A5340000}"/>
    <cellStyle name="40% - Accent3 24 3" xfId="16516" xr:uid="{00000000-0005-0000-0000-0000A6340000}"/>
    <cellStyle name="40% - Accent3 24 4" xfId="12654" xr:uid="{00000000-0005-0000-0000-0000A7340000}"/>
    <cellStyle name="40% - Accent3 24_RH et QS" xfId="6113" xr:uid="{00000000-0005-0000-0000-0000A8340000}"/>
    <cellStyle name="40% - Accent3 25" xfId="6114" xr:uid="{00000000-0005-0000-0000-0000A9340000}"/>
    <cellStyle name="40% - Accent3 25 2" xfId="6115" xr:uid="{00000000-0005-0000-0000-0000AA340000}"/>
    <cellStyle name="40% - Accent3 25 2 2" xfId="16519" xr:uid="{00000000-0005-0000-0000-0000AB340000}"/>
    <cellStyle name="40% - Accent3 25 2 3" xfId="12658" xr:uid="{00000000-0005-0000-0000-0000AC340000}"/>
    <cellStyle name="40% - Accent3 25 3" xfId="16518" xr:uid="{00000000-0005-0000-0000-0000AD340000}"/>
    <cellStyle name="40% - Accent3 25 4" xfId="12657" xr:uid="{00000000-0005-0000-0000-0000AE340000}"/>
    <cellStyle name="40% - Accent3 25_RH et QS" xfId="6116" xr:uid="{00000000-0005-0000-0000-0000AF340000}"/>
    <cellStyle name="40% - Accent3 26" xfId="6117" xr:uid="{00000000-0005-0000-0000-0000B0340000}"/>
    <cellStyle name="40% - Accent3 26 2" xfId="6118" xr:uid="{00000000-0005-0000-0000-0000B1340000}"/>
    <cellStyle name="40% - Accent3 26 2 2" xfId="16521" xr:uid="{00000000-0005-0000-0000-0000B2340000}"/>
    <cellStyle name="40% - Accent3 26 2 3" xfId="12661" xr:uid="{00000000-0005-0000-0000-0000B3340000}"/>
    <cellStyle name="40% - Accent3 26 3" xfId="16520" xr:uid="{00000000-0005-0000-0000-0000B4340000}"/>
    <cellStyle name="40% - Accent3 26 4" xfId="12660" xr:uid="{00000000-0005-0000-0000-0000B5340000}"/>
    <cellStyle name="40% - Accent3 26_RH et QS" xfId="6119" xr:uid="{00000000-0005-0000-0000-0000B6340000}"/>
    <cellStyle name="40% - Accent3 27" xfId="6120" xr:uid="{00000000-0005-0000-0000-0000B7340000}"/>
    <cellStyle name="40% - Accent3 27 2" xfId="6121" xr:uid="{00000000-0005-0000-0000-0000B8340000}"/>
    <cellStyle name="40% - Accent3 27 2 2" xfId="16523" xr:uid="{00000000-0005-0000-0000-0000B9340000}"/>
    <cellStyle name="40% - Accent3 27 2 3" xfId="12664" xr:uid="{00000000-0005-0000-0000-0000BA340000}"/>
    <cellStyle name="40% - Accent3 27 3" xfId="16522" xr:uid="{00000000-0005-0000-0000-0000BB340000}"/>
    <cellStyle name="40% - Accent3 27 4" xfId="12663" xr:uid="{00000000-0005-0000-0000-0000BC340000}"/>
    <cellStyle name="40% - Accent3 27_RH et QS" xfId="6122" xr:uid="{00000000-0005-0000-0000-0000BD340000}"/>
    <cellStyle name="40% - Accent3 28" xfId="6123" xr:uid="{00000000-0005-0000-0000-0000BE340000}"/>
    <cellStyle name="40% - Accent3 28 2" xfId="6124" xr:uid="{00000000-0005-0000-0000-0000BF340000}"/>
    <cellStyle name="40% - Accent3 28 2 2" xfId="16525" xr:uid="{00000000-0005-0000-0000-0000C0340000}"/>
    <cellStyle name="40% - Accent3 28 2 3" xfId="12666" xr:uid="{00000000-0005-0000-0000-0000C1340000}"/>
    <cellStyle name="40% - Accent3 28 3" xfId="16524" xr:uid="{00000000-0005-0000-0000-0000C2340000}"/>
    <cellStyle name="40% - Accent3 28 4" xfId="12665" xr:uid="{00000000-0005-0000-0000-0000C3340000}"/>
    <cellStyle name="40% - Accent3 28_RH et QS" xfId="6125" xr:uid="{00000000-0005-0000-0000-0000C4340000}"/>
    <cellStyle name="40% - Accent3 3" xfId="6126" xr:uid="{00000000-0005-0000-0000-0000C5340000}"/>
    <cellStyle name="40% - Accent3 3 2" xfId="6127" xr:uid="{00000000-0005-0000-0000-0000C6340000}"/>
    <cellStyle name="40% - Accent3 3 2 2" xfId="16527" xr:uid="{00000000-0005-0000-0000-0000C7340000}"/>
    <cellStyle name="40% - Accent3 3 2 3" xfId="12668" xr:uid="{00000000-0005-0000-0000-0000C8340000}"/>
    <cellStyle name="40% - Accent3 3 3" xfId="16526" xr:uid="{00000000-0005-0000-0000-0000C9340000}"/>
    <cellStyle name="40% - Accent3 3 4" xfId="12667" xr:uid="{00000000-0005-0000-0000-0000CA340000}"/>
    <cellStyle name="40% - Accent3 3_RH et QS" xfId="6128" xr:uid="{00000000-0005-0000-0000-0000CB340000}"/>
    <cellStyle name="40% - Accent3 4" xfId="6129" xr:uid="{00000000-0005-0000-0000-0000CC340000}"/>
    <cellStyle name="40% - Accent3 4 2" xfId="6130" xr:uid="{00000000-0005-0000-0000-0000CD340000}"/>
    <cellStyle name="40% - Accent3 4 2 2" xfId="16529" xr:uid="{00000000-0005-0000-0000-0000CE340000}"/>
    <cellStyle name="40% - Accent3 4 2 3" xfId="12671" xr:uid="{00000000-0005-0000-0000-0000CF340000}"/>
    <cellStyle name="40% - Accent3 4 3" xfId="16528" xr:uid="{00000000-0005-0000-0000-0000D0340000}"/>
    <cellStyle name="40% - Accent3 4 4" xfId="12670" xr:uid="{00000000-0005-0000-0000-0000D1340000}"/>
    <cellStyle name="40% - Accent3 4_RH et QS" xfId="6131" xr:uid="{00000000-0005-0000-0000-0000D2340000}"/>
    <cellStyle name="40% - Accent3 5" xfId="6132" xr:uid="{00000000-0005-0000-0000-0000D3340000}"/>
    <cellStyle name="40% - Accent3 5 2" xfId="6133" xr:uid="{00000000-0005-0000-0000-0000D4340000}"/>
    <cellStyle name="40% - Accent3 5 2 2" xfId="16531" xr:uid="{00000000-0005-0000-0000-0000D5340000}"/>
    <cellStyle name="40% - Accent3 5 2 3" xfId="12673" xr:uid="{00000000-0005-0000-0000-0000D6340000}"/>
    <cellStyle name="40% - Accent3 5 3" xfId="16530" xr:uid="{00000000-0005-0000-0000-0000D7340000}"/>
    <cellStyle name="40% - Accent3 5 4" xfId="12672" xr:uid="{00000000-0005-0000-0000-0000D8340000}"/>
    <cellStyle name="40% - Accent3 5_RH et QS" xfId="6134" xr:uid="{00000000-0005-0000-0000-0000D9340000}"/>
    <cellStyle name="40% - Accent3 6" xfId="6135" xr:uid="{00000000-0005-0000-0000-0000DA340000}"/>
    <cellStyle name="40% - Accent3 6 2" xfId="6136" xr:uid="{00000000-0005-0000-0000-0000DB340000}"/>
    <cellStyle name="40% - Accent3 6 2 2" xfId="16533" xr:uid="{00000000-0005-0000-0000-0000DC340000}"/>
    <cellStyle name="40% - Accent3 6 2 3" xfId="12676" xr:uid="{00000000-0005-0000-0000-0000DD340000}"/>
    <cellStyle name="40% - Accent3 6 3" xfId="16532" xr:uid="{00000000-0005-0000-0000-0000DE340000}"/>
    <cellStyle name="40% - Accent3 6 4" xfId="12675" xr:uid="{00000000-0005-0000-0000-0000DF340000}"/>
    <cellStyle name="40% - Accent3 6_RH et QS" xfId="6137" xr:uid="{00000000-0005-0000-0000-0000E0340000}"/>
    <cellStyle name="40% - Accent3 7" xfId="6138" xr:uid="{00000000-0005-0000-0000-0000E1340000}"/>
    <cellStyle name="40% - Accent3 7 2" xfId="6139" xr:uid="{00000000-0005-0000-0000-0000E2340000}"/>
    <cellStyle name="40% - Accent3 7 2 2" xfId="16535" xr:uid="{00000000-0005-0000-0000-0000E3340000}"/>
    <cellStyle name="40% - Accent3 7 2 3" xfId="12679" xr:uid="{00000000-0005-0000-0000-0000E4340000}"/>
    <cellStyle name="40% - Accent3 7 3" xfId="16534" xr:uid="{00000000-0005-0000-0000-0000E5340000}"/>
    <cellStyle name="40% - Accent3 7 4" xfId="12678" xr:uid="{00000000-0005-0000-0000-0000E6340000}"/>
    <cellStyle name="40% - Accent3 7_RH et QS" xfId="6140" xr:uid="{00000000-0005-0000-0000-0000E7340000}"/>
    <cellStyle name="40% - Accent3 8" xfId="6141" xr:uid="{00000000-0005-0000-0000-0000E8340000}"/>
    <cellStyle name="40% - Accent3 8 2" xfId="6142" xr:uid="{00000000-0005-0000-0000-0000E9340000}"/>
    <cellStyle name="40% - Accent3 8 2 2" xfId="16537" xr:uid="{00000000-0005-0000-0000-0000EA340000}"/>
    <cellStyle name="40% - Accent3 8 2 3" xfId="12681" xr:uid="{00000000-0005-0000-0000-0000EB340000}"/>
    <cellStyle name="40% - Accent3 8 3" xfId="16536" xr:uid="{00000000-0005-0000-0000-0000EC340000}"/>
    <cellStyle name="40% - Accent3 8 4" xfId="12680" xr:uid="{00000000-0005-0000-0000-0000ED340000}"/>
    <cellStyle name="40% - Accent3 8_RH et QS" xfId="6143" xr:uid="{00000000-0005-0000-0000-0000EE340000}"/>
    <cellStyle name="40% - Accent3 9" xfId="6144" xr:uid="{00000000-0005-0000-0000-0000EF340000}"/>
    <cellStyle name="40% - Accent3 9 2" xfId="6145" xr:uid="{00000000-0005-0000-0000-0000F0340000}"/>
    <cellStyle name="40% - Accent3 9 2 2" xfId="16539" xr:uid="{00000000-0005-0000-0000-0000F1340000}"/>
    <cellStyle name="40% - Accent3 9 2 3" xfId="12683" xr:uid="{00000000-0005-0000-0000-0000F2340000}"/>
    <cellStyle name="40% - Accent3 9 3" xfId="16538" xr:uid="{00000000-0005-0000-0000-0000F3340000}"/>
    <cellStyle name="40% - Accent3 9 4" xfId="12682" xr:uid="{00000000-0005-0000-0000-0000F4340000}"/>
    <cellStyle name="40% - Accent3 9_RH et QS" xfId="6146" xr:uid="{00000000-0005-0000-0000-0000F5340000}"/>
    <cellStyle name="40% - Accent4" xfId="3718" builtinId="43" customBuiltin="1"/>
    <cellStyle name="40% - Accent4 10" xfId="6147" xr:uid="{00000000-0005-0000-0000-0000F6340000}"/>
    <cellStyle name="40% - Accent4 10 2" xfId="6148" xr:uid="{00000000-0005-0000-0000-0000F7340000}"/>
    <cellStyle name="40% - Accent4 10 2 2" xfId="16541" xr:uid="{00000000-0005-0000-0000-0000F8340000}"/>
    <cellStyle name="40% - Accent4 10 2 3" xfId="12686" xr:uid="{00000000-0005-0000-0000-0000F9340000}"/>
    <cellStyle name="40% - Accent4 10 3" xfId="16540" xr:uid="{00000000-0005-0000-0000-0000FA340000}"/>
    <cellStyle name="40% - Accent4 10 4" xfId="12685" xr:uid="{00000000-0005-0000-0000-0000FB340000}"/>
    <cellStyle name="40% - Accent4 10_RH et QS" xfId="6149" xr:uid="{00000000-0005-0000-0000-0000FC340000}"/>
    <cellStyle name="40% - Accent4 11" xfId="6150" xr:uid="{00000000-0005-0000-0000-0000FD340000}"/>
    <cellStyle name="40% - Accent4 11 2" xfId="6151" xr:uid="{00000000-0005-0000-0000-0000FE340000}"/>
    <cellStyle name="40% - Accent4 11 2 2" xfId="16543" xr:uid="{00000000-0005-0000-0000-0000FF340000}"/>
    <cellStyle name="40% - Accent4 11 2 3" xfId="12689" xr:uid="{00000000-0005-0000-0000-000000350000}"/>
    <cellStyle name="40% - Accent4 11 3" xfId="16542" xr:uid="{00000000-0005-0000-0000-000001350000}"/>
    <cellStyle name="40% - Accent4 11 4" xfId="12688" xr:uid="{00000000-0005-0000-0000-000002350000}"/>
    <cellStyle name="40% - Accent4 11_RH et QS" xfId="6152" xr:uid="{00000000-0005-0000-0000-000003350000}"/>
    <cellStyle name="40% - Accent4 12" xfId="6153" xr:uid="{00000000-0005-0000-0000-000004350000}"/>
    <cellStyle name="40% - Accent4 12 2" xfId="6154" xr:uid="{00000000-0005-0000-0000-000005350000}"/>
    <cellStyle name="40% - Accent4 12 2 2" xfId="16545" xr:uid="{00000000-0005-0000-0000-000006350000}"/>
    <cellStyle name="40% - Accent4 12 2 3" xfId="12692" xr:uid="{00000000-0005-0000-0000-000007350000}"/>
    <cellStyle name="40% - Accent4 12 3" xfId="16544" xr:uid="{00000000-0005-0000-0000-000008350000}"/>
    <cellStyle name="40% - Accent4 12 4" xfId="12691" xr:uid="{00000000-0005-0000-0000-000009350000}"/>
    <cellStyle name="40% - Accent4 12_RH et QS" xfId="6155" xr:uid="{00000000-0005-0000-0000-00000A350000}"/>
    <cellStyle name="40% - Accent4 13" xfId="6156" xr:uid="{00000000-0005-0000-0000-00000B350000}"/>
    <cellStyle name="40% - Accent4 13 2" xfId="6157" xr:uid="{00000000-0005-0000-0000-00000C350000}"/>
    <cellStyle name="40% - Accent4 13 2 2" xfId="16547" xr:uid="{00000000-0005-0000-0000-00000D350000}"/>
    <cellStyle name="40% - Accent4 13 2 3" xfId="12695" xr:uid="{00000000-0005-0000-0000-00000E350000}"/>
    <cellStyle name="40% - Accent4 13 3" xfId="16546" xr:uid="{00000000-0005-0000-0000-00000F350000}"/>
    <cellStyle name="40% - Accent4 13 4" xfId="12694" xr:uid="{00000000-0005-0000-0000-000010350000}"/>
    <cellStyle name="40% - Accent4 13_RH et QS" xfId="6158" xr:uid="{00000000-0005-0000-0000-000011350000}"/>
    <cellStyle name="40% - Accent4 14" xfId="6159" xr:uid="{00000000-0005-0000-0000-000012350000}"/>
    <cellStyle name="40% - Accent4 14 2" xfId="6160" xr:uid="{00000000-0005-0000-0000-000013350000}"/>
    <cellStyle name="40% - Accent4 14 2 2" xfId="16549" xr:uid="{00000000-0005-0000-0000-000014350000}"/>
    <cellStyle name="40% - Accent4 14 2 3" xfId="12698" xr:uid="{00000000-0005-0000-0000-000015350000}"/>
    <cellStyle name="40% - Accent4 14 3" xfId="16548" xr:uid="{00000000-0005-0000-0000-000016350000}"/>
    <cellStyle name="40% - Accent4 14 4" xfId="12697" xr:uid="{00000000-0005-0000-0000-000017350000}"/>
    <cellStyle name="40% - Accent4 14_RH et QS" xfId="6161" xr:uid="{00000000-0005-0000-0000-000018350000}"/>
    <cellStyle name="40% - Accent4 15" xfId="6162" xr:uid="{00000000-0005-0000-0000-000019350000}"/>
    <cellStyle name="40% - Accent4 15 2" xfId="6163" xr:uid="{00000000-0005-0000-0000-00001A350000}"/>
    <cellStyle name="40% - Accent4 15 2 2" xfId="16551" xr:uid="{00000000-0005-0000-0000-00001B350000}"/>
    <cellStyle name="40% - Accent4 15 2 3" xfId="12701" xr:uid="{00000000-0005-0000-0000-00001C350000}"/>
    <cellStyle name="40% - Accent4 15 3" xfId="16550" xr:uid="{00000000-0005-0000-0000-00001D350000}"/>
    <cellStyle name="40% - Accent4 15 4" xfId="12700" xr:uid="{00000000-0005-0000-0000-00001E350000}"/>
    <cellStyle name="40% - Accent4 15_RH et QS" xfId="6164" xr:uid="{00000000-0005-0000-0000-00001F350000}"/>
    <cellStyle name="40% - Accent4 16" xfId="6165" xr:uid="{00000000-0005-0000-0000-000020350000}"/>
    <cellStyle name="40% - Accent4 16 2" xfId="6166" xr:uid="{00000000-0005-0000-0000-000021350000}"/>
    <cellStyle name="40% - Accent4 16 2 2" xfId="16553" xr:uid="{00000000-0005-0000-0000-000022350000}"/>
    <cellStyle name="40% - Accent4 16 2 3" xfId="12704" xr:uid="{00000000-0005-0000-0000-000023350000}"/>
    <cellStyle name="40% - Accent4 16 3" xfId="16552" xr:uid="{00000000-0005-0000-0000-000024350000}"/>
    <cellStyle name="40% - Accent4 16 4" xfId="12703" xr:uid="{00000000-0005-0000-0000-000025350000}"/>
    <cellStyle name="40% - Accent4 16_RH et QS" xfId="6167" xr:uid="{00000000-0005-0000-0000-000026350000}"/>
    <cellStyle name="40% - Accent4 17" xfId="6168" xr:uid="{00000000-0005-0000-0000-000027350000}"/>
    <cellStyle name="40% - Accent4 17 2" xfId="6169" xr:uid="{00000000-0005-0000-0000-000028350000}"/>
    <cellStyle name="40% - Accent4 17 2 2" xfId="16555" xr:uid="{00000000-0005-0000-0000-000029350000}"/>
    <cellStyle name="40% - Accent4 17 2 3" xfId="12707" xr:uid="{00000000-0005-0000-0000-00002A350000}"/>
    <cellStyle name="40% - Accent4 17 3" xfId="16554" xr:uid="{00000000-0005-0000-0000-00002B350000}"/>
    <cellStyle name="40% - Accent4 17 4" xfId="12706" xr:uid="{00000000-0005-0000-0000-00002C350000}"/>
    <cellStyle name="40% - Accent4 17_RH et QS" xfId="6170" xr:uid="{00000000-0005-0000-0000-00002D350000}"/>
    <cellStyle name="40% - Accent4 18" xfId="6171" xr:uid="{00000000-0005-0000-0000-00002E350000}"/>
    <cellStyle name="40% - Accent4 18 2" xfId="6172" xr:uid="{00000000-0005-0000-0000-00002F350000}"/>
    <cellStyle name="40% - Accent4 18 2 2" xfId="16557" xr:uid="{00000000-0005-0000-0000-000030350000}"/>
    <cellStyle name="40% - Accent4 18 2 3" xfId="12710" xr:uid="{00000000-0005-0000-0000-000031350000}"/>
    <cellStyle name="40% - Accent4 18 3" xfId="16556" xr:uid="{00000000-0005-0000-0000-000032350000}"/>
    <cellStyle name="40% - Accent4 18 4" xfId="12709" xr:uid="{00000000-0005-0000-0000-000033350000}"/>
    <cellStyle name="40% - Accent4 18_RH et QS" xfId="6173" xr:uid="{00000000-0005-0000-0000-000034350000}"/>
    <cellStyle name="40% - Accent4 19" xfId="6174" xr:uid="{00000000-0005-0000-0000-000035350000}"/>
    <cellStyle name="40% - Accent4 19 2" xfId="6175" xr:uid="{00000000-0005-0000-0000-000036350000}"/>
    <cellStyle name="40% - Accent4 19 2 2" xfId="16559" xr:uid="{00000000-0005-0000-0000-000037350000}"/>
    <cellStyle name="40% - Accent4 19 2 3" xfId="12713" xr:uid="{00000000-0005-0000-0000-000038350000}"/>
    <cellStyle name="40% - Accent4 19 3" xfId="16558" xr:uid="{00000000-0005-0000-0000-000039350000}"/>
    <cellStyle name="40% - Accent4 19 4" xfId="12712" xr:uid="{00000000-0005-0000-0000-00003A350000}"/>
    <cellStyle name="40% - Accent4 19_RH et QS" xfId="6176" xr:uid="{00000000-0005-0000-0000-00003B350000}"/>
    <cellStyle name="40% - Accent4 2" xfId="6177" xr:uid="{00000000-0005-0000-0000-00003C350000}"/>
    <cellStyle name="40% - Accent4 2 2" xfId="6178" xr:uid="{00000000-0005-0000-0000-00003D350000}"/>
    <cellStyle name="40% - Accent4 2 2 2" xfId="16561" xr:uid="{00000000-0005-0000-0000-00003E350000}"/>
    <cellStyle name="40% - Accent4 2 2 3" xfId="12716" xr:uid="{00000000-0005-0000-0000-00003F350000}"/>
    <cellStyle name="40% - Accent4 2 3" xfId="16560" xr:uid="{00000000-0005-0000-0000-000040350000}"/>
    <cellStyle name="40% - Accent4 2 4" xfId="12715" xr:uid="{00000000-0005-0000-0000-000041350000}"/>
    <cellStyle name="40% - Accent4 2_RH et QS" xfId="6179" xr:uid="{00000000-0005-0000-0000-000042350000}"/>
    <cellStyle name="40% - Accent4 20" xfId="6180" xr:uid="{00000000-0005-0000-0000-000043350000}"/>
    <cellStyle name="40% - Accent4 20 2" xfId="6181" xr:uid="{00000000-0005-0000-0000-000044350000}"/>
    <cellStyle name="40% - Accent4 20 2 2" xfId="16563" xr:uid="{00000000-0005-0000-0000-000045350000}"/>
    <cellStyle name="40% - Accent4 20 2 3" xfId="12719" xr:uid="{00000000-0005-0000-0000-000046350000}"/>
    <cellStyle name="40% - Accent4 20 3" xfId="16562" xr:uid="{00000000-0005-0000-0000-000047350000}"/>
    <cellStyle name="40% - Accent4 20 4" xfId="12718" xr:uid="{00000000-0005-0000-0000-000048350000}"/>
    <cellStyle name="40% - Accent4 20_RH et QS" xfId="6182" xr:uid="{00000000-0005-0000-0000-000049350000}"/>
    <cellStyle name="40% - Accent4 21" xfId="6183" xr:uid="{00000000-0005-0000-0000-00004A350000}"/>
    <cellStyle name="40% - Accent4 21 2" xfId="6184" xr:uid="{00000000-0005-0000-0000-00004B350000}"/>
    <cellStyle name="40% - Accent4 21 2 2" xfId="16565" xr:uid="{00000000-0005-0000-0000-00004C350000}"/>
    <cellStyle name="40% - Accent4 21 2 3" xfId="12722" xr:uid="{00000000-0005-0000-0000-00004D350000}"/>
    <cellStyle name="40% - Accent4 21 3" xfId="16564" xr:uid="{00000000-0005-0000-0000-00004E350000}"/>
    <cellStyle name="40% - Accent4 21 4" xfId="12721" xr:uid="{00000000-0005-0000-0000-00004F350000}"/>
    <cellStyle name="40% - Accent4 21_RH et QS" xfId="6185" xr:uid="{00000000-0005-0000-0000-000050350000}"/>
    <cellStyle name="40% - Accent4 22" xfId="6186" xr:uid="{00000000-0005-0000-0000-000051350000}"/>
    <cellStyle name="40% - Accent4 22 2" xfId="6187" xr:uid="{00000000-0005-0000-0000-000052350000}"/>
    <cellStyle name="40% - Accent4 22 2 2" xfId="16567" xr:uid="{00000000-0005-0000-0000-000053350000}"/>
    <cellStyle name="40% - Accent4 22 2 3" xfId="12725" xr:uid="{00000000-0005-0000-0000-000054350000}"/>
    <cellStyle name="40% - Accent4 22 3" xfId="16566" xr:uid="{00000000-0005-0000-0000-000055350000}"/>
    <cellStyle name="40% - Accent4 22 4" xfId="12724" xr:uid="{00000000-0005-0000-0000-000056350000}"/>
    <cellStyle name="40% - Accent4 22_RH et QS" xfId="6188" xr:uid="{00000000-0005-0000-0000-000057350000}"/>
    <cellStyle name="40% - Accent4 23" xfId="6189" xr:uid="{00000000-0005-0000-0000-000058350000}"/>
    <cellStyle name="40% - Accent4 23 2" xfId="6190" xr:uid="{00000000-0005-0000-0000-000059350000}"/>
    <cellStyle name="40% - Accent4 23 2 2" xfId="16569" xr:uid="{00000000-0005-0000-0000-00005A350000}"/>
    <cellStyle name="40% - Accent4 23 2 3" xfId="12728" xr:uid="{00000000-0005-0000-0000-00005B350000}"/>
    <cellStyle name="40% - Accent4 23 3" xfId="16568" xr:uid="{00000000-0005-0000-0000-00005C350000}"/>
    <cellStyle name="40% - Accent4 23 4" xfId="12727" xr:uid="{00000000-0005-0000-0000-00005D350000}"/>
    <cellStyle name="40% - Accent4 23_RH et QS" xfId="6191" xr:uid="{00000000-0005-0000-0000-00005E350000}"/>
    <cellStyle name="40% - Accent4 24" xfId="6192" xr:uid="{00000000-0005-0000-0000-00005F350000}"/>
    <cellStyle name="40% - Accent4 24 2" xfId="6193" xr:uid="{00000000-0005-0000-0000-000060350000}"/>
    <cellStyle name="40% - Accent4 24 2 2" xfId="16571" xr:uid="{00000000-0005-0000-0000-000061350000}"/>
    <cellStyle name="40% - Accent4 24 2 3" xfId="12731" xr:uid="{00000000-0005-0000-0000-000062350000}"/>
    <cellStyle name="40% - Accent4 24 3" xfId="16570" xr:uid="{00000000-0005-0000-0000-000063350000}"/>
    <cellStyle name="40% - Accent4 24 4" xfId="12730" xr:uid="{00000000-0005-0000-0000-000064350000}"/>
    <cellStyle name="40% - Accent4 24_RH et QS" xfId="6194" xr:uid="{00000000-0005-0000-0000-000065350000}"/>
    <cellStyle name="40% - Accent4 25" xfId="6195" xr:uid="{00000000-0005-0000-0000-000066350000}"/>
    <cellStyle name="40% - Accent4 25 2" xfId="6196" xr:uid="{00000000-0005-0000-0000-000067350000}"/>
    <cellStyle name="40% - Accent4 25 2 2" xfId="16573" xr:uid="{00000000-0005-0000-0000-000068350000}"/>
    <cellStyle name="40% - Accent4 25 2 3" xfId="12734" xr:uid="{00000000-0005-0000-0000-000069350000}"/>
    <cellStyle name="40% - Accent4 25 3" xfId="16572" xr:uid="{00000000-0005-0000-0000-00006A350000}"/>
    <cellStyle name="40% - Accent4 25 4" xfId="12733" xr:uid="{00000000-0005-0000-0000-00006B350000}"/>
    <cellStyle name="40% - Accent4 25_RH et QS" xfId="6197" xr:uid="{00000000-0005-0000-0000-00006C350000}"/>
    <cellStyle name="40% - Accent4 26" xfId="6198" xr:uid="{00000000-0005-0000-0000-00006D350000}"/>
    <cellStyle name="40% - Accent4 26 2" xfId="6199" xr:uid="{00000000-0005-0000-0000-00006E350000}"/>
    <cellStyle name="40% - Accent4 26 2 2" xfId="16575" xr:uid="{00000000-0005-0000-0000-00006F350000}"/>
    <cellStyle name="40% - Accent4 26 2 3" xfId="12737" xr:uid="{00000000-0005-0000-0000-000070350000}"/>
    <cellStyle name="40% - Accent4 26 3" xfId="16574" xr:uid="{00000000-0005-0000-0000-000071350000}"/>
    <cellStyle name="40% - Accent4 26 4" xfId="12736" xr:uid="{00000000-0005-0000-0000-000072350000}"/>
    <cellStyle name="40% - Accent4 26_RH et QS" xfId="6200" xr:uid="{00000000-0005-0000-0000-000073350000}"/>
    <cellStyle name="40% - Accent4 27" xfId="6201" xr:uid="{00000000-0005-0000-0000-000074350000}"/>
    <cellStyle name="40% - Accent4 27 2" xfId="6202" xr:uid="{00000000-0005-0000-0000-000075350000}"/>
    <cellStyle name="40% - Accent4 27 2 2" xfId="16577" xr:uid="{00000000-0005-0000-0000-000076350000}"/>
    <cellStyle name="40% - Accent4 27 2 3" xfId="12740" xr:uid="{00000000-0005-0000-0000-000077350000}"/>
    <cellStyle name="40% - Accent4 27 3" xfId="16576" xr:uid="{00000000-0005-0000-0000-000078350000}"/>
    <cellStyle name="40% - Accent4 27 4" xfId="12739" xr:uid="{00000000-0005-0000-0000-000079350000}"/>
    <cellStyle name="40% - Accent4 27_RH et QS" xfId="6203" xr:uid="{00000000-0005-0000-0000-00007A350000}"/>
    <cellStyle name="40% - Accent4 28" xfId="6204" xr:uid="{00000000-0005-0000-0000-00007B350000}"/>
    <cellStyle name="40% - Accent4 28 2" xfId="6205" xr:uid="{00000000-0005-0000-0000-00007C350000}"/>
    <cellStyle name="40% - Accent4 28 2 2" xfId="16579" xr:uid="{00000000-0005-0000-0000-00007D350000}"/>
    <cellStyle name="40% - Accent4 28 2 3" xfId="12743" xr:uid="{00000000-0005-0000-0000-00007E350000}"/>
    <cellStyle name="40% - Accent4 28 3" xfId="16578" xr:uid="{00000000-0005-0000-0000-00007F350000}"/>
    <cellStyle name="40% - Accent4 28 4" xfId="12742" xr:uid="{00000000-0005-0000-0000-000080350000}"/>
    <cellStyle name="40% - Accent4 28_RH et QS" xfId="6206" xr:uid="{00000000-0005-0000-0000-000081350000}"/>
    <cellStyle name="40% - Accent4 3" xfId="6207" xr:uid="{00000000-0005-0000-0000-000082350000}"/>
    <cellStyle name="40% - Accent4 3 2" xfId="6208" xr:uid="{00000000-0005-0000-0000-000083350000}"/>
    <cellStyle name="40% - Accent4 3 2 2" xfId="16581" xr:uid="{00000000-0005-0000-0000-000084350000}"/>
    <cellStyle name="40% - Accent4 3 2 3" xfId="12746" xr:uid="{00000000-0005-0000-0000-000085350000}"/>
    <cellStyle name="40% - Accent4 3 3" xfId="16580" xr:uid="{00000000-0005-0000-0000-000086350000}"/>
    <cellStyle name="40% - Accent4 3 4" xfId="12745" xr:uid="{00000000-0005-0000-0000-000087350000}"/>
    <cellStyle name="40% - Accent4 3_RH et QS" xfId="6209" xr:uid="{00000000-0005-0000-0000-000088350000}"/>
    <cellStyle name="40% - Accent4 4" xfId="6210" xr:uid="{00000000-0005-0000-0000-000089350000}"/>
    <cellStyle name="40% - Accent4 4 2" xfId="6211" xr:uid="{00000000-0005-0000-0000-00008A350000}"/>
    <cellStyle name="40% - Accent4 4 2 2" xfId="16583" xr:uid="{00000000-0005-0000-0000-00008B350000}"/>
    <cellStyle name="40% - Accent4 4 2 3" xfId="12748" xr:uid="{00000000-0005-0000-0000-00008C350000}"/>
    <cellStyle name="40% - Accent4 4 3" xfId="16582" xr:uid="{00000000-0005-0000-0000-00008D350000}"/>
    <cellStyle name="40% - Accent4 4 4" xfId="12747" xr:uid="{00000000-0005-0000-0000-00008E350000}"/>
    <cellStyle name="40% - Accent4 4_RH et QS" xfId="6212" xr:uid="{00000000-0005-0000-0000-00008F350000}"/>
    <cellStyle name="40% - Accent4 5" xfId="6213" xr:uid="{00000000-0005-0000-0000-000090350000}"/>
    <cellStyle name="40% - Accent4 5 2" xfId="6214" xr:uid="{00000000-0005-0000-0000-000091350000}"/>
    <cellStyle name="40% - Accent4 5 2 2" xfId="16585" xr:uid="{00000000-0005-0000-0000-000092350000}"/>
    <cellStyle name="40% - Accent4 5 2 3" xfId="12751" xr:uid="{00000000-0005-0000-0000-000093350000}"/>
    <cellStyle name="40% - Accent4 5 3" xfId="16584" xr:uid="{00000000-0005-0000-0000-000094350000}"/>
    <cellStyle name="40% - Accent4 5 4" xfId="12750" xr:uid="{00000000-0005-0000-0000-000095350000}"/>
    <cellStyle name="40% - Accent4 5_RH et QS" xfId="6215" xr:uid="{00000000-0005-0000-0000-000096350000}"/>
    <cellStyle name="40% - Accent4 6" xfId="6216" xr:uid="{00000000-0005-0000-0000-000097350000}"/>
    <cellStyle name="40% - Accent4 6 2" xfId="6217" xr:uid="{00000000-0005-0000-0000-000098350000}"/>
    <cellStyle name="40% - Accent4 6 2 2" xfId="16587" xr:uid="{00000000-0005-0000-0000-000099350000}"/>
    <cellStyle name="40% - Accent4 6 2 3" xfId="12754" xr:uid="{00000000-0005-0000-0000-00009A350000}"/>
    <cellStyle name="40% - Accent4 6 3" xfId="16586" xr:uid="{00000000-0005-0000-0000-00009B350000}"/>
    <cellStyle name="40% - Accent4 6 4" xfId="12753" xr:uid="{00000000-0005-0000-0000-00009C350000}"/>
    <cellStyle name="40% - Accent4 6_RH et QS" xfId="6218" xr:uid="{00000000-0005-0000-0000-00009D350000}"/>
    <cellStyle name="40% - Accent4 7" xfId="6219" xr:uid="{00000000-0005-0000-0000-00009E350000}"/>
    <cellStyle name="40% - Accent4 7 2" xfId="6220" xr:uid="{00000000-0005-0000-0000-00009F350000}"/>
    <cellStyle name="40% - Accent4 7 2 2" xfId="16589" xr:uid="{00000000-0005-0000-0000-0000A0350000}"/>
    <cellStyle name="40% - Accent4 7 2 3" xfId="12757" xr:uid="{00000000-0005-0000-0000-0000A1350000}"/>
    <cellStyle name="40% - Accent4 7 3" xfId="16588" xr:uid="{00000000-0005-0000-0000-0000A2350000}"/>
    <cellStyle name="40% - Accent4 7 4" xfId="12756" xr:uid="{00000000-0005-0000-0000-0000A3350000}"/>
    <cellStyle name="40% - Accent4 7_RH et QS" xfId="6221" xr:uid="{00000000-0005-0000-0000-0000A4350000}"/>
    <cellStyle name="40% - Accent4 8" xfId="6222" xr:uid="{00000000-0005-0000-0000-0000A5350000}"/>
    <cellStyle name="40% - Accent4 8 2" xfId="6223" xr:uid="{00000000-0005-0000-0000-0000A6350000}"/>
    <cellStyle name="40% - Accent4 8 2 2" xfId="16591" xr:uid="{00000000-0005-0000-0000-0000A7350000}"/>
    <cellStyle name="40% - Accent4 8 2 3" xfId="12760" xr:uid="{00000000-0005-0000-0000-0000A8350000}"/>
    <cellStyle name="40% - Accent4 8 3" xfId="16590" xr:uid="{00000000-0005-0000-0000-0000A9350000}"/>
    <cellStyle name="40% - Accent4 8 4" xfId="12759" xr:uid="{00000000-0005-0000-0000-0000AA350000}"/>
    <cellStyle name="40% - Accent4 8_RH et QS" xfId="6224" xr:uid="{00000000-0005-0000-0000-0000AB350000}"/>
    <cellStyle name="40% - Accent4 9" xfId="6225" xr:uid="{00000000-0005-0000-0000-0000AC350000}"/>
    <cellStyle name="40% - Accent4 9 2" xfId="6226" xr:uid="{00000000-0005-0000-0000-0000AD350000}"/>
    <cellStyle name="40% - Accent4 9 2 2" xfId="16593" xr:uid="{00000000-0005-0000-0000-0000AE350000}"/>
    <cellStyle name="40% - Accent4 9 2 3" xfId="12763" xr:uid="{00000000-0005-0000-0000-0000AF350000}"/>
    <cellStyle name="40% - Accent4 9 3" xfId="16592" xr:uid="{00000000-0005-0000-0000-0000B0350000}"/>
    <cellStyle name="40% - Accent4 9 4" xfId="12762" xr:uid="{00000000-0005-0000-0000-0000B1350000}"/>
    <cellStyle name="40% - Accent4 9_RH et QS" xfId="6227" xr:uid="{00000000-0005-0000-0000-0000B2350000}"/>
    <cellStyle name="40% - Accent5" xfId="3722" builtinId="47" customBuiltin="1"/>
    <cellStyle name="40% - Accent5 10" xfId="6228" xr:uid="{00000000-0005-0000-0000-0000B3350000}"/>
    <cellStyle name="40% - Accent5 10 2" xfId="6229" xr:uid="{00000000-0005-0000-0000-0000B4350000}"/>
    <cellStyle name="40% - Accent5 10 2 2" xfId="16595" xr:uid="{00000000-0005-0000-0000-0000B5350000}"/>
    <cellStyle name="40% - Accent5 10 2 3" xfId="12766" xr:uid="{00000000-0005-0000-0000-0000B6350000}"/>
    <cellStyle name="40% - Accent5 10 3" xfId="16594" xr:uid="{00000000-0005-0000-0000-0000B7350000}"/>
    <cellStyle name="40% - Accent5 10 4" xfId="12765" xr:uid="{00000000-0005-0000-0000-0000B8350000}"/>
    <cellStyle name="40% - Accent5 10_RH et QS" xfId="6230" xr:uid="{00000000-0005-0000-0000-0000B9350000}"/>
    <cellStyle name="40% - Accent5 11" xfId="6231" xr:uid="{00000000-0005-0000-0000-0000BA350000}"/>
    <cellStyle name="40% - Accent5 11 2" xfId="6232" xr:uid="{00000000-0005-0000-0000-0000BB350000}"/>
    <cellStyle name="40% - Accent5 11 2 2" xfId="16597" xr:uid="{00000000-0005-0000-0000-0000BC350000}"/>
    <cellStyle name="40% - Accent5 11 2 3" xfId="12769" xr:uid="{00000000-0005-0000-0000-0000BD350000}"/>
    <cellStyle name="40% - Accent5 11 3" xfId="16596" xr:uid="{00000000-0005-0000-0000-0000BE350000}"/>
    <cellStyle name="40% - Accent5 11 4" xfId="12768" xr:uid="{00000000-0005-0000-0000-0000BF350000}"/>
    <cellStyle name="40% - Accent5 11_RH et QS" xfId="6233" xr:uid="{00000000-0005-0000-0000-0000C0350000}"/>
    <cellStyle name="40% - Accent5 12" xfId="6234" xr:uid="{00000000-0005-0000-0000-0000C1350000}"/>
    <cellStyle name="40% - Accent5 12 2" xfId="6235" xr:uid="{00000000-0005-0000-0000-0000C2350000}"/>
    <cellStyle name="40% - Accent5 12 2 2" xfId="16599" xr:uid="{00000000-0005-0000-0000-0000C3350000}"/>
    <cellStyle name="40% - Accent5 12 2 3" xfId="12772" xr:uid="{00000000-0005-0000-0000-0000C4350000}"/>
    <cellStyle name="40% - Accent5 12 3" xfId="16598" xr:uid="{00000000-0005-0000-0000-0000C5350000}"/>
    <cellStyle name="40% - Accent5 12 4" xfId="12771" xr:uid="{00000000-0005-0000-0000-0000C6350000}"/>
    <cellStyle name="40% - Accent5 12_RH et QS" xfId="6236" xr:uid="{00000000-0005-0000-0000-0000C7350000}"/>
    <cellStyle name="40% - Accent5 13" xfId="6237" xr:uid="{00000000-0005-0000-0000-0000C8350000}"/>
    <cellStyle name="40% - Accent5 13 2" xfId="6238" xr:uid="{00000000-0005-0000-0000-0000C9350000}"/>
    <cellStyle name="40% - Accent5 13 2 2" xfId="16601" xr:uid="{00000000-0005-0000-0000-0000CA350000}"/>
    <cellStyle name="40% - Accent5 13 2 3" xfId="12775" xr:uid="{00000000-0005-0000-0000-0000CB350000}"/>
    <cellStyle name="40% - Accent5 13 3" xfId="16600" xr:uid="{00000000-0005-0000-0000-0000CC350000}"/>
    <cellStyle name="40% - Accent5 13 4" xfId="12774" xr:uid="{00000000-0005-0000-0000-0000CD350000}"/>
    <cellStyle name="40% - Accent5 13_RH et QS" xfId="6239" xr:uid="{00000000-0005-0000-0000-0000CE350000}"/>
    <cellStyle name="40% - Accent5 14" xfId="6240" xr:uid="{00000000-0005-0000-0000-0000CF350000}"/>
    <cellStyle name="40% - Accent5 14 2" xfId="6241" xr:uid="{00000000-0005-0000-0000-0000D0350000}"/>
    <cellStyle name="40% - Accent5 14 2 2" xfId="16603" xr:uid="{00000000-0005-0000-0000-0000D1350000}"/>
    <cellStyle name="40% - Accent5 14 2 3" xfId="12778" xr:uid="{00000000-0005-0000-0000-0000D2350000}"/>
    <cellStyle name="40% - Accent5 14 3" xfId="16602" xr:uid="{00000000-0005-0000-0000-0000D3350000}"/>
    <cellStyle name="40% - Accent5 14 4" xfId="12777" xr:uid="{00000000-0005-0000-0000-0000D4350000}"/>
    <cellStyle name="40% - Accent5 14_RH et QS" xfId="6242" xr:uid="{00000000-0005-0000-0000-0000D5350000}"/>
    <cellStyle name="40% - Accent5 15" xfId="6243" xr:uid="{00000000-0005-0000-0000-0000D6350000}"/>
    <cellStyle name="40% - Accent5 15 2" xfId="6244" xr:uid="{00000000-0005-0000-0000-0000D7350000}"/>
    <cellStyle name="40% - Accent5 15 2 2" xfId="16605" xr:uid="{00000000-0005-0000-0000-0000D8350000}"/>
    <cellStyle name="40% - Accent5 15 2 3" xfId="12781" xr:uid="{00000000-0005-0000-0000-0000D9350000}"/>
    <cellStyle name="40% - Accent5 15 3" xfId="16604" xr:uid="{00000000-0005-0000-0000-0000DA350000}"/>
    <cellStyle name="40% - Accent5 15 4" xfId="12780" xr:uid="{00000000-0005-0000-0000-0000DB350000}"/>
    <cellStyle name="40% - Accent5 15_RH et QS" xfId="6245" xr:uid="{00000000-0005-0000-0000-0000DC350000}"/>
    <cellStyle name="40% - Accent5 16" xfId="6246" xr:uid="{00000000-0005-0000-0000-0000DD350000}"/>
    <cellStyle name="40% - Accent5 16 2" xfId="6247" xr:uid="{00000000-0005-0000-0000-0000DE350000}"/>
    <cellStyle name="40% - Accent5 16 2 2" xfId="16607" xr:uid="{00000000-0005-0000-0000-0000DF350000}"/>
    <cellStyle name="40% - Accent5 16 2 3" xfId="12784" xr:uid="{00000000-0005-0000-0000-0000E0350000}"/>
    <cellStyle name="40% - Accent5 16 3" xfId="16606" xr:uid="{00000000-0005-0000-0000-0000E1350000}"/>
    <cellStyle name="40% - Accent5 16 4" xfId="12783" xr:uid="{00000000-0005-0000-0000-0000E2350000}"/>
    <cellStyle name="40% - Accent5 16_RH et QS" xfId="6248" xr:uid="{00000000-0005-0000-0000-0000E3350000}"/>
    <cellStyle name="40% - Accent5 17" xfId="6249" xr:uid="{00000000-0005-0000-0000-0000E4350000}"/>
    <cellStyle name="40% - Accent5 17 2" xfId="6250" xr:uid="{00000000-0005-0000-0000-0000E5350000}"/>
    <cellStyle name="40% - Accent5 17 2 2" xfId="16609" xr:uid="{00000000-0005-0000-0000-0000E6350000}"/>
    <cellStyle name="40% - Accent5 17 2 3" xfId="12787" xr:uid="{00000000-0005-0000-0000-0000E7350000}"/>
    <cellStyle name="40% - Accent5 17 3" xfId="16608" xr:uid="{00000000-0005-0000-0000-0000E8350000}"/>
    <cellStyle name="40% - Accent5 17 4" xfId="12786" xr:uid="{00000000-0005-0000-0000-0000E9350000}"/>
    <cellStyle name="40% - Accent5 17_RH et QS" xfId="6251" xr:uid="{00000000-0005-0000-0000-0000EA350000}"/>
    <cellStyle name="40% - Accent5 18" xfId="6252" xr:uid="{00000000-0005-0000-0000-0000EB350000}"/>
    <cellStyle name="40% - Accent5 18 2" xfId="6253" xr:uid="{00000000-0005-0000-0000-0000EC350000}"/>
    <cellStyle name="40% - Accent5 18 2 2" xfId="16611" xr:uid="{00000000-0005-0000-0000-0000ED350000}"/>
    <cellStyle name="40% - Accent5 18 2 3" xfId="12790" xr:uid="{00000000-0005-0000-0000-0000EE350000}"/>
    <cellStyle name="40% - Accent5 18 3" xfId="16610" xr:uid="{00000000-0005-0000-0000-0000EF350000}"/>
    <cellStyle name="40% - Accent5 18 4" xfId="12789" xr:uid="{00000000-0005-0000-0000-0000F0350000}"/>
    <cellStyle name="40% - Accent5 18_RH et QS" xfId="6254" xr:uid="{00000000-0005-0000-0000-0000F1350000}"/>
    <cellStyle name="40% - Accent5 19" xfId="6255" xr:uid="{00000000-0005-0000-0000-0000F2350000}"/>
    <cellStyle name="40% - Accent5 19 2" xfId="6256" xr:uid="{00000000-0005-0000-0000-0000F3350000}"/>
    <cellStyle name="40% - Accent5 19 2 2" xfId="16613" xr:uid="{00000000-0005-0000-0000-0000F4350000}"/>
    <cellStyle name="40% - Accent5 19 2 3" xfId="12793" xr:uid="{00000000-0005-0000-0000-0000F5350000}"/>
    <cellStyle name="40% - Accent5 19 3" xfId="16612" xr:uid="{00000000-0005-0000-0000-0000F6350000}"/>
    <cellStyle name="40% - Accent5 19 4" xfId="12792" xr:uid="{00000000-0005-0000-0000-0000F7350000}"/>
    <cellStyle name="40% - Accent5 19_RH et QS" xfId="6257" xr:uid="{00000000-0005-0000-0000-0000F8350000}"/>
    <cellStyle name="40% - Accent5 2" xfId="6258" xr:uid="{00000000-0005-0000-0000-0000F9350000}"/>
    <cellStyle name="40% - Accent5 2 2" xfId="6259" xr:uid="{00000000-0005-0000-0000-0000FA350000}"/>
    <cellStyle name="40% - Accent5 2 2 2" xfId="16615" xr:uid="{00000000-0005-0000-0000-0000FB350000}"/>
    <cellStyle name="40% - Accent5 2 2 3" xfId="12796" xr:uid="{00000000-0005-0000-0000-0000FC350000}"/>
    <cellStyle name="40% - Accent5 2 3" xfId="16614" xr:uid="{00000000-0005-0000-0000-0000FD350000}"/>
    <cellStyle name="40% - Accent5 2 4" xfId="12795" xr:uid="{00000000-0005-0000-0000-0000FE350000}"/>
    <cellStyle name="40% - Accent5 2_RH et QS" xfId="6260" xr:uid="{00000000-0005-0000-0000-0000FF350000}"/>
    <cellStyle name="40% - Accent5 20" xfId="6261" xr:uid="{00000000-0005-0000-0000-000000360000}"/>
    <cellStyle name="40% - Accent5 20 2" xfId="6262" xr:uid="{00000000-0005-0000-0000-000001360000}"/>
    <cellStyle name="40% - Accent5 20 2 2" xfId="16617" xr:uid="{00000000-0005-0000-0000-000002360000}"/>
    <cellStyle name="40% - Accent5 20 2 3" xfId="12798" xr:uid="{00000000-0005-0000-0000-000003360000}"/>
    <cellStyle name="40% - Accent5 20 3" xfId="16616" xr:uid="{00000000-0005-0000-0000-000004360000}"/>
    <cellStyle name="40% - Accent5 20 4" xfId="12797" xr:uid="{00000000-0005-0000-0000-000005360000}"/>
    <cellStyle name="40% - Accent5 20_RH et QS" xfId="6263" xr:uid="{00000000-0005-0000-0000-000006360000}"/>
    <cellStyle name="40% - Accent5 21" xfId="6264" xr:uid="{00000000-0005-0000-0000-000007360000}"/>
    <cellStyle name="40% - Accent5 21 2" xfId="6265" xr:uid="{00000000-0005-0000-0000-000008360000}"/>
    <cellStyle name="40% - Accent5 21 2 2" xfId="16619" xr:uid="{00000000-0005-0000-0000-000009360000}"/>
    <cellStyle name="40% - Accent5 21 2 3" xfId="12800" xr:uid="{00000000-0005-0000-0000-00000A360000}"/>
    <cellStyle name="40% - Accent5 21 3" xfId="16618" xr:uid="{00000000-0005-0000-0000-00000B360000}"/>
    <cellStyle name="40% - Accent5 21 4" xfId="12799" xr:uid="{00000000-0005-0000-0000-00000C360000}"/>
    <cellStyle name="40% - Accent5 21_RH et QS" xfId="6266" xr:uid="{00000000-0005-0000-0000-00000D360000}"/>
    <cellStyle name="40% - Accent5 22" xfId="6267" xr:uid="{00000000-0005-0000-0000-00000E360000}"/>
    <cellStyle name="40% - Accent5 22 2" xfId="6268" xr:uid="{00000000-0005-0000-0000-00000F360000}"/>
    <cellStyle name="40% - Accent5 22 2 2" xfId="16621" xr:uid="{00000000-0005-0000-0000-000010360000}"/>
    <cellStyle name="40% - Accent5 22 2 3" xfId="12802" xr:uid="{00000000-0005-0000-0000-000011360000}"/>
    <cellStyle name="40% - Accent5 22 3" xfId="16620" xr:uid="{00000000-0005-0000-0000-000012360000}"/>
    <cellStyle name="40% - Accent5 22 4" xfId="12801" xr:uid="{00000000-0005-0000-0000-000013360000}"/>
    <cellStyle name="40% - Accent5 22_RH et QS" xfId="6269" xr:uid="{00000000-0005-0000-0000-000014360000}"/>
    <cellStyle name="40% - Accent5 23" xfId="6270" xr:uid="{00000000-0005-0000-0000-000015360000}"/>
    <cellStyle name="40% - Accent5 23 2" xfId="6271" xr:uid="{00000000-0005-0000-0000-000016360000}"/>
    <cellStyle name="40% - Accent5 23 2 2" xfId="16623" xr:uid="{00000000-0005-0000-0000-000017360000}"/>
    <cellStyle name="40% - Accent5 23 2 3" xfId="12804" xr:uid="{00000000-0005-0000-0000-000018360000}"/>
    <cellStyle name="40% - Accent5 23 3" xfId="16622" xr:uid="{00000000-0005-0000-0000-000019360000}"/>
    <cellStyle name="40% - Accent5 23 4" xfId="12803" xr:uid="{00000000-0005-0000-0000-00001A360000}"/>
    <cellStyle name="40% - Accent5 23_RH et QS" xfId="6272" xr:uid="{00000000-0005-0000-0000-00001B360000}"/>
    <cellStyle name="40% - Accent5 24" xfId="6273" xr:uid="{00000000-0005-0000-0000-00001C360000}"/>
    <cellStyle name="40% - Accent5 24 2" xfId="6274" xr:uid="{00000000-0005-0000-0000-00001D360000}"/>
    <cellStyle name="40% - Accent5 24 2 2" xfId="16625" xr:uid="{00000000-0005-0000-0000-00001E360000}"/>
    <cellStyle name="40% - Accent5 24 2 3" xfId="12806" xr:uid="{00000000-0005-0000-0000-00001F360000}"/>
    <cellStyle name="40% - Accent5 24 3" xfId="16624" xr:uid="{00000000-0005-0000-0000-000020360000}"/>
    <cellStyle name="40% - Accent5 24 4" xfId="12805" xr:uid="{00000000-0005-0000-0000-000021360000}"/>
    <cellStyle name="40% - Accent5 24_RH et QS" xfId="6275" xr:uid="{00000000-0005-0000-0000-000022360000}"/>
    <cellStyle name="40% - Accent5 25" xfId="6276" xr:uid="{00000000-0005-0000-0000-000023360000}"/>
    <cellStyle name="40% - Accent5 25 2" xfId="6277" xr:uid="{00000000-0005-0000-0000-000024360000}"/>
    <cellStyle name="40% - Accent5 25 2 2" xfId="16627" xr:uid="{00000000-0005-0000-0000-000025360000}"/>
    <cellStyle name="40% - Accent5 25 2 3" xfId="12808" xr:uid="{00000000-0005-0000-0000-000026360000}"/>
    <cellStyle name="40% - Accent5 25 3" xfId="16626" xr:uid="{00000000-0005-0000-0000-000027360000}"/>
    <cellStyle name="40% - Accent5 25 4" xfId="12807" xr:uid="{00000000-0005-0000-0000-000028360000}"/>
    <cellStyle name="40% - Accent5 25_RH et QS" xfId="6278" xr:uid="{00000000-0005-0000-0000-000029360000}"/>
    <cellStyle name="40% - Accent5 26" xfId="6279" xr:uid="{00000000-0005-0000-0000-00002A360000}"/>
    <cellStyle name="40% - Accent5 26 2" xfId="6280" xr:uid="{00000000-0005-0000-0000-00002B360000}"/>
    <cellStyle name="40% - Accent5 26 2 2" xfId="16629" xr:uid="{00000000-0005-0000-0000-00002C360000}"/>
    <cellStyle name="40% - Accent5 26 2 3" xfId="12810" xr:uid="{00000000-0005-0000-0000-00002D360000}"/>
    <cellStyle name="40% - Accent5 26 3" xfId="16628" xr:uid="{00000000-0005-0000-0000-00002E360000}"/>
    <cellStyle name="40% - Accent5 26 4" xfId="12809" xr:uid="{00000000-0005-0000-0000-00002F360000}"/>
    <cellStyle name="40% - Accent5 26_RH et QS" xfId="6281" xr:uid="{00000000-0005-0000-0000-000030360000}"/>
    <cellStyle name="40% - Accent5 27" xfId="6282" xr:uid="{00000000-0005-0000-0000-000031360000}"/>
    <cellStyle name="40% - Accent5 27 2" xfId="6283" xr:uid="{00000000-0005-0000-0000-000032360000}"/>
    <cellStyle name="40% - Accent5 27 2 2" xfId="16631" xr:uid="{00000000-0005-0000-0000-000033360000}"/>
    <cellStyle name="40% - Accent5 27 2 3" xfId="12812" xr:uid="{00000000-0005-0000-0000-000034360000}"/>
    <cellStyle name="40% - Accent5 27 3" xfId="16630" xr:uid="{00000000-0005-0000-0000-000035360000}"/>
    <cellStyle name="40% - Accent5 27 4" xfId="12811" xr:uid="{00000000-0005-0000-0000-000036360000}"/>
    <cellStyle name="40% - Accent5 27_RH et QS" xfId="6284" xr:uid="{00000000-0005-0000-0000-000037360000}"/>
    <cellStyle name="40% - Accent5 28" xfId="6285" xr:uid="{00000000-0005-0000-0000-000038360000}"/>
    <cellStyle name="40% - Accent5 28 2" xfId="6286" xr:uid="{00000000-0005-0000-0000-000039360000}"/>
    <cellStyle name="40% - Accent5 28 2 2" xfId="16633" xr:uid="{00000000-0005-0000-0000-00003A360000}"/>
    <cellStyle name="40% - Accent5 28 2 3" xfId="12814" xr:uid="{00000000-0005-0000-0000-00003B360000}"/>
    <cellStyle name="40% - Accent5 28 3" xfId="16632" xr:uid="{00000000-0005-0000-0000-00003C360000}"/>
    <cellStyle name="40% - Accent5 28 4" xfId="12813" xr:uid="{00000000-0005-0000-0000-00003D360000}"/>
    <cellStyle name="40% - Accent5 28_RH et QS" xfId="6287" xr:uid="{00000000-0005-0000-0000-00003E360000}"/>
    <cellStyle name="40% - Accent5 3" xfId="6288" xr:uid="{00000000-0005-0000-0000-00003F360000}"/>
    <cellStyle name="40% - Accent5 3 2" xfId="6289" xr:uid="{00000000-0005-0000-0000-000040360000}"/>
    <cellStyle name="40% - Accent5 3 2 2" xfId="16635" xr:uid="{00000000-0005-0000-0000-000041360000}"/>
    <cellStyle name="40% - Accent5 3 2 3" xfId="12816" xr:uid="{00000000-0005-0000-0000-000042360000}"/>
    <cellStyle name="40% - Accent5 3 3" xfId="16634" xr:uid="{00000000-0005-0000-0000-000043360000}"/>
    <cellStyle name="40% - Accent5 3 4" xfId="12815" xr:uid="{00000000-0005-0000-0000-000044360000}"/>
    <cellStyle name="40% - Accent5 3_RH et QS" xfId="6290" xr:uid="{00000000-0005-0000-0000-000045360000}"/>
    <cellStyle name="40% - Accent5 4" xfId="6291" xr:uid="{00000000-0005-0000-0000-000046360000}"/>
    <cellStyle name="40% - Accent5 4 2" xfId="6292" xr:uid="{00000000-0005-0000-0000-000047360000}"/>
    <cellStyle name="40% - Accent5 4 2 2" xfId="16637" xr:uid="{00000000-0005-0000-0000-000048360000}"/>
    <cellStyle name="40% - Accent5 4 2 3" xfId="12818" xr:uid="{00000000-0005-0000-0000-000049360000}"/>
    <cellStyle name="40% - Accent5 4 3" xfId="16636" xr:uid="{00000000-0005-0000-0000-00004A360000}"/>
    <cellStyle name="40% - Accent5 4 4" xfId="12817" xr:uid="{00000000-0005-0000-0000-00004B360000}"/>
    <cellStyle name="40% - Accent5 4_RH et QS" xfId="6293" xr:uid="{00000000-0005-0000-0000-00004C360000}"/>
    <cellStyle name="40% - Accent5 5" xfId="6294" xr:uid="{00000000-0005-0000-0000-00004D360000}"/>
    <cellStyle name="40% - Accent5 5 2" xfId="6295" xr:uid="{00000000-0005-0000-0000-00004E360000}"/>
    <cellStyle name="40% - Accent5 5 2 2" xfId="16639" xr:uid="{00000000-0005-0000-0000-00004F360000}"/>
    <cellStyle name="40% - Accent5 5 2 3" xfId="12820" xr:uid="{00000000-0005-0000-0000-000050360000}"/>
    <cellStyle name="40% - Accent5 5 3" xfId="16638" xr:uid="{00000000-0005-0000-0000-000051360000}"/>
    <cellStyle name="40% - Accent5 5 4" xfId="12819" xr:uid="{00000000-0005-0000-0000-000052360000}"/>
    <cellStyle name="40% - Accent5 5_RH et QS" xfId="6296" xr:uid="{00000000-0005-0000-0000-000053360000}"/>
    <cellStyle name="40% - Accent5 6" xfId="6297" xr:uid="{00000000-0005-0000-0000-000054360000}"/>
    <cellStyle name="40% - Accent5 6 2" xfId="6298" xr:uid="{00000000-0005-0000-0000-000055360000}"/>
    <cellStyle name="40% - Accent5 6 2 2" xfId="16641" xr:uid="{00000000-0005-0000-0000-000056360000}"/>
    <cellStyle name="40% - Accent5 6 2 3" xfId="12822" xr:uid="{00000000-0005-0000-0000-000057360000}"/>
    <cellStyle name="40% - Accent5 6 3" xfId="16640" xr:uid="{00000000-0005-0000-0000-000058360000}"/>
    <cellStyle name="40% - Accent5 6 4" xfId="12821" xr:uid="{00000000-0005-0000-0000-000059360000}"/>
    <cellStyle name="40% - Accent5 6_RH et QS" xfId="6299" xr:uid="{00000000-0005-0000-0000-00005A360000}"/>
    <cellStyle name="40% - Accent5 7" xfId="6300" xr:uid="{00000000-0005-0000-0000-00005B360000}"/>
    <cellStyle name="40% - Accent5 7 2" xfId="6301" xr:uid="{00000000-0005-0000-0000-00005C360000}"/>
    <cellStyle name="40% - Accent5 7 2 2" xfId="16643" xr:uid="{00000000-0005-0000-0000-00005D360000}"/>
    <cellStyle name="40% - Accent5 7 2 3" xfId="12824" xr:uid="{00000000-0005-0000-0000-00005E360000}"/>
    <cellStyle name="40% - Accent5 7 3" xfId="16642" xr:uid="{00000000-0005-0000-0000-00005F360000}"/>
    <cellStyle name="40% - Accent5 7 4" xfId="12823" xr:uid="{00000000-0005-0000-0000-000060360000}"/>
    <cellStyle name="40% - Accent5 7_RH et QS" xfId="6302" xr:uid="{00000000-0005-0000-0000-000061360000}"/>
    <cellStyle name="40% - Accent5 8" xfId="6303" xr:uid="{00000000-0005-0000-0000-000062360000}"/>
    <cellStyle name="40% - Accent5 8 2" xfId="6304" xr:uid="{00000000-0005-0000-0000-000063360000}"/>
    <cellStyle name="40% - Accent5 8 2 2" xfId="16645" xr:uid="{00000000-0005-0000-0000-000064360000}"/>
    <cellStyle name="40% - Accent5 8 2 3" xfId="12826" xr:uid="{00000000-0005-0000-0000-000065360000}"/>
    <cellStyle name="40% - Accent5 8 3" xfId="16644" xr:uid="{00000000-0005-0000-0000-000066360000}"/>
    <cellStyle name="40% - Accent5 8 4" xfId="12825" xr:uid="{00000000-0005-0000-0000-000067360000}"/>
    <cellStyle name="40% - Accent5 8_RH et QS" xfId="6305" xr:uid="{00000000-0005-0000-0000-000068360000}"/>
    <cellStyle name="40% - Accent5 9" xfId="6306" xr:uid="{00000000-0005-0000-0000-000069360000}"/>
    <cellStyle name="40% - Accent5 9 2" xfId="6307" xr:uid="{00000000-0005-0000-0000-00006A360000}"/>
    <cellStyle name="40% - Accent5 9 2 2" xfId="16647" xr:uid="{00000000-0005-0000-0000-00006B360000}"/>
    <cellStyle name="40% - Accent5 9 2 3" xfId="12828" xr:uid="{00000000-0005-0000-0000-00006C360000}"/>
    <cellStyle name="40% - Accent5 9 3" xfId="16646" xr:uid="{00000000-0005-0000-0000-00006D360000}"/>
    <cellStyle name="40% - Accent5 9 4" xfId="12827" xr:uid="{00000000-0005-0000-0000-00006E360000}"/>
    <cellStyle name="40% - Accent5 9_RH et QS" xfId="6308" xr:uid="{00000000-0005-0000-0000-00006F360000}"/>
    <cellStyle name="40% - Accent6" xfId="3726" builtinId="51" customBuiltin="1"/>
    <cellStyle name="40% - Accent6 10" xfId="6309" xr:uid="{00000000-0005-0000-0000-000070360000}"/>
    <cellStyle name="40% - Accent6 10 2" xfId="6310" xr:uid="{00000000-0005-0000-0000-000071360000}"/>
    <cellStyle name="40% - Accent6 10 2 2" xfId="16649" xr:uid="{00000000-0005-0000-0000-000072360000}"/>
    <cellStyle name="40% - Accent6 10 2 3" xfId="12830" xr:uid="{00000000-0005-0000-0000-000073360000}"/>
    <cellStyle name="40% - Accent6 10 3" xfId="16648" xr:uid="{00000000-0005-0000-0000-000074360000}"/>
    <cellStyle name="40% - Accent6 10 4" xfId="12829" xr:uid="{00000000-0005-0000-0000-000075360000}"/>
    <cellStyle name="40% - Accent6 10_RH et QS" xfId="6311" xr:uid="{00000000-0005-0000-0000-000076360000}"/>
    <cellStyle name="40% - Accent6 11" xfId="6312" xr:uid="{00000000-0005-0000-0000-000077360000}"/>
    <cellStyle name="40% - Accent6 11 2" xfId="6313" xr:uid="{00000000-0005-0000-0000-000078360000}"/>
    <cellStyle name="40% - Accent6 11 2 2" xfId="16651" xr:uid="{00000000-0005-0000-0000-000079360000}"/>
    <cellStyle name="40% - Accent6 11 2 3" xfId="12832" xr:uid="{00000000-0005-0000-0000-00007A360000}"/>
    <cellStyle name="40% - Accent6 11 3" xfId="16650" xr:uid="{00000000-0005-0000-0000-00007B360000}"/>
    <cellStyle name="40% - Accent6 11 4" xfId="12831" xr:uid="{00000000-0005-0000-0000-00007C360000}"/>
    <cellStyle name="40% - Accent6 11_RH et QS" xfId="6314" xr:uid="{00000000-0005-0000-0000-00007D360000}"/>
    <cellStyle name="40% - Accent6 12" xfId="6315" xr:uid="{00000000-0005-0000-0000-00007E360000}"/>
    <cellStyle name="40% - Accent6 12 2" xfId="6316" xr:uid="{00000000-0005-0000-0000-00007F360000}"/>
    <cellStyle name="40% - Accent6 12 2 2" xfId="16653" xr:uid="{00000000-0005-0000-0000-000080360000}"/>
    <cellStyle name="40% - Accent6 12 2 3" xfId="12834" xr:uid="{00000000-0005-0000-0000-000081360000}"/>
    <cellStyle name="40% - Accent6 12 3" xfId="16652" xr:uid="{00000000-0005-0000-0000-000082360000}"/>
    <cellStyle name="40% - Accent6 12 4" xfId="12833" xr:uid="{00000000-0005-0000-0000-000083360000}"/>
    <cellStyle name="40% - Accent6 12_RH et QS" xfId="6317" xr:uid="{00000000-0005-0000-0000-000084360000}"/>
    <cellStyle name="40% - Accent6 13" xfId="6318" xr:uid="{00000000-0005-0000-0000-000085360000}"/>
    <cellStyle name="40% - Accent6 13 2" xfId="6319" xr:uid="{00000000-0005-0000-0000-000086360000}"/>
    <cellStyle name="40% - Accent6 13 2 2" xfId="16655" xr:uid="{00000000-0005-0000-0000-000087360000}"/>
    <cellStyle name="40% - Accent6 13 2 3" xfId="12836" xr:uid="{00000000-0005-0000-0000-000088360000}"/>
    <cellStyle name="40% - Accent6 13 3" xfId="16654" xr:uid="{00000000-0005-0000-0000-000089360000}"/>
    <cellStyle name="40% - Accent6 13 4" xfId="12835" xr:uid="{00000000-0005-0000-0000-00008A360000}"/>
    <cellStyle name="40% - Accent6 13_RH et QS" xfId="6320" xr:uid="{00000000-0005-0000-0000-00008B360000}"/>
    <cellStyle name="40% - Accent6 14" xfId="6321" xr:uid="{00000000-0005-0000-0000-00008C360000}"/>
    <cellStyle name="40% - Accent6 14 2" xfId="6322" xr:uid="{00000000-0005-0000-0000-00008D360000}"/>
    <cellStyle name="40% - Accent6 14 2 2" xfId="16657" xr:uid="{00000000-0005-0000-0000-00008E360000}"/>
    <cellStyle name="40% - Accent6 14 2 3" xfId="12838" xr:uid="{00000000-0005-0000-0000-00008F360000}"/>
    <cellStyle name="40% - Accent6 14 3" xfId="16656" xr:uid="{00000000-0005-0000-0000-000090360000}"/>
    <cellStyle name="40% - Accent6 14 4" xfId="12837" xr:uid="{00000000-0005-0000-0000-000091360000}"/>
    <cellStyle name="40% - Accent6 14_RH et QS" xfId="6323" xr:uid="{00000000-0005-0000-0000-000092360000}"/>
    <cellStyle name="40% - Accent6 15" xfId="6324" xr:uid="{00000000-0005-0000-0000-000093360000}"/>
    <cellStyle name="40% - Accent6 15 2" xfId="6325" xr:uid="{00000000-0005-0000-0000-000094360000}"/>
    <cellStyle name="40% - Accent6 15 2 2" xfId="16659" xr:uid="{00000000-0005-0000-0000-000095360000}"/>
    <cellStyle name="40% - Accent6 15 2 3" xfId="12840" xr:uid="{00000000-0005-0000-0000-000096360000}"/>
    <cellStyle name="40% - Accent6 15 3" xfId="16658" xr:uid="{00000000-0005-0000-0000-000097360000}"/>
    <cellStyle name="40% - Accent6 15 4" xfId="12839" xr:uid="{00000000-0005-0000-0000-000098360000}"/>
    <cellStyle name="40% - Accent6 15_RH et QS" xfId="6326" xr:uid="{00000000-0005-0000-0000-000099360000}"/>
    <cellStyle name="40% - Accent6 16" xfId="6327" xr:uid="{00000000-0005-0000-0000-00009A360000}"/>
    <cellStyle name="40% - Accent6 16 2" xfId="6328" xr:uid="{00000000-0005-0000-0000-00009B360000}"/>
    <cellStyle name="40% - Accent6 16 2 2" xfId="16661" xr:uid="{00000000-0005-0000-0000-00009C360000}"/>
    <cellStyle name="40% - Accent6 16 2 3" xfId="12842" xr:uid="{00000000-0005-0000-0000-00009D360000}"/>
    <cellStyle name="40% - Accent6 16 3" xfId="16660" xr:uid="{00000000-0005-0000-0000-00009E360000}"/>
    <cellStyle name="40% - Accent6 16 4" xfId="12841" xr:uid="{00000000-0005-0000-0000-00009F360000}"/>
    <cellStyle name="40% - Accent6 16_RH et QS" xfId="6329" xr:uid="{00000000-0005-0000-0000-0000A0360000}"/>
    <cellStyle name="40% - Accent6 17" xfId="6330" xr:uid="{00000000-0005-0000-0000-0000A1360000}"/>
    <cellStyle name="40% - Accent6 17 2" xfId="6331" xr:uid="{00000000-0005-0000-0000-0000A2360000}"/>
    <cellStyle name="40% - Accent6 17 2 2" xfId="16663" xr:uid="{00000000-0005-0000-0000-0000A3360000}"/>
    <cellStyle name="40% - Accent6 17 2 3" xfId="12844" xr:uid="{00000000-0005-0000-0000-0000A4360000}"/>
    <cellStyle name="40% - Accent6 17 3" xfId="16662" xr:uid="{00000000-0005-0000-0000-0000A5360000}"/>
    <cellStyle name="40% - Accent6 17 4" xfId="12843" xr:uid="{00000000-0005-0000-0000-0000A6360000}"/>
    <cellStyle name="40% - Accent6 17_RH et QS" xfId="6332" xr:uid="{00000000-0005-0000-0000-0000A7360000}"/>
    <cellStyle name="40% - Accent6 18" xfId="6333" xr:uid="{00000000-0005-0000-0000-0000A8360000}"/>
    <cellStyle name="40% - Accent6 18 2" xfId="6334" xr:uid="{00000000-0005-0000-0000-0000A9360000}"/>
    <cellStyle name="40% - Accent6 18 2 2" xfId="16665" xr:uid="{00000000-0005-0000-0000-0000AA360000}"/>
    <cellStyle name="40% - Accent6 18 2 3" xfId="12846" xr:uid="{00000000-0005-0000-0000-0000AB360000}"/>
    <cellStyle name="40% - Accent6 18 3" xfId="16664" xr:uid="{00000000-0005-0000-0000-0000AC360000}"/>
    <cellStyle name="40% - Accent6 18 4" xfId="12845" xr:uid="{00000000-0005-0000-0000-0000AD360000}"/>
    <cellStyle name="40% - Accent6 18_RH et QS" xfId="6335" xr:uid="{00000000-0005-0000-0000-0000AE360000}"/>
    <cellStyle name="40% - Accent6 19" xfId="6336" xr:uid="{00000000-0005-0000-0000-0000AF360000}"/>
    <cellStyle name="40% - Accent6 19 2" xfId="6337" xr:uid="{00000000-0005-0000-0000-0000B0360000}"/>
    <cellStyle name="40% - Accent6 19 2 2" xfId="16667" xr:uid="{00000000-0005-0000-0000-0000B1360000}"/>
    <cellStyle name="40% - Accent6 19 2 3" xfId="12848" xr:uid="{00000000-0005-0000-0000-0000B2360000}"/>
    <cellStyle name="40% - Accent6 19 3" xfId="16666" xr:uid="{00000000-0005-0000-0000-0000B3360000}"/>
    <cellStyle name="40% - Accent6 19 4" xfId="12847" xr:uid="{00000000-0005-0000-0000-0000B4360000}"/>
    <cellStyle name="40% - Accent6 19_RH et QS" xfId="6338" xr:uid="{00000000-0005-0000-0000-0000B5360000}"/>
    <cellStyle name="40% - Accent6 2" xfId="6339" xr:uid="{00000000-0005-0000-0000-0000B6360000}"/>
    <cellStyle name="40% - Accent6 2 2" xfId="6340" xr:uid="{00000000-0005-0000-0000-0000B7360000}"/>
    <cellStyle name="40% - Accent6 2 2 2" xfId="16669" xr:uid="{00000000-0005-0000-0000-0000B8360000}"/>
    <cellStyle name="40% - Accent6 2 2 3" xfId="12850" xr:uid="{00000000-0005-0000-0000-0000B9360000}"/>
    <cellStyle name="40% - Accent6 2 3" xfId="16668" xr:uid="{00000000-0005-0000-0000-0000BA360000}"/>
    <cellStyle name="40% - Accent6 2 4" xfId="12849" xr:uid="{00000000-0005-0000-0000-0000BB360000}"/>
    <cellStyle name="40% - Accent6 2_RH et QS" xfId="6341" xr:uid="{00000000-0005-0000-0000-0000BC360000}"/>
    <cellStyle name="40% - Accent6 20" xfId="6342" xr:uid="{00000000-0005-0000-0000-0000BD360000}"/>
    <cellStyle name="40% - Accent6 20 2" xfId="6343" xr:uid="{00000000-0005-0000-0000-0000BE360000}"/>
    <cellStyle name="40% - Accent6 20 2 2" xfId="16671" xr:uid="{00000000-0005-0000-0000-0000BF360000}"/>
    <cellStyle name="40% - Accent6 20 2 3" xfId="12852" xr:uid="{00000000-0005-0000-0000-0000C0360000}"/>
    <cellStyle name="40% - Accent6 20 3" xfId="16670" xr:uid="{00000000-0005-0000-0000-0000C1360000}"/>
    <cellStyle name="40% - Accent6 20 4" xfId="12851" xr:uid="{00000000-0005-0000-0000-0000C2360000}"/>
    <cellStyle name="40% - Accent6 20_RH et QS" xfId="6344" xr:uid="{00000000-0005-0000-0000-0000C3360000}"/>
    <cellStyle name="40% - Accent6 21" xfId="6345" xr:uid="{00000000-0005-0000-0000-0000C4360000}"/>
    <cellStyle name="40% - Accent6 21 2" xfId="6346" xr:uid="{00000000-0005-0000-0000-0000C5360000}"/>
    <cellStyle name="40% - Accent6 21 2 2" xfId="16673" xr:uid="{00000000-0005-0000-0000-0000C6360000}"/>
    <cellStyle name="40% - Accent6 21 2 3" xfId="12854" xr:uid="{00000000-0005-0000-0000-0000C7360000}"/>
    <cellStyle name="40% - Accent6 21 3" xfId="16672" xr:uid="{00000000-0005-0000-0000-0000C8360000}"/>
    <cellStyle name="40% - Accent6 21 4" xfId="12853" xr:uid="{00000000-0005-0000-0000-0000C9360000}"/>
    <cellStyle name="40% - Accent6 21_RH et QS" xfId="6347" xr:uid="{00000000-0005-0000-0000-0000CA360000}"/>
    <cellStyle name="40% - Accent6 22" xfId="6348" xr:uid="{00000000-0005-0000-0000-0000CB360000}"/>
    <cellStyle name="40% - Accent6 22 2" xfId="6349" xr:uid="{00000000-0005-0000-0000-0000CC360000}"/>
    <cellStyle name="40% - Accent6 22 2 2" xfId="16675" xr:uid="{00000000-0005-0000-0000-0000CD360000}"/>
    <cellStyle name="40% - Accent6 22 2 3" xfId="12856" xr:uid="{00000000-0005-0000-0000-0000CE360000}"/>
    <cellStyle name="40% - Accent6 22 3" xfId="16674" xr:uid="{00000000-0005-0000-0000-0000CF360000}"/>
    <cellStyle name="40% - Accent6 22 4" xfId="12855" xr:uid="{00000000-0005-0000-0000-0000D0360000}"/>
    <cellStyle name="40% - Accent6 22_RH et QS" xfId="6350" xr:uid="{00000000-0005-0000-0000-0000D1360000}"/>
    <cellStyle name="40% - Accent6 23" xfId="6351" xr:uid="{00000000-0005-0000-0000-0000D2360000}"/>
    <cellStyle name="40% - Accent6 23 2" xfId="6352" xr:uid="{00000000-0005-0000-0000-0000D3360000}"/>
    <cellStyle name="40% - Accent6 23 2 2" xfId="16677" xr:uid="{00000000-0005-0000-0000-0000D4360000}"/>
    <cellStyle name="40% - Accent6 23 2 3" xfId="12858" xr:uid="{00000000-0005-0000-0000-0000D5360000}"/>
    <cellStyle name="40% - Accent6 23 3" xfId="16676" xr:uid="{00000000-0005-0000-0000-0000D6360000}"/>
    <cellStyle name="40% - Accent6 23 4" xfId="12857" xr:uid="{00000000-0005-0000-0000-0000D7360000}"/>
    <cellStyle name="40% - Accent6 23_RH et QS" xfId="6353" xr:uid="{00000000-0005-0000-0000-0000D8360000}"/>
    <cellStyle name="40% - Accent6 24" xfId="6354" xr:uid="{00000000-0005-0000-0000-0000D9360000}"/>
    <cellStyle name="40% - Accent6 24 2" xfId="6355" xr:uid="{00000000-0005-0000-0000-0000DA360000}"/>
    <cellStyle name="40% - Accent6 24 2 2" xfId="16679" xr:uid="{00000000-0005-0000-0000-0000DB360000}"/>
    <cellStyle name="40% - Accent6 24 2 3" xfId="12860" xr:uid="{00000000-0005-0000-0000-0000DC360000}"/>
    <cellStyle name="40% - Accent6 24 3" xfId="16678" xr:uid="{00000000-0005-0000-0000-0000DD360000}"/>
    <cellStyle name="40% - Accent6 24 4" xfId="12859" xr:uid="{00000000-0005-0000-0000-0000DE360000}"/>
    <cellStyle name="40% - Accent6 24_RH et QS" xfId="6356" xr:uid="{00000000-0005-0000-0000-0000DF360000}"/>
    <cellStyle name="40% - Accent6 25" xfId="6357" xr:uid="{00000000-0005-0000-0000-0000E0360000}"/>
    <cellStyle name="40% - Accent6 25 2" xfId="6358" xr:uid="{00000000-0005-0000-0000-0000E1360000}"/>
    <cellStyle name="40% - Accent6 25 2 2" xfId="16681" xr:uid="{00000000-0005-0000-0000-0000E2360000}"/>
    <cellStyle name="40% - Accent6 25 2 3" xfId="12862" xr:uid="{00000000-0005-0000-0000-0000E3360000}"/>
    <cellStyle name="40% - Accent6 25 3" xfId="16680" xr:uid="{00000000-0005-0000-0000-0000E4360000}"/>
    <cellStyle name="40% - Accent6 25 4" xfId="12861" xr:uid="{00000000-0005-0000-0000-0000E5360000}"/>
    <cellStyle name="40% - Accent6 25_RH et QS" xfId="6359" xr:uid="{00000000-0005-0000-0000-0000E6360000}"/>
    <cellStyle name="40% - Accent6 26" xfId="6360" xr:uid="{00000000-0005-0000-0000-0000E7360000}"/>
    <cellStyle name="40% - Accent6 26 2" xfId="6361" xr:uid="{00000000-0005-0000-0000-0000E8360000}"/>
    <cellStyle name="40% - Accent6 26 2 2" xfId="16683" xr:uid="{00000000-0005-0000-0000-0000E9360000}"/>
    <cellStyle name="40% - Accent6 26 2 3" xfId="12864" xr:uid="{00000000-0005-0000-0000-0000EA360000}"/>
    <cellStyle name="40% - Accent6 26 3" xfId="16682" xr:uid="{00000000-0005-0000-0000-0000EB360000}"/>
    <cellStyle name="40% - Accent6 26 4" xfId="12863" xr:uid="{00000000-0005-0000-0000-0000EC360000}"/>
    <cellStyle name="40% - Accent6 26_RH et QS" xfId="6362" xr:uid="{00000000-0005-0000-0000-0000ED360000}"/>
    <cellStyle name="40% - Accent6 27" xfId="6363" xr:uid="{00000000-0005-0000-0000-0000EE360000}"/>
    <cellStyle name="40% - Accent6 27 2" xfId="6364" xr:uid="{00000000-0005-0000-0000-0000EF360000}"/>
    <cellStyle name="40% - Accent6 27 2 2" xfId="16685" xr:uid="{00000000-0005-0000-0000-0000F0360000}"/>
    <cellStyle name="40% - Accent6 27 2 3" xfId="12866" xr:uid="{00000000-0005-0000-0000-0000F1360000}"/>
    <cellStyle name="40% - Accent6 27 3" xfId="16684" xr:uid="{00000000-0005-0000-0000-0000F2360000}"/>
    <cellStyle name="40% - Accent6 27 4" xfId="12865" xr:uid="{00000000-0005-0000-0000-0000F3360000}"/>
    <cellStyle name="40% - Accent6 27_RH et QS" xfId="6365" xr:uid="{00000000-0005-0000-0000-0000F4360000}"/>
    <cellStyle name="40% - Accent6 28" xfId="6366" xr:uid="{00000000-0005-0000-0000-0000F5360000}"/>
    <cellStyle name="40% - Accent6 28 2" xfId="6367" xr:uid="{00000000-0005-0000-0000-0000F6360000}"/>
    <cellStyle name="40% - Accent6 28 2 2" xfId="16687" xr:uid="{00000000-0005-0000-0000-0000F7360000}"/>
    <cellStyle name="40% - Accent6 28 2 3" xfId="12868" xr:uid="{00000000-0005-0000-0000-0000F8360000}"/>
    <cellStyle name="40% - Accent6 28 3" xfId="16686" xr:uid="{00000000-0005-0000-0000-0000F9360000}"/>
    <cellStyle name="40% - Accent6 28 4" xfId="12867" xr:uid="{00000000-0005-0000-0000-0000FA360000}"/>
    <cellStyle name="40% - Accent6 28_RH et QS" xfId="6368" xr:uid="{00000000-0005-0000-0000-0000FB360000}"/>
    <cellStyle name="40% - Accent6 3" xfId="6369" xr:uid="{00000000-0005-0000-0000-0000FC360000}"/>
    <cellStyle name="40% - Accent6 3 2" xfId="6370" xr:uid="{00000000-0005-0000-0000-0000FD360000}"/>
    <cellStyle name="40% - Accent6 3 2 2" xfId="16689" xr:uid="{00000000-0005-0000-0000-0000FE360000}"/>
    <cellStyle name="40% - Accent6 3 2 3" xfId="12870" xr:uid="{00000000-0005-0000-0000-0000FF360000}"/>
    <cellStyle name="40% - Accent6 3 3" xfId="16688" xr:uid="{00000000-0005-0000-0000-000000370000}"/>
    <cellStyle name="40% - Accent6 3 4" xfId="12869" xr:uid="{00000000-0005-0000-0000-000001370000}"/>
    <cellStyle name="40% - Accent6 3_RH et QS" xfId="6371" xr:uid="{00000000-0005-0000-0000-000002370000}"/>
    <cellStyle name="40% - Accent6 4" xfId="6372" xr:uid="{00000000-0005-0000-0000-000003370000}"/>
    <cellStyle name="40% - Accent6 4 2" xfId="6373" xr:uid="{00000000-0005-0000-0000-000004370000}"/>
    <cellStyle name="40% - Accent6 4 2 2" xfId="16691" xr:uid="{00000000-0005-0000-0000-000005370000}"/>
    <cellStyle name="40% - Accent6 4 2 3" xfId="12872" xr:uid="{00000000-0005-0000-0000-000006370000}"/>
    <cellStyle name="40% - Accent6 4 3" xfId="16690" xr:uid="{00000000-0005-0000-0000-000007370000}"/>
    <cellStyle name="40% - Accent6 4 4" xfId="12871" xr:uid="{00000000-0005-0000-0000-000008370000}"/>
    <cellStyle name="40% - Accent6 4_RH et QS" xfId="6374" xr:uid="{00000000-0005-0000-0000-000009370000}"/>
    <cellStyle name="40% - Accent6 5" xfId="6375" xr:uid="{00000000-0005-0000-0000-00000A370000}"/>
    <cellStyle name="40% - Accent6 5 2" xfId="6376" xr:uid="{00000000-0005-0000-0000-00000B370000}"/>
    <cellStyle name="40% - Accent6 5 2 2" xfId="16693" xr:uid="{00000000-0005-0000-0000-00000C370000}"/>
    <cellStyle name="40% - Accent6 5 2 3" xfId="12874" xr:uid="{00000000-0005-0000-0000-00000D370000}"/>
    <cellStyle name="40% - Accent6 5 3" xfId="16692" xr:uid="{00000000-0005-0000-0000-00000E370000}"/>
    <cellStyle name="40% - Accent6 5 4" xfId="12873" xr:uid="{00000000-0005-0000-0000-00000F370000}"/>
    <cellStyle name="40% - Accent6 5_RH et QS" xfId="6377" xr:uid="{00000000-0005-0000-0000-000010370000}"/>
    <cellStyle name="40% - Accent6 6" xfId="6378" xr:uid="{00000000-0005-0000-0000-000011370000}"/>
    <cellStyle name="40% - Accent6 6 2" xfId="6379" xr:uid="{00000000-0005-0000-0000-000012370000}"/>
    <cellStyle name="40% - Accent6 6 2 2" xfId="16695" xr:uid="{00000000-0005-0000-0000-000013370000}"/>
    <cellStyle name="40% - Accent6 6 2 3" xfId="12876" xr:uid="{00000000-0005-0000-0000-000014370000}"/>
    <cellStyle name="40% - Accent6 6 3" xfId="16694" xr:uid="{00000000-0005-0000-0000-000015370000}"/>
    <cellStyle name="40% - Accent6 6 4" xfId="12875" xr:uid="{00000000-0005-0000-0000-000016370000}"/>
    <cellStyle name="40% - Accent6 6_RH et QS" xfId="6380" xr:uid="{00000000-0005-0000-0000-000017370000}"/>
    <cellStyle name="40% - Accent6 7" xfId="6381" xr:uid="{00000000-0005-0000-0000-000018370000}"/>
    <cellStyle name="40% - Accent6 7 2" xfId="6382" xr:uid="{00000000-0005-0000-0000-000019370000}"/>
    <cellStyle name="40% - Accent6 7 2 2" xfId="16697" xr:uid="{00000000-0005-0000-0000-00001A370000}"/>
    <cellStyle name="40% - Accent6 7 2 3" xfId="12878" xr:uid="{00000000-0005-0000-0000-00001B370000}"/>
    <cellStyle name="40% - Accent6 7 3" xfId="16696" xr:uid="{00000000-0005-0000-0000-00001C370000}"/>
    <cellStyle name="40% - Accent6 7 4" xfId="12877" xr:uid="{00000000-0005-0000-0000-00001D370000}"/>
    <cellStyle name="40% - Accent6 7_RH et QS" xfId="6383" xr:uid="{00000000-0005-0000-0000-00001E370000}"/>
    <cellStyle name="40% - Accent6 8" xfId="6384" xr:uid="{00000000-0005-0000-0000-00001F370000}"/>
    <cellStyle name="40% - Accent6 8 2" xfId="6385" xr:uid="{00000000-0005-0000-0000-000020370000}"/>
    <cellStyle name="40% - Accent6 8 2 2" xfId="16699" xr:uid="{00000000-0005-0000-0000-000021370000}"/>
    <cellStyle name="40% - Accent6 8 2 3" xfId="12880" xr:uid="{00000000-0005-0000-0000-000022370000}"/>
    <cellStyle name="40% - Accent6 8 3" xfId="16698" xr:uid="{00000000-0005-0000-0000-000023370000}"/>
    <cellStyle name="40% - Accent6 8 4" xfId="12879" xr:uid="{00000000-0005-0000-0000-000024370000}"/>
    <cellStyle name="40% - Accent6 8_RH et QS" xfId="6386" xr:uid="{00000000-0005-0000-0000-000025370000}"/>
    <cellStyle name="40% - Accent6 9" xfId="6387" xr:uid="{00000000-0005-0000-0000-000026370000}"/>
    <cellStyle name="40% - Accent6 9 2" xfId="6388" xr:uid="{00000000-0005-0000-0000-000027370000}"/>
    <cellStyle name="40% - Accent6 9 2 2" xfId="16701" xr:uid="{00000000-0005-0000-0000-000028370000}"/>
    <cellStyle name="40% - Accent6 9 2 3" xfId="12882" xr:uid="{00000000-0005-0000-0000-000029370000}"/>
    <cellStyle name="40% - Accent6 9 3" xfId="16700" xr:uid="{00000000-0005-0000-0000-00002A370000}"/>
    <cellStyle name="40% - Accent6 9 4" xfId="12881" xr:uid="{00000000-0005-0000-0000-00002B370000}"/>
    <cellStyle name="40% - Accent6 9_RH et QS" xfId="6389" xr:uid="{00000000-0005-0000-0000-00002C370000}"/>
    <cellStyle name="60 % - Accent1 2" xfId="2249" xr:uid="{00000000-0005-0000-0000-00002E370000}"/>
    <cellStyle name="60 % - Accent1 2 2" xfId="3790" xr:uid="{00000000-0005-0000-0000-00002F370000}"/>
    <cellStyle name="60 % - Accent1 2 2 2" xfId="4500" xr:uid="{00000000-0005-0000-0000-000030370000}"/>
    <cellStyle name="60 % - Accent1 2 2_Parc Mobile" xfId="6390" xr:uid="{00000000-0005-0000-0000-000031370000}"/>
    <cellStyle name="60 % - Accent1 3" xfId="2250" xr:uid="{00000000-0005-0000-0000-000032370000}"/>
    <cellStyle name="60 % - Accent1 3 2" xfId="3791" xr:uid="{00000000-0005-0000-0000-000033370000}"/>
    <cellStyle name="60 % - Accent1 4" xfId="2251" xr:uid="{00000000-0005-0000-0000-000034370000}"/>
    <cellStyle name="60 % - Accent1 4 2" xfId="3792" xr:uid="{00000000-0005-0000-0000-000035370000}"/>
    <cellStyle name="60 % - Accent1 5" xfId="2252" xr:uid="{00000000-0005-0000-0000-000036370000}"/>
    <cellStyle name="60 % - Accent1 5 2" xfId="6391" xr:uid="{00000000-0005-0000-0000-000037370000}"/>
    <cellStyle name="60 % - Accent1 6" xfId="3793" xr:uid="{00000000-0005-0000-0000-000038370000}"/>
    <cellStyle name="60 % - Accent1 6 2" xfId="6392" xr:uid="{00000000-0005-0000-0000-000039370000}"/>
    <cellStyle name="60 % - Accent1 7 2" xfId="6393" xr:uid="{00000000-0005-0000-0000-00003A370000}"/>
    <cellStyle name="60 % - Accent1 8 2" xfId="6394" xr:uid="{00000000-0005-0000-0000-00003B370000}"/>
    <cellStyle name="60 % - Accent2 2" xfId="2253" xr:uid="{00000000-0005-0000-0000-00003D370000}"/>
    <cellStyle name="60 % - Accent2 2 2" xfId="3794" xr:uid="{00000000-0005-0000-0000-00003E370000}"/>
    <cellStyle name="60 % - Accent2 2 2 2" xfId="4501" xr:uid="{00000000-0005-0000-0000-00003F370000}"/>
    <cellStyle name="60 % - Accent2 2 2_Parc Mobile" xfId="6395" xr:uid="{00000000-0005-0000-0000-000040370000}"/>
    <cellStyle name="60 % - Accent2 3" xfId="2254" xr:uid="{00000000-0005-0000-0000-000041370000}"/>
    <cellStyle name="60 % - Accent2 3 2" xfId="3795" xr:uid="{00000000-0005-0000-0000-000042370000}"/>
    <cellStyle name="60 % - Accent2 4" xfId="2255" xr:uid="{00000000-0005-0000-0000-000043370000}"/>
    <cellStyle name="60 % - Accent2 4 2" xfId="3796" xr:uid="{00000000-0005-0000-0000-000044370000}"/>
    <cellStyle name="60 % - Accent2 5" xfId="2256" xr:uid="{00000000-0005-0000-0000-000045370000}"/>
    <cellStyle name="60 % - Accent2 5 2" xfId="6396" xr:uid="{00000000-0005-0000-0000-000046370000}"/>
    <cellStyle name="60 % - Accent2 6" xfId="3797" xr:uid="{00000000-0005-0000-0000-000047370000}"/>
    <cellStyle name="60 % - Accent2 6 2" xfId="6397" xr:uid="{00000000-0005-0000-0000-000048370000}"/>
    <cellStyle name="60 % - Accent2 7 2" xfId="6398" xr:uid="{00000000-0005-0000-0000-000049370000}"/>
    <cellStyle name="60 % - Accent2 8 2" xfId="6399" xr:uid="{00000000-0005-0000-0000-00004A370000}"/>
    <cellStyle name="60 % - Accent3 2" xfId="2257" xr:uid="{00000000-0005-0000-0000-00004C370000}"/>
    <cellStyle name="60 % - Accent3 2 2" xfId="3798" xr:uid="{00000000-0005-0000-0000-00004D370000}"/>
    <cellStyle name="60 % - Accent3 2 2 2" xfId="4502" xr:uid="{00000000-0005-0000-0000-00004E370000}"/>
    <cellStyle name="60 % - Accent3 2 2_Parc Mobile" xfId="6400" xr:uid="{00000000-0005-0000-0000-00004F370000}"/>
    <cellStyle name="60 % - Accent3 3" xfId="2258" xr:uid="{00000000-0005-0000-0000-000050370000}"/>
    <cellStyle name="60 % - Accent3 3 2" xfId="3799" xr:uid="{00000000-0005-0000-0000-000051370000}"/>
    <cellStyle name="60 % - Accent3 4" xfId="2259" xr:uid="{00000000-0005-0000-0000-000052370000}"/>
    <cellStyle name="60 % - Accent3 4 2" xfId="3800" xr:uid="{00000000-0005-0000-0000-000053370000}"/>
    <cellStyle name="60 % - Accent3 5" xfId="2260" xr:uid="{00000000-0005-0000-0000-000054370000}"/>
    <cellStyle name="60 % - Accent3 5 2" xfId="6401" xr:uid="{00000000-0005-0000-0000-000055370000}"/>
    <cellStyle name="60 % - Accent3 6" xfId="3801" xr:uid="{00000000-0005-0000-0000-000056370000}"/>
    <cellStyle name="60 % - Accent3 6 2" xfId="6402" xr:uid="{00000000-0005-0000-0000-000057370000}"/>
    <cellStyle name="60 % - Accent3 7 2" xfId="6403" xr:uid="{00000000-0005-0000-0000-000058370000}"/>
    <cellStyle name="60 % - Accent3 8 2" xfId="6404" xr:uid="{00000000-0005-0000-0000-000059370000}"/>
    <cellStyle name="60 % - Accent4 2" xfId="2261" xr:uid="{00000000-0005-0000-0000-00005B370000}"/>
    <cellStyle name="60 % - Accent4 2 2" xfId="3802" xr:uid="{00000000-0005-0000-0000-00005C370000}"/>
    <cellStyle name="60 % - Accent4 2 2 2" xfId="4503" xr:uid="{00000000-0005-0000-0000-00005D370000}"/>
    <cellStyle name="60 % - Accent4 2 2_Parc Mobile" xfId="6405" xr:uid="{00000000-0005-0000-0000-00005E370000}"/>
    <cellStyle name="60 % - Accent4 3" xfId="2262" xr:uid="{00000000-0005-0000-0000-00005F370000}"/>
    <cellStyle name="60 % - Accent4 3 2" xfId="3803" xr:uid="{00000000-0005-0000-0000-000060370000}"/>
    <cellStyle name="60 % - Accent4 4" xfId="2263" xr:uid="{00000000-0005-0000-0000-000061370000}"/>
    <cellStyle name="60 % - Accent4 4 2" xfId="3804" xr:uid="{00000000-0005-0000-0000-000062370000}"/>
    <cellStyle name="60 % - Accent4 5" xfId="2264" xr:uid="{00000000-0005-0000-0000-000063370000}"/>
    <cellStyle name="60 % - Accent4 5 2" xfId="6406" xr:uid="{00000000-0005-0000-0000-000064370000}"/>
    <cellStyle name="60 % - Accent4 6" xfId="3805" xr:uid="{00000000-0005-0000-0000-000065370000}"/>
    <cellStyle name="60 % - Accent4 6 2" xfId="6407" xr:uid="{00000000-0005-0000-0000-000066370000}"/>
    <cellStyle name="60 % - Accent4 7 2" xfId="6408" xr:uid="{00000000-0005-0000-0000-000067370000}"/>
    <cellStyle name="60 % - Accent4 8 2" xfId="6409" xr:uid="{00000000-0005-0000-0000-000068370000}"/>
    <cellStyle name="60 % - Accent5 2" xfId="2265" xr:uid="{00000000-0005-0000-0000-00006A370000}"/>
    <cellStyle name="60 % - Accent5 2 2" xfId="3806" xr:uid="{00000000-0005-0000-0000-00006B370000}"/>
    <cellStyle name="60 % - Accent5 2 2 2" xfId="4504" xr:uid="{00000000-0005-0000-0000-00006C370000}"/>
    <cellStyle name="60 % - Accent5 2 2_Parc Mobile" xfId="6410" xr:uid="{00000000-0005-0000-0000-00006D370000}"/>
    <cellStyle name="60 % - Accent5 3" xfId="2266" xr:uid="{00000000-0005-0000-0000-00006E370000}"/>
    <cellStyle name="60 % - Accent5 3 2" xfId="3807" xr:uid="{00000000-0005-0000-0000-00006F370000}"/>
    <cellStyle name="60 % - Accent5 4" xfId="2267" xr:uid="{00000000-0005-0000-0000-000070370000}"/>
    <cellStyle name="60 % - Accent5 4 2" xfId="3808" xr:uid="{00000000-0005-0000-0000-000071370000}"/>
    <cellStyle name="60 % - Accent5 5" xfId="2268" xr:uid="{00000000-0005-0000-0000-000072370000}"/>
    <cellStyle name="60 % - Accent5 5 2" xfId="6411" xr:uid="{00000000-0005-0000-0000-000073370000}"/>
    <cellStyle name="60 % - Accent5 6" xfId="3809" xr:uid="{00000000-0005-0000-0000-000074370000}"/>
    <cellStyle name="60 % - Accent5 6 2" xfId="6412" xr:uid="{00000000-0005-0000-0000-000075370000}"/>
    <cellStyle name="60 % - Accent5 7 2" xfId="6413" xr:uid="{00000000-0005-0000-0000-000076370000}"/>
    <cellStyle name="60 % - Accent5 8 2" xfId="6414" xr:uid="{00000000-0005-0000-0000-000077370000}"/>
    <cellStyle name="60 % - Accent6 2" xfId="2269" xr:uid="{00000000-0005-0000-0000-000079370000}"/>
    <cellStyle name="60 % - Accent6 2 2" xfId="3810" xr:uid="{00000000-0005-0000-0000-00007A370000}"/>
    <cellStyle name="60 % - Accent6 2 2 2" xfId="4505" xr:uid="{00000000-0005-0000-0000-00007B370000}"/>
    <cellStyle name="60 % - Accent6 2 2_Parc Mobile" xfId="6415" xr:uid="{00000000-0005-0000-0000-00007C370000}"/>
    <cellStyle name="60 % - Accent6 3" xfId="2270" xr:uid="{00000000-0005-0000-0000-00007D370000}"/>
    <cellStyle name="60 % - Accent6 3 2" xfId="3811" xr:uid="{00000000-0005-0000-0000-00007E370000}"/>
    <cellStyle name="60 % - Accent6 4" xfId="2271" xr:uid="{00000000-0005-0000-0000-00007F370000}"/>
    <cellStyle name="60 % - Accent6 4 2" xfId="3812" xr:uid="{00000000-0005-0000-0000-000080370000}"/>
    <cellStyle name="60 % - Accent6 5" xfId="2272" xr:uid="{00000000-0005-0000-0000-000081370000}"/>
    <cellStyle name="60 % - Accent6 5 2" xfId="6416" xr:uid="{00000000-0005-0000-0000-000082370000}"/>
    <cellStyle name="60 % - Accent6 6" xfId="3813" xr:uid="{00000000-0005-0000-0000-000083370000}"/>
    <cellStyle name="60 % - Accent6 6 2" xfId="6417" xr:uid="{00000000-0005-0000-0000-000084370000}"/>
    <cellStyle name="60 % - Accent6 7 2" xfId="6418" xr:uid="{00000000-0005-0000-0000-000085370000}"/>
    <cellStyle name="60 % - Accent6 8 2" xfId="6419" xr:uid="{00000000-0005-0000-0000-000086370000}"/>
    <cellStyle name="60% - Accent1" xfId="3707" builtinId="32" customBuiltin="1"/>
    <cellStyle name="60% - Accent1 10" xfId="6420" xr:uid="{00000000-0005-0000-0000-000087370000}"/>
    <cellStyle name="60% - Accent1 11" xfId="6421" xr:uid="{00000000-0005-0000-0000-000088370000}"/>
    <cellStyle name="60% - Accent1 12" xfId="6422" xr:uid="{00000000-0005-0000-0000-000089370000}"/>
    <cellStyle name="60% - Accent1 13" xfId="6423" xr:uid="{00000000-0005-0000-0000-00008A370000}"/>
    <cellStyle name="60% - Accent1 14" xfId="6424" xr:uid="{00000000-0005-0000-0000-00008B370000}"/>
    <cellStyle name="60% - Accent1 15" xfId="6425" xr:uid="{00000000-0005-0000-0000-00008C370000}"/>
    <cellStyle name="60% - Accent1 16" xfId="6426" xr:uid="{00000000-0005-0000-0000-00008D370000}"/>
    <cellStyle name="60% - Accent1 17" xfId="6427" xr:uid="{00000000-0005-0000-0000-00008E370000}"/>
    <cellStyle name="60% - Accent1 18" xfId="6428" xr:uid="{00000000-0005-0000-0000-00008F370000}"/>
    <cellStyle name="60% - Accent1 19" xfId="6429" xr:uid="{00000000-0005-0000-0000-000090370000}"/>
    <cellStyle name="60% - Accent1 2" xfId="6430" xr:uid="{00000000-0005-0000-0000-000091370000}"/>
    <cellStyle name="60% - Accent1 20" xfId="6431" xr:uid="{00000000-0005-0000-0000-000092370000}"/>
    <cellStyle name="60% - Accent1 21" xfId="6432" xr:uid="{00000000-0005-0000-0000-000093370000}"/>
    <cellStyle name="60% - Accent1 22" xfId="6433" xr:uid="{00000000-0005-0000-0000-000094370000}"/>
    <cellStyle name="60% - Accent1 23" xfId="6434" xr:uid="{00000000-0005-0000-0000-000095370000}"/>
    <cellStyle name="60% - Accent1 24" xfId="6435" xr:uid="{00000000-0005-0000-0000-000096370000}"/>
    <cellStyle name="60% - Accent1 25" xfId="6436" xr:uid="{00000000-0005-0000-0000-000097370000}"/>
    <cellStyle name="60% - Accent1 26" xfId="6437" xr:uid="{00000000-0005-0000-0000-000098370000}"/>
    <cellStyle name="60% - Accent1 27" xfId="6438" xr:uid="{00000000-0005-0000-0000-000099370000}"/>
    <cellStyle name="60% - Accent1 28" xfId="6439" xr:uid="{00000000-0005-0000-0000-00009A370000}"/>
    <cellStyle name="60% - Accent1 3" xfId="6440" xr:uid="{00000000-0005-0000-0000-00009B370000}"/>
    <cellStyle name="60% - Accent1 4" xfId="6441" xr:uid="{00000000-0005-0000-0000-00009C370000}"/>
    <cellStyle name="60% - Accent1 5" xfId="6442" xr:uid="{00000000-0005-0000-0000-00009D370000}"/>
    <cellStyle name="60% - Accent1 6" xfId="6443" xr:uid="{00000000-0005-0000-0000-00009E370000}"/>
    <cellStyle name="60% - Accent1 7" xfId="6444" xr:uid="{00000000-0005-0000-0000-00009F370000}"/>
    <cellStyle name="60% - Accent1 8" xfId="6445" xr:uid="{00000000-0005-0000-0000-0000A0370000}"/>
    <cellStyle name="60% - Accent1 9" xfId="6446" xr:uid="{00000000-0005-0000-0000-0000A1370000}"/>
    <cellStyle name="60% - Accent2" xfId="3711" builtinId="36" customBuiltin="1"/>
    <cellStyle name="60% - Accent2 10" xfId="6447" xr:uid="{00000000-0005-0000-0000-0000A2370000}"/>
    <cellStyle name="60% - Accent2 11" xfId="6448" xr:uid="{00000000-0005-0000-0000-0000A3370000}"/>
    <cellStyle name="60% - Accent2 12" xfId="6449" xr:uid="{00000000-0005-0000-0000-0000A4370000}"/>
    <cellStyle name="60% - Accent2 13" xfId="6450" xr:uid="{00000000-0005-0000-0000-0000A5370000}"/>
    <cellStyle name="60% - Accent2 14" xfId="6451" xr:uid="{00000000-0005-0000-0000-0000A6370000}"/>
    <cellStyle name="60% - Accent2 15" xfId="6452" xr:uid="{00000000-0005-0000-0000-0000A7370000}"/>
    <cellStyle name="60% - Accent2 16" xfId="6453" xr:uid="{00000000-0005-0000-0000-0000A8370000}"/>
    <cellStyle name="60% - Accent2 17" xfId="6454" xr:uid="{00000000-0005-0000-0000-0000A9370000}"/>
    <cellStyle name="60% - Accent2 18" xfId="6455" xr:uid="{00000000-0005-0000-0000-0000AA370000}"/>
    <cellStyle name="60% - Accent2 19" xfId="6456" xr:uid="{00000000-0005-0000-0000-0000AB370000}"/>
    <cellStyle name="60% - Accent2 2" xfId="6457" xr:uid="{00000000-0005-0000-0000-0000AC370000}"/>
    <cellStyle name="60% - Accent2 20" xfId="6458" xr:uid="{00000000-0005-0000-0000-0000AD370000}"/>
    <cellStyle name="60% - Accent2 21" xfId="6459" xr:uid="{00000000-0005-0000-0000-0000AE370000}"/>
    <cellStyle name="60% - Accent2 22" xfId="6460" xr:uid="{00000000-0005-0000-0000-0000AF370000}"/>
    <cellStyle name="60% - Accent2 23" xfId="6461" xr:uid="{00000000-0005-0000-0000-0000B0370000}"/>
    <cellStyle name="60% - Accent2 24" xfId="6462" xr:uid="{00000000-0005-0000-0000-0000B1370000}"/>
    <cellStyle name="60% - Accent2 25" xfId="6463" xr:uid="{00000000-0005-0000-0000-0000B2370000}"/>
    <cellStyle name="60% - Accent2 26" xfId="6464" xr:uid="{00000000-0005-0000-0000-0000B3370000}"/>
    <cellStyle name="60% - Accent2 27" xfId="6465" xr:uid="{00000000-0005-0000-0000-0000B4370000}"/>
    <cellStyle name="60% - Accent2 28" xfId="6466" xr:uid="{00000000-0005-0000-0000-0000B5370000}"/>
    <cellStyle name="60% - Accent2 3" xfId="6467" xr:uid="{00000000-0005-0000-0000-0000B6370000}"/>
    <cellStyle name="60% - Accent2 4" xfId="6468" xr:uid="{00000000-0005-0000-0000-0000B7370000}"/>
    <cellStyle name="60% - Accent2 5" xfId="6469" xr:uid="{00000000-0005-0000-0000-0000B8370000}"/>
    <cellStyle name="60% - Accent2 6" xfId="6470" xr:uid="{00000000-0005-0000-0000-0000B9370000}"/>
    <cellStyle name="60% - Accent2 7" xfId="6471" xr:uid="{00000000-0005-0000-0000-0000BA370000}"/>
    <cellStyle name="60% - Accent2 8" xfId="6472" xr:uid="{00000000-0005-0000-0000-0000BB370000}"/>
    <cellStyle name="60% - Accent2 9" xfId="6473" xr:uid="{00000000-0005-0000-0000-0000BC370000}"/>
    <cellStyle name="60% - Accent3" xfId="3715" builtinId="40" customBuiltin="1"/>
    <cellStyle name="60% - Accent3 10" xfId="6474" xr:uid="{00000000-0005-0000-0000-0000BD370000}"/>
    <cellStyle name="60% - Accent3 11" xfId="6475" xr:uid="{00000000-0005-0000-0000-0000BE370000}"/>
    <cellStyle name="60% - Accent3 12" xfId="6476" xr:uid="{00000000-0005-0000-0000-0000BF370000}"/>
    <cellStyle name="60% - Accent3 13" xfId="6477" xr:uid="{00000000-0005-0000-0000-0000C0370000}"/>
    <cellStyle name="60% - Accent3 14" xfId="6478" xr:uid="{00000000-0005-0000-0000-0000C1370000}"/>
    <cellStyle name="60% - Accent3 15" xfId="6479" xr:uid="{00000000-0005-0000-0000-0000C2370000}"/>
    <cellStyle name="60% - Accent3 16" xfId="6480" xr:uid="{00000000-0005-0000-0000-0000C3370000}"/>
    <cellStyle name="60% - Accent3 17" xfId="6481" xr:uid="{00000000-0005-0000-0000-0000C4370000}"/>
    <cellStyle name="60% - Accent3 18" xfId="6482" xr:uid="{00000000-0005-0000-0000-0000C5370000}"/>
    <cellStyle name="60% - Accent3 19" xfId="6483" xr:uid="{00000000-0005-0000-0000-0000C6370000}"/>
    <cellStyle name="60% - Accent3 2" xfId="6484" xr:uid="{00000000-0005-0000-0000-0000C7370000}"/>
    <cellStyle name="60% - Accent3 20" xfId="6485" xr:uid="{00000000-0005-0000-0000-0000C8370000}"/>
    <cellStyle name="60% - Accent3 21" xfId="6486" xr:uid="{00000000-0005-0000-0000-0000C9370000}"/>
    <cellStyle name="60% - Accent3 22" xfId="6487" xr:uid="{00000000-0005-0000-0000-0000CA370000}"/>
    <cellStyle name="60% - Accent3 23" xfId="6488" xr:uid="{00000000-0005-0000-0000-0000CB370000}"/>
    <cellStyle name="60% - Accent3 24" xfId="6489" xr:uid="{00000000-0005-0000-0000-0000CC370000}"/>
    <cellStyle name="60% - Accent3 25" xfId="6490" xr:uid="{00000000-0005-0000-0000-0000CD370000}"/>
    <cellStyle name="60% - Accent3 26" xfId="6491" xr:uid="{00000000-0005-0000-0000-0000CE370000}"/>
    <cellStyle name="60% - Accent3 27" xfId="6492" xr:uid="{00000000-0005-0000-0000-0000CF370000}"/>
    <cellStyle name="60% - Accent3 28" xfId="6493" xr:uid="{00000000-0005-0000-0000-0000D0370000}"/>
    <cellStyle name="60% - Accent3 3" xfId="6494" xr:uid="{00000000-0005-0000-0000-0000D1370000}"/>
    <cellStyle name="60% - Accent3 4" xfId="6495" xr:uid="{00000000-0005-0000-0000-0000D2370000}"/>
    <cellStyle name="60% - Accent3 5" xfId="6496" xr:uid="{00000000-0005-0000-0000-0000D3370000}"/>
    <cellStyle name="60% - Accent3 6" xfId="6497" xr:uid="{00000000-0005-0000-0000-0000D4370000}"/>
    <cellStyle name="60% - Accent3 7" xfId="6498" xr:uid="{00000000-0005-0000-0000-0000D5370000}"/>
    <cellStyle name="60% - Accent3 8" xfId="6499" xr:uid="{00000000-0005-0000-0000-0000D6370000}"/>
    <cellStyle name="60% - Accent3 9" xfId="6500" xr:uid="{00000000-0005-0000-0000-0000D7370000}"/>
    <cellStyle name="60% - Accent4" xfId="3719" builtinId="44" customBuiltin="1"/>
    <cellStyle name="60% - Accent4 10" xfId="6501" xr:uid="{00000000-0005-0000-0000-0000D8370000}"/>
    <cellStyle name="60% - Accent4 11" xfId="6502" xr:uid="{00000000-0005-0000-0000-0000D9370000}"/>
    <cellStyle name="60% - Accent4 12" xfId="6503" xr:uid="{00000000-0005-0000-0000-0000DA370000}"/>
    <cellStyle name="60% - Accent4 13" xfId="6504" xr:uid="{00000000-0005-0000-0000-0000DB370000}"/>
    <cellStyle name="60% - Accent4 14" xfId="6505" xr:uid="{00000000-0005-0000-0000-0000DC370000}"/>
    <cellStyle name="60% - Accent4 15" xfId="6506" xr:uid="{00000000-0005-0000-0000-0000DD370000}"/>
    <cellStyle name="60% - Accent4 16" xfId="6507" xr:uid="{00000000-0005-0000-0000-0000DE370000}"/>
    <cellStyle name="60% - Accent4 17" xfId="6508" xr:uid="{00000000-0005-0000-0000-0000DF370000}"/>
    <cellStyle name="60% - Accent4 18" xfId="6509" xr:uid="{00000000-0005-0000-0000-0000E0370000}"/>
    <cellStyle name="60% - Accent4 19" xfId="6510" xr:uid="{00000000-0005-0000-0000-0000E1370000}"/>
    <cellStyle name="60% - Accent4 2" xfId="6511" xr:uid="{00000000-0005-0000-0000-0000E2370000}"/>
    <cellStyle name="60% - Accent4 20" xfId="6512" xr:uid="{00000000-0005-0000-0000-0000E3370000}"/>
    <cellStyle name="60% - Accent4 21" xfId="6513" xr:uid="{00000000-0005-0000-0000-0000E4370000}"/>
    <cellStyle name="60% - Accent4 22" xfId="6514" xr:uid="{00000000-0005-0000-0000-0000E5370000}"/>
    <cellStyle name="60% - Accent4 23" xfId="6515" xr:uid="{00000000-0005-0000-0000-0000E6370000}"/>
    <cellStyle name="60% - Accent4 24" xfId="6516" xr:uid="{00000000-0005-0000-0000-0000E7370000}"/>
    <cellStyle name="60% - Accent4 25" xfId="6517" xr:uid="{00000000-0005-0000-0000-0000E8370000}"/>
    <cellStyle name="60% - Accent4 26" xfId="6518" xr:uid="{00000000-0005-0000-0000-0000E9370000}"/>
    <cellStyle name="60% - Accent4 27" xfId="6519" xr:uid="{00000000-0005-0000-0000-0000EA370000}"/>
    <cellStyle name="60% - Accent4 28" xfId="6520" xr:uid="{00000000-0005-0000-0000-0000EB370000}"/>
    <cellStyle name="60% - Accent4 3" xfId="6521" xr:uid="{00000000-0005-0000-0000-0000EC370000}"/>
    <cellStyle name="60% - Accent4 4" xfId="6522" xr:uid="{00000000-0005-0000-0000-0000ED370000}"/>
    <cellStyle name="60% - Accent4 5" xfId="6523" xr:uid="{00000000-0005-0000-0000-0000EE370000}"/>
    <cellStyle name="60% - Accent4 6" xfId="6524" xr:uid="{00000000-0005-0000-0000-0000EF370000}"/>
    <cellStyle name="60% - Accent4 7" xfId="6525" xr:uid="{00000000-0005-0000-0000-0000F0370000}"/>
    <cellStyle name="60% - Accent4 8" xfId="6526" xr:uid="{00000000-0005-0000-0000-0000F1370000}"/>
    <cellStyle name="60% - Accent4 9" xfId="6527" xr:uid="{00000000-0005-0000-0000-0000F2370000}"/>
    <cellStyle name="60% - Accent5" xfId="3723" builtinId="48" customBuiltin="1"/>
    <cellStyle name="60% - Accent5 10" xfId="6528" xr:uid="{00000000-0005-0000-0000-0000F3370000}"/>
    <cellStyle name="60% - Accent5 11" xfId="6529" xr:uid="{00000000-0005-0000-0000-0000F4370000}"/>
    <cellStyle name="60% - Accent5 12" xfId="6530" xr:uid="{00000000-0005-0000-0000-0000F5370000}"/>
    <cellStyle name="60% - Accent5 13" xfId="6531" xr:uid="{00000000-0005-0000-0000-0000F6370000}"/>
    <cellStyle name="60% - Accent5 14" xfId="6532" xr:uid="{00000000-0005-0000-0000-0000F7370000}"/>
    <cellStyle name="60% - Accent5 15" xfId="6533" xr:uid="{00000000-0005-0000-0000-0000F8370000}"/>
    <cellStyle name="60% - Accent5 16" xfId="6534" xr:uid="{00000000-0005-0000-0000-0000F9370000}"/>
    <cellStyle name="60% - Accent5 17" xfId="6535" xr:uid="{00000000-0005-0000-0000-0000FA370000}"/>
    <cellStyle name="60% - Accent5 18" xfId="6536" xr:uid="{00000000-0005-0000-0000-0000FB370000}"/>
    <cellStyle name="60% - Accent5 19" xfId="6537" xr:uid="{00000000-0005-0000-0000-0000FC370000}"/>
    <cellStyle name="60% - Accent5 2" xfId="6538" xr:uid="{00000000-0005-0000-0000-0000FD370000}"/>
    <cellStyle name="60% - Accent5 20" xfId="6539" xr:uid="{00000000-0005-0000-0000-0000FE370000}"/>
    <cellStyle name="60% - Accent5 21" xfId="6540" xr:uid="{00000000-0005-0000-0000-0000FF370000}"/>
    <cellStyle name="60% - Accent5 22" xfId="6541" xr:uid="{00000000-0005-0000-0000-000000380000}"/>
    <cellStyle name="60% - Accent5 23" xfId="6542" xr:uid="{00000000-0005-0000-0000-000001380000}"/>
    <cellStyle name="60% - Accent5 24" xfId="6543" xr:uid="{00000000-0005-0000-0000-000002380000}"/>
    <cellStyle name="60% - Accent5 25" xfId="6544" xr:uid="{00000000-0005-0000-0000-000003380000}"/>
    <cellStyle name="60% - Accent5 26" xfId="6545" xr:uid="{00000000-0005-0000-0000-000004380000}"/>
    <cellStyle name="60% - Accent5 27" xfId="6546" xr:uid="{00000000-0005-0000-0000-000005380000}"/>
    <cellStyle name="60% - Accent5 28" xfId="6547" xr:uid="{00000000-0005-0000-0000-000006380000}"/>
    <cellStyle name="60% - Accent5 3" xfId="6548" xr:uid="{00000000-0005-0000-0000-000007380000}"/>
    <cellStyle name="60% - Accent5 4" xfId="6549" xr:uid="{00000000-0005-0000-0000-000008380000}"/>
    <cellStyle name="60% - Accent5 5" xfId="6550" xr:uid="{00000000-0005-0000-0000-000009380000}"/>
    <cellStyle name="60% - Accent5 6" xfId="6551" xr:uid="{00000000-0005-0000-0000-00000A380000}"/>
    <cellStyle name="60% - Accent5 7" xfId="6552" xr:uid="{00000000-0005-0000-0000-00000B380000}"/>
    <cellStyle name="60% - Accent5 8" xfId="6553" xr:uid="{00000000-0005-0000-0000-00000C380000}"/>
    <cellStyle name="60% - Accent5 9" xfId="6554" xr:uid="{00000000-0005-0000-0000-00000D380000}"/>
    <cellStyle name="60% - Accent6" xfId="3727" builtinId="52" customBuiltin="1"/>
    <cellStyle name="60% - Accent6 10" xfId="6555" xr:uid="{00000000-0005-0000-0000-00000E380000}"/>
    <cellStyle name="60% - Accent6 11" xfId="6556" xr:uid="{00000000-0005-0000-0000-00000F380000}"/>
    <cellStyle name="60% - Accent6 12" xfId="6557" xr:uid="{00000000-0005-0000-0000-000010380000}"/>
    <cellStyle name="60% - Accent6 13" xfId="6558" xr:uid="{00000000-0005-0000-0000-000011380000}"/>
    <cellStyle name="60% - Accent6 14" xfId="6559" xr:uid="{00000000-0005-0000-0000-000012380000}"/>
    <cellStyle name="60% - Accent6 15" xfId="6560" xr:uid="{00000000-0005-0000-0000-000013380000}"/>
    <cellStyle name="60% - Accent6 16" xfId="6561" xr:uid="{00000000-0005-0000-0000-000014380000}"/>
    <cellStyle name="60% - Accent6 17" xfId="6562" xr:uid="{00000000-0005-0000-0000-000015380000}"/>
    <cellStyle name="60% - Accent6 18" xfId="6563" xr:uid="{00000000-0005-0000-0000-000016380000}"/>
    <cellStyle name="60% - Accent6 19" xfId="6564" xr:uid="{00000000-0005-0000-0000-000017380000}"/>
    <cellStyle name="60% - Accent6 2" xfId="6565" xr:uid="{00000000-0005-0000-0000-000018380000}"/>
    <cellStyle name="60% - Accent6 20" xfId="6566" xr:uid="{00000000-0005-0000-0000-000019380000}"/>
    <cellStyle name="60% - Accent6 21" xfId="6567" xr:uid="{00000000-0005-0000-0000-00001A380000}"/>
    <cellStyle name="60% - Accent6 22" xfId="6568" xr:uid="{00000000-0005-0000-0000-00001B380000}"/>
    <cellStyle name="60% - Accent6 23" xfId="6569" xr:uid="{00000000-0005-0000-0000-00001C380000}"/>
    <cellStyle name="60% - Accent6 24" xfId="6570" xr:uid="{00000000-0005-0000-0000-00001D380000}"/>
    <cellStyle name="60% - Accent6 25" xfId="6571" xr:uid="{00000000-0005-0000-0000-00001E380000}"/>
    <cellStyle name="60% - Accent6 26" xfId="6572" xr:uid="{00000000-0005-0000-0000-00001F380000}"/>
    <cellStyle name="60% - Accent6 27" xfId="6573" xr:uid="{00000000-0005-0000-0000-000020380000}"/>
    <cellStyle name="60% - Accent6 28" xfId="6574" xr:uid="{00000000-0005-0000-0000-000021380000}"/>
    <cellStyle name="60% - Accent6 3" xfId="6575" xr:uid="{00000000-0005-0000-0000-000022380000}"/>
    <cellStyle name="60% - Accent6 4" xfId="6576" xr:uid="{00000000-0005-0000-0000-000023380000}"/>
    <cellStyle name="60% - Accent6 5" xfId="6577" xr:uid="{00000000-0005-0000-0000-000024380000}"/>
    <cellStyle name="60% - Accent6 6" xfId="6578" xr:uid="{00000000-0005-0000-0000-000025380000}"/>
    <cellStyle name="60% - Accent6 7" xfId="6579" xr:uid="{00000000-0005-0000-0000-000026380000}"/>
    <cellStyle name="60% - Accent6 8" xfId="6580" xr:uid="{00000000-0005-0000-0000-000027380000}"/>
    <cellStyle name="60% - Accent6 9" xfId="6581" xr:uid="{00000000-0005-0000-0000-000028380000}"/>
    <cellStyle name="_x0002_-_x0002_Ä_x0001_‡_x0003_0_x0002_P_x0003_ _x0002_X_x0003_·_x0002_®_x0003_@_x0002_p_x0003_ª_x0002_¨_x0010_!_x0002__x0003_&quot;_x0001_ÄÇ_x0002__x000e__x0003_ _x0002_é_x0002_Ä_x0001_‡_x0003_Ë_x0002_H_x0003_ _x0002_X" xfId="3538" xr:uid="{00000000-0005-0000-0000-000029380000}"/>
    <cellStyle name="Accent1" xfId="3704" builtinId="29" customBuiltin="1"/>
    <cellStyle name="Accent1 - 20 %" xfId="2273" xr:uid="{00000000-0005-0000-0000-00002B380000}"/>
    <cellStyle name="Accent1 - 20 % 2" xfId="3654" xr:uid="{00000000-0005-0000-0000-00002C380000}"/>
    <cellStyle name="Accent1 - 40 %" xfId="2274" xr:uid="{00000000-0005-0000-0000-00002D380000}"/>
    <cellStyle name="Accent1 - 40 % 2" xfId="3655" xr:uid="{00000000-0005-0000-0000-00002E380000}"/>
    <cellStyle name="Accent1 - 60 %" xfId="2275" xr:uid="{00000000-0005-0000-0000-00002F380000}"/>
    <cellStyle name="Accent1 10" xfId="6582" xr:uid="{00000000-0005-0000-0000-000030380000}"/>
    <cellStyle name="Accent1 11" xfId="6583" xr:uid="{00000000-0005-0000-0000-000031380000}"/>
    <cellStyle name="Accent1 12" xfId="6584" xr:uid="{00000000-0005-0000-0000-000032380000}"/>
    <cellStyle name="Accent1 13" xfId="6585" xr:uid="{00000000-0005-0000-0000-000033380000}"/>
    <cellStyle name="Accent1 14" xfId="6586" xr:uid="{00000000-0005-0000-0000-000034380000}"/>
    <cellStyle name="Accent1 15" xfId="6587" xr:uid="{00000000-0005-0000-0000-000035380000}"/>
    <cellStyle name="Accent1 16" xfId="6588" xr:uid="{00000000-0005-0000-0000-000036380000}"/>
    <cellStyle name="Accent1 17" xfId="6589" xr:uid="{00000000-0005-0000-0000-000037380000}"/>
    <cellStyle name="Accent1 18" xfId="6590" xr:uid="{00000000-0005-0000-0000-000038380000}"/>
    <cellStyle name="Accent1 19" xfId="6591" xr:uid="{00000000-0005-0000-0000-000039380000}"/>
    <cellStyle name="Accent1 2" xfId="2276" xr:uid="{00000000-0005-0000-0000-00003A380000}"/>
    <cellStyle name="Accent1 2 2" xfId="3814" xr:uid="{00000000-0005-0000-0000-00003B380000}"/>
    <cellStyle name="Accent1 2 2 2" xfId="4506" xr:uid="{00000000-0005-0000-0000-00003C380000}"/>
    <cellStyle name="Accent1 2 2_Parc Mobile" xfId="6592" xr:uid="{00000000-0005-0000-0000-00003D380000}"/>
    <cellStyle name="Accent1 2 3" xfId="6593" xr:uid="{00000000-0005-0000-0000-00003E380000}"/>
    <cellStyle name="Accent1 2 4" xfId="6594" xr:uid="{00000000-0005-0000-0000-00003F380000}"/>
    <cellStyle name="Accent1 2 5" xfId="6595" xr:uid="{00000000-0005-0000-0000-000040380000}"/>
    <cellStyle name="Accent1 2 6" xfId="6596" xr:uid="{00000000-0005-0000-0000-000041380000}"/>
    <cellStyle name="Accent1 2 7" xfId="6597" xr:uid="{00000000-0005-0000-0000-000042380000}"/>
    <cellStyle name="Accent1 2 8" xfId="6598" xr:uid="{00000000-0005-0000-0000-000043380000}"/>
    <cellStyle name="Accent1 2 9" xfId="6599" xr:uid="{00000000-0005-0000-0000-000044380000}"/>
    <cellStyle name="Accent1 20" xfId="6600" xr:uid="{00000000-0005-0000-0000-000045380000}"/>
    <cellStyle name="Accent1 21" xfId="6601" xr:uid="{00000000-0005-0000-0000-000046380000}"/>
    <cellStyle name="Accent1 22" xfId="6602" xr:uid="{00000000-0005-0000-0000-000047380000}"/>
    <cellStyle name="Accent1 23" xfId="6603" xr:uid="{00000000-0005-0000-0000-000048380000}"/>
    <cellStyle name="Accent1 24" xfId="6604" xr:uid="{00000000-0005-0000-0000-000049380000}"/>
    <cellStyle name="Accent1 25" xfId="6605" xr:uid="{00000000-0005-0000-0000-00004A380000}"/>
    <cellStyle name="Accent1 26" xfId="6606" xr:uid="{00000000-0005-0000-0000-00004B380000}"/>
    <cellStyle name="Accent1 27" xfId="6607" xr:uid="{00000000-0005-0000-0000-00004C380000}"/>
    <cellStyle name="Accent1 28" xfId="6608" xr:uid="{00000000-0005-0000-0000-00004D380000}"/>
    <cellStyle name="Accent1 29 2" xfId="6609" xr:uid="{00000000-0005-0000-0000-00004E380000}"/>
    <cellStyle name="Accent1 3" xfId="2277" xr:uid="{00000000-0005-0000-0000-00004F380000}"/>
    <cellStyle name="Accent1 3 2" xfId="3815" xr:uid="{00000000-0005-0000-0000-000050380000}"/>
    <cellStyle name="Accent1 3_Parc Mobile" xfId="6610" xr:uid="{00000000-0005-0000-0000-000051380000}"/>
    <cellStyle name="Accent1 30 2" xfId="6611" xr:uid="{00000000-0005-0000-0000-000052380000}"/>
    <cellStyle name="Accent1 31 2" xfId="6612" xr:uid="{00000000-0005-0000-0000-000053380000}"/>
    <cellStyle name="Accent1 32 2" xfId="6613" xr:uid="{00000000-0005-0000-0000-000054380000}"/>
    <cellStyle name="Accent1 33 2" xfId="6614" xr:uid="{00000000-0005-0000-0000-000055380000}"/>
    <cellStyle name="Accent1 34 2" xfId="6615" xr:uid="{00000000-0005-0000-0000-000056380000}"/>
    <cellStyle name="Accent1 4" xfId="2278" xr:uid="{00000000-0005-0000-0000-000057380000}"/>
    <cellStyle name="Accent1 4 2" xfId="3816" xr:uid="{00000000-0005-0000-0000-000058380000}"/>
    <cellStyle name="Accent1 4_Parc Mobile" xfId="6616" xr:uid="{00000000-0005-0000-0000-000059380000}"/>
    <cellStyle name="Accent1 5" xfId="2279" xr:uid="{00000000-0005-0000-0000-00005A380000}"/>
    <cellStyle name="Accent1 6" xfId="3817" xr:uid="{00000000-0005-0000-0000-00005B380000}"/>
    <cellStyle name="Accent1 7" xfId="6617" xr:uid="{00000000-0005-0000-0000-00005C380000}"/>
    <cellStyle name="Accent1 8" xfId="6618" xr:uid="{00000000-0005-0000-0000-00005D380000}"/>
    <cellStyle name="Accent1 9" xfId="6619" xr:uid="{00000000-0005-0000-0000-00005E380000}"/>
    <cellStyle name="Accent2" xfId="3708" builtinId="33" customBuiltin="1"/>
    <cellStyle name="Accent2 - 20 %" xfId="2280" xr:uid="{00000000-0005-0000-0000-000060380000}"/>
    <cellStyle name="Accent2 - 20 % 2" xfId="3656" xr:uid="{00000000-0005-0000-0000-000061380000}"/>
    <cellStyle name="Accent2 - 20 %_RH et QS" xfId="6620" xr:uid="{00000000-0005-0000-0000-000062380000}"/>
    <cellStyle name="Accent2 - 40 %" xfId="2281" xr:uid="{00000000-0005-0000-0000-000063380000}"/>
    <cellStyle name="Accent2 - 40 % 2" xfId="3657" xr:uid="{00000000-0005-0000-0000-000064380000}"/>
    <cellStyle name="Accent2 - 40 %_RH et QS" xfId="6621" xr:uid="{00000000-0005-0000-0000-000065380000}"/>
    <cellStyle name="Accent2 - 60 %" xfId="2282" xr:uid="{00000000-0005-0000-0000-000066380000}"/>
    <cellStyle name="Accent2 10" xfId="6622" xr:uid="{00000000-0005-0000-0000-000067380000}"/>
    <cellStyle name="Accent2 11" xfId="6623" xr:uid="{00000000-0005-0000-0000-000068380000}"/>
    <cellStyle name="Accent2 12" xfId="6624" xr:uid="{00000000-0005-0000-0000-000069380000}"/>
    <cellStyle name="Accent2 13" xfId="6625" xr:uid="{00000000-0005-0000-0000-00006A380000}"/>
    <cellStyle name="Accent2 14" xfId="6626" xr:uid="{00000000-0005-0000-0000-00006B380000}"/>
    <cellStyle name="Accent2 15" xfId="6627" xr:uid="{00000000-0005-0000-0000-00006C380000}"/>
    <cellStyle name="Accent2 16" xfId="6628" xr:uid="{00000000-0005-0000-0000-00006D380000}"/>
    <cellStyle name="Accent2 17" xfId="6629" xr:uid="{00000000-0005-0000-0000-00006E380000}"/>
    <cellStyle name="Accent2 18" xfId="6630" xr:uid="{00000000-0005-0000-0000-00006F380000}"/>
    <cellStyle name="Accent2 19" xfId="6631" xr:uid="{00000000-0005-0000-0000-000070380000}"/>
    <cellStyle name="Accent2 2" xfId="2283" xr:uid="{00000000-0005-0000-0000-000071380000}"/>
    <cellStyle name="Accent2 2 2" xfId="3818" xr:uid="{00000000-0005-0000-0000-000072380000}"/>
    <cellStyle name="Accent2 2 2 2" xfId="4507" xr:uid="{00000000-0005-0000-0000-000073380000}"/>
    <cellStyle name="Accent2 2 2_Parc Mobile" xfId="6632" xr:uid="{00000000-0005-0000-0000-000074380000}"/>
    <cellStyle name="Accent2 2 3" xfId="6633" xr:uid="{00000000-0005-0000-0000-000075380000}"/>
    <cellStyle name="Accent2 2 4" xfId="6634" xr:uid="{00000000-0005-0000-0000-000076380000}"/>
    <cellStyle name="Accent2 2 5" xfId="6635" xr:uid="{00000000-0005-0000-0000-000077380000}"/>
    <cellStyle name="Accent2 2 6" xfId="6636" xr:uid="{00000000-0005-0000-0000-000078380000}"/>
    <cellStyle name="Accent2 2 7" xfId="6637" xr:uid="{00000000-0005-0000-0000-000079380000}"/>
    <cellStyle name="Accent2 2 8" xfId="6638" xr:uid="{00000000-0005-0000-0000-00007A380000}"/>
    <cellStyle name="Accent2 2 9" xfId="6639" xr:uid="{00000000-0005-0000-0000-00007B380000}"/>
    <cellStyle name="Accent2 2_RH et QS" xfId="6640" xr:uid="{00000000-0005-0000-0000-00007C380000}"/>
    <cellStyle name="Accent2 20" xfId="6641" xr:uid="{00000000-0005-0000-0000-00007D380000}"/>
    <cellStyle name="Accent2 21" xfId="6642" xr:uid="{00000000-0005-0000-0000-00007E380000}"/>
    <cellStyle name="Accent2 22" xfId="6643" xr:uid="{00000000-0005-0000-0000-00007F380000}"/>
    <cellStyle name="Accent2 23" xfId="6644" xr:uid="{00000000-0005-0000-0000-000080380000}"/>
    <cellStyle name="Accent2 24" xfId="6645" xr:uid="{00000000-0005-0000-0000-000081380000}"/>
    <cellStyle name="Accent2 25" xfId="6646" xr:uid="{00000000-0005-0000-0000-000082380000}"/>
    <cellStyle name="Accent2 26" xfId="6647" xr:uid="{00000000-0005-0000-0000-000083380000}"/>
    <cellStyle name="Accent2 27" xfId="6648" xr:uid="{00000000-0005-0000-0000-000084380000}"/>
    <cellStyle name="Accent2 28" xfId="6649" xr:uid="{00000000-0005-0000-0000-000085380000}"/>
    <cellStyle name="Accent2 29 2" xfId="6650" xr:uid="{00000000-0005-0000-0000-000086380000}"/>
    <cellStyle name="Accent2 3" xfId="2284" xr:uid="{00000000-0005-0000-0000-000087380000}"/>
    <cellStyle name="Accent2 3 2" xfId="3819" xr:uid="{00000000-0005-0000-0000-000088380000}"/>
    <cellStyle name="Accent2 3_Parc Mobile" xfId="6651" xr:uid="{00000000-0005-0000-0000-000089380000}"/>
    <cellStyle name="Accent2 30 2" xfId="6652" xr:uid="{00000000-0005-0000-0000-00008A380000}"/>
    <cellStyle name="Accent2 31 2" xfId="6653" xr:uid="{00000000-0005-0000-0000-00008B380000}"/>
    <cellStyle name="Accent2 32 2" xfId="6654" xr:uid="{00000000-0005-0000-0000-00008C380000}"/>
    <cellStyle name="Accent2 33 2" xfId="6655" xr:uid="{00000000-0005-0000-0000-00008D380000}"/>
    <cellStyle name="Accent2 34 2" xfId="6656" xr:uid="{00000000-0005-0000-0000-00008E380000}"/>
    <cellStyle name="Accent2 4" xfId="2285" xr:uid="{00000000-0005-0000-0000-00008F380000}"/>
    <cellStyle name="Accent2 4 2" xfId="3820" xr:uid="{00000000-0005-0000-0000-000090380000}"/>
    <cellStyle name="Accent2 4_Parc Mobile" xfId="6657" xr:uid="{00000000-0005-0000-0000-000091380000}"/>
    <cellStyle name="Accent2 5" xfId="2286" xr:uid="{00000000-0005-0000-0000-000092380000}"/>
    <cellStyle name="Accent2 6" xfId="3821" xr:uid="{00000000-0005-0000-0000-000093380000}"/>
    <cellStyle name="Accent2 7" xfId="6658" xr:uid="{00000000-0005-0000-0000-000094380000}"/>
    <cellStyle name="Accent2 8" xfId="6659" xr:uid="{00000000-0005-0000-0000-000095380000}"/>
    <cellStyle name="Accent2 9" xfId="6660" xr:uid="{00000000-0005-0000-0000-000096380000}"/>
    <cellStyle name="Accent3" xfId="3712" builtinId="37" customBuiltin="1"/>
    <cellStyle name="Accent3 - 20 %" xfId="2287" xr:uid="{00000000-0005-0000-0000-000098380000}"/>
    <cellStyle name="Accent3 - 20 % 2" xfId="3658" xr:uid="{00000000-0005-0000-0000-000099380000}"/>
    <cellStyle name="Accent3 - 20 %_RH et QS" xfId="6661" xr:uid="{00000000-0005-0000-0000-00009A380000}"/>
    <cellStyle name="Accent3 - 40 %" xfId="2288" xr:uid="{00000000-0005-0000-0000-00009B380000}"/>
    <cellStyle name="Accent3 - 40 % 2" xfId="3659" xr:uid="{00000000-0005-0000-0000-00009C380000}"/>
    <cellStyle name="Accent3 - 40 %_RH et QS" xfId="6662" xr:uid="{00000000-0005-0000-0000-00009D380000}"/>
    <cellStyle name="Accent3 - 60 %" xfId="2289" xr:uid="{00000000-0005-0000-0000-00009E380000}"/>
    <cellStyle name="Accent3 10" xfId="6663" xr:uid="{00000000-0005-0000-0000-00009F380000}"/>
    <cellStyle name="Accent3 11" xfId="6664" xr:uid="{00000000-0005-0000-0000-0000A0380000}"/>
    <cellStyle name="Accent3 12" xfId="6665" xr:uid="{00000000-0005-0000-0000-0000A1380000}"/>
    <cellStyle name="Accent3 13" xfId="6666" xr:uid="{00000000-0005-0000-0000-0000A2380000}"/>
    <cellStyle name="Accent3 14" xfId="6667" xr:uid="{00000000-0005-0000-0000-0000A3380000}"/>
    <cellStyle name="Accent3 15" xfId="6668" xr:uid="{00000000-0005-0000-0000-0000A4380000}"/>
    <cellStyle name="Accent3 16" xfId="6669" xr:uid="{00000000-0005-0000-0000-0000A5380000}"/>
    <cellStyle name="Accent3 17" xfId="6670" xr:uid="{00000000-0005-0000-0000-0000A6380000}"/>
    <cellStyle name="Accent3 18" xfId="6671" xr:uid="{00000000-0005-0000-0000-0000A7380000}"/>
    <cellStyle name="Accent3 19" xfId="6672" xr:uid="{00000000-0005-0000-0000-0000A8380000}"/>
    <cellStyle name="Accent3 2" xfId="2290" xr:uid="{00000000-0005-0000-0000-0000A9380000}"/>
    <cellStyle name="Accent3 2 2" xfId="3822" xr:uid="{00000000-0005-0000-0000-0000AA380000}"/>
    <cellStyle name="Accent3 2 2 2" xfId="4508" xr:uid="{00000000-0005-0000-0000-0000AB380000}"/>
    <cellStyle name="Accent3 2 2_Parc Mobile" xfId="6673" xr:uid="{00000000-0005-0000-0000-0000AC380000}"/>
    <cellStyle name="Accent3 2 3" xfId="6674" xr:uid="{00000000-0005-0000-0000-0000AD380000}"/>
    <cellStyle name="Accent3 2 4" xfId="6675" xr:uid="{00000000-0005-0000-0000-0000AE380000}"/>
    <cellStyle name="Accent3 2 5" xfId="6676" xr:uid="{00000000-0005-0000-0000-0000AF380000}"/>
    <cellStyle name="Accent3 2 6" xfId="6677" xr:uid="{00000000-0005-0000-0000-0000B0380000}"/>
    <cellStyle name="Accent3 2 7" xfId="6678" xr:uid="{00000000-0005-0000-0000-0000B1380000}"/>
    <cellStyle name="Accent3 2 8" xfId="6679" xr:uid="{00000000-0005-0000-0000-0000B2380000}"/>
    <cellStyle name="Accent3 2 9" xfId="6680" xr:uid="{00000000-0005-0000-0000-0000B3380000}"/>
    <cellStyle name="Accent3 2_RH et QS" xfId="6681" xr:uid="{00000000-0005-0000-0000-0000B4380000}"/>
    <cellStyle name="Accent3 20" xfId="6682" xr:uid="{00000000-0005-0000-0000-0000B5380000}"/>
    <cellStyle name="Accent3 21" xfId="6683" xr:uid="{00000000-0005-0000-0000-0000B6380000}"/>
    <cellStyle name="Accent3 22" xfId="6684" xr:uid="{00000000-0005-0000-0000-0000B7380000}"/>
    <cellStyle name="Accent3 23" xfId="6685" xr:uid="{00000000-0005-0000-0000-0000B8380000}"/>
    <cellStyle name="Accent3 24" xfId="6686" xr:uid="{00000000-0005-0000-0000-0000B9380000}"/>
    <cellStyle name="Accent3 25" xfId="6687" xr:uid="{00000000-0005-0000-0000-0000BA380000}"/>
    <cellStyle name="Accent3 26" xfId="6688" xr:uid="{00000000-0005-0000-0000-0000BB380000}"/>
    <cellStyle name="Accent3 27" xfId="6689" xr:uid="{00000000-0005-0000-0000-0000BC380000}"/>
    <cellStyle name="Accent3 28" xfId="6690" xr:uid="{00000000-0005-0000-0000-0000BD380000}"/>
    <cellStyle name="Accent3 29 2" xfId="6691" xr:uid="{00000000-0005-0000-0000-0000BE380000}"/>
    <cellStyle name="Accent3 3" xfId="2291" xr:uid="{00000000-0005-0000-0000-0000BF380000}"/>
    <cellStyle name="Accent3 3 2" xfId="3823" xr:uid="{00000000-0005-0000-0000-0000C0380000}"/>
    <cellStyle name="Accent3 3_Parc Mobile" xfId="6692" xr:uid="{00000000-0005-0000-0000-0000C1380000}"/>
    <cellStyle name="Accent3 30 2" xfId="6693" xr:uid="{00000000-0005-0000-0000-0000C2380000}"/>
    <cellStyle name="Accent3 31 2" xfId="6694" xr:uid="{00000000-0005-0000-0000-0000C3380000}"/>
    <cellStyle name="Accent3 32 2" xfId="6695" xr:uid="{00000000-0005-0000-0000-0000C4380000}"/>
    <cellStyle name="Accent3 33 2" xfId="6696" xr:uid="{00000000-0005-0000-0000-0000C5380000}"/>
    <cellStyle name="Accent3 34 2" xfId="6697" xr:uid="{00000000-0005-0000-0000-0000C6380000}"/>
    <cellStyle name="Accent3 4" xfId="2292" xr:uid="{00000000-0005-0000-0000-0000C7380000}"/>
    <cellStyle name="Accent3 4 2" xfId="3824" xr:uid="{00000000-0005-0000-0000-0000C8380000}"/>
    <cellStyle name="Accent3 4_Parc Mobile" xfId="6698" xr:uid="{00000000-0005-0000-0000-0000C9380000}"/>
    <cellStyle name="Accent3 5" xfId="2293" xr:uid="{00000000-0005-0000-0000-0000CA380000}"/>
    <cellStyle name="Accent3 6" xfId="3825" xr:uid="{00000000-0005-0000-0000-0000CB380000}"/>
    <cellStyle name="Accent3 7" xfId="6699" xr:uid="{00000000-0005-0000-0000-0000CC380000}"/>
    <cellStyle name="Accent3 8" xfId="6700" xr:uid="{00000000-0005-0000-0000-0000CD380000}"/>
    <cellStyle name="Accent3 9" xfId="6701" xr:uid="{00000000-0005-0000-0000-0000CE380000}"/>
    <cellStyle name="Accent4" xfId="3716" builtinId="41" customBuiltin="1"/>
    <cellStyle name="Accent4 - 20 %" xfId="2294" xr:uid="{00000000-0005-0000-0000-0000D0380000}"/>
    <cellStyle name="Accent4 - 20 % 2" xfId="3660" xr:uid="{00000000-0005-0000-0000-0000D1380000}"/>
    <cellStyle name="Accent4 - 20 %_RH et QS" xfId="6702" xr:uid="{00000000-0005-0000-0000-0000D2380000}"/>
    <cellStyle name="Accent4 - 40 %" xfId="2295" xr:uid="{00000000-0005-0000-0000-0000D3380000}"/>
    <cellStyle name="Accent4 - 40 % 2" xfId="3661" xr:uid="{00000000-0005-0000-0000-0000D4380000}"/>
    <cellStyle name="Accent4 - 40 %_RH et QS" xfId="6703" xr:uid="{00000000-0005-0000-0000-0000D5380000}"/>
    <cellStyle name="Accent4 - 60 %" xfId="2296" xr:uid="{00000000-0005-0000-0000-0000D6380000}"/>
    <cellStyle name="Accent4 10" xfId="6704" xr:uid="{00000000-0005-0000-0000-0000D7380000}"/>
    <cellStyle name="Accent4 11" xfId="6705" xr:uid="{00000000-0005-0000-0000-0000D8380000}"/>
    <cellStyle name="Accent4 12" xfId="6706" xr:uid="{00000000-0005-0000-0000-0000D9380000}"/>
    <cellStyle name="Accent4 13" xfId="6707" xr:uid="{00000000-0005-0000-0000-0000DA380000}"/>
    <cellStyle name="Accent4 14" xfId="6708" xr:uid="{00000000-0005-0000-0000-0000DB380000}"/>
    <cellStyle name="Accent4 15" xfId="6709" xr:uid="{00000000-0005-0000-0000-0000DC380000}"/>
    <cellStyle name="Accent4 16" xfId="6710" xr:uid="{00000000-0005-0000-0000-0000DD380000}"/>
    <cellStyle name="Accent4 17" xfId="6711" xr:uid="{00000000-0005-0000-0000-0000DE380000}"/>
    <cellStyle name="Accent4 18" xfId="6712" xr:uid="{00000000-0005-0000-0000-0000DF380000}"/>
    <cellStyle name="Accent4 19" xfId="6713" xr:uid="{00000000-0005-0000-0000-0000E0380000}"/>
    <cellStyle name="Accent4 2" xfId="2297" xr:uid="{00000000-0005-0000-0000-0000E1380000}"/>
    <cellStyle name="Accent4 2 2" xfId="3826" xr:uid="{00000000-0005-0000-0000-0000E2380000}"/>
    <cellStyle name="Accent4 2 2 2" xfId="4509" xr:uid="{00000000-0005-0000-0000-0000E3380000}"/>
    <cellStyle name="Accent4 2 2_Parc Mobile" xfId="6714" xr:uid="{00000000-0005-0000-0000-0000E4380000}"/>
    <cellStyle name="Accent4 2 3" xfId="6715" xr:uid="{00000000-0005-0000-0000-0000E5380000}"/>
    <cellStyle name="Accent4 2 4" xfId="6716" xr:uid="{00000000-0005-0000-0000-0000E6380000}"/>
    <cellStyle name="Accent4 2 5" xfId="6717" xr:uid="{00000000-0005-0000-0000-0000E7380000}"/>
    <cellStyle name="Accent4 2 6" xfId="6718" xr:uid="{00000000-0005-0000-0000-0000E8380000}"/>
    <cellStyle name="Accent4 2 7" xfId="6719" xr:uid="{00000000-0005-0000-0000-0000E9380000}"/>
    <cellStyle name="Accent4 2 8" xfId="6720" xr:uid="{00000000-0005-0000-0000-0000EA380000}"/>
    <cellStyle name="Accent4 2 9" xfId="6721" xr:uid="{00000000-0005-0000-0000-0000EB380000}"/>
    <cellStyle name="Accent4 2_RH et QS" xfId="6722" xr:uid="{00000000-0005-0000-0000-0000EC380000}"/>
    <cellStyle name="Accent4 20" xfId="6723" xr:uid="{00000000-0005-0000-0000-0000ED380000}"/>
    <cellStyle name="Accent4 21" xfId="6724" xr:uid="{00000000-0005-0000-0000-0000EE380000}"/>
    <cellStyle name="Accent4 22" xfId="6725" xr:uid="{00000000-0005-0000-0000-0000EF380000}"/>
    <cellStyle name="Accent4 23" xfId="6726" xr:uid="{00000000-0005-0000-0000-0000F0380000}"/>
    <cellStyle name="Accent4 24" xfId="6727" xr:uid="{00000000-0005-0000-0000-0000F1380000}"/>
    <cellStyle name="Accent4 25" xfId="6728" xr:uid="{00000000-0005-0000-0000-0000F2380000}"/>
    <cellStyle name="Accent4 26" xfId="6729" xr:uid="{00000000-0005-0000-0000-0000F3380000}"/>
    <cellStyle name="Accent4 27" xfId="6730" xr:uid="{00000000-0005-0000-0000-0000F4380000}"/>
    <cellStyle name="Accent4 28" xfId="6731" xr:uid="{00000000-0005-0000-0000-0000F5380000}"/>
    <cellStyle name="Accent4 29 2" xfId="6732" xr:uid="{00000000-0005-0000-0000-0000F6380000}"/>
    <cellStyle name="Accent4 3" xfId="2298" xr:uid="{00000000-0005-0000-0000-0000F7380000}"/>
    <cellStyle name="Accent4 3 2" xfId="3827" xr:uid="{00000000-0005-0000-0000-0000F8380000}"/>
    <cellStyle name="Accent4 3_Parc Mobile" xfId="6733" xr:uid="{00000000-0005-0000-0000-0000F9380000}"/>
    <cellStyle name="Accent4 30 2" xfId="6734" xr:uid="{00000000-0005-0000-0000-0000FA380000}"/>
    <cellStyle name="Accent4 31 2" xfId="6735" xr:uid="{00000000-0005-0000-0000-0000FB380000}"/>
    <cellStyle name="Accent4 32 2" xfId="6736" xr:uid="{00000000-0005-0000-0000-0000FC380000}"/>
    <cellStyle name="Accent4 33 2" xfId="6737" xr:uid="{00000000-0005-0000-0000-0000FD380000}"/>
    <cellStyle name="Accent4 34 2" xfId="6738" xr:uid="{00000000-0005-0000-0000-0000FE380000}"/>
    <cellStyle name="Accent4 4" xfId="2299" xr:uid="{00000000-0005-0000-0000-0000FF380000}"/>
    <cellStyle name="Accent4 4 2" xfId="3828" xr:uid="{00000000-0005-0000-0000-000000390000}"/>
    <cellStyle name="Accent4 4_Parc Mobile" xfId="6739" xr:uid="{00000000-0005-0000-0000-000001390000}"/>
    <cellStyle name="Accent4 5" xfId="2300" xr:uid="{00000000-0005-0000-0000-000002390000}"/>
    <cellStyle name="Accent4 6" xfId="3829" xr:uid="{00000000-0005-0000-0000-000003390000}"/>
    <cellStyle name="Accent4 7" xfId="6740" xr:uid="{00000000-0005-0000-0000-000004390000}"/>
    <cellStyle name="Accent4 8" xfId="6741" xr:uid="{00000000-0005-0000-0000-000005390000}"/>
    <cellStyle name="Accent4 9" xfId="6742" xr:uid="{00000000-0005-0000-0000-000006390000}"/>
    <cellStyle name="Accent5" xfId="3720" builtinId="45" customBuiltin="1"/>
    <cellStyle name="Accent5 - 20 %" xfId="2301" xr:uid="{00000000-0005-0000-0000-000008390000}"/>
    <cellStyle name="Accent5 - 20 % 2" xfId="3662" xr:uid="{00000000-0005-0000-0000-000009390000}"/>
    <cellStyle name="Accent5 - 20 %_RH et QS" xfId="6743" xr:uid="{00000000-0005-0000-0000-00000A390000}"/>
    <cellStyle name="Accent5 - 40 %" xfId="2302" xr:uid="{00000000-0005-0000-0000-00000B390000}"/>
    <cellStyle name="Accent5 - 40 % 2" xfId="3663" xr:uid="{00000000-0005-0000-0000-00000C390000}"/>
    <cellStyle name="Accent5 - 40 %_RH et QS" xfId="6744" xr:uid="{00000000-0005-0000-0000-00000D390000}"/>
    <cellStyle name="Accent5 - 60 %" xfId="2303" xr:uid="{00000000-0005-0000-0000-00000E390000}"/>
    <cellStyle name="Accent5 10" xfId="6745" xr:uid="{00000000-0005-0000-0000-00000F390000}"/>
    <cellStyle name="Accent5 11" xfId="6746" xr:uid="{00000000-0005-0000-0000-000010390000}"/>
    <cellStyle name="Accent5 12" xfId="6747" xr:uid="{00000000-0005-0000-0000-000011390000}"/>
    <cellStyle name="Accent5 13" xfId="6748" xr:uid="{00000000-0005-0000-0000-000012390000}"/>
    <cellStyle name="Accent5 14" xfId="6749" xr:uid="{00000000-0005-0000-0000-000013390000}"/>
    <cellStyle name="Accent5 15" xfId="6750" xr:uid="{00000000-0005-0000-0000-000014390000}"/>
    <cellStyle name="Accent5 16" xfId="6751" xr:uid="{00000000-0005-0000-0000-000015390000}"/>
    <cellStyle name="Accent5 17" xfId="6752" xr:uid="{00000000-0005-0000-0000-000016390000}"/>
    <cellStyle name="Accent5 18" xfId="6753" xr:uid="{00000000-0005-0000-0000-000017390000}"/>
    <cellStyle name="Accent5 19" xfId="6754" xr:uid="{00000000-0005-0000-0000-000018390000}"/>
    <cellStyle name="Accent5 2" xfId="2304" xr:uid="{00000000-0005-0000-0000-000019390000}"/>
    <cellStyle name="Accent5 2 2" xfId="3830" xr:uid="{00000000-0005-0000-0000-00001A390000}"/>
    <cellStyle name="Accent5 2 3" xfId="6755" xr:uid="{00000000-0005-0000-0000-00001B390000}"/>
    <cellStyle name="Accent5 2 4" xfId="6756" xr:uid="{00000000-0005-0000-0000-00001C390000}"/>
    <cellStyle name="Accent5 2 5" xfId="6757" xr:uid="{00000000-0005-0000-0000-00001D390000}"/>
    <cellStyle name="Accent5 2 6" xfId="6758" xr:uid="{00000000-0005-0000-0000-00001E390000}"/>
    <cellStyle name="Accent5 2 7" xfId="6759" xr:uid="{00000000-0005-0000-0000-00001F390000}"/>
    <cellStyle name="Accent5 2 8" xfId="6760" xr:uid="{00000000-0005-0000-0000-000020390000}"/>
    <cellStyle name="Accent5 2 9" xfId="6761" xr:uid="{00000000-0005-0000-0000-000021390000}"/>
    <cellStyle name="Accent5 2_RH et QS" xfId="6762" xr:uid="{00000000-0005-0000-0000-000022390000}"/>
    <cellStyle name="Accent5 20" xfId="6763" xr:uid="{00000000-0005-0000-0000-000023390000}"/>
    <cellStyle name="Accent5 21" xfId="6764" xr:uid="{00000000-0005-0000-0000-000024390000}"/>
    <cellStyle name="Accent5 22" xfId="6765" xr:uid="{00000000-0005-0000-0000-000025390000}"/>
    <cellStyle name="Accent5 23" xfId="6766" xr:uid="{00000000-0005-0000-0000-000026390000}"/>
    <cellStyle name="Accent5 24" xfId="6767" xr:uid="{00000000-0005-0000-0000-000027390000}"/>
    <cellStyle name="Accent5 25" xfId="6768" xr:uid="{00000000-0005-0000-0000-000028390000}"/>
    <cellStyle name="Accent5 26" xfId="6769" xr:uid="{00000000-0005-0000-0000-000029390000}"/>
    <cellStyle name="Accent5 27" xfId="6770" xr:uid="{00000000-0005-0000-0000-00002A390000}"/>
    <cellStyle name="Accent5 28" xfId="6771" xr:uid="{00000000-0005-0000-0000-00002B390000}"/>
    <cellStyle name="Accent5 29 2" xfId="6772" xr:uid="{00000000-0005-0000-0000-00002C390000}"/>
    <cellStyle name="Accent5 3" xfId="2305" xr:uid="{00000000-0005-0000-0000-00002D390000}"/>
    <cellStyle name="Accent5 3 2" xfId="3831" xr:uid="{00000000-0005-0000-0000-00002E390000}"/>
    <cellStyle name="Accent5 3_Parc Mobile" xfId="6773" xr:uid="{00000000-0005-0000-0000-00002F390000}"/>
    <cellStyle name="Accent5 30 2" xfId="6774" xr:uid="{00000000-0005-0000-0000-000030390000}"/>
    <cellStyle name="Accent5 31 2" xfId="6775" xr:uid="{00000000-0005-0000-0000-000031390000}"/>
    <cellStyle name="Accent5 32 2" xfId="6776" xr:uid="{00000000-0005-0000-0000-000032390000}"/>
    <cellStyle name="Accent5 33 2" xfId="6777" xr:uid="{00000000-0005-0000-0000-000033390000}"/>
    <cellStyle name="Accent5 34 2" xfId="6778" xr:uid="{00000000-0005-0000-0000-000034390000}"/>
    <cellStyle name="Accent5 4" xfId="2306" xr:uid="{00000000-0005-0000-0000-000035390000}"/>
    <cellStyle name="Accent5 5" xfId="3832" xr:uid="{00000000-0005-0000-0000-000036390000}"/>
    <cellStyle name="Accent5 6" xfId="3833" xr:uid="{00000000-0005-0000-0000-000037390000}"/>
    <cellStyle name="Accent5 7" xfId="6779" xr:uid="{00000000-0005-0000-0000-000038390000}"/>
    <cellStyle name="Accent5 8" xfId="6780" xr:uid="{00000000-0005-0000-0000-000039390000}"/>
    <cellStyle name="Accent5 9" xfId="6781" xr:uid="{00000000-0005-0000-0000-00003A390000}"/>
    <cellStyle name="Accent6" xfId="3724" builtinId="49" customBuiltin="1"/>
    <cellStyle name="Accent6 - 20 %" xfId="2307" xr:uid="{00000000-0005-0000-0000-00003C390000}"/>
    <cellStyle name="Accent6 - 20 % 2" xfId="3664" xr:uid="{00000000-0005-0000-0000-00003D390000}"/>
    <cellStyle name="Accent6 - 20 %_RH et QS" xfId="6782" xr:uid="{00000000-0005-0000-0000-00003E390000}"/>
    <cellStyle name="Accent6 - 40 %" xfId="2308" xr:uid="{00000000-0005-0000-0000-00003F390000}"/>
    <cellStyle name="Accent6 - 40 % 2" xfId="3665" xr:uid="{00000000-0005-0000-0000-000040390000}"/>
    <cellStyle name="Accent6 - 40 %_RH et QS" xfId="6783" xr:uid="{00000000-0005-0000-0000-000041390000}"/>
    <cellStyle name="Accent6 - 60 %" xfId="2309" xr:uid="{00000000-0005-0000-0000-000042390000}"/>
    <cellStyle name="Accent6 10" xfId="6784" xr:uid="{00000000-0005-0000-0000-000043390000}"/>
    <cellStyle name="Accent6 11" xfId="6785" xr:uid="{00000000-0005-0000-0000-000044390000}"/>
    <cellStyle name="Accent6 12" xfId="6786" xr:uid="{00000000-0005-0000-0000-000045390000}"/>
    <cellStyle name="Accent6 13" xfId="6787" xr:uid="{00000000-0005-0000-0000-000046390000}"/>
    <cellStyle name="Accent6 14" xfId="6788" xr:uid="{00000000-0005-0000-0000-000047390000}"/>
    <cellStyle name="Accent6 15" xfId="6789" xr:uid="{00000000-0005-0000-0000-000048390000}"/>
    <cellStyle name="Accent6 16" xfId="6790" xr:uid="{00000000-0005-0000-0000-000049390000}"/>
    <cellStyle name="Accent6 17" xfId="6791" xr:uid="{00000000-0005-0000-0000-00004A390000}"/>
    <cellStyle name="Accent6 18" xfId="6792" xr:uid="{00000000-0005-0000-0000-00004B390000}"/>
    <cellStyle name="Accent6 19" xfId="6793" xr:uid="{00000000-0005-0000-0000-00004C390000}"/>
    <cellStyle name="Accent6 2" xfId="2310" xr:uid="{00000000-0005-0000-0000-00004D390000}"/>
    <cellStyle name="Accent6 2 2" xfId="3834" xr:uid="{00000000-0005-0000-0000-00004E390000}"/>
    <cellStyle name="Accent6 2 2 2" xfId="4510" xr:uid="{00000000-0005-0000-0000-00004F390000}"/>
    <cellStyle name="Accent6 2 2_Parc Mobile" xfId="6794" xr:uid="{00000000-0005-0000-0000-000050390000}"/>
    <cellStyle name="Accent6 2 3" xfId="6795" xr:uid="{00000000-0005-0000-0000-000051390000}"/>
    <cellStyle name="Accent6 2 4" xfId="6796" xr:uid="{00000000-0005-0000-0000-000052390000}"/>
    <cellStyle name="Accent6 2 5" xfId="6797" xr:uid="{00000000-0005-0000-0000-000053390000}"/>
    <cellStyle name="Accent6 2 6" xfId="6798" xr:uid="{00000000-0005-0000-0000-000054390000}"/>
    <cellStyle name="Accent6 2 7" xfId="6799" xr:uid="{00000000-0005-0000-0000-000055390000}"/>
    <cellStyle name="Accent6 2 8" xfId="6800" xr:uid="{00000000-0005-0000-0000-000056390000}"/>
    <cellStyle name="Accent6 2 9" xfId="6801" xr:uid="{00000000-0005-0000-0000-000057390000}"/>
    <cellStyle name="Accent6 2_RH et QS" xfId="6802" xr:uid="{00000000-0005-0000-0000-000058390000}"/>
    <cellStyle name="Accent6 20" xfId="6803" xr:uid="{00000000-0005-0000-0000-000059390000}"/>
    <cellStyle name="Accent6 21" xfId="6804" xr:uid="{00000000-0005-0000-0000-00005A390000}"/>
    <cellStyle name="Accent6 22" xfId="6805" xr:uid="{00000000-0005-0000-0000-00005B390000}"/>
    <cellStyle name="Accent6 23" xfId="6806" xr:uid="{00000000-0005-0000-0000-00005C390000}"/>
    <cellStyle name="Accent6 24" xfId="6807" xr:uid="{00000000-0005-0000-0000-00005D390000}"/>
    <cellStyle name="Accent6 25" xfId="6808" xr:uid="{00000000-0005-0000-0000-00005E390000}"/>
    <cellStyle name="Accent6 26" xfId="6809" xr:uid="{00000000-0005-0000-0000-00005F390000}"/>
    <cellStyle name="Accent6 27" xfId="6810" xr:uid="{00000000-0005-0000-0000-000060390000}"/>
    <cellStyle name="Accent6 28" xfId="6811" xr:uid="{00000000-0005-0000-0000-000061390000}"/>
    <cellStyle name="Accent6 29 2" xfId="6812" xr:uid="{00000000-0005-0000-0000-000062390000}"/>
    <cellStyle name="Accent6 3" xfId="2311" xr:uid="{00000000-0005-0000-0000-000063390000}"/>
    <cellStyle name="Accent6 3 2" xfId="3835" xr:uid="{00000000-0005-0000-0000-000064390000}"/>
    <cellStyle name="Accent6 3_Parc Mobile" xfId="6813" xr:uid="{00000000-0005-0000-0000-000065390000}"/>
    <cellStyle name="Accent6 30 2" xfId="6814" xr:uid="{00000000-0005-0000-0000-000066390000}"/>
    <cellStyle name="Accent6 31 2" xfId="6815" xr:uid="{00000000-0005-0000-0000-000067390000}"/>
    <cellStyle name="Accent6 32 2" xfId="6816" xr:uid="{00000000-0005-0000-0000-000068390000}"/>
    <cellStyle name="Accent6 33 2" xfId="6817" xr:uid="{00000000-0005-0000-0000-000069390000}"/>
    <cellStyle name="Accent6 34 2" xfId="6818" xr:uid="{00000000-0005-0000-0000-00006A390000}"/>
    <cellStyle name="Accent6 4" xfId="2312" xr:uid="{00000000-0005-0000-0000-00006B390000}"/>
    <cellStyle name="Accent6 4 2" xfId="3836" xr:uid="{00000000-0005-0000-0000-00006C390000}"/>
    <cellStyle name="Accent6 4_Parc Mobile" xfId="6819" xr:uid="{00000000-0005-0000-0000-00006D390000}"/>
    <cellStyle name="Accent6 5" xfId="2313" xr:uid="{00000000-0005-0000-0000-00006E390000}"/>
    <cellStyle name="Accent6 6" xfId="3837" xr:uid="{00000000-0005-0000-0000-00006F390000}"/>
    <cellStyle name="Accent6 7" xfId="6820" xr:uid="{00000000-0005-0000-0000-000070390000}"/>
    <cellStyle name="Accent6 8" xfId="6821" xr:uid="{00000000-0005-0000-0000-000071390000}"/>
    <cellStyle name="Accent6 9" xfId="6822" xr:uid="{00000000-0005-0000-0000-000072390000}"/>
    <cellStyle name="Accounting" xfId="2314" xr:uid="{00000000-0005-0000-0000-000073390000}"/>
    <cellStyle name="Accounting 2" xfId="14912" xr:uid="{00000000-0005-0000-0000-000074390000}"/>
    <cellStyle name="Accounting 3" xfId="9696" xr:uid="{00000000-0005-0000-0000-000075390000}"/>
    <cellStyle name="ÅëÈ­ [0]_laroux" xfId="2315" xr:uid="{00000000-0005-0000-0000-000076390000}"/>
    <cellStyle name="ÅëÈ­_laroux" xfId="2316" xr:uid="{00000000-0005-0000-0000-000077390000}"/>
    <cellStyle name="amount" xfId="2317" xr:uid="{00000000-0005-0000-0000-000078390000}"/>
    <cellStyle name="amount 2" xfId="14913" xr:uid="{00000000-0005-0000-0000-000079390000}"/>
    <cellStyle name="amount 2 2" xfId="18705" xr:uid="{00000000-0005-0000-0000-00007A390000}"/>
    <cellStyle name="amount 3" xfId="9697" xr:uid="{00000000-0005-0000-0000-00007B390000}"/>
    <cellStyle name="amount 4" xfId="13039" xr:uid="{00000000-0005-0000-0000-00007C390000}"/>
    <cellStyle name="amount 5" xfId="17615" xr:uid="{00000000-0005-0000-0000-00007D390000}"/>
    <cellStyle name="amount 6" xfId="19781" xr:uid="{00000000-0005-0000-0000-00007E390000}"/>
    <cellStyle name="args.style" xfId="2318" xr:uid="{00000000-0005-0000-0000-00007F390000}"/>
    <cellStyle name="AssumptionHeader" xfId="6823" xr:uid="{00000000-0005-0000-0000-000080390000}"/>
    <cellStyle name="ÄÞ¸¶ [0]_laroux" xfId="2319" xr:uid="{00000000-0005-0000-0000-000081390000}"/>
    <cellStyle name="ÄÞ¸¶_laroux" xfId="2320" xr:uid="{00000000-0005-0000-0000-000082390000}"/>
    <cellStyle name="Avertissement 2" xfId="2321" xr:uid="{00000000-0005-0000-0000-000084390000}"/>
    <cellStyle name="Avertissement 2 2" xfId="3838" xr:uid="{00000000-0005-0000-0000-000085390000}"/>
    <cellStyle name="Avertissement 2_RH et QS" xfId="6824" xr:uid="{00000000-0005-0000-0000-000086390000}"/>
    <cellStyle name="Avertissement 3" xfId="2322" xr:uid="{00000000-0005-0000-0000-000087390000}"/>
    <cellStyle name="Avertissement 3 2" xfId="3839" xr:uid="{00000000-0005-0000-0000-000088390000}"/>
    <cellStyle name="Avertissement 3_RH et QS" xfId="6825" xr:uid="{00000000-0005-0000-0000-000089390000}"/>
    <cellStyle name="Avertissement 4" xfId="2323" xr:uid="{00000000-0005-0000-0000-00008A390000}"/>
    <cellStyle name="Avertissement 4 2" xfId="6826" xr:uid="{00000000-0005-0000-0000-00008B390000}"/>
    <cellStyle name="Avertissement 4_RH et QS" xfId="6827" xr:uid="{00000000-0005-0000-0000-00008C390000}"/>
    <cellStyle name="Avertissement 5" xfId="3840" xr:uid="{00000000-0005-0000-0000-00008D390000}"/>
    <cellStyle name="Avertissement 5 2" xfId="6828" xr:uid="{00000000-0005-0000-0000-00008E390000}"/>
    <cellStyle name="Avertissement 5_RH et QS" xfId="6829" xr:uid="{00000000-0005-0000-0000-00008F390000}"/>
    <cellStyle name="Avertissement 6" xfId="3841" xr:uid="{00000000-0005-0000-0000-000090390000}"/>
    <cellStyle name="Avertissement 6 2" xfId="6830" xr:uid="{00000000-0005-0000-0000-000091390000}"/>
    <cellStyle name="Avertissement 6_RH et QS" xfId="6831" xr:uid="{00000000-0005-0000-0000-000092390000}"/>
    <cellStyle name="Avertissement 7 2" xfId="6832" xr:uid="{00000000-0005-0000-0000-000093390000}"/>
    <cellStyle name="Avertissement 8 2" xfId="6833" xr:uid="{00000000-0005-0000-0000-000094390000}"/>
    <cellStyle name="axlcolour" xfId="2324" xr:uid="{00000000-0005-0000-0000-000095390000}"/>
    <cellStyle name="azert - Style1" xfId="2325" xr:uid="{00000000-0005-0000-0000-000096390000}"/>
    <cellStyle name="azert - Style1 2" xfId="14914" xr:uid="{00000000-0005-0000-0000-000097390000}"/>
    <cellStyle name="azert - Style1 3" xfId="9698" xr:uid="{00000000-0005-0000-0000-000098390000}"/>
    <cellStyle name="azert - Style1 4" xfId="13037" xr:uid="{00000000-0005-0000-0000-000099390000}"/>
    <cellStyle name="azert - Style1 5" xfId="17614" xr:uid="{00000000-0005-0000-0000-00009A390000}"/>
    <cellStyle name="azert - Style1 6" xfId="11710" xr:uid="{00000000-0005-0000-0000-00009B390000}"/>
    <cellStyle name="Bad" xfId="3695" builtinId="27" customBuiltin="1"/>
    <cellStyle name="Bad 10" xfId="6834" xr:uid="{00000000-0005-0000-0000-00009C390000}"/>
    <cellStyle name="Bad 11" xfId="6835" xr:uid="{00000000-0005-0000-0000-00009D390000}"/>
    <cellStyle name="Bad 12" xfId="6836" xr:uid="{00000000-0005-0000-0000-00009E390000}"/>
    <cellStyle name="Bad 13" xfId="6837" xr:uid="{00000000-0005-0000-0000-00009F390000}"/>
    <cellStyle name="Bad 14" xfId="6838" xr:uid="{00000000-0005-0000-0000-0000A0390000}"/>
    <cellStyle name="Bad 15" xfId="6839" xr:uid="{00000000-0005-0000-0000-0000A1390000}"/>
    <cellStyle name="Bad 16" xfId="6840" xr:uid="{00000000-0005-0000-0000-0000A2390000}"/>
    <cellStyle name="Bad 17" xfId="6841" xr:uid="{00000000-0005-0000-0000-0000A3390000}"/>
    <cellStyle name="Bad 18" xfId="6842" xr:uid="{00000000-0005-0000-0000-0000A4390000}"/>
    <cellStyle name="Bad 19" xfId="6843" xr:uid="{00000000-0005-0000-0000-0000A5390000}"/>
    <cellStyle name="Bad 2" xfId="6844" xr:uid="{00000000-0005-0000-0000-0000A6390000}"/>
    <cellStyle name="Bad 20" xfId="6845" xr:uid="{00000000-0005-0000-0000-0000A7390000}"/>
    <cellStyle name="Bad 21" xfId="6846" xr:uid="{00000000-0005-0000-0000-0000A8390000}"/>
    <cellStyle name="Bad 22" xfId="6847" xr:uid="{00000000-0005-0000-0000-0000A9390000}"/>
    <cellStyle name="Bad 23" xfId="6848" xr:uid="{00000000-0005-0000-0000-0000AA390000}"/>
    <cellStyle name="Bad 24" xfId="6849" xr:uid="{00000000-0005-0000-0000-0000AB390000}"/>
    <cellStyle name="Bad 25" xfId="6850" xr:uid="{00000000-0005-0000-0000-0000AC390000}"/>
    <cellStyle name="Bad 26" xfId="6851" xr:uid="{00000000-0005-0000-0000-0000AD390000}"/>
    <cellStyle name="Bad 27" xfId="6852" xr:uid="{00000000-0005-0000-0000-0000AE390000}"/>
    <cellStyle name="Bad 28" xfId="6853" xr:uid="{00000000-0005-0000-0000-0000AF390000}"/>
    <cellStyle name="Bad 3" xfId="6854" xr:uid="{00000000-0005-0000-0000-0000B0390000}"/>
    <cellStyle name="Bad 4" xfId="6855" xr:uid="{00000000-0005-0000-0000-0000B1390000}"/>
    <cellStyle name="Bad 5" xfId="6856" xr:uid="{00000000-0005-0000-0000-0000B2390000}"/>
    <cellStyle name="Bad 6" xfId="6857" xr:uid="{00000000-0005-0000-0000-0000B3390000}"/>
    <cellStyle name="Bad 7" xfId="6858" xr:uid="{00000000-0005-0000-0000-0000B4390000}"/>
    <cellStyle name="Bad 8" xfId="6859" xr:uid="{00000000-0005-0000-0000-0000B5390000}"/>
    <cellStyle name="Bad 9" xfId="6860" xr:uid="{00000000-0005-0000-0000-0000B6390000}"/>
    <cellStyle name="blank" xfId="6861" xr:uid="{00000000-0005-0000-0000-0000B7390000}"/>
    <cellStyle name="blue shading" xfId="2326" xr:uid="{00000000-0005-0000-0000-0000B8390000}"/>
    <cellStyle name="blue shading 2" xfId="13036" xr:uid="{00000000-0005-0000-0000-0000B9390000}"/>
    <cellStyle name="blue shading 3" xfId="17613" xr:uid="{00000000-0005-0000-0000-0000BA390000}"/>
    <cellStyle name="blue shading 4" xfId="19942" xr:uid="{00000000-0005-0000-0000-0000BB390000}"/>
    <cellStyle name="Blue Title" xfId="2327" xr:uid="{00000000-0005-0000-0000-0000BC390000}"/>
    <cellStyle name="Blue Title 2" xfId="2328" xr:uid="{00000000-0005-0000-0000-0000BD390000}"/>
    <cellStyle name="Blue Title_Budget Telmob 2011" xfId="3501" xr:uid="{00000000-0005-0000-0000-0000BE390000}"/>
    <cellStyle name="Body" xfId="2329" xr:uid="{00000000-0005-0000-0000-0000BF390000}"/>
    <cellStyle name="Body text" xfId="2330" xr:uid="{00000000-0005-0000-0000-0000C0390000}"/>
    <cellStyle name="Body_Parc Mobile" xfId="6862" xr:uid="{00000000-0005-0000-0000-0000C1390000}"/>
    <cellStyle name="Border Heavy" xfId="2331" xr:uid="{00000000-0005-0000-0000-0000C2390000}"/>
    <cellStyle name="Border Heavy 2" xfId="2332" xr:uid="{00000000-0005-0000-0000-0000C3390000}"/>
    <cellStyle name="Border Heavy 2 2" xfId="14916" xr:uid="{00000000-0005-0000-0000-0000C4390000}"/>
    <cellStyle name="Border Heavy 2 2 2" xfId="18707" xr:uid="{00000000-0005-0000-0000-0000C5390000}"/>
    <cellStyle name="Border Heavy 2 2 3" xfId="19623" xr:uid="{00000000-0005-0000-0000-0000C6390000}"/>
    <cellStyle name="Border Heavy 2 2 4" xfId="18753" xr:uid="{00000000-0005-0000-0000-0000C7390000}"/>
    <cellStyle name="Border Heavy 2 3" xfId="19103" xr:uid="{00000000-0005-0000-0000-0000C8390000}"/>
    <cellStyle name="Border Heavy 3" xfId="14915" xr:uid="{00000000-0005-0000-0000-0000C9390000}"/>
    <cellStyle name="Border Heavy 3 2" xfId="18706" xr:uid="{00000000-0005-0000-0000-0000CA390000}"/>
    <cellStyle name="Border Heavy 3 3" xfId="19622" xr:uid="{00000000-0005-0000-0000-0000CB390000}"/>
    <cellStyle name="Border Heavy 3 4" xfId="18752" xr:uid="{00000000-0005-0000-0000-0000CC390000}"/>
    <cellStyle name="Border Heavy 4" xfId="17612" xr:uid="{00000000-0005-0000-0000-0000CD390000}"/>
    <cellStyle name="Border Heavy_Budget Telmob 2011" xfId="3502" xr:uid="{00000000-0005-0000-0000-0000CE390000}"/>
    <cellStyle name="Border Thin" xfId="2333" xr:uid="{00000000-0005-0000-0000-0000CF390000}"/>
    <cellStyle name="Border Thin 2" xfId="2334" xr:uid="{00000000-0005-0000-0000-0000D0390000}"/>
    <cellStyle name="Border Thin 2 2" xfId="9700" xr:uid="{00000000-0005-0000-0000-0000D1390000}"/>
    <cellStyle name="Border Thin 3" xfId="9699" xr:uid="{00000000-0005-0000-0000-0000D2390000}"/>
    <cellStyle name="Border Thin_Budget Telmob 2011" xfId="3503" xr:uid="{00000000-0005-0000-0000-0000D3390000}"/>
    <cellStyle name="Boxed" xfId="6863" xr:uid="{00000000-0005-0000-0000-0000D4390000}"/>
    <cellStyle name="Ç¥ÁØ_ÀÎÀç°³¹ß¿ø" xfId="2335" xr:uid="{00000000-0005-0000-0000-0000D5390000}"/>
    <cellStyle name="Calc Currency (0)" xfId="2336" xr:uid="{00000000-0005-0000-0000-0000D6390000}"/>
    <cellStyle name="Calc Currency (2)" xfId="2337" xr:uid="{00000000-0005-0000-0000-0000D7390000}"/>
    <cellStyle name="Calc Currency (2) 2" xfId="3539" xr:uid="{00000000-0005-0000-0000-0000D8390000}"/>
    <cellStyle name="Calc Currency (2)_Parc Mobile" xfId="6864" xr:uid="{00000000-0005-0000-0000-0000D9390000}"/>
    <cellStyle name="Calc Percent (0)" xfId="2338" xr:uid="{00000000-0005-0000-0000-0000DA390000}"/>
    <cellStyle name="Calc Percent (0) 2" xfId="3540" xr:uid="{00000000-0005-0000-0000-0000DB390000}"/>
    <cellStyle name="Calc Percent (0)_Parc Mobile" xfId="6865" xr:uid="{00000000-0005-0000-0000-0000DC390000}"/>
    <cellStyle name="Calc Percent (1)" xfId="2339" xr:uid="{00000000-0005-0000-0000-0000DD390000}"/>
    <cellStyle name="Calc Percent (1) 2" xfId="3541" xr:uid="{00000000-0005-0000-0000-0000DE390000}"/>
    <cellStyle name="Calc Percent (1)_Parc Mobile" xfId="6866" xr:uid="{00000000-0005-0000-0000-0000DF390000}"/>
    <cellStyle name="Calc Percent (2)" xfId="2340" xr:uid="{00000000-0005-0000-0000-0000E0390000}"/>
    <cellStyle name="Calc Percent (2) 2" xfId="3542" xr:uid="{00000000-0005-0000-0000-0000E1390000}"/>
    <cellStyle name="Calc Percent (2)_Parc Mobile" xfId="6867" xr:uid="{00000000-0005-0000-0000-0000E2390000}"/>
    <cellStyle name="Calc Units (0)" xfId="2341" xr:uid="{00000000-0005-0000-0000-0000E3390000}"/>
    <cellStyle name="Calc Units (0) 2" xfId="3543" xr:uid="{00000000-0005-0000-0000-0000E4390000}"/>
    <cellStyle name="Calc Units (0)_Parc Mobile" xfId="6868" xr:uid="{00000000-0005-0000-0000-0000E5390000}"/>
    <cellStyle name="Calc Units (1)" xfId="2342" xr:uid="{00000000-0005-0000-0000-0000E6390000}"/>
    <cellStyle name="Calc Units (1) 2" xfId="3544" xr:uid="{00000000-0005-0000-0000-0000E7390000}"/>
    <cellStyle name="Calc Units (1)_Parc Mobile" xfId="6869" xr:uid="{00000000-0005-0000-0000-0000E8390000}"/>
    <cellStyle name="Calc Units (2)" xfId="2343" xr:uid="{00000000-0005-0000-0000-0000E9390000}"/>
    <cellStyle name="Calc Units (2) 2" xfId="3545" xr:uid="{00000000-0005-0000-0000-0000EA390000}"/>
    <cellStyle name="Calc Units (2)_Parc Mobile" xfId="6870" xr:uid="{00000000-0005-0000-0000-0000EB390000}"/>
    <cellStyle name="Calcul 2" xfId="2344" xr:uid="{00000000-0005-0000-0000-0000ED390000}"/>
    <cellStyle name="Calcul 2 2" xfId="3842" xr:uid="{00000000-0005-0000-0000-0000EE390000}"/>
    <cellStyle name="Calcul 2 2 2" xfId="4511" xr:uid="{00000000-0005-0000-0000-0000EF390000}"/>
    <cellStyle name="Calcul 2 2 2 2" xfId="15515" xr:uid="{00000000-0005-0000-0000-0000F0390000}"/>
    <cellStyle name="Calcul 2 2 2 3" xfId="11264" xr:uid="{00000000-0005-0000-0000-0000F1390000}"/>
    <cellStyle name="Calcul 2 2 2 4" xfId="10077" xr:uid="{00000000-0005-0000-0000-0000F2390000}"/>
    <cellStyle name="Calcul 2 2 2 5" xfId="17183" xr:uid="{00000000-0005-0000-0000-0000F3390000}"/>
    <cellStyle name="Calcul 2 2 2 6" xfId="19913" xr:uid="{00000000-0005-0000-0000-0000F4390000}"/>
    <cellStyle name="Calcul 2 2 3" xfId="15259" xr:uid="{00000000-0005-0000-0000-0000F5390000}"/>
    <cellStyle name="Calcul 2 2 4" xfId="10695" xr:uid="{00000000-0005-0000-0000-0000F6390000}"/>
    <cellStyle name="Calcul 2 2 5" xfId="9373" xr:uid="{00000000-0005-0000-0000-0000F7390000}"/>
    <cellStyle name="Calcul 2 2 6" xfId="17333" xr:uid="{00000000-0005-0000-0000-0000F8390000}"/>
    <cellStyle name="Calcul 2 2 7" xfId="8364" xr:uid="{00000000-0005-0000-0000-0000F9390000}"/>
    <cellStyle name="Calcul 2 2_Parc Mobile" xfId="6871" xr:uid="{00000000-0005-0000-0000-0000FA390000}"/>
    <cellStyle name="Calcul 2 3" xfId="14917" xr:uid="{00000000-0005-0000-0000-0000FB390000}"/>
    <cellStyle name="Calcul 2 4" xfId="9701" xr:uid="{00000000-0005-0000-0000-0000FC390000}"/>
    <cellStyle name="Calcul 2 5" xfId="13035" xr:uid="{00000000-0005-0000-0000-0000FD390000}"/>
    <cellStyle name="Calcul 2 6" xfId="19180" xr:uid="{00000000-0005-0000-0000-0000FE390000}"/>
    <cellStyle name="Calcul 2 7" xfId="19941" xr:uid="{00000000-0005-0000-0000-0000FF390000}"/>
    <cellStyle name="Calcul 2 8" xfId="20155" xr:uid="{00000000-0005-0000-0000-0000003A0000}"/>
    <cellStyle name="Calcul 2_RH et QS" xfId="6872" xr:uid="{00000000-0005-0000-0000-0000013A0000}"/>
    <cellStyle name="Calcul 3" xfId="2345" xr:uid="{00000000-0005-0000-0000-0000023A0000}"/>
    <cellStyle name="Calcul 3 2" xfId="3843" xr:uid="{00000000-0005-0000-0000-0000033A0000}"/>
    <cellStyle name="Calcul 3 2 2" xfId="15260" xr:uid="{00000000-0005-0000-0000-0000043A0000}"/>
    <cellStyle name="Calcul 3 2 3" xfId="10696" xr:uid="{00000000-0005-0000-0000-0000053A0000}"/>
    <cellStyle name="Calcul 3 2 4" xfId="9372" xr:uid="{00000000-0005-0000-0000-0000063A0000}"/>
    <cellStyle name="Calcul 3 2 5" xfId="17332" xr:uid="{00000000-0005-0000-0000-0000073A0000}"/>
    <cellStyle name="Calcul 3 2 6" xfId="9382" xr:uid="{00000000-0005-0000-0000-0000083A0000}"/>
    <cellStyle name="Calcul 3 3" xfId="14918" xr:uid="{00000000-0005-0000-0000-0000093A0000}"/>
    <cellStyle name="Calcul 3 4" xfId="9702" xr:uid="{00000000-0005-0000-0000-00000A3A0000}"/>
    <cellStyle name="Calcul 3 5" xfId="13034" xr:uid="{00000000-0005-0000-0000-00000B3A0000}"/>
    <cellStyle name="Calcul 3 6" xfId="19428" xr:uid="{00000000-0005-0000-0000-00000C3A0000}"/>
    <cellStyle name="Calcul 3 7" xfId="10638" xr:uid="{00000000-0005-0000-0000-00000D3A0000}"/>
    <cellStyle name="Calcul 3_RH et QS" xfId="6873" xr:uid="{00000000-0005-0000-0000-00000E3A0000}"/>
    <cellStyle name="Calcul 4" xfId="2346" xr:uid="{00000000-0005-0000-0000-00000F3A0000}"/>
    <cellStyle name="Calcul 4 2" xfId="3844" xr:uid="{00000000-0005-0000-0000-0000103A0000}"/>
    <cellStyle name="Calcul 4 2 2" xfId="15261" xr:uid="{00000000-0005-0000-0000-0000113A0000}"/>
    <cellStyle name="Calcul 4 2 3" xfId="10697" xr:uid="{00000000-0005-0000-0000-0000123A0000}"/>
    <cellStyle name="Calcul 4 2 4" xfId="9371" xr:uid="{00000000-0005-0000-0000-0000133A0000}"/>
    <cellStyle name="Calcul 4 2 5" xfId="17331" xr:uid="{00000000-0005-0000-0000-0000143A0000}"/>
    <cellStyle name="Calcul 4 2 6" xfId="8363" xr:uid="{00000000-0005-0000-0000-0000153A0000}"/>
    <cellStyle name="Calcul 4 3" xfId="14919" xr:uid="{00000000-0005-0000-0000-0000163A0000}"/>
    <cellStyle name="Calcul 4 4" xfId="9703" xr:uid="{00000000-0005-0000-0000-0000173A0000}"/>
    <cellStyle name="Calcul 4 5" xfId="13033" xr:uid="{00000000-0005-0000-0000-0000183A0000}"/>
    <cellStyle name="Calcul 4 6" xfId="17611" xr:uid="{00000000-0005-0000-0000-0000193A0000}"/>
    <cellStyle name="Calcul 4 7" xfId="17102" xr:uid="{00000000-0005-0000-0000-00001A3A0000}"/>
    <cellStyle name="Calcul 4_RH et QS" xfId="6874" xr:uid="{00000000-0005-0000-0000-00001B3A0000}"/>
    <cellStyle name="Calcul 5" xfId="2347" xr:uid="{00000000-0005-0000-0000-00001C3A0000}"/>
    <cellStyle name="Calcul 5 2" xfId="6875" xr:uid="{00000000-0005-0000-0000-00001D3A0000}"/>
    <cellStyle name="Calcul 5 2 2" xfId="16702" xr:uid="{00000000-0005-0000-0000-00001E3A0000}"/>
    <cellStyle name="Calcul 5 2 2 2" xfId="19381" xr:uid="{00000000-0005-0000-0000-00001F3A0000}"/>
    <cellStyle name="Calcul 5 2 2 3" xfId="19914" xr:uid="{00000000-0005-0000-0000-0000203A0000}"/>
    <cellStyle name="Calcul 5 2 2 4" xfId="20136" xr:uid="{00000000-0005-0000-0000-0000213A0000}"/>
    <cellStyle name="Calcul 5 2 2 5" xfId="20163" xr:uid="{00000000-0005-0000-0000-0000223A0000}"/>
    <cellStyle name="Calcul 5 2 3" xfId="13081" xr:uid="{00000000-0005-0000-0000-0000233A0000}"/>
    <cellStyle name="Calcul 5 3" xfId="14920" xr:uid="{00000000-0005-0000-0000-0000243A0000}"/>
    <cellStyle name="Calcul 5 4" xfId="9704" xr:uid="{00000000-0005-0000-0000-0000253A0000}"/>
    <cellStyle name="Calcul 5 5" xfId="13032" xr:uid="{00000000-0005-0000-0000-0000263A0000}"/>
    <cellStyle name="Calcul 5 6" xfId="11636" xr:uid="{00000000-0005-0000-0000-0000273A0000}"/>
    <cellStyle name="Calcul 5 7" xfId="10694" xr:uid="{00000000-0005-0000-0000-0000283A0000}"/>
    <cellStyle name="Calcul 5_RH et QS" xfId="6876" xr:uid="{00000000-0005-0000-0000-0000293A0000}"/>
    <cellStyle name="Calcul 6" xfId="3845" xr:uid="{00000000-0005-0000-0000-00002A3A0000}"/>
    <cellStyle name="Calcul 6 2" xfId="6877" xr:uid="{00000000-0005-0000-0000-00002B3A0000}"/>
    <cellStyle name="Calcul 6 2 2" xfId="16703" xr:uid="{00000000-0005-0000-0000-00002C3A0000}"/>
    <cellStyle name="Calcul 6 2 2 2" xfId="19382" xr:uid="{00000000-0005-0000-0000-00002D3A0000}"/>
    <cellStyle name="Calcul 6 2 2 3" xfId="19915" xr:uid="{00000000-0005-0000-0000-00002E3A0000}"/>
    <cellStyle name="Calcul 6 2 2 4" xfId="20137" xr:uid="{00000000-0005-0000-0000-00002F3A0000}"/>
    <cellStyle name="Calcul 6 2 2 5" xfId="20164" xr:uid="{00000000-0005-0000-0000-0000303A0000}"/>
    <cellStyle name="Calcul 6 2 3" xfId="13083" xr:uid="{00000000-0005-0000-0000-0000313A0000}"/>
    <cellStyle name="Calcul 6 3" xfId="15262" xr:uid="{00000000-0005-0000-0000-0000323A0000}"/>
    <cellStyle name="Calcul 6 4" xfId="10698" xr:uid="{00000000-0005-0000-0000-0000333A0000}"/>
    <cellStyle name="Calcul 6 5" xfId="10338" xr:uid="{00000000-0005-0000-0000-0000343A0000}"/>
    <cellStyle name="Calcul 6 6" xfId="17330" xr:uid="{00000000-0005-0000-0000-0000353A0000}"/>
    <cellStyle name="Calcul 6 7" xfId="10142" xr:uid="{00000000-0005-0000-0000-0000363A0000}"/>
    <cellStyle name="Calcul 6_RH et QS" xfId="6878" xr:uid="{00000000-0005-0000-0000-0000373A0000}"/>
    <cellStyle name="Calcul 7 2" xfId="6879" xr:uid="{00000000-0005-0000-0000-0000383A0000}"/>
    <cellStyle name="Calcul 7 2 2" xfId="16704" xr:uid="{00000000-0005-0000-0000-0000393A0000}"/>
    <cellStyle name="Calcul 7 2 2 2" xfId="19383" xr:uid="{00000000-0005-0000-0000-00003A3A0000}"/>
    <cellStyle name="Calcul 7 2 2 3" xfId="19916" xr:uid="{00000000-0005-0000-0000-00003B3A0000}"/>
    <cellStyle name="Calcul 7 2 2 4" xfId="20138" xr:uid="{00000000-0005-0000-0000-00003C3A0000}"/>
    <cellStyle name="Calcul 7 2 2 5" xfId="20165" xr:uid="{00000000-0005-0000-0000-00003D3A0000}"/>
    <cellStyle name="Calcul 7 2 3" xfId="13085" xr:uid="{00000000-0005-0000-0000-00003E3A0000}"/>
    <cellStyle name="Calcul 8 2" xfId="6880" xr:uid="{00000000-0005-0000-0000-00003F3A0000}"/>
    <cellStyle name="Calcul 8 2 2" xfId="16705" xr:uid="{00000000-0005-0000-0000-0000403A0000}"/>
    <cellStyle name="Calcul 8 2 2 2" xfId="19384" xr:uid="{00000000-0005-0000-0000-0000413A0000}"/>
    <cellStyle name="Calcul 8 2 2 3" xfId="19917" xr:uid="{00000000-0005-0000-0000-0000423A0000}"/>
    <cellStyle name="Calcul 8 2 2 4" xfId="20139" xr:uid="{00000000-0005-0000-0000-0000433A0000}"/>
    <cellStyle name="Calcul 8 2 2 5" xfId="20166" xr:uid="{00000000-0005-0000-0000-0000443A0000}"/>
    <cellStyle name="Calcul 8 2 3" xfId="13086" xr:uid="{00000000-0005-0000-0000-0000453A0000}"/>
    <cellStyle name="Calculation" xfId="3698" builtinId="22" customBuiltin="1"/>
    <cellStyle name="Calculation 10" xfId="6881" xr:uid="{00000000-0005-0000-0000-0000463A0000}"/>
    <cellStyle name="Calculation 11" xfId="6882" xr:uid="{00000000-0005-0000-0000-0000473A0000}"/>
    <cellStyle name="Calculation 12" xfId="6883" xr:uid="{00000000-0005-0000-0000-0000483A0000}"/>
    <cellStyle name="Calculation 13" xfId="6884" xr:uid="{00000000-0005-0000-0000-0000493A0000}"/>
    <cellStyle name="Calculation 14" xfId="6885" xr:uid="{00000000-0005-0000-0000-00004A3A0000}"/>
    <cellStyle name="Calculation 15" xfId="6886" xr:uid="{00000000-0005-0000-0000-00004B3A0000}"/>
    <cellStyle name="Calculation 16" xfId="6887" xr:uid="{00000000-0005-0000-0000-00004C3A0000}"/>
    <cellStyle name="Calculation 17" xfId="6888" xr:uid="{00000000-0005-0000-0000-00004D3A0000}"/>
    <cellStyle name="Calculation 18" xfId="6889" xr:uid="{00000000-0005-0000-0000-00004E3A0000}"/>
    <cellStyle name="Calculation 19" xfId="6890" xr:uid="{00000000-0005-0000-0000-00004F3A0000}"/>
    <cellStyle name="Calculation 2" xfId="6891" xr:uid="{00000000-0005-0000-0000-0000503A0000}"/>
    <cellStyle name="Calculation 20" xfId="6892" xr:uid="{00000000-0005-0000-0000-0000513A0000}"/>
    <cellStyle name="Calculation 21" xfId="6893" xr:uid="{00000000-0005-0000-0000-0000523A0000}"/>
    <cellStyle name="Calculation 22" xfId="6894" xr:uid="{00000000-0005-0000-0000-0000533A0000}"/>
    <cellStyle name="Calculation 23" xfId="6895" xr:uid="{00000000-0005-0000-0000-0000543A0000}"/>
    <cellStyle name="Calculation 24" xfId="6896" xr:uid="{00000000-0005-0000-0000-0000553A0000}"/>
    <cellStyle name="Calculation 25" xfId="6897" xr:uid="{00000000-0005-0000-0000-0000563A0000}"/>
    <cellStyle name="Calculation 26" xfId="6898" xr:uid="{00000000-0005-0000-0000-0000573A0000}"/>
    <cellStyle name="Calculation 27" xfId="6899" xr:uid="{00000000-0005-0000-0000-0000583A0000}"/>
    <cellStyle name="Calculation 28" xfId="6900" xr:uid="{00000000-0005-0000-0000-0000593A0000}"/>
    <cellStyle name="Calculation 3" xfId="6901" xr:uid="{00000000-0005-0000-0000-00005A3A0000}"/>
    <cellStyle name="Calculation 4" xfId="6902" xr:uid="{00000000-0005-0000-0000-00005B3A0000}"/>
    <cellStyle name="Calculation 5" xfId="6903" xr:uid="{00000000-0005-0000-0000-00005C3A0000}"/>
    <cellStyle name="Calculation 6" xfId="6904" xr:uid="{00000000-0005-0000-0000-00005D3A0000}"/>
    <cellStyle name="Calculation 7" xfId="6905" xr:uid="{00000000-0005-0000-0000-00005E3A0000}"/>
    <cellStyle name="Calculation 8" xfId="6906" xr:uid="{00000000-0005-0000-0000-00005F3A0000}"/>
    <cellStyle name="Calculation 9" xfId="6907" xr:uid="{00000000-0005-0000-0000-0000603A0000}"/>
    <cellStyle name="Cellule liée 2" xfId="2348" xr:uid="{00000000-0005-0000-0000-0000623A0000}"/>
    <cellStyle name="Cellule liée 2 2" xfId="3846" xr:uid="{00000000-0005-0000-0000-0000633A0000}"/>
    <cellStyle name="Cellule liée 2 2 2" xfId="4512" xr:uid="{00000000-0005-0000-0000-0000643A0000}"/>
    <cellStyle name="Cellule liée 2 2_Parc Mobile" xfId="6908" xr:uid="{00000000-0005-0000-0000-0000653A0000}"/>
    <cellStyle name="Cellule liée 2_RH et QS" xfId="6909" xr:uid="{00000000-0005-0000-0000-0000663A0000}"/>
    <cellStyle name="Cellule liée 3" xfId="2349" xr:uid="{00000000-0005-0000-0000-0000673A0000}"/>
    <cellStyle name="Cellule liée 3 2" xfId="3847" xr:uid="{00000000-0005-0000-0000-0000683A0000}"/>
    <cellStyle name="Cellule liée 3_RH et QS" xfId="6910" xr:uid="{00000000-0005-0000-0000-0000693A0000}"/>
    <cellStyle name="Cellule liée 4" xfId="2350" xr:uid="{00000000-0005-0000-0000-00006A3A0000}"/>
    <cellStyle name="Cellule liée 4 2" xfId="3848" xr:uid="{00000000-0005-0000-0000-00006B3A0000}"/>
    <cellStyle name="Cellule liée 4_RH et QS" xfId="6911" xr:uid="{00000000-0005-0000-0000-00006C3A0000}"/>
    <cellStyle name="Cellule liée 5" xfId="2351" xr:uid="{00000000-0005-0000-0000-00006D3A0000}"/>
    <cellStyle name="Cellule liée 5 2" xfId="6912" xr:uid="{00000000-0005-0000-0000-00006E3A0000}"/>
    <cellStyle name="Cellule liée 5_RH et QS" xfId="6913" xr:uid="{00000000-0005-0000-0000-00006F3A0000}"/>
    <cellStyle name="Cellule liée 6" xfId="3849" xr:uid="{00000000-0005-0000-0000-0000703A0000}"/>
    <cellStyle name="Cellule liée 6 2" xfId="6914" xr:uid="{00000000-0005-0000-0000-0000713A0000}"/>
    <cellStyle name="Cellule liée 6_RH et QS" xfId="6915" xr:uid="{00000000-0005-0000-0000-0000723A0000}"/>
    <cellStyle name="Cellule liée 7 2" xfId="6916" xr:uid="{00000000-0005-0000-0000-0000733A0000}"/>
    <cellStyle name="Cellule liée 8 2" xfId="6917" xr:uid="{00000000-0005-0000-0000-0000743A0000}"/>
    <cellStyle name="Changeable" xfId="6918" xr:uid="{00000000-0005-0000-0000-0000753A0000}"/>
    <cellStyle name="Changeable 2" xfId="16706" xr:uid="{00000000-0005-0000-0000-0000763A0000}"/>
    <cellStyle name="Changeable 2 2" xfId="19385" xr:uid="{00000000-0005-0000-0000-0000773A0000}"/>
    <cellStyle name="Changeable 2 3" xfId="19918" xr:uid="{00000000-0005-0000-0000-0000783A0000}"/>
    <cellStyle name="Changeable 2 4" xfId="20140" xr:uid="{00000000-0005-0000-0000-0000793A0000}"/>
    <cellStyle name="Changeable 2 5" xfId="20167" xr:uid="{00000000-0005-0000-0000-00007A3A0000}"/>
    <cellStyle name="Changeable 3" xfId="13124" xr:uid="{00000000-0005-0000-0000-00007B3A0000}"/>
    <cellStyle name="Check Cell" xfId="3700" builtinId="23" customBuiltin="1"/>
    <cellStyle name="Check Cell 10" xfId="6919" xr:uid="{00000000-0005-0000-0000-00007C3A0000}"/>
    <cellStyle name="Check Cell 11" xfId="6920" xr:uid="{00000000-0005-0000-0000-00007D3A0000}"/>
    <cellStyle name="Check Cell 12" xfId="6921" xr:uid="{00000000-0005-0000-0000-00007E3A0000}"/>
    <cellStyle name="Check Cell 13" xfId="6922" xr:uid="{00000000-0005-0000-0000-00007F3A0000}"/>
    <cellStyle name="Check Cell 14" xfId="6923" xr:uid="{00000000-0005-0000-0000-0000803A0000}"/>
    <cellStyle name="Check Cell 15" xfId="6924" xr:uid="{00000000-0005-0000-0000-0000813A0000}"/>
    <cellStyle name="Check Cell 16" xfId="6925" xr:uid="{00000000-0005-0000-0000-0000823A0000}"/>
    <cellStyle name="Check Cell 17" xfId="6926" xr:uid="{00000000-0005-0000-0000-0000833A0000}"/>
    <cellStyle name="Check Cell 18" xfId="6927" xr:uid="{00000000-0005-0000-0000-0000843A0000}"/>
    <cellStyle name="Check Cell 19" xfId="6928" xr:uid="{00000000-0005-0000-0000-0000853A0000}"/>
    <cellStyle name="Check Cell 2" xfId="6929" xr:uid="{00000000-0005-0000-0000-0000863A0000}"/>
    <cellStyle name="Check Cell 20" xfId="6930" xr:uid="{00000000-0005-0000-0000-0000873A0000}"/>
    <cellStyle name="Check Cell 21" xfId="6931" xr:uid="{00000000-0005-0000-0000-0000883A0000}"/>
    <cellStyle name="Check Cell 22" xfId="6932" xr:uid="{00000000-0005-0000-0000-0000893A0000}"/>
    <cellStyle name="Check Cell 23" xfId="6933" xr:uid="{00000000-0005-0000-0000-00008A3A0000}"/>
    <cellStyle name="Check Cell 24" xfId="6934" xr:uid="{00000000-0005-0000-0000-00008B3A0000}"/>
    <cellStyle name="Check Cell 25" xfId="6935" xr:uid="{00000000-0005-0000-0000-00008C3A0000}"/>
    <cellStyle name="Check Cell 26" xfId="6936" xr:uid="{00000000-0005-0000-0000-00008D3A0000}"/>
    <cellStyle name="Check Cell 27" xfId="6937" xr:uid="{00000000-0005-0000-0000-00008E3A0000}"/>
    <cellStyle name="Check Cell 28" xfId="6938" xr:uid="{00000000-0005-0000-0000-00008F3A0000}"/>
    <cellStyle name="Check Cell 3" xfId="6939" xr:uid="{00000000-0005-0000-0000-0000903A0000}"/>
    <cellStyle name="Check Cell 4" xfId="6940" xr:uid="{00000000-0005-0000-0000-0000913A0000}"/>
    <cellStyle name="Check Cell 5" xfId="6941" xr:uid="{00000000-0005-0000-0000-0000923A0000}"/>
    <cellStyle name="Check Cell 6" xfId="6942" xr:uid="{00000000-0005-0000-0000-0000933A0000}"/>
    <cellStyle name="Check Cell 7" xfId="6943" xr:uid="{00000000-0005-0000-0000-0000943A0000}"/>
    <cellStyle name="Check Cell 8" xfId="6944" xr:uid="{00000000-0005-0000-0000-0000953A0000}"/>
    <cellStyle name="Check Cell 9" xfId="6945" xr:uid="{00000000-0005-0000-0000-0000963A0000}"/>
    <cellStyle name="ColHeading" xfId="6946" xr:uid="{00000000-0005-0000-0000-0000973A0000}"/>
    <cellStyle name="Colour" xfId="6947" xr:uid="{00000000-0005-0000-0000-0000983A0000}"/>
    <cellStyle name="Comma" xfId="2530" builtinId="3"/>
    <cellStyle name="Comma  - Style1" xfId="2352" xr:uid="{00000000-0005-0000-0000-0000993A0000}"/>
    <cellStyle name="Comma  - Style1 2" xfId="2353" xr:uid="{00000000-0005-0000-0000-00009A3A0000}"/>
    <cellStyle name="Comma  - Style1 3" xfId="4310" xr:uid="{00000000-0005-0000-0000-00009B3A0000}"/>
    <cellStyle name="Comma  - Style1_RH et QS" xfId="6948" xr:uid="{00000000-0005-0000-0000-00009C3A0000}"/>
    <cellStyle name="Comma  - Style2" xfId="2354" xr:uid="{00000000-0005-0000-0000-00009D3A0000}"/>
    <cellStyle name="Comma  - Style2 2" xfId="2355" xr:uid="{00000000-0005-0000-0000-00009E3A0000}"/>
    <cellStyle name="Comma  - Style2 3" xfId="4311" xr:uid="{00000000-0005-0000-0000-00009F3A0000}"/>
    <cellStyle name="Comma  - Style2_RH et QS" xfId="6949" xr:uid="{00000000-0005-0000-0000-0000A03A0000}"/>
    <cellStyle name="Comma  - Style3" xfId="2356" xr:uid="{00000000-0005-0000-0000-0000A13A0000}"/>
    <cellStyle name="Comma  - Style3 2" xfId="2357" xr:uid="{00000000-0005-0000-0000-0000A23A0000}"/>
    <cellStyle name="Comma  - Style3 3" xfId="4312" xr:uid="{00000000-0005-0000-0000-0000A33A0000}"/>
    <cellStyle name="Comma  - Style3_RH et QS" xfId="6950" xr:uid="{00000000-0005-0000-0000-0000A43A0000}"/>
    <cellStyle name="Comma  - Style4" xfId="2358" xr:uid="{00000000-0005-0000-0000-0000A53A0000}"/>
    <cellStyle name="Comma  - Style4 2" xfId="2359" xr:uid="{00000000-0005-0000-0000-0000A63A0000}"/>
    <cellStyle name="Comma  - Style4 3" xfId="4313" xr:uid="{00000000-0005-0000-0000-0000A73A0000}"/>
    <cellStyle name="Comma  - Style4_RH et QS" xfId="6951" xr:uid="{00000000-0005-0000-0000-0000A83A0000}"/>
    <cellStyle name="Comma  - Style5" xfId="2360" xr:uid="{00000000-0005-0000-0000-0000A93A0000}"/>
    <cellStyle name="Comma  - Style5 2" xfId="2361" xr:uid="{00000000-0005-0000-0000-0000AA3A0000}"/>
    <cellStyle name="Comma  - Style5 3" xfId="4314" xr:uid="{00000000-0005-0000-0000-0000AB3A0000}"/>
    <cellStyle name="Comma  - Style5_RH et QS" xfId="6952" xr:uid="{00000000-0005-0000-0000-0000AC3A0000}"/>
    <cellStyle name="Comma  - Style6" xfId="2362" xr:uid="{00000000-0005-0000-0000-0000AD3A0000}"/>
    <cellStyle name="Comma  - Style6 2" xfId="2363" xr:uid="{00000000-0005-0000-0000-0000AE3A0000}"/>
    <cellStyle name="Comma  - Style6 3" xfId="4315" xr:uid="{00000000-0005-0000-0000-0000AF3A0000}"/>
    <cellStyle name="Comma  - Style6_RH et QS" xfId="6953" xr:uid="{00000000-0005-0000-0000-0000B03A0000}"/>
    <cellStyle name="Comma  - Style7" xfId="2364" xr:uid="{00000000-0005-0000-0000-0000B13A0000}"/>
    <cellStyle name="Comma  - Style7 2" xfId="2365" xr:uid="{00000000-0005-0000-0000-0000B23A0000}"/>
    <cellStyle name="Comma  - Style7 3" xfId="4316" xr:uid="{00000000-0005-0000-0000-0000B33A0000}"/>
    <cellStyle name="Comma  - Style7_RH et QS" xfId="6954" xr:uid="{00000000-0005-0000-0000-0000B43A0000}"/>
    <cellStyle name="Comma  - Style8" xfId="2366" xr:uid="{00000000-0005-0000-0000-0000B53A0000}"/>
    <cellStyle name="Comma  - Style8 2" xfId="2367" xr:uid="{00000000-0005-0000-0000-0000B63A0000}"/>
    <cellStyle name="Comma  - Style8 3" xfId="4317" xr:uid="{00000000-0005-0000-0000-0000B73A0000}"/>
    <cellStyle name="Comma  - Style8_RH et QS" xfId="6955" xr:uid="{00000000-0005-0000-0000-0000B83A0000}"/>
    <cellStyle name="Comma [0]" xfId="8355" xr:uid="{00000000-0005-0000-0000-0000B93A0000}"/>
    <cellStyle name="Comma [0] 10" xfId="3850" xr:uid="{00000000-0005-0000-0000-0000BA3A0000}"/>
    <cellStyle name="Comma [0] 10 2" xfId="15263" xr:uid="{00000000-0005-0000-0000-0000BB3A0000}"/>
    <cellStyle name="Comma [0] 10 3" xfId="10703" xr:uid="{00000000-0005-0000-0000-0000BC3A0000}"/>
    <cellStyle name="Comma [0] 11" xfId="3851" xr:uid="{00000000-0005-0000-0000-0000BD3A0000}"/>
    <cellStyle name="Comma [0] 11 2" xfId="15264" xr:uid="{00000000-0005-0000-0000-0000BE3A0000}"/>
    <cellStyle name="Comma [0] 11 3" xfId="10704" xr:uid="{00000000-0005-0000-0000-0000BF3A0000}"/>
    <cellStyle name="Comma [0] 12" xfId="3852" xr:uid="{00000000-0005-0000-0000-0000C03A0000}"/>
    <cellStyle name="Comma [0] 12 2" xfId="15265" xr:uid="{00000000-0005-0000-0000-0000C13A0000}"/>
    <cellStyle name="Comma [0] 12 3" xfId="10705" xr:uid="{00000000-0005-0000-0000-0000C23A0000}"/>
    <cellStyle name="Comma [0] 13" xfId="3853" xr:uid="{00000000-0005-0000-0000-0000C33A0000}"/>
    <cellStyle name="Comma [0] 13 2" xfId="15266" xr:uid="{00000000-0005-0000-0000-0000C43A0000}"/>
    <cellStyle name="Comma [0] 13 3" xfId="10706" xr:uid="{00000000-0005-0000-0000-0000C53A0000}"/>
    <cellStyle name="Comma [0] 14" xfId="3854" xr:uid="{00000000-0005-0000-0000-0000C63A0000}"/>
    <cellStyle name="Comma [0] 14 2" xfId="15267" xr:uid="{00000000-0005-0000-0000-0000C73A0000}"/>
    <cellStyle name="Comma [0] 14 3" xfId="10707" xr:uid="{00000000-0005-0000-0000-0000C83A0000}"/>
    <cellStyle name="Comma [0] 15" xfId="3855" xr:uid="{00000000-0005-0000-0000-0000C93A0000}"/>
    <cellStyle name="Comma [0] 15 2" xfId="15268" xr:uid="{00000000-0005-0000-0000-0000CA3A0000}"/>
    <cellStyle name="Comma [0] 15 3" xfId="10708" xr:uid="{00000000-0005-0000-0000-0000CB3A0000}"/>
    <cellStyle name="Comma [0] 16" xfId="3856" xr:uid="{00000000-0005-0000-0000-0000CC3A0000}"/>
    <cellStyle name="Comma [0] 16 2" xfId="15269" xr:uid="{00000000-0005-0000-0000-0000CD3A0000}"/>
    <cellStyle name="Comma [0] 16 3" xfId="10709" xr:uid="{00000000-0005-0000-0000-0000CE3A0000}"/>
    <cellStyle name="Comma [0] 17" xfId="3857" xr:uid="{00000000-0005-0000-0000-0000CF3A0000}"/>
    <cellStyle name="Comma [0] 17 2" xfId="15270" xr:uid="{00000000-0005-0000-0000-0000D03A0000}"/>
    <cellStyle name="Comma [0] 17 3" xfId="10710" xr:uid="{00000000-0005-0000-0000-0000D13A0000}"/>
    <cellStyle name="Comma [0] 18" xfId="4200" xr:uid="{00000000-0005-0000-0000-0000D23A0000}"/>
    <cellStyle name="Comma [0] 18 2" xfId="15358" xr:uid="{00000000-0005-0000-0000-0000D33A0000}"/>
    <cellStyle name="Comma [0] 18 3" xfId="10989" xr:uid="{00000000-0005-0000-0000-0000D43A0000}"/>
    <cellStyle name="Comma [0] 19" xfId="14921" xr:uid="{00000000-0005-0000-0000-0000D53A0000}"/>
    <cellStyle name="Comma [0] 2" xfId="3858" xr:uid="{00000000-0005-0000-0000-0000D63A0000}"/>
    <cellStyle name="Comma [0] 2 2" xfId="15271" xr:uid="{00000000-0005-0000-0000-0000D73A0000}"/>
    <cellStyle name="Comma [0] 2 3" xfId="10711" xr:uid="{00000000-0005-0000-0000-0000D83A0000}"/>
    <cellStyle name="Comma [0] 20" xfId="9725" xr:uid="{00000000-0005-0000-0000-0000D93A0000}"/>
    <cellStyle name="Comma [0] 3" xfId="3859" xr:uid="{00000000-0005-0000-0000-0000DA3A0000}"/>
    <cellStyle name="Comma [0] 3 2" xfId="15272" xr:uid="{00000000-0005-0000-0000-0000DB3A0000}"/>
    <cellStyle name="Comma [0] 3 3" xfId="10712" xr:uid="{00000000-0005-0000-0000-0000DC3A0000}"/>
    <cellStyle name="Comma [0] 4" xfId="3860" xr:uid="{00000000-0005-0000-0000-0000DD3A0000}"/>
    <cellStyle name="Comma [0] 4 2" xfId="15273" xr:uid="{00000000-0005-0000-0000-0000DE3A0000}"/>
    <cellStyle name="Comma [0] 4 3" xfId="10713" xr:uid="{00000000-0005-0000-0000-0000DF3A0000}"/>
    <cellStyle name="Comma [0] 5" xfId="3861" xr:uid="{00000000-0005-0000-0000-0000E03A0000}"/>
    <cellStyle name="Comma [0] 5 2" xfId="15274" xr:uid="{00000000-0005-0000-0000-0000E13A0000}"/>
    <cellStyle name="Comma [0] 5 3" xfId="10714" xr:uid="{00000000-0005-0000-0000-0000E23A0000}"/>
    <cellStyle name="Comma [0] 6" xfId="3862" xr:uid="{00000000-0005-0000-0000-0000E33A0000}"/>
    <cellStyle name="Comma [0] 6 2" xfId="15275" xr:uid="{00000000-0005-0000-0000-0000E43A0000}"/>
    <cellStyle name="Comma [0] 6 3" xfId="10715" xr:uid="{00000000-0005-0000-0000-0000E53A0000}"/>
    <cellStyle name="Comma [0] 7" xfId="3863" xr:uid="{00000000-0005-0000-0000-0000E63A0000}"/>
    <cellStyle name="Comma [0] 7 2" xfId="15276" xr:uid="{00000000-0005-0000-0000-0000E73A0000}"/>
    <cellStyle name="Comma [0] 7 3" xfId="10716" xr:uid="{00000000-0005-0000-0000-0000E83A0000}"/>
    <cellStyle name="Comma [0] 8" xfId="3864" xr:uid="{00000000-0005-0000-0000-0000E93A0000}"/>
    <cellStyle name="Comma [0] 8 2" xfId="15277" xr:uid="{00000000-0005-0000-0000-0000EA3A0000}"/>
    <cellStyle name="Comma [0] 8 3" xfId="10717" xr:uid="{00000000-0005-0000-0000-0000EB3A0000}"/>
    <cellStyle name="Comma [0] 9" xfId="3865" xr:uid="{00000000-0005-0000-0000-0000EC3A0000}"/>
    <cellStyle name="Comma [0] 9 2" xfId="15278" xr:uid="{00000000-0005-0000-0000-0000ED3A0000}"/>
    <cellStyle name="Comma [0] 9 3" xfId="10718" xr:uid="{00000000-0005-0000-0000-0000EE3A0000}"/>
    <cellStyle name="Comma [0]_RH et QS" xfId="6956" xr:uid="{00000000-0005-0000-0000-0000EF3A0000}"/>
    <cellStyle name="Comma [00]" xfId="2368" xr:uid="{00000000-0005-0000-0000-0000F03A0000}"/>
    <cellStyle name="Comma [00] 2" xfId="3546" xr:uid="{00000000-0005-0000-0000-0000F13A0000}"/>
    <cellStyle name="Comma [00]_Parc Mobile" xfId="6957" xr:uid="{00000000-0005-0000-0000-0000F23A0000}"/>
    <cellStyle name="Comma [1]" xfId="2369" xr:uid="{00000000-0005-0000-0000-0000F33A0000}"/>
    <cellStyle name="Comma 2" xfId="6958" xr:uid="{00000000-0005-0000-0000-0000F43A0000}"/>
    <cellStyle name="Comma 2 2" xfId="16707" xr:uid="{00000000-0005-0000-0000-0000F53A0000}"/>
    <cellStyle name="Comma 2 3" xfId="13164" xr:uid="{00000000-0005-0000-0000-0000F63A0000}"/>
    <cellStyle name="Comma_04 Debt structure 150702" xfId="2370" xr:uid="{00000000-0005-0000-0000-0000F73A0000}"/>
    <cellStyle name="Comma0" xfId="2371" xr:uid="{00000000-0005-0000-0000-0000F83A0000}"/>
    <cellStyle name="Commentaire 2" xfId="2372" xr:uid="{00000000-0005-0000-0000-0000F93A0000}"/>
    <cellStyle name="Commentaire 2 2" xfId="6959" xr:uid="{00000000-0005-0000-0000-0000FA3A0000}"/>
    <cellStyle name="Commentaire 2 2 2" xfId="16708" xr:uid="{00000000-0005-0000-0000-0000FB3A0000}"/>
    <cellStyle name="Commentaire 2 2 2 2" xfId="19386" xr:uid="{00000000-0005-0000-0000-0000FC3A0000}"/>
    <cellStyle name="Commentaire 2 2 2 3" xfId="19919" xr:uid="{00000000-0005-0000-0000-0000FD3A0000}"/>
    <cellStyle name="Commentaire 2 2 2 4" xfId="20141" xr:uid="{00000000-0005-0000-0000-0000FE3A0000}"/>
    <cellStyle name="Commentaire 2 2 2 5" xfId="20168" xr:uid="{00000000-0005-0000-0000-0000FF3A0000}"/>
    <cellStyle name="Commentaire 2 2 3" xfId="13165" xr:uid="{00000000-0005-0000-0000-0000003B0000}"/>
    <cellStyle name="Commentaire 2 3" xfId="9729" xr:uid="{00000000-0005-0000-0000-0000013B0000}"/>
    <cellStyle name="Commentaire 2 4" xfId="13026" xr:uid="{00000000-0005-0000-0000-0000023B0000}"/>
    <cellStyle name="Commentaire 2 5" xfId="19208" xr:uid="{00000000-0005-0000-0000-0000033B0000}"/>
    <cellStyle name="Commentaire 2 6" xfId="10456" xr:uid="{00000000-0005-0000-0000-0000043B0000}"/>
    <cellStyle name="Commentaire 2_RH et QS" xfId="6960" xr:uid="{00000000-0005-0000-0000-0000053B0000}"/>
    <cellStyle name="Commentaire 3" xfId="2373" xr:uid="{00000000-0005-0000-0000-0000063B0000}"/>
    <cellStyle name="Commentaire 3 2" xfId="6961" xr:uid="{00000000-0005-0000-0000-0000073B0000}"/>
    <cellStyle name="Commentaire 3 2 2" xfId="16709" xr:uid="{00000000-0005-0000-0000-0000083B0000}"/>
    <cellStyle name="Commentaire 3 2 2 2" xfId="19387" xr:uid="{00000000-0005-0000-0000-0000093B0000}"/>
    <cellStyle name="Commentaire 3 2 2 3" xfId="19920" xr:uid="{00000000-0005-0000-0000-00000A3B0000}"/>
    <cellStyle name="Commentaire 3 2 2 4" xfId="20142" xr:uid="{00000000-0005-0000-0000-00000B3B0000}"/>
    <cellStyle name="Commentaire 3 2 2 5" xfId="20169" xr:uid="{00000000-0005-0000-0000-00000C3B0000}"/>
    <cellStyle name="Commentaire 3 2 3" xfId="13167" xr:uid="{00000000-0005-0000-0000-00000D3B0000}"/>
    <cellStyle name="Commentaire 3 3" xfId="9730" xr:uid="{00000000-0005-0000-0000-00000E3B0000}"/>
    <cellStyle name="Commentaire 3 4" xfId="13025" xr:uid="{00000000-0005-0000-0000-00000F3B0000}"/>
    <cellStyle name="Commentaire 3 5" xfId="19427" xr:uid="{00000000-0005-0000-0000-0000103B0000}"/>
    <cellStyle name="Commentaire 3 6" xfId="13076" xr:uid="{00000000-0005-0000-0000-0000113B0000}"/>
    <cellStyle name="Commentaire 3_RH et QS" xfId="6962" xr:uid="{00000000-0005-0000-0000-0000123B0000}"/>
    <cellStyle name="Commentaire 4" xfId="2374" xr:uid="{00000000-0005-0000-0000-0000133B0000}"/>
    <cellStyle name="Commentaire 4 2" xfId="6963" xr:uid="{00000000-0005-0000-0000-0000143B0000}"/>
    <cellStyle name="Commentaire 4 2 2" xfId="16710" xr:uid="{00000000-0005-0000-0000-0000153B0000}"/>
    <cellStyle name="Commentaire 4 2 2 2" xfId="19388" xr:uid="{00000000-0005-0000-0000-0000163B0000}"/>
    <cellStyle name="Commentaire 4 2 2 3" xfId="19921" xr:uid="{00000000-0005-0000-0000-0000173B0000}"/>
    <cellStyle name="Commentaire 4 2 2 4" xfId="20143" xr:uid="{00000000-0005-0000-0000-0000183B0000}"/>
    <cellStyle name="Commentaire 4 2 2 5" xfId="20170" xr:uid="{00000000-0005-0000-0000-0000193B0000}"/>
    <cellStyle name="Commentaire 4 2 3" xfId="13169" xr:uid="{00000000-0005-0000-0000-00001A3B0000}"/>
    <cellStyle name="Commentaire 4 3" xfId="9731" xr:uid="{00000000-0005-0000-0000-00001B3B0000}"/>
    <cellStyle name="Commentaire 4 4" xfId="13024" xr:uid="{00000000-0005-0000-0000-00001C3B0000}"/>
    <cellStyle name="Commentaire 4 5" xfId="17610" xr:uid="{00000000-0005-0000-0000-00001D3B0000}"/>
    <cellStyle name="Commentaire 4 6" xfId="19851" xr:uid="{00000000-0005-0000-0000-00001E3B0000}"/>
    <cellStyle name="Commentaire 4_RH et QS" xfId="6964" xr:uid="{00000000-0005-0000-0000-00001F3B0000}"/>
    <cellStyle name="Commentaire 5" xfId="3733" xr:uid="{00000000-0005-0000-0000-0000203B0000}"/>
    <cellStyle name="Commentaire 5 2" xfId="3866" xr:uid="{00000000-0005-0000-0000-0000213B0000}"/>
    <cellStyle name="Commentaire 5 2 2" xfId="15279" xr:uid="{00000000-0005-0000-0000-0000223B0000}"/>
    <cellStyle name="Commentaire 5 2 3" xfId="10719" xr:uid="{00000000-0005-0000-0000-0000233B0000}"/>
    <cellStyle name="Commentaire 5 2 4" xfId="9365" xr:uid="{00000000-0005-0000-0000-0000243B0000}"/>
    <cellStyle name="Commentaire 5 2 5" xfId="13040" xr:uid="{00000000-0005-0000-0000-0000253B0000}"/>
    <cellStyle name="Commentaire 5 2 6" xfId="10041" xr:uid="{00000000-0005-0000-0000-0000263B0000}"/>
    <cellStyle name="Commentaire 5 3" xfId="4372" xr:uid="{00000000-0005-0000-0000-0000273B0000}"/>
    <cellStyle name="Commentaire 5 3 2" xfId="4668" xr:uid="{00000000-0005-0000-0000-0000283B0000}"/>
    <cellStyle name="Commentaire 5 3 2 2" xfId="6965" xr:uid="{00000000-0005-0000-0000-0000293B0000}"/>
    <cellStyle name="Commentaire 5 3 2 2 2" xfId="16711" xr:uid="{00000000-0005-0000-0000-00002A3B0000}"/>
    <cellStyle name="Commentaire 5 3 2 2 3" xfId="13171" xr:uid="{00000000-0005-0000-0000-00002B3B0000}"/>
    <cellStyle name="Commentaire 5 3 2 3" xfId="15652" xr:uid="{00000000-0005-0000-0000-00002C3B0000}"/>
    <cellStyle name="Commentaire 5 3 2 4" xfId="11413" xr:uid="{00000000-0005-0000-0000-00002D3B0000}"/>
    <cellStyle name="Commentaire 5 3 2_RH et QS" xfId="6966" xr:uid="{00000000-0005-0000-0000-00002E3B0000}"/>
    <cellStyle name="Commentaire 5 3 3" xfId="4833" xr:uid="{00000000-0005-0000-0000-00002F3B0000}"/>
    <cellStyle name="Commentaire 5 3 3 2" xfId="6967" xr:uid="{00000000-0005-0000-0000-0000303B0000}"/>
    <cellStyle name="Commentaire 5 3 3 2 2" xfId="16712" xr:uid="{00000000-0005-0000-0000-0000313B0000}"/>
    <cellStyle name="Commentaire 5 3 3 2 3" xfId="13173" xr:uid="{00000000-0005-0000-0000-0000323B0000}"/>
    <cellStyle name="Commentaire 5 3 3 3" xfId="15817" xr:uid="{00000000-0005-0000-0000-0000333B0000}"/>
    <cellStyle name="Commentaire 5 3 3 4" xfId="11578" xr:uid="{00000000-0005-0000-0000-0000343B0000}"/>
    <cellStyle name="Commentaire 5 3 3_RH et QS" xfId="6968" xr:uid="{00000000-0005-0000-0000-0000353B0000}"/>
    <cellStyle name="Commentaire 5 3 4" xfId="6969" xr:uid="{00000000-0005-0000-0000-0000363B0000}"/>
    <cellStyle name="Commentaire 5 3 4 2" xfId="16713" xr:uid="{00000000-0005-0000-0000-0000373B0000}"/>
    <cellStyle name="Commentaire 5 3 4 3" xfId="13175" xr:uid="{00000000-0005-0000-0000-0000383B0000}"/>
    <cellStyle name="Commentaire 5 3 5" xfId="15437" xr:uid="{00000000-0005-0000-0000-0000393B0000}"/>
    <cellStyle name="Commentaire 5 3 6" xfId="11139" xr:uid="{00000000-0005-0000-0000-00003A3B0000}"/>
    <cellStyle name="Commentaire 5 3_RH et QS" xfId="6970" xr:uid="{00000000-0005-0000-0000-00003B3B0000}"/>
    <cellStyle name="Commentaire 5 4" xfId="4589" xr:uid="{00000000-0005-0000-0000-00003C3B0000}"/>
    <cellStyle name="Commentaire 5 4 2" xfId="6971" xr:uid="{00000000-0005-0000-0000-00003D3B0000}"/>
    <cellStyle name="Commentaire 5 4 2 2" xfId="16714" xr:uid="{00000000-0005-0000-0000-00003E3B0000}"/>
    <cellStyle name="Commentaire 5 4 2 3" xfId="13177" xr:uid="{00000000-0005-0000-0000-00003F3B0000}"/>
    <cellStyle name="Commentaire 5 4 3" xfId="15573" xr:uid="{00000000-0005-0000-0000-0000403B0000}"/>
    <cellStyle name="Commentaire 5 4 4" xfId="11334" xr:uid="{00000000-0005-0000-0000-0000413B0000}"/>
    <cellStyle name="Commentaire 5 4_RH et QS" xfId="6972" xr:uid="{00000000-0005-0000-0000-0000423B0000}"/>
    <cellStyle name="Commentaire 5 5" xfId="4754" xr:uid="{00000000-0005-0000-0000-0000433B0000}"/>
    <cellStyle name="Commentaire 5 5 2" xfId="6973" xr:uid="{00000000-0005-0000-0000-0000443B0000}"/>
    <cellStyle name="Commentaire 5 5 2 2" xfId="16715" xr:uid="{00000000-0005-0000-0000-0000453B0000}"/>
    <cellStyle name="Commentaire 5 5 2 3" xfId="13179" xr:uid="{00000000-0005-0000-0000-0000463B0000}"/>
    <cellStyle name="Commentaire 5 5 3" xfId="15738" xr:uid="{00000000-0005-0000-0000-0000473B0000}"/>
    <cellStyle name="Commentaire 5 5 4" xfId="11499" xr:uid="{00000000-0005-0000-0000-0000483B0000}"/>
    <cellStyle name="Commentaire 5 5_RH et QS" xfId="6974" xr:uid="{00000000-0005-0000-0000-0000493B0000}"/>
    <cellStyle name="Commentaire 5 6" xfId="6975" xr:uid="{00000000-0005-0000-0000-00004A3B0000}"/>
    <cellStyle name="Commentaire 5 6 2" xfId="16716" xr:uid="{00000000-0005-0000-0000-00004B3B0000}"/>
    <cellStyle name="Commentaire 5 6 3" xfId="13181" xr:uid="{00000000-0005-0000-0000-00004C3B0000}"/>
    <cellStyle name="Commentaire 5 7" xfId="6976" xr:uid="{00000000-0005-0000-0000-00004D3B0000}"/>
    <cellStyle name="Commentaire 5 7 2" xfId="16717" xr:uid="{00000000-0005-0000-0000-00004E3B0000}"/>
    <cellStyle name="Commentaire 5 7 3" xfId="13182" xr:uid="{00000000-0005-0000-0000-00004F3B0000}"/>
    <cellStyle name="Commentaire 5 8" xfId="15253" xr:uid="{00000000-0005-0000-0000-0000503B0000}"/>
    <cellStyle name="Commentaire 5 9" xfId="10629" xr:uid="{00000000-0005-0000-0000-0000513B0000}"/>
    <cellStyle name="Commentaire 5_RH et QS" xfId="6977" xr:uid="{00000000-0005-0000-0000-0000523B0000}"/>
    <cellStyle name="Commentaire 6" xfId="3867" xr:uid="{00000000-0005-0000-0000-0000533B0000}"/>
    <cellStyle name="Commentaire 6 2" xfId="6978" xr:uid="{00000000-0005-0000-0000-0000543B0000}"/>
    <cellStyle name="Commentaire 6 2 2" xfId="16718" xr:uid="{00000000-0005-0000-0000-0000553B0000}"/>
    <cellStyle name="Commentaire 6 2 2 2" xfId="19389" xr:uid="{00000000-0005-0000-0000-0000563B0000}"/>
    <cellStyle name="Commentaire 6 2 2 3" xfId="19922" xr:uid="{00000000-0005-0000-0000-0000573B0000}"/>
    <cellStyle name="Commentaire 6 2 2 4" xfId="20144" xr:uid="{00000000-0005-0000-0000-0000583B0000}"/>
    <cellStyle name="Commentaire 6 2 2 5" xfId="20171" xr:uid="{00000000-0005-0000-0000-0000593B0000}"/>
    <cellStyle name="Commentaire 6 2 3" xfId="13184" xr:uid="{00000000-0005-0000-0000-00005A3B0000}"/>
    <cellStyle name="Commentaire 6 3" xfId="10720" xr:uid="{00000000-0005-0000-0000-00005B3B0000}"/>
    <cellStyle name="Commentaire 6 4" xfId="9364" xr:uid="{00000000-0005-0000-0000-00005C3B0000}"/>
    <cellStyle name="Commentaire 6 5" xfId="10345" xr:uid="{00000000-0005-0000-0000-00005D3B0000}"/>
    <cellStyle name="Commentaire 6 6" xfId="19287" xr:uid="{00000000-0005-0000-0000-00005E3B0000}"/>
    <cellStyle name="Commentaire 6_RH et QS" xfId="6979" xr:uid="{00000000-0005-0000-0000-00005F3B0000}"/>
    <cellStyle name="Commentaire 7" xfId="4471" xr:uid="{00000000-0005-0000-0000-0000603B0000}"/>
    <cellStyle name="Commentaire 7 2" xfId="6980" xr:uid="{00000000-0005-0000-0000-0000613B0000}"/>
    <cellStyle name="Commentaire 7 2 2" xfId="16719" xr:uid="{00000000-0005-0000-0000-0000623B0000}"/>
    <cellStyle name="Commentaire 7 2 2 2" xfId="19390" xr:uid="{00000000-0005-0000-0000-0000633B0000}"/>
    <cellStyle name="Commentaire 7 2 2 3" xfId="19923" xr:uid="{00000000-0005-0000-0000-0000643B0000}"/>
    <cellStyle name="Commentaire 7 2 2 4" xfId="20145" xr:uid="{00000000-0005-0000-0000-0000653B0000}"/>
    <cellStyle name="Commentaire 7 2 2 5" xfId="20172" xr:uid="{00000000-0005-0000-0000-0000663B0000}"/>
    <cellStyle name="Commentaire 7 2 3" xfId="13186" xr:uid="{00000000-0005-0000-0000-0000673B0000}"/>
    <cellStyle name="Commentaire 7 3" xfId="6981" xr:uid="{00000000-0005-0000-0000-0000683B0000}"/>
    <cellStyle name="Commentaire 7 3 2" xfId="16720" xr:uid="{00000000-0005-0000-0000-0000693B0000}"/>
    <cellStyle name="Commentaire 7 3 3" xfId="13187" xr:uid="{00000000-0005-0000-0000-00006A3B0000}"/>
    <cellStyle name="Commentaire 7 4" xfId="6982" xr:uid="{00000000-0005-0000-0000-00006B3B0000}"/>
    <cellStyle name="Commentaire 7 4 2" xfId="16721" xr:uid="{00000000-0005-0000-0000-00006C3B0000}"/>
    <cellStyle name="Commentaire 7 4 3" xfId="13188" xr:uid="{00000000-0005-0000-0000-00006D3B0000}"/>
    <cellStyle name="Commentaire 7 5" xfId="15497" xr:uid="{00000000-0005-0000-0000-00006E3B0000}"/>
    <cellStyle name="Commentaire 7 6" xfId="11235" xr:uid="{00000000-0005-0000-0000-00006F3B0000}"/>
    <cellStyle name="Commentaire 7_RH et QS" xfId="6983" xr:uid="{00000000-0005-0000-0000-0000703B0000}"/>
    <cellStyle name="Commentaire 8 2" xfId="6984" xr:uid="{00000000-0005-0000-0000-0000713B0000}"/>
    <cellStyle name="Commentaire 8 2 2" xfId="16722" xr:uid="{00000000-0005-0000-0000-0000723B0000}"/>
    <cellStyle name="Commentaire 8 2 2 2" xfId="19391" xr:uid="{00000000-0005-0000-0000-0000733B0000}"/>
    <cellStyle name="Commentaire 8 2 2 3" xfId="19924" xr:uid="{00000000-0005-0000-0000-0000743B0000}"/>
    <cellStyle name="Commentaire 8 2 2 4" xfId="20146" xr:uid="{00000000-0005-0000-0000-0000753B0000}"/>
    <cellStyle name="Commentaire 8 2 2 5" xfId="20173" xr:uid="{00000000-0005-0000-0000-0000763B0000}"/>
    <cellStyle name="Commentaire 8 2 3" xfId="13190" xr:uid="{00000000-0005-0000-0000-0000773B0000}"/>
    <cellStyle name="Company" xfId="6985" xr:uid="{00000000-0005-0000-0000-0000783B0000}"/>
    <cellStyle name="COMPS" xfId="6986" xr:uid="{00000000-0005-0000-0000-0000793B0000}"/>
    <cellStyle name="COMPS 2" xfId="16723" xr:uid="{00000000-0005-0000-0000-00007A3B0000}"/>
    <cellStyle name="COMPS 2 2" xfId="19392" xr:uid="{00000000-0005-0000-0000-00007B3B0000}"/>
    <cellStyle name="COMPS 2 3" xfId="19925" xr:uid="{00000000-0005-0000-0000-00007C3B0000}"/>
    <cellStyle name="COMPS 2 4" xfId="20147" xr:uid="{00000000-0005-0000-0000-00007D3B0000}"/>
    <cellStyle name="COMPS 3" xfId="13192" xr:uid="{00000000-0005-0000-0000-00007E3B0000}"/>
    <cellStyle name="Copied" xfId="2375" xr:uid="{00000000-0005-0000-0000-00007F3B0000}"/>
    <cellStyle name="Copy Decimal 0" xfId="2376" xr:uid="{00000000-0005-0000-0000-0000803B0000}"/>
    <cellStyle name="Copy Decimal 0,00" xfId="2377" xr:uid="{00000000-0005-0000-0000-0000813B0000}"/>
    <cellStyle name="Copy Decimal 0,00 2" xfId="2378" xr:uid="{00000000-0005-0000-0000-0000823B0000}"/>
    <cellStyle name="Copy Decimal 0,00_RH et QS" xfId="6987" xr:uid="{00000000-0005-0000-0000-0000833B0000}"/>
    <cellStyle name="Copy Decimal 0_Actu 1 du Budget Annuel Groupe IAM  2007" xfId="2379" xr:uid="{00000000-0005-0000-0000-0000843B0000}"/>
    <cellStyle name="Copy Percent 0" xfId="2380" xr:uid="{00000000-0005-0000-0000-0000853B0000}"/>
    <cellStyle name="Copy Percent 0,00" xfId="2381" xr:uid="{00000000-0005-0000-0000-0000863B0000}"/>
    <cellStyle name="Copy Percent 0,00 2" xfId="2382" xr:uid="{00000000-0005-0000-0000-0000873B0000}"/>
    <cellStyle name="Copy Percent 0,00_RH et QS" xfId="6988" xr:uid="{00000000-0005-0000-0000-0000883B0000}"/>
    <cellStyle name="Copy Percent 0_Actu 1 du Budget Annuel Groupe IAM  2007" xfId="2383" xr:uid="{00000000-0005-0000-0000-0000893B0000}"/>
    <cellStyle name="CurRatio" xfId="6989" xr:uid="{00000000-0005-0000-0000-00008A3B0000}"/>
    <cellStyle name="Currency [0]" xfId="2384" xr:uid="{00000000-0005-0000-0000-00008B3B0000}"/>
    <cellStyle name="Currency [0] 10" xfId="3868" xr:uid="{00000000-0005-0000-0000-00008C3B0000}"/>
    <cellStyle name="Currency [0] 11" xfId="3869" xr:uid="{00000000-0005-0000-0000-00008D3B0000}"/>
    <cellStyle name="Currency [0] 12" xfId="3870" xr:uid="{00000000-0005-0000-0000-00008E3B0000}"/>
    <cellStyle name="Currency [0] 13" xfId="3871" xr:uid="{00000000-0005-0000-0000-00008F3B0000}"/>
    <cellStyle name="Currency [0] 14" xfId="3872" xr:uid="{00000000-0005-0000-0000-0000903B0000}"/>
    <cellStyle name="Currency [0] 15" xfId="3873" xr:uid="{00000000-0005-0000-0000-0000913B0000}"/>
    <cellStyle name="Currency [0] 16" xfId="3874" xr:uid="{00000000-0005-0000-0000-0000923B0000}"/>
    <cellStyle name="Currency [0] 17" xfId="3875" xr:uid="{00000000-0005-0000-0000-0000933B0000}"/>
    <cellStyle name="Currency [0] 18" xfId="4201" xr:uid="{00000000-0005-0000-0000-0000943B0000}"/>
    <cellStyle name="Currency [0] 2" xfId="3876" xr:uid="{00000000-0005-0000-0000-0000953B0000}"/>
    <cellStyle name="Currency [0] 3" xfId="3877" xr:uid="{00000000-0005-0000-0000-0000963B0000}"/>
    <cellStyle name="Currency [0] 4" xfId="3878" xr:uid="{00000000-0005-0000-0000-0000973B0000}"/>
    <cellStyle name="Currency [0] 5" xfId="3879" xr:uid="{00000000-0005-0000-0000-0000983B0000}"/>
    <cellStyle name="Currency [0] 6" xfId="3880" xr:uid="{00000000-0005-0000-0000-0000993B0000}"/>
    <cellStyle name="Currency [0] 7" xfId="3881" xr:uid="{00000000-0005-0000-0000-00009A3B0000}"/>
    <cellStyle name="Currency [0] 8" xfId="3882" xr:uid="{00000000-0005-0000-0000-00009B3B0000}"/>
    <cellStyle name="Currency [0] 9" xfId="3883" xr:uid="{00000000-0005-0000-0000-00009C3B0000}"/>
    <cellStyle name="Currency [0]_RH et QS" xfId="6990" xr:uid="{00000000-0005-0000-0000-00009D3B0000}"/>
    <cellStyle name="Currency [00]" xfId="2385" xr:uid="{00000000-0005-0000-0000-00009E3B0000}"/>
    <cellStyle name="Currency [00] 2" xfId="3547" xr:uid="{00000000-0005-0000-0000-00009F3B0000}"/>
    <cellStyle name="Currency [00]_Parc Mobile" xfId="6991" xr:uid="{00000000-0005-0000-0000-0000A03B0000}"/>
    <cellStyle name="Currency [1]" xfId="2386" xr:uid="{00000000-0005-0000-0000-0000A13B0000}"/>
    <cellStyle name="Currency [1] 10" xfId="3884" xr:uid="{00000000-0005-0000-0000-0000A23B0000}"/>
    <cellStyle name="Currency [1] 11" xfId="3885" xr:uid="{00000000-0005-0000-0000-0000A33B0000}"/>
    <cellStyle name="Currency [1] 12" xfId="3886" xr:uid="{00000000-0005-0000-0000-0000A43B0000}"/>
    <cellStyle name="Currency [1] 13" xfId="3887" xr:uid="{00000000-0005-0000-0000-0000A53B0000}"/>
    <cellStyle name="Currency [1] 14" xfId="3888" xr:uid="{00000000-0005-0000-0000-0000A63B0000}"/>
    <cellStyle name="Currency [1] 2" xfId="3889" xr:uid="{00000000-0005-0000-0000-0000A73B0000}"/>
    <cellStyle name="Currency [1] 3" xfId="3890" xr:uid="{00000000-0005-0000-0000-0000A83B0000}"/>
    <cellStyle name="Currency [1] 4" xfId="3891" xr:uid="{00000000-0005-0000-0000-0000A93B0000}"/>
    <cellStyle name="Currency [1] 5" xfId="3892" xr:uid="{00000000-0005-0000-0000-0000AA3B0000}"/>
    <cellStyle name="Currency [1] 6" xfId="3893" xr:uid="{00000000-0005-0000-0000-0000AB3B0000}"/>
    <cellStyle name="Currency [1] 7" xfId="3894" xr:uid="{00000000-0005-0000-0000-0000AC3B0000}"/>
    <cellStyle name="Currency [1] 8" xfId="3895" xr:uid="{00000000-0005-0000-0000-0000AD3B0000}"/>
    <cellStyle name="Currency [1] 9" xfId="3896" xr:uid="{00000000-0005-0000-0000-0000AE3B0000}"/>
    <cellStyle name="Currency [1]_RH et QS" xfId="6992" xr:uid="{00000000-0005-0000-0000-0000AF3B0000}"/>
    <cellStyle name="Currency [2]" xfId="2387" xr:uid="{00000000-0005-0000-0000-0000B03B0000}"/>
    <cellStyle name="Currency [2] 10" xfId="3897" xr:uid="{00000000-0005-0000-0000-0000B13B0000}"/>
    <cellStyle name="Currency [2] 11" xfId="3898" xr:uid="{00000000-0005-0000-0000-0000B23B0000}"/>
    <cellStyle name="Currency [2] 12" xfId="3899" xr:uid="{00000000-0005-0000-0000-0000B33B0000}"/>
    <cellStyle name="Currency [2] 13" xfId="3900" xr:uid="{00000000-0005-0000-0000-0000B43B0000}"/>
    <cellStyle name="Currency [2] 14" xfId="3901" xr:uid="{00000000-0005-0000-0000-0000B53B0000}"/>
    <cellStyle name="Currency [2] 2" xfId="3902" xr:uid="{00000000-0005-0000-0000-0000B63B0000}"/>
    <cellStyle name="Currency [2] 3" xfId="3903" xr:uid="{00000000-0005-0000-0000-0000B73B0000}"/>
    <cellStyle name="Currency [2] 4" xfId="3904" xr:uid="{00000000-0005-0000-0000-0000B83B0000}"/>
    <cellStyle name="Currency [2] 5" xfId="3905" xr:uid="{00000000-0005-0000-0000-0000B93B0000}"/>
    <cellStyle name="Currency [2] 6" xfId="3906" xr:uid="{00000000-0005-0000-0000-0000BA3B0000}"/>
    <cellStyle name="Currency [2] 7" xfId="3907" xr:uid="{00000000-0005-0000-0000-0000BB3B0000}"/>
    <cellStyle name="Currency [2] 8" xfId="3908" xr:uid="{00000000-0005-0000-0000-0000BC3B0000}"/>
    <cellStyle name="Currency [2] 9" xfId="3909" xr:uid="{00000000-0005-0000-0000-0000BD3B0000}"/>
    <cellStyle name="Currency [2]_RH et QS" xfId="6993" xr:uid="{00000000-0005-0000-0000-0000BE3B0000}"/>
    <cellStyle name="Currency_Acquisition stats" xfId="2388" xr:uid="{00000000-0005-0000-0000-0000BF3B0000}"/>
    <cellStyle name="Currency0" xfId="2389" xr:uid="{00000000-0005-0000-0000-0000C03B0000}"/>
    <cellStyle name="Currency-protected" xfId="6994" xr:uid="{00000000-0005-0000-0000-0000C13B0000}"/>
    <cellStyle name="current day" xfId="2390" xr:uid="{00000000-0005-0000-0000-0000C23B0000}"/>
    <cellStyle name="DAILY_TITLE" xfId="2391" xr:uid="{00000000-0005-0000-0000-0000C33B0000}"/>
    <cellStyle name="Data" xfId="2392" xr:uid="{00000000-0005-0000-0000-0000C43B0000}"/>
    <cellStyle name="Date" xfId="2393" xr:uid="{00000000-0005-0000-0000-0000C53B0000}"/>
    <cellStyle name="Date [mm-d-yyyy]" xfId="2394" xr:uid="{00000000-0005-0000-0000-0000C63B0000}"/>
    <cellStyle name="Date [mm-d-yyyy] 2" xfId="9751" xr:uid="{00000000-0005-0000-0000-0000C73B0000}"/>
    <cellStyle name="Date [mmm-d-yyyy]" xfId="2395" xr:uid="{00000000-0005-0000-0000-0000C83B0000}"/>
    <cellStyle name="Date [mmm-yyyy]" xfId="2396" xr:uid="{00000000-0005-0000-0000-0000C93B0000}"/>
    <cellStyle name="Date [mmm-yyyy] 2" xfId="9753" xr:uid="{00000000-0005-0000-0000-0000CA3B0000}"/>
    <cellStyle name="Date 2" xfId="14922" xr:uid="{00000000-0005-0000-0000-0000CB3B0000}"/>
    <cellStyle name="Date 2 2" xfId="18708" xr:uid="{00000000-0005-0000-0000-0000CC3B0000}"/>
    <cellStyle name="Date 2 3" xfId="19624" xr:uid="{00000000-0005-0000-0000-0000CD3B0000}"/>
    <cellStyle name="Date 2 4" xfId="18754" xr:uid="{00000000-0005-0000-0000-0000CE3B0000}"/>
    <cellStyle name="Date 3" xfId="9750" xr:uid="{00000000-0005-0000-0000-0000CF3B0000}"/>
    <cellStyle name="Date 4" xfId="13021" xr:uid="{00000000-0005-0000-0000-0000D03B0000}"/>
    <cellStyle name="Date 5" xfId="17607" xr:uid="{00000000-0005-0000-0000-0000D13B0000}"/>
    <cellStyle name="Date 6" xfId="19901" xr:uid="{00000000-0005-0000-0000-0000D23B0000}"/>
    <cellStyle name="Date 7" xfId="20132" xr:uid="{00000000-0005-0000-0000-0000D33B0000}"/>
    <cellStyle name="Date Short" xfId="2397" xr:uid="{00000000-0005-0000-0000-0000D43B0000}"/>
    <cellStyle name="Date_2007-12 TBG suivi filiales Décembre 2007" xfId="2398" xr:uid="{00000000-0005-0000-0000-0000D53B0000}"/>
    <cellStyle name="Date2" xfId="2399" xr:uid="{00000000-0005-0000-0000-0000D63B0000}"/>
    <cellStyle name="Dates" xfId="2400" xr:uid="{00000000-0005-0000-0000-0000D73B0000}"/>
    <cellStyle name="Decimal 0,0" xfId="2401" xr:uid="{00000000-0005-0000-0000-0000D83B0000}"/>
    <cellStyle name="Decimal 0,00" xfId="2402" xr:uid="{00000000-0005-0000-0000-0000D93B0000}"/>
    <cellStyle name="Decimal 0,0000" xfId="2403" xr:uid="{00000000-0005-0000-0000-0000DA3B0000}"/>
    <cellStyle name="Decimal 0,0000 2" xfId="2404" xr:uid="{00000000-0005-0000-0000-0000DB3B0000}"/>
    <cellStyle name="Decimal 0,0000 3" xfId="3548" xr:uid="{00000000-0005-0000-0000-0000DC3B0000}"/>
    <cellStyle name="Decimal 0,0000 4" xfId="4318" xr:uid="{00000000-0005-0000-0000-0000DD3B0000}"/>
    <cellStyle name="Decimal 0,0000_RH et QS" xfId="6995" xr:uid="{00000000-0005-0000-0000-0000DE3B0000}"/>
    <cellStyle name="default" xfId="2405" xr:uid="{00000000-0005-0000-0000-0000DF3B0000}"/>
    <cellStyle name="Dezimal [+line]" xfId="2406" xr:uid="{00000000-0005-0000-0000-0000E03B0000}"/>
    <cellStyle name="Dezimal [0]_Acquisition stats" xfId="2407" xr:uid="{00000000-0005-0000-0000-0000E13B0000}"/>
    <cellStyle name="Dezimal_Acquisition stats" xfId="2408" xr:uid="{00000000-0005-0000-0000-0000E23B0000}"/>
    <cellStyle name="DimDown" xfId="2409" xr:uid="{00000000-0005-0000-0000-0000E33B0000}"/>
    <cellStyle name="DimDownBold" xfId="2410" xr:uid="{00000000-0005-0000-0000-0000E43B0000}"/>
    <cellStyle name="DimDownTitle" xfId="2411" xr:uid="{00000000-0005-0000-0000-0000E53B0000}"/>
    <cellStyle name="discount" xfId="6996" xr:uid="{00000000-0005-0000-0000-0000E63B0000}"/>
    <cellStyle name="Dollar" xfId="2412" xr:uid="{00000000-0005-0000-0000-0000E73B0000}"/>
    <cellStyle name="Dotted" xfId="2413" xr:uid="{00000000-0005-0000-0000-0000E83B0000}"/>
    <cellStyle name="DOWNFOOT" xfId="6997" xr:uid="{00000000-0005-0000-0000-0000E93B0000}"/>
    <cellStyle name="DOWNFOOT 2" xfId="16724" xr:uid="{00000000-0005-0000-0000-0000EA3B0000}"/>
    <cellStyle name="DOWNFOOT 2 2" xfId="19393" xr:uid="{00000000-0005-0000-0000-0000EB3B0000}"/>
    <cellStyle name="DOWNFOOT 2 3" xfId="19926" xr:uid="{00000000-0005-0000-0000-0000EC3B0000}"/>
    <cellStyle name="DOWNFOOT 2 4" xfId="20148" xr:uid="{00000000-0005-0000-0000-0000ED3B0000}"/>
    <cellStyle name="DOWNFOOT 2 5" xfId="20174" xr:uid="{00000000-0005-0000-0000-0000EE3B0000}"/>
    <cellStyle name="DOWNFOOT 3" xfId="13203" xr:uid="{00000000-0005-0000-0000-0000EF3B0000}"/>
    <cellStyle name="DropDown" xfId="2414" xr:uid="{00000000-0005-0000-0000-0000F03B0000}"/>
    <cellStyle name="DropDown 2" xfId="14923" xr:uid="{00000000-0005-0000-0000-0000F13B0000}"/>
    <cellStyle name="DropDown 2 2" xfId="18709" xr:uid="{00000000-0005-0000-0000-0000F23B0000}"/>
    <cellStyle name="DropDown 2 3" xfId="19625" xr:uid="{00000000-0005-0000-0000-0000F33B0000}"/>
    <cellStyle name="DropDown 2 4" xfId="12687" xr:uid="{00000000-0005-0000-0000-0000F43B0000}"/>
    <cellStyle name="DropDown 3" xfId="9770" xr:uid="{00000000-0005-0000-0000-0000F53B0000}"/>
    <cellStyle name="Dziesietny [0]_12" xfId="2415" xr:uid="{00000000-0005-0000-0000-0000F63B0000}"/>
    <cellStyle name="Dziesiêtny [0]_MSC &amp; VLR Description" xfId="2416" xr:uid="{00000000-0005-0000-0000-0000F73B0000}"/>
    <cellStyle name="Dziesietny_12" xfId="2417" xr:uid="{00000000-0005-0000-0000-0000F83B0000}"/>
    <cellStyle name="Dziesiêtny_MSC &amp; VLR Description" xfId="2418" xr:uid="{00000000-0005-0000-0000-0000F93B0000}"/>
    <cellStyle name="e xerox" xfId="6998" xr:uid="{00000000-0005-0000-0000-0000FA3B0000}"/>
    <cellStyle name="Eingabe" xfId="2419" xr:uid="{00000000-0005-0000-0000-0000FB3B0000}"/>
    <cellStyle name="Emphase 1" xfId="2420" xr:uid="{00000000-0005-0000-0000-0000FC3B0000}"/>
    <cellStyle name="Emphase 2" xfId="2421" xr:uid="{00000000-0005-0000-0000-0000FD3B0000}"/>
    <cellStyle name="Emphase 3" xfId="2422" xr:uid="{00000000-0005-0000-0000-0000FE3B0000}"/>
    <cellStyle name="Enter Currency (0)" xfId="2423" xr:uid="{00000000-0005-0000-0000-0000FF3B0000}"/>
    <cellStyle name="Enter Currency (0) 2" xfId="3549" xr:uid="{00000000-0005-0000-0000-0000003C0000}"/>
    <cellStyle name="Enter Currency (0)_Parc Mobile" xfId="6999" xr:uid="{00000000-0005-0000-0000-0000013C0000}"/>
    <cellStyle name="Enter Currency (2)" xfId="2424" xr:uid="{00000000-0005-0000-0000-0000023C0000}"/>
    <cellStyle name="Enter Currency (2) 2" xfId="3550" xr:uid="{00000000-0005-0000-0000-0000033C0000}"/>
    <cellStyle name="Enter Currency (2)_Parc Mobile" xfId="7000" xr:uid="{00000000-0005-0000-0000-0000043C0000}"/>
    <cellStyle name="Enter Units (0)" xfId="2425" xr:uid="{00000000-0005-0000-0000-0000053C0000}"/>
    <cellStyle name="Enter Units (0) 2" xfId="3551" xr:uid="{00000000-0005-0000-0000-0000063C0000}"/>
    <cellStyle name="Enter Units (0)_Parc Mobile" xfId="7001" xr:uid="{00000000-0005-0000-0000-0000073C0000}"/>
    <cellStyle name="Enter Units (1)" xfId="2426" xr:uid="{00000000-0005-0000-0000-0000083C0000}"/>
    <cellStyle name="Enter Units (1) 2" xfId="3552" xr:uid="{00000000-0005-0000-0000-0000093C0000}"/>
    <cellStyle name="Enter Units (1)_Parc Mobile" xfId="7002" xr:uid="{00000000-0005-0000-0000-00000A3C0000}"/>
    <cellStyle name="Enter Units (2)" xfId="2427" xr:uid="{00000000-0005-0000-0000-00000B3C0000}"/>
    <cellStyle name="Enter Units (2) 2" xfId="3553" xr:uid="{00000000-0005-0000-0000-00000C3C0000}"/>
    <cellStyle name="Enter Units (2)_Parc Mobile" xfId="7003" xr:uid="{00000000-0005-0000-0000-00000D3C0000}"/>
    <cellStyle name="Entered" xfId="2428" xr:uid="{00000000-0005-0000-0000-00000E3C0000}"/>
    <cellStyle name="En-tête 1" xfId="2429" xr:uid="{00000000-0005-0000-0000-00000F3C0000}"/>
    <cellStyle name="En-tête 2" xfId="2430" xr:uid="{00000000-0005-0000-0000-0000103C0000}"/>
    <cellStyle name="Entrée 2" xfId="2431" xr:uid="{00000000-0005-0000-0000-0000123C0000}"/>
    <cellStyle name="Entrée 2 2" xfId="3910" xr:uid="{00000000-0005-0000-0000-0000133C0000}"/>
    <cellStyle name="Entrée 2 2 2" xfId="4513" xr:uid="{00000000-0005-0000-0000-0000143C0000}"/>
    <cellStyle name="Entrée 2 2 2 2" xfId="15516" xr:uid="{00000000-0005-0000-0000-0000153C0000}"/>
    <cellStyle name="Entrée 2 2 2 3" xfId="11266" xr:uid="{00000000-0005-0000-0000-0000163C0000}"/>
    <cellStyle name="Entrée 2 2 2 4" xfId="10076" xr:uid="{00000000-0005-0000-0000-0000173C0000}"/>
    <cellStyle name="Entrée 2 2 2 5" xfId="19348" xr:uid="{00000000-0005-0000-0000-0000183C0000}"/>
    <cellStyle name="Entrée 2 2 2 6" xfId="17093" xr:uid="{00000000-0005-0000-0000-0000193C0000}"/>
    <cellStyle name="Entrée 2 2 3" xfId="15280" xr:uid="{00000000-0005-0000-0000-00001A3C0000}"/>
    <cellStyle name="Entrée 2 2 4" xfId="10763" xr:uid="{00000000-0005-0000-0000-00001B3C0000}"/>
    <cellStyle name="Entrée 2 2 5" xfId="9363" xr:uid="{00000000-0005-0000-0000-00001C3C0000}"/>
    <cellStyle name="Entrée 2 2 6" xfId="17325" xr:uid="{00000000-0005-0000-0000-00001D3C0000}"/>
    <cellStyle name="Entrée 2 2 7" xfId="17340" xr:uid="{00000000-0005-0000-0000-00001E3C0000}"/>
    <cellStyle name="Entrée 2 2_Parc Mobile" xfId="7004" xr:uid="{00000000-0005-0000-0000-00001F3C0000}"/>
    <cellStyle name="Entrée 2 3" xfId="14924" xr:uid="{00000000-0005-0000-0000-0000203C0000}"/>
    <cellStyle name="Entrée 2 4" xfId="9785" xr:uid="{00000000-0005-0000-0000-0000213C0000}"/>
    <cellStyle name="Entrée 2 5" xfId="12984" xr:uid="{00000000-0005-0000-0000-0000223C0000}"/>
    <cellStyle name="Entrée 2 6" xfId="8522" xr:uid="{00000000-0005-0000-0000-0000233C0000}"/>
    <cellStyle name="Entrée 2 7" xfId="13075" xr:uid="{00000000-0005-0000-0000-0000243C0000}"/>
    <cellStyle name="Entrée 2 8" xfId="17217" xr:uid="{00000000-0005-0000-0000-0000253C0000}"/>
    <cellStyle name="Entrée 2_RH et QS" xfId="7005" xr:uid="{00000000-0005-0000-0000-0000263C0000}"/>
    <cellStyle name="Entrée 3" xfId="2432" xr:uid="{00000000-0005-0000-0000-0000273C0000}"/>
    <cellStyle name="Entrée 3 2" xfId="3911" xr:uid="{00000000-0005-0000-0000-0000283C0000}"/>
    <cellStyle name="Entrée 3 2 2" xfId="15281" xr:uid="{00000000-0005-0000-0000-0000293C0000}"/>
    <cellStyle name="Entrée 3 2 3" xfId="10764" xr:uid="{00000000-0005-0000-0000-00002A3C0000}"/>
    <cellStyle name="Entrée 3 2 4" xfId="10335" xr:uid="{00000000-0005-0000-0000-00002B3C0000}"/>
    <cellStyle name="Entrée 3 2 5" xfId="17324" xr:uid="{00000000-0005-0000-0000-00002C3C0000}"/>
    <cellStyle name="Entrée 3 2 6" xfId="10344" xr:uid="{00000000-0005-0000-0000-00002D3C0000}"/>
    <cellStyle name="Entrée 3 3" xfId="14925" xr:uid="{00000000-0005-0000-0000-00002E3C0000}"/>
    <cellStyle name="Entrée 3 4" xfId="9786" xr:uid="{00000000-0005-0000-0000-00002F3C0000}"/>
    <cellStyle name="Entrée 3 5" xfId="12983" xr:uid="{00000000-0005-0000-0000-0000303C0000}"/>
    <cellStyle name="Entrée 3 6" xfId="9081" xr:uid="{00000000-0005-0000-0000-0000313C0000}"/>
    <cellStyle name="Entrée 3 7" xfId="19939" xr:uid="{00000000-0005-0000-0000-0000323C0000}"/>
    <cellStyle name="Entrée 3_RH et QS" xfId="7006" xr:uid="{00000000-0005-0000-0000-0000333C0000}"/>
    <cellStyle name="Entrée 4" xfId="2433" xr:uid="{00000000-0005-0000-0000-0000343C0000}"/>
    <cellStyle name="Entrée 4 2" xfId="3912" xr:uid="{00000000-0005-0000-0000-0000353C0000}"/>
    <cellStyle name="Entrée 4 2 2" xfId="15282" xr:uid="{00000000-0005-0000-0000-0000363C0000}"/>
    <cellStyle name="Entrée 4 2 3" xfId="10765" xr:uid="{00000000-0005-0000-0000-0000373C0000}"/>
    <cellStyle name="Entrée 4 2 4" xfId="9362" xr:uid="{00000000-0005-0000-0000-0000383C0000}"/>
    <cellStyle name="Entrée 4 2 5" xfId="17323" xr:uid="{00000000-0005-0000-0000-0000393C0000}"/>
    <cellStyle name="Entrée 4 2 6" xfId="10136" xr:uid="{00000000-0005-0000-0000-00003A3C0000}"/>
    <cellStyle name="Entrée 4 3" xfId="14926" xr:uid="{00000000-0005-0000-0000-00003B3C0000}"/>
    <cellStyle name="Entrée 4 4" xfId="9787" xr:uid="{00000000-0005-0000-0000-00003C3C0000}"/>
    <cellStyle name="Entrée 4 5" xfId="12982" xr:uid="{00000000-0005-0000-0000-00003D3C0000}"/>
    <cellStyle name="Entrée 4 6" xfId="10324" xr:uid="{00000000-0005-0000-0000-00003E3C0000}"/>
    <cellStyle name="Entrée 4 7" xfId="19940" xr:uid="{00000000-0005-0000-0000-00003F3C0000}"/>
    <cellStyle name="Entrée 4_RH et QS" xfId="7007" xr:uid="{00000000-0005-0000-0000-0000403C0000}"/>
    <cellStyle name="Entrée 5" xfId="2434" xr:uid="{00000000-0005-0000-0000-0000413C0000}"/>
    <cellStyle name="Entrée 5 2" xfId="7008" xr:uid="{00000000-0005-0000-0000-0000423C0000}"/>
    <cellStyle name="Entrée 5 2 2" xfId="16725" xr:uid="{00000000-0005-0000-0000-0000433C0000}"/>
    <cellStyle name="Entrée 5 2 2 2" xfId="19394" xr:uid="{00000000-0005-0000-0000-0000443C0000}"/>
    <cellStyle name="Entrée 5 2 2 3" xfId="19927" xr:uid="{00000000-0005-0000-0000-0000453C0000}"/>
    <cellStyle name="Entrée 5 2 2 4" xfId="20149" xr:uid="{00000000-0005-0000-0000-0000463C0000}"/>
    <cellStyle name="Entrée 5 2 2 5" xfId="20175" xr:uid="{00000000-0005-0000-0000-0000473C0000}"/>
    <cellStyle name="Entrée 5 2 3" xfId="13213" xr:uid="{00000000-0005-0000-0000-0000483C0000}"/>
    <cellStyle name="Entrée 5 3" xfId="14927" xr:uid="{00000000-0005-0000-0000-0000493C0000}"/>
    <cellStyle name="Entrée 5 4" xfId="9788" xr:uid="{00000000-0005-0000-0000-00004A3C0000}"/>
    <cellStyle name="Entrée 5 5" xfId="12981" xr:uid="{00000000-0005-0000-0000-00004B3C0000}"/>
    <cellStyle name="Entrée 5 6" xfId="18960" xr:uid="{00000000-0005-0000-0000-00004C3C0000}"/>
    <cellStyle name="Entrée 5 7" xfId="9615" xr:uid="{00000000-0005-0000-0000-00004D3C0000}"/>
    <cellStyle name="Entrée 5_RH et QS" xfId="7009" xr:uid="{00000000-0005-0000-0000-00004E3C0000}"/>
    <cellStyle name="Entrée 6" xfId="3913" xr:uid="{00000000-0005-0000-0000-00004F3C0000}"/>
    <cellStyle name="Entrée 6 2" xfId="7010" xr:uid="{00000000-0005-0000-0000-0000503C0000}"/>
    <cellStyle name="Entrée 6 2 2" xfId="16726" xr:uid="{00000000-0005-0000-0000-0000513C0000}"/>
    <cellStyle name="Entrée 6 2 2 2" xfId="19395" xr:uid="{00000000-0005-0000-0000-0000523C0000}"/>
    <cellStyle name="Entrée 6 2 2 3" xfId="19928" xr:uid="{00000000-0005-0000-0000-0000533C0000}"/>
    <cellStyle name="Entrée 6 2 2 4" xfId="20150" xr:uid="{00000000-0005-0000-0000-0000543C0000}"/>
    <cellStyle name="Entrée 6 2 2 5" xfId="20176" xr:uid="{00000000-0005-0000-0000-0000553C0000}"/>
    <cellStyle name="Entrée 6 2 3" xfId="13215" xr:uid="{00000000-0005-0000-0000-0000563C0000}"/>
    <cellStyle name="Entrée 6 3" xfId="15283" xr:uid="{00000000-0005-0000-0000-0000573C0000}"/>
    <cellStyle name="Entrée 6 4" xfId="10766" xr:uid="{00000000-0005-0000-0000-0000583C0000}"/>
    <cellStyle name="Entrée 6 5" xfId="9361" xr:uid="{00000000-0005-0000-0000-0000593C0000}"/>
    <cellStyle name="Entrée 6 6" xfId="17322" xr:uid="{00000000-0005-0000-0000-00005A3C0000}"/>
    <cellStyle name="Entrée 6 7" xfId="8534" xr:uid="{00000000-0005-0000-0000-00005B3C0000}"/>
    <cellStyle name="Entrée 6_RH et QS" xfId="7011" xr:uid="{00000000-0005-0000-0000-00005C3C0000}"/>
    <cellStyle name="Entrée 7 2" xfId="7012" xr:uid="{00000000-0005-0000-0000-00005D3C0000}"/>
    <cellStyle name="Entrée 7 2 2" xfId="16727" xr:uid="{00000000-0005-0000-0000-00005E3C0000}"/>
    <cellStyle name="Entrée 7 2 2 2" xfId="19396" xr:uid="{00000000-0005-0000-0000-00005F3C0000}"/>
    <cellStyle name="Entrée 7 2 2 3" xfId="19929" xr:uid="{00000000-0005-0000-0000-0000603C0000}"/>
    <cellStyle name="Entrée 7 2 2 4" xfId="20151" xr:uid="{00000000-0005-0000-0000-0000613C0000}"/>
    <cellStyle name="Entrée 7 2 2 5" xfId="20177" xr:uid="{00000000-0005-0000-0000-0000623C0000}"/>
    <cellStyle name="Entrée 7 2 3" xfId="13217" xr:uid="{00000000-0005-0000-0000-0000633C0000}"/>
    <cellStyle name="Entrée 8 2" xfId="7013" xr:uid="{00000000-0005-0000-0000-0000643C0000}"/>
    <cellStyle name="Entrée 8 2 2" xfId="16728" xr:uid="{00000000-0005-0000-0000-0000653C0000}"/>
    <cellStyle name="Entrée 8 2 2 2" xfId="19397" xr:uid="{00000000-0005-0000-0000-0000663C0000}"/>
    <cellStyle name="Entrée 8 2 2 3" xfId="19930" xr:uid="{00000000-0005-0000-0000-0000673C0000}"/>
    <cellStyle name="Entrée 8 2 2 4" xfId="20152" xr:uid="{00000000-0005-0000-0000-0000683C0000}"/>
    <cellStyle name="Entrée 8 2 2 5" xfId="20178" xr:uid="{00000000-0005-0000-0000-0000693C0000}"/>
    <cellStyle name="Entrée 8 2 3" xfId="13218" xr:uid="{00000000-0005-0000-0000-00006A3C0000}"/>
    <cellStyle name="entry box" xfId="2435" xr:uid="{00000000-0005-0000-0000-00006B3C0000}"/>
    <cellStyle name="entry box 2" xfId="14928" xr:uid="{00000000-0005-0000-0000-00006C3C0000}"/>
    <cellStyle name="entry box 2 2" xfId="18714" xr:uid="{00000000-0005-0000-0000-00006D3C0000}"/>
    <cellStyle name="entry box 2 3" xfId="19630" xr:uid="{00000000-0005-0000-0000-00006E3C0000}"/>
    <cellStyle name="entry box 2 4" xfId="10068" xr:uid="{00000000-0005-0000-0000-00006F3C0000}"/>
    <cellStyle name="entry box 3" xfId="9789" xr:uid="{00000000-0005-0000-0000-0000703C0000}"/>
    <cellStyle name="Euro" xfId="2436" xr:uid="{00000000-0005-0000-0000-0000713C0000}"/>
    <cellStyle name="Euro 10" xfId="3914" xr:uid="{00000000-0005-0000-0000-0000723C0000}"/>
    <cellStyle name="Euro 10 2" xfId="15284" xr:uid="{00000000-0005-0000-0000-0000733C0000}"/>
    <cellStyle name="Euro 11" xfId="3915" xr:uid="{00000000-0005-0000-0000-0000743C0000}"/>
    <cellStyle name="Euro 12" xfId="3916" xr:uid="{00000000-0005-0000-0000-0000753C0000}"/>
    <cellStyle name="Euro 13" xfId="3917" xr:uid="{00000000-0005-0000-0000-0000763C0000}"/>
    <cellStyle name="Euro 13 2" xfId="15285" xr:uid="{00000000-0005-0000-0000-0000773C0000}"/>
    <cellStyle name="Euro 14" xfId="3918" xr:uid="{00000000-0005-0000-0000-0000783C0000}"/>
    <cellStyle name="Euro 14 2" xfId="15286" xr:uid="{00000000-0005-0000-0000-0000793C0000}"/>
    <cellStyle name="Euro 15" xfId="4202" xr:uid="{00000000-0005-0000-0000-00007A3C0000}"/>
    <cellStyle name="Euro 16" xfId="4319" xr:uid="{00000000-0005-0000-0000-00007B3C0000}"/>
    <cellStyle name="Euro 17" xfId="4249" xr:uid="{00000000-0005-0000-0000-00007C3C0000}"/>
    <cellStyle name="Euro 2" xfId="2437" xr:uid="{00000000-0005-0000-0000-00007D3C0000}"/>
    <cellStyle name="Euro 2 2" xfId="3919" xr:uid="{00000000-0005-0000-0000-00007E3C0000}"/>
    <cellStyle name="Euro 2 2 2" xfId="4515" xr:uid="{00000000-0005-0000-0000-00007F3C0000}"/>
    <cellStyle name="Euro 2 2 2 2" xfId="15518" xr:uid="{00000000-0005-0000-0000-0000803C0000}"/>
    <cellStyle name="Euro 2 2_RH et QS" xfId="7014" xr:uid="{00000000-0005-0000-0000-0000813C0000}"/>
    <cellStyle name="Euro 2 3" xfId="4514" xr:uid="{00000000-0005-0000-0000-0000823C0000}"/>
    <cellStyle name="Euro 2 3 2" xfId="15517" xr:uid="{00000000-0005-0000-0000-0000833C0000}"/>
    <cellStyle name="Euro 2_RH et QS" xfId="7015" xr:uid="{00000000-0005-0000-0000-0000843C0000}"/>
    <cellStyle name="Euro 3" xfId="2438" xr:uid="{00000000-0005-0000-0000-0000853C0000}"/>
    <cellStyle name="Euro 3 2" xfId="3920" xr:uid="{00000000-0005-0000-0000-0000863C0000}"/>
    <cellStyle name="Euro 3 2 2" xfId="15287" xr:uid="{00000000-0005-0000-0000-0000873C0000}"/>
    <cellStyle name="Euro 3_RH et QS" xfId="7016" xr:uid="{00000000-0005-0000-0000-0000883C0000}"/>
    <cellStyle name="Euro 4" xfId="3921" xr:uid="{00000000-0005-0000-0000-0000893C0000}"/>
    <cellStyle name="Euro 4 2" xfId="4516" xr:uid="{00000000-0005-0000-0000-00008A3C0000}"/>
    <cellStyle name="Euro 4 2 2" xfId="15519" xr:uid="{00000000-0005-0000-0000-00008B3C0000}"/>
    <cellStyle name="Euro 4 3" xfId="15288" xr:uid="{00000000-0005-0000-0000-00008C3C0000}"/>
    <cellStyle name="Euro 4_RH et QS" xfId="7017" xr:uid="{00000000-0005-0000-0000-00008D3C0000}"/>
    <cellStyle name="Euro 5" xfId="3922" xr:uid="{00000000-0005-0000-0000-00008E3C0000}"/>
    <cellStyle name="Euro 5 2" xfId="4517" xr:uid="{00000000-0005-0000-0000-00008F3C0000}"/>
    <cellStyle name="Euro 5 3" xfId="15289" xr:uid="{00000000-0005-0000-0000-0000903C0000}"/>
    <cellStyle name="Euro 5_RH et QS" xfId="7018" xr:uid="{00000000-0005-0000-0000-0000913C0000}"/>
    <cellStyle name="Euro 6" xfId="3923" xr:uid="{00000000-0005-0000-0000-0000923C0000}"/>
    <cellStyle name="Euro 7" xfId="3924" xr:uid="{00000000-0005-0000-0000-0000933C0000}"/>
    <cellStyle name="Euro 8" xfId="3925" xr:uid="{00000000-0005-0000-0000-0000943C0000}"/>
    <cellStyle name="Euro 8 2" xfId="15290" xr:uid="{00000000-0005-0000-0000-0000953C0000}"/>
    <cellStyle name="Euro 9" xfId="3926" xr:uid="{00000000-0005-0000-0000-0000963C0000}"/>
    <cellStyle name="Euro 9 2" xfId="15291" xr:uid="{00000000-0005-0000-0000-0000973C0000}"/>
    <cellStyle name="Euro_Budget Telmob 2011" xfId="3504" xr:uid="{00000000-0005-0000-0000-0000983C0000}"/>
    <cellStyle name="Explanatory Text" xfId="3702" builtinId="53" customBuiltin="1"/>
    <cellStyle name="Explanatory Text 10" xfId="7019" xr:uid="{00000000-0005-0000-0000-0000993C0000}"/>
    <cellStyle name="Explanatory Text 11" xfId="7020" xr:uid="{00000000-0005-0000-0000-00009A3C0000}"/>
    <cellStyle name="Explanatory Text 12" xfId="7021" xr:uid="{00000000-0005-0000-0000-00009B3C0000}"/>
    <cellStyle name="Explanatory Text 13" xfId="7022" xr:uid="{00000000-0005-0000-0000-00009C3C0000}"/>
    <cellStyle name="Explanatory Text 14" xfId="7023" xr:uid="{00000000-0005-0000-0000-00009D3C0000}"/>
    <cellStyle name="Explanatory Text 15" xfId="7024" xr:uid="{00000000-0005-0000-0000-00009E3C0000}"/>
    <cellStyle name="Explanatory Text 16" xfId="7025" xr:uid="{00000000-0005-0000-0000-00009F3C0000}"/>
    <cellStyle name="Explanatory Text 17" xfId="7026" xr:uid="{00000000-0005-0000-0000-0000A03C0000}"/>
    <cellStyle name="Explanatory Text 18" xfId="7027" xr:uid="{00000000-0005-0000-0000-0000A13C0000}"/>
    <cellStyle name="Explanatory Text 19" xfId="7028" xr:uid="{00000000-0005-0000-0000-0000A23C0000}"/>
    <cellStyle name="Explanatory Text 2" xfId="7029" xr:uid="{00000000-0005-0000-0000-0000A33C0000}"/>
    <cellStyle name="Explanatory Text 20" xfId="7030" xr:uid="{00000000-0005-0000-0000-0000A43C0000}"/>
    <cellStyle name="Explanatory Text 21" xfId="7031" xr:uid="{00000000-0005-0000-0000-0000A53C0000}"/>
    <cellStyle name="Explanatory Text 22" xfId="7032" xr:uid="{00000000-0005-0000-0000-0000A63C0000}"/>
    <cellStyle name="Explanatory Text 23" xfId="7033" xr:uid="{00000000-0005-0000-0000-0000A73C0000}"/>
    <cellStyle name="Explanatory Text 24" xfId="7034" xr:uid="{00000000-0005-0000-0000-0000A83C0000}"/>
    <cellStyle name="Explanatory Text 25" xfId="7035" xr:uid="{00000000-0005-0000-0000-0000A93C0000}"/>
    <cellStyle name="Explanatory Text 26" xfId="7036" xr:uid="{00000000-0005-0000-0000-0000AA3C0000}"/>
    <cellStyle name="Explanatory Text 27" xfId="7037" xr:uid="{00000000-0005-0000-0000-0000AB3C0000}"/>
    <cellStyle name="Explanatory Text 28" xfId="7038" xr:uid="{00000000-0005-0000-0000-0000AC3C0000}"/>
    <cellStyle name="Explanatory Text 3" xfId="7039" xr:uid="{00000000-0005-0000-0000-0000AD3C0000}"/>
    <cellStyle name="Explanatory Text 4" xfId="7040" xr:uid="{00000000-0005-0000-0000-0000AE3C0000}"/>
    <cellStyle name="Explanatory Text 5" xfId="7041" xr:uid="{00000000-0005-0000-0000-0000AF3C0000}"/>
    <cellStyle name="Explanatory Text 6" xfId="7042" xr:uid="{00000000-0005-0000-0000-0000B03C0000}"/>
    <cellStyle name="Explanatory Text 7" xfId="7043" xr:uid="{00000000-0005-0000-0000-0000B13C0000}"/>
    <cellStyle name="Explanatory Text 8" xfId="7044" xr:uid="{00000000-0005-0000-0000-0000B23C0000}"/>
    <cellStyle name="Explanatory Text 9" xfId="7045" xr:uid="{00000000-0005-0000-0000-0000B33C0000}"/>
    <cellStyle name="Ezres [0]_Cable" xfId="2439" xr:uid="{00000000-0005-0000-0000-0000B43C0000}"/>
    <cellStyle name="Ezres_Cable" xfId="2440" xr:uid="{00000000-0005-0000-0000-0000B53C0000}"/>
    <cellStyle name="F2" xfId="2441" xr:uid="{00000000-0005-0000-0000-0000B63C0000}"/>
    <cellStyle name="F3" xfId="2442" xr:uid="{00000000-0005-0000-0000-0000B73C0000}"/>
    <cellStyle name="F4" xfId="2443" xr:uid="{00000000-0005-0000-0000-0000B83C0000}"/>
    <cellStyle name="F5" xfId="2444" xr:uid="{00000000-0005-0000-0000-0000B93C0000}"/>
    <cellStyle name="F6" xfId="2445" xr:uid="{00000000-0005-0000-0000-0000BA3C0000}"/>
    <cellStyle name="F7" xfId="2446" xr:uid="{00000000-0005-0000-0000-0000BB3C0000}"/>
    <cellStyle name="F8" xfId="2447" xr:uid="{00000000-0005-0000-0000-0000BC3C0000}"/>
    <cellStyle name="Financier0" xfId="2448" xr:uid="{00000000-0005-0000-0000-0000BD3C0000}"/>
    <cellStyle name="Fixed" xfId="2449" xr:uid="{00000000-0005-0000-0000-0000BE3C0000}"/>
    <cellStyle name="Fixed [0]" xfId="2450" xr:uid="{00000000-0005-0000-0000-0000BF3C0000}"/>
    <cellStyle name="Fixed 2" xfId="14929" xr:uid="{00000000-0005-0000-0000-0000C03C0000}"/>
    <cellStyle name="Fixed 2 2" xfId="18715" xr:uid="{00000000-0005-0000-0000-0000C13C0000}"/>
    <cellStyle name="Fixed 2 3" xfId="19631" xr:uid="{00000000-0005-0000-0000-0000C23C0000}"/>
    <cellStyle name="Fixed 2 4" xfId="18052" xr:uid="{00000000-0005-0000-0000-0000C33C0000}"/>
    <cellStyle name="Fixed 3" xfId="9803" xr:uid="{00000000-0005-0000-0000-0000C43C0000}"/>
    <cellStyle name="Fixed 4" xfId="12966" xr:uid="{00000000-0005-0000-0000-0000C53C0000}"/>
    <cellStyle name="Fixed 5" xfId="17589" xr:uid="{00000000-0005-0000-0000-0000C63C0000}"/>
    <cellStyle name="Fixed 6" xfId="8412" xr:uid="{00000000-0005-0000-0000-0000C73C0000}"/>
    <cellStyle name="Fixed 7" xfId="19248" xr:uid="{00000000-0005-0000-0000-0000C83C0000}"/>
    <cellStyle name="Fixed_Parc Mobile" xfId="7046" xr:uid="{00000000-0005-0000-0000-0000C93C0000}"/>
    <cellStyle name="Followed Hyperlink_financing modelsc1" xfId="2451" xr:uid="{00000000-0005-0000-0000-0000CA3C0000}"/>
    <cellStyle name="format - Style1" xfId="2452" xr:uid="{00000000-0005-0000-0000-0000CB3C0000}"/>
    <cellStyle name="Formula" xfId="2453" xr:uid="{00000000-0005-0000-0000-0000CC3C0000}"/>
    <cellStyle name="Giga" xfId="2454" xr:uid="{00000000-0005-0000-0000-0000CD3C0000}"/>
    <cellStyle name="Giga 2" xfId="2455" xr:uid="{00000000-0005-0000-0000-0000CE3C0000}"/>
    <cellStyle name="Giga_RH et QS" xfId="7047" xr:uid="{00000000-0005-0000-0000-0000CF3C0000}"/>
    <cellStyle name="Good" xfId="3694" builtinId="26" customBuiltin="1"/>
    <cellStyle name="Good 10" xfId="7048" xr:uid="{00000000-0005-0000-0000-0000D03C0000}"/>
    <cellStyle name="Good 11" xfId="7049" xr:uid="{00000000-0005-0000-0000-0000D13C0000}"/>
    <cellStyle name="Good 12" xfId="7050" xr:uid="{00000000-0005-0000-0000-0000D23C0000}"/>
    <cellStyle name="Good 13" xfId="7051" xr:uid="{00000000-0005-0000-0000-0000D33C0000}"/>
    <cellStyle name="Good 14" xfId="7052" xr:uid="{00000000-0005-0000-0000-0000D43C0000}"/>
    <cellStyle name="Good 15" xfId="7053" xr:uid="{00000000-0005-0000-0000-0000D53C0000}"/>
    <cellStyle name="Good 16" xfId="7054" xr:uid="{00000000-0005-0000-0000-0000D63C0000}"/>
    <cellStyle name="Good 17" xfId="7055" xr:uid="{00000000-0005-0000-0000-0000D73C0000}"/>
    <cellStyle name="Good 18" xfId="7056" xr:uid="{00000000-0005-0000-0000-0000D83C0000}"/>
    <cellStyle name="Good 19" xfId="7057" xr:uid="{00000000-0005-0000-0000-0000D93C0000}"/>
    <cellStyle name="Good 2" xfId="7058" xr:uid="{00000000-0005-0000-0000-0000DA3C0000}"/>
    <cellStyle name="Good 20" xfId="7059" xr:uid="{00000000-0005-0000-0000-0000DB3C0000}"/>
    <cellStyle name="Good 21" xfId="7060" xr:uid="{00000000-0005-0000-0000-0000DC3C0000}"/>
    <cellStyle name="Good 22" xfId="7061" xr:uid="{00000000-0005-0000-0000-0000DD3C0000}"/>
    <cellStyle name="Good 23" xfId="7062" xr:uid="{00000000-0005-0000-0000-0000DE3C0000}"/>
    <cellStyle name="Good 24" xfId="7063" xr:uid="{00000000-0005-0000-0000-0000DF3C0000}"/>
    <cellStyle name="Good 25" xfId="7064" xr:uid="{00000000-0005-0000-0000-0000E03C0000}"/>
    <cellStyle name="Good 26" xfId="7065" xr:uid="{00000000-0005-0000-0000-0000E13C0000}"/>
    <cellStyle name="Good 27" xfId="7066" xr:uid="{00000000-0005-0000-0000-0000E23C0000}"/>
    <cellStyle name="Good 28" xfId="7067" xr:uid="{00000000-0005-0000-0000-0000E33C0000}"/>
    <cellStyle name="Good 3" xfId="7068" xr:uid="{00000000-0005-0000-0000-0000E43C0000}"/>
    <cellStyle name="Good 4" xfId="7069" xr:uid="{00000000-0005-0000-0000-0000E53C0000}"/>
    <cellStyle name="Good 5" xfId="7070" xr:uid="{00000000-0005-0000-0000-0000E63C0000}"/>
    <cellStyle name="Good 6" xfId="7071" xr:uid="{00000000-0005-0000-0000-0000E73C0000}"/>
    <cellStyle name="Good 7" xfId="7072" xr:uid="{00000000-0005-0000-0000-0000E83C0000}"/>
    <cellStyle name="Good 8" xfId="7073" xr:uid="{00000000-0005-0000-0000-0000E93C0000}"/>
    <cellStyle name="Good 9" xfId="7074" xr:uid="{00000000-0005-0000-0000-0000EA3C0000}"/>
    <cellStyle name="GRAS" xfId="2456" xr:uid="{00000000-0005-0000-0000-0000EB3C0000}"/>
    <cellStyle name="GRAS 2" xfId="2457" xr:uid="{00000000-0005-0000-0000-0000EC3C0000}"/>
    <cellStyle name="GRAS_RH et QS" xfId="7075" xr:uid="{00000000-0005-0000-0000-0000ED3C0000}"/>
    <cellStyle name="Grey" xfId="2458" xr:uid="{00000000-0005-0000-0000-0000EE3C0000}"/>
    <cellStyle name="Growth" xfId="2459" xr:uid="{00000000-0005-0000-0000-0000EF3C0000}"/>
    <cellStyle name="Header" xfId="2460" xr:uid="{00000000-0005-0000-0000-0000F03C0000}"/>
    <cellStyle name="Header - Style1" xfId="7076" xr:uid="{00000000-0005-0000-0000-0000F13C0000}"/>
    <cellStyle name="Header - Style1 2" xfId="17427" xr:uid="{00000000-0005-0000-0000-0000F23C0000}"/>
    <cellStyle name="Header Total" xfId="2461" xr:uid="{00000000-0005-0000-0000-0000F33C0000}"/>
    <cellStyle name="Header Total 2" xfId="9815" xr:uid="{00000000-0005-0000-0000-0000F43C0000}"/>
    <cellStyle name="Header Total 3" xfId="12954" xr:uid="{00000000-0005-0000-0000-0000F53C0000}"/>
    <cellStyle name="HEADER_Access (6 circle) KPI Consolidation version 8" xfId="7077" xr:uid="{00000000-0005-0000-0000-0000F63C0000}"/>
    <cellStyle name="Header1" xfId="2462" xr:uid="{00000000-0005-0000-0000-0000F73C0000}"/>
    <cellStyle name="Header2" xfId="2463" xr:uid="{00000000-0005-0000-0000-0000F83C0000}"/>
    <cellStyle name="Header2 2" xfId="14930" xr:uid="{00000000-0005-0000-0000-0000F93C0000}"/>
    <cellStyle name="Header2 2 2" xfId="18716" xr:uid="{00000000-0005-0000-0000-0000FA3C0000}"/>
    <cellStyle name="Header2 2 3" xfId="19632" xr:uid="{00000000-0005-0000-0000-0000FB3C0000}"/>
    <cellStyle name="Header2 2 4" xfId="18053" xr:uid="{00000000-0005-0000-0000-0000FC3C0000}"/>
    <cellStyle name="Header2 2 5" xfId="19660" xr:uid="{00000000-0005-0000-0000-0000FD3C0000}"/>
    <cellStyle name="Header2 3" xfId="9817" xr:uid="{00000000-0005-0000-0000-0000FE3C0000}"/>
    <cellStyle name="Header2 4" xfId="12952" xr:uid="{00000000-0005-0000-0000-0000FF3C0000}"/>
    <cellStyle name="Header2 5" xfId="19007" xr:uid="{00000000-0005-0000-0000-0000003D0000}"/>
    <cellStyle name="Header2 6" xfId="19910" xr:uid="{00000000-0005-0000-0000-0000013D0000}"/>
    <cellStyle name="Header3" xfId="2464" xr:uid="{00000000-0005-0000-0000-0000023D0000}"/>
    <cellStyle name="Header3 2" xfId="18069" xr:uid="{00000000-0005-0000-0000-0000033D0000}"/>
    <cellStyle name="Header3 3" xfId="9336" xr:uid="{00000000-0005-0000-0000-0000043D0000}"/>
    <cellStyle name="Header4" xfId="2465" xr:uid="{00000000-0005-0000-0000-0000053D0000}"/>
    <cellStyle name="Header4 2" xfId="14931" xr:uid="{00000000-0005-0000-0000-0000063D0000}"/>
    <cellStyle name="Header4 3" xfId="9819" xr:uid="{00000000-0005-0000-0000-0000073D0000}"/>
    <cellStyle name="Heading" xfId="2466" xr:uid="{00000000-0005-0000-0000-0000083D0000}"/>
    <cellStyle name="Heading 1" xfId="3690" xr:uid="{00000000-0005-0000-0000-0000093D0000}"/>
    <cellStyle name="Heading 1 10" xfId="7078" xr:uid="{00000000-0005-0000-0000-00000A3D0000}"/>
    <cellStyle name="Heading 1 11" xfId="7079" xr:uid="{00000000-0005-0000-0000-00000B3D0000}"/>
    <cellStyle name="Heading 1 12" xfId="7080" xr:uid="{00000000-0005-0000-0000-00000C3D0000}"/>
    <cellStyle name="Heading 1 13" xfId="7081" xr:uid="{00000000-0005-0000-0000-00000D3D0000}"/>
    <cellStyle name="Heading 1 14" xfId="7082" xr:uid="{00000000-0005-0000-0000-00000E3D0000}"/>
    <cellStyle name="Heading 1 15" xfId="7083" xr:uid="{00000000-0005-0000-0000-00000F3D0000}"/>
    <cellStyle name="Heading 1 16" xfId="7084" xr:uid="{00000000-0005-0000-0000-0000103D0000}"/>
    <cellStyle name="Heading 1 17" xfId="7085" xr:uid="{00000000-0005-0000-0000-0000113D0000}"/>
    <cellStyle name="Heading 1 18" xfId="7086" xr:uid="{00000000-0005-0000-0000-0000123D0000}"/>
    <cellStyle name="Heading 1 19" xfId="7087" xr:uid="{00000000-0005-0000-0000-0000133D0000}"/>
    <cellStyle name="Heading 1 2" xfId="7088" xr:uid="{00000000-0005-0000-0000-0000143D0000}"/>
    <cellStyle name="Heading 1 20" xfId="7089" xr:uid="{00000000-0005-0000-0000-0000153D0000}"/>
    <cellStyle name="Heading 1 21" xfId="7090" xr:uid="{00000000-0005-0000-0000-0000163D0000}"/>
    <cellStyle name="Heading 1 22" xfId="7091" xr:uid="{00000000-0005-0000-0000-0000173D0000}"/>
    <cellStyle name="Heading 1 23" xfId="7092" xr:uid="{00000000-0005-0000-0000-0000183D0000}"/>
    <cellStyle name="Heading 1 24" xfId="7093" xr:uid="{00000000-0005-0000-0000-0000193D0000}"/>
    <cellStyle name="Heading 1 25" xfId="7094" xr:uid="{00000000-0005-0000-0000-00001A3D0000}"/>
    <cellStyle name="Heading 1 26" xfId="7095" xr:uid="{00000000-0005-0000-0000-00001B3D0000}"/>
    <cellStyle name="Heading 1 27" xfId="7096" xr:uid="{00000000-0005-0000-0000-00001C3D0000}"/>
    <cellStyle name="Heading 1 28" xfId="7097" xr:uid="{00000000-0005-0000-0000-00001D3D0000}"/>
    <cellStyle name="Heading 1 3" xfId="7098" xr:uid="{00000000-0005-0000-0000-00001E3D0000}"/>
    <cellStyle name="Heading 1 4" xfId="7099" xr:uid="{00000000-0005-0000-0000-00001F3D0000}"/>
    <cellStyle name="Heading 1 5" xfId="7100" xr:uid="{00000000-0005-0000-0000-0000203D0000}"/>
    <cellStyle name="Heading 1 6" xfId="7101" xr:uid="{00000000-0005-0000-0000-0000213D0000}"/>
    <cellStyle name="Heading 1 7" xfId="7102" xr:uid="{00000000-0005-0000-0000-0000223D0000}"/>
    <cellStyle name="Heading 1 8" xfId="7103" xr:uid="{00000000-0005-0000-0000-0000233D0000}"/>
    <cellStyle name="Heading 1 9" xfId="7104" xr:uid="{00000000-0005-0000-0000-0000243D0000}"/>
    <cellStyle name="Heading 1_RH et QS" xfId="7105" xr:uid="{00000000-0005-0000-0000-0000253D0000}"/>
    <cellStyle name="Heading 2" xfId="3691" xr:uid="{00000000-0005-0000-0000-0000263D0000}"/>
    <cellStyle name="Heading 2 10" xfId="7106" xr:uid="{00000000-0005-0000-0000-0000273D0000}"/>
    <cellStyle name="Heading 2 11" xfId="7107" xr:uid="{00000000-0005-0000-0000-0000283D0000}"/>
    <cellStyle name="Heading 2 12" xfId="7108" xr:uid="{00000000-0005-0000-0000-0000293D0000}"/>
    <cellStyle name="Heading 2 13" xfId="7109" xr:uid="{00000000-0005-0000-0000-00002A3D0000}"/>
    <cellStyle name="Heading 2 14" xfId="7110" xr:uid="{00000000-0005-0000-0000-00002B3D0000}"/>
    <cellStyle name="Heading 2 15" xfId="7111" xr:uid="{00000000-0005-0000-0000-00002C3D0000}"/>
    <cellStyle name="Heading 2 16" xfId="7112" xr:uid="{00000000-0005-0000-0000-00002D3D0000}"/>
    <cellStyle name="Heading 2 17" xfId="7113" xr:uid="{00000000-0005-0000-0000-00002E3D0000}"/>
    <cellStyle name="Heading 2 18" xfId="7114" xr:uid="{00000000-0005-0000-0000-00002F3D0000}"/>
    <cellStyle name="Heading 2 19" xfId="7115" xr:uid="{00000000-0005-0000-0000-0000303D0000}"/>
    <cellStyle name="Heading 2 2" xfId="7116" xr:uid="{00000000-0005-0000-0000-0000313D0000}"/>
    <cellStyle name="Heading 2 20" xfId="7117" xr:uid="{00000000-0005-0000-0000-0000323D0000}"/>
    <cellStyle name="Heading 2 21" xfId="7118" xr:uid="{00000000-0005-0000-0000-0000333D0000}"/>
    <cellStyle name="Heading 2 22" xfId="7119" xr:uid="{00000000-0005-0000-0000-0000343D0000}"/>
    <cellStyle name="Heading 2 23" xfId="7120" xr:uid="{00000000-0005-0000-0000-0000353D0000}"/>
    <cellStyle name="Heading 2 24" xfId="7121" xr:uid="{00000000-0005-0000-0000-0000363D0000}"/>
    <cellStyle name="Heading 2 25" xfId="7122" xr:uid="{00000000-0005-0000-0000-0000373D0000}"/>
    <cellStyle name="Heading 2 26" xfId="7123" xr:uid="{00000000-0005-0000-0000-0000383D0000}"/>
    <cellStyle name="Heading 2 27" xfId="7124" xr:uid="{00000000-0005-0000-0000-0000393D0000}"/>
    <cellStyle name="Heading 2 28" xfId="7125" xr:uid="{00000000-0005-0000-0000-00003A3D0000}"/>
    <cellStyle name="Heading 2 3" xfId="7126" xr:uid="{00000000-0005-0000-0000-00003B3D0000}"/>
    <cellStyle name="Heading 2 4" xfId="7127" xr:uid="{00000000-0005-0000-0000-00003C3D0000}"/>
    <cellStyle name="Heading 2 5" xfId="7128" xr:uid="{00000000-0005-0000-0000-00003D3D0000}"/>
    <cellStyle name="Heading 2 6" xfId="7129" xr:uid="{00000000-0005-0000-0000-00003E3D0000}"/>
    <cellStyle name="Heading 2 7" xfId="7130" xr:uid="{00000000-0005-0000-0000-00003F3D0000}"/>
    <cellStyle name="Heading 2 8" xfId="7131" xr:uid="{00000000-0005-0000-0000-0000403D0000}"/>
    <cellStyle name="Heading 2 9" xfId="7132" xr:uid="{00000000-0005-0000-0000-0000413D0000}"/>
    <cellStyle name="Heading 2_RH et QS" xfId="7133" xr:uid="{00000000-0005-0000-0000-0000423D0000}"/>
    <cellStyle name="Heading 3" xfId="3692" xr:uid="{00000000-0005-0000-0000-0000433D0000}"/>
    <cellStyle name="Heading 3 10" xfId="7134" xr:uid="{00000000-0005-0000-0000-0000443D0000}"/>
    <cellStyle name="Heading 3 11" xfId="7135" xr:uid="{00000000-0005-0000-0000-0000453D0000}"/>
    <cellStyle name="Heading 3 12" xfId="7136" xr:uid="{00000000-0005-0000-0000-0000463D0000}"/>
    <cellStyle name="Heading 3 13" xfId="7137" xr:uid="{00000000-0005-0000-0000-0000473D0000}"/>
    <cellStyle name="Heading 3 14" xfId="7138" xr:uid="{00000000-0005-0000-0000-0000483D0000}"/>
    <cellStyle name="Heading 3 15" xfId="7139" xr:uid="{00000000-0005-0000-0000-0000493D0000}"/>
    <cellStyle name="Heading 3 16" xfId="7140" xr:uid="{00000000-0005-0000-0000-00004A3D0000}"/>
    <cellStyle name="Heading 3 17" xfId="7141" xr:uid="{00000000-0005-0000-0000-00004B3D0000}"/>
    <cellStyle name="Heading 3 18" xfId="7142" xr:uid="{00000000-0005-0000-0000-00004C3D0000}"/>
    <cellStyle name="Heading 3 19" xfId="7143" xr:uid="{00000000-0005-0000-0000-00004D3D0000}"/>
    <cellStyle name="Heading 3 2" xfId="7144" xr:uid="{00000000-0005-0000-0000-00004E3D0000}"/>
    <cellStyle name="Heading 3 20" xfId="7145" xr:uid="{00000000-0005-0000-0000-00004F3D0000}"/>
    <cellStyle name="Heading 3 21" xfId="7146" xr:uid="{00000000-0005-0000-0000-0000503D0000}"/>
    <cellStyle name="Heading 3 22" xfId="7147" xr:uid="{00000000-0005-0000-0000-0000513D0000}"/>
    <cellStyle name="Heading 3 23" xfId="7148" xr:uid="{00000000-0005-0000-0000-0000523D0000}"/>
    <cellStyle name="Heading 3 24" xfId="7149" xr:uid="{00000000-0005-0000-0000-0000533D0000}"/>
    <cellStyle name="Heading 3 25" xfId="7150" xr:uid="{00000000-0005-0000-0000-0000543D0000}"/>
    <cellStyle name="Heading 3 26" xfId="7151" xr:uid="{00000000-0005-0000-0000-0000553D0000}"/>
    <cellStyle name="Heading 3 27" xfId="7152" xr:uid="{00000000-0005-0000-0000-0000563D0000}"/>
    <cellStyle name="Heading 3 28" xfId="7153" xr:uid="{00000000-0005-0000-0000-0000573D0000}"/>
    <cellStyle name="Heading 3 3" xfId="7154" xr:uid="{00000000-0005-0000-0000-0000583D0000}"/>
    <cellStyle name="Heading 3 4" xfId="7155" xr:uid="{00000000-0005-0000-0000-0000593D0000}"/>
    <cellStyle name="Heading 3 5" xfId="7156" xr:uid="{00000000-0005-0000-0000-00005A3D0000}"/>
    <cellStyle name="Heading 3 6" xfId="7157" xr:uid="{00000000-0005-0000-0000-00005B3D0000}"/>
    <cellStyle name="Heading 3 7" xfId="7158" xr:uid="{00000000-0005-0000-0000-00005C3D0000}"/>
    <cellStyle name="Heading 3 8" xfId="7159" xr:uid="{00000000-0005-0000-0000-00005D3D0000}"/>
    <cellStyle name="Heading 3 9" xfId="7160" xr:uid="{00000000-0005-0000-0000-00005E3D0000}"/>
    <cellStyle name="Heading 3_RH et QS" xfId="7161" xr:uid="{00000000-0005-0000-0000-00005F3D0000}"/>
    <cellStyle name="Heading 4" xfId="3693" xr:uid="{00000000-0005-0000-0000-0000603D0000}"/>
    <cellStyle name="Heading 4 10" xfId="7162" xr:uid="{00000000-0005-0000-0000-0000613D0000}"/>
    <cellStyle name="Heading 4 11" xfId="7163" xr:uid="{00000000-0005-0000-0000-0000623D0000}"/>
    <cellStyle name="Heading 4 12" xfId="7164" xr:uid="{00000000-0005-0000-0000-0000633D0000}"/>
    <cellStyle name="Heading 4 13" xfId="7165" xr:uid="{00000000-0005-0000-0000-0000643D0000}"/>
    <cellStyle name="Heading 4 14" xfId="7166" xr:uid="{00000000-0005-0000-0000-0000653D0000}"/>
    <cellStyle name="Heading 4 15" xfId="7167" xr:uid="{00000000-0005-0000-0000-0000663D0000}"/>
    <cellStyle name="Heading 4 16" xfId="7168" xr:uid="{00000000-0005-0000-0000-0000673D0000}"/>
    <cellStyle name="Heading 4 17" xfId="7169" xr:uid="{00000000-0005-0000-0000-0000683D0000}"/>
    <cellStyle name="Heading 4 18" xfId="7170" xr:uid="{00000000-0005-0000-0000-0000693D0000}"/>
    <cellStyle name="Heading 4 19" xfId="7171" xr:uid="{00000000-0005-0000-0000-00006A3D0000}"/>
    <cellStyle name="Heading 4 2" xfId="2467" xr:uid="{00000000-0005-0000-0000-00006B3D0000}"/>
    <cellStyle name="Heading 4 20" xfId="7172" xr:uid="{00000000-0005-0000-0000-00006C3D0000}"/>
    <cellStyle name="Heading 4 21" xfId="7173" xr:uid="{00000000-0005-0000-0000-00006D3D0000}"/>
    <cellStyle name="Heading 4 22" xfId="7174" xr:uid="{00000000-0005-0000-0000-00006E3D0000}"/>
    <cellStyle name="Heading 4 23" xfId="7175" xr:uid="{00000000-0005-0000-0000-00006F3D0000}"/>
    <cellStyle name="Heading 4 24" xfId="7176" xr:uid="{00000000-0005-0000-0000-0000703D0000}"/>
    <cellStyle name="Heading 4 25" xfId="7177" xr:uid="{00000000-0005-0000-0000-0000713D0000}"/>
    <cellStyle name="Heading 4 26" xfId="7178" xr:uid="{00000000-0005-0000-0000-0000723D0000}"/>
    <cellStyle name="Heading 4 27" xfId="7179" xr:uid="{00000000-0005-0000-0000-0000733D0000}"/>
    <cellStyle name="Heading 4 28" xfId="7180" xr:uid="{00000000-0005-0000-0000-0000743D0000}"/>
    <cellStyle name="Heading 4 3" xfId="3554" xr:uid="{00000000-0005-0000-0000-0000753D0000}"/>
    <cellStyle name="Heading 4 4" xfId="4321" xr:uid="{00000000-0005-0000-0000-0000763D0000}"/>
    <cellStyle name="Heading 4 5" xfId="7181" xr:uid="{00000000-0005-0000-0000-0000773D0000}"/>
    <cellStyle name="Heading 4 6" xfId="7182" xr:uid="{00000000-0005-0000-0000-0000783D0000}"/>
    <cellStyle name="Heading 4 7" xfId="7183" xr:uid="{00000000-0005-0000-0000-0000793D0000}"/>
    <cellStyle name="Heading 4 8" xfId="7184" xr:uid="{00000000-0005-0000-0000-00007A3D0000}"/>
    <cellStyle name="Heading 4 9" xfId="7185" xr:uid="{00000000-0005-0000-0000-00007B3D0000}"/>
    <cellStyle name="Heading 4_RH et QS" xfId="7186" xr:uid="{00000000-0005-0000-0000-00007C3D0000}"/>
    <cellStyle name="Heading 5" xfId="2468" xr:uid="{00000000-0005-0000-0000-00007D3D0000}"/>
    <cellStyle name="Heading 6" xfId="3555" xr:uid="{00000000-0005-0000-0000-00007E3D0000}"/>
    <cellStyle name="Heading 7" xfId="4320" xr:uid="{00000000-0005-0000-0000-00007F3D0000}"/>
    <cellStyle name="Heading bar" xfId="2469" xr:uid="{00000000-0005-0000-0000-0000803D0000}"/>
    <cellStyle name="Heading I" xfId="2470" xr:uid="{00000000-0005-0000-0000-0000813D0000}"/>
    <cellStyle name="Heading page" xfId="2471" xr:uid="{00000000-0005-0000-0000-0000823D0000}"/>
    <cellStyle name="Heading_Actu 1 du Budget Annuel Groupe IAM  2007" xfId="2472" xr:uid="{00000000-0005-0000-0000-0000833D0000}"/>
    <cellStyle name="Heading1" xfId="2473" xr:uid="{00000000-0005-0000-0000-0000843D0000}"/>
    <cellStyle name="Heading2" xfId="2474" xr:uid="{00000000-0005-0000-0000-0000853D0000}"/>
    <cellStyle name="HEADINGS" xfId="2475" xr:uid="{00000000-0005-0000-0000-0000863D0000}"/>
    <cellStyle name="HEADINGS 2" xfId="14932" xr:uid="{00000000-0005-0000-0000-0000873D0000}"/>
    <cellStyle name="HEADINGS 2 2" xfId="18718" xr:uid="{00000000-0005-0000-0000-0000883D0000}"/>
    <cellStyle name="HEADINGS 2 3" xfId="19634" xr:uid="{00000000-0005-0000-0000-0000893D0000}"/>
    <cellStyle name="HEADINGS 2 4" xfId="9283" xr:uid="{00000000-0005-0000-0000-00008A3D0000}"/>
    <cellStyle name="HEADINGS 3" xfId="9685" xr:uid="{00000000-0005-0000-0000-00008B3D0000}"/>
    <cellStyle name="HEADINGSTOP" xfId="2476" xr:uid="{00000000-0005-0000-0000-00008C3D0000}"/>
    <cellStyle name="Headline1" xfId="2477" xr:uid="{00000000-0005-0000-0000-00008D3D0000}"/>
    <cellStyle name="Headline2" xfId="2478" xr:uid="{00000000-0005-0000-0000-00008E3D0000}"/>
    <cellStyle name="Headline3" xfId="2479" xr:uid="{00000000-0005-0000-0000-00008F3D0000}"/>
    <cellStyle name="helv" xfId="7187" xr:uid="{00000000-0005-0000-0000-0000903D0000}"/>
    <cellStyle name="helv 2" xfId="16729" xr:uid="{00000000-0005-0000-0000-0000913D0000}"/>
    <cellStyle name="helv 3" xfId="13392" xr:uid="{00000000-0005-0000-0000-0000923D0000}"/>
    <cellStyle name="Hidden" xfId="7188" xr:uid="{00000000-0005-0000-0000-0000933D0000}"/>
    <cellStyle name="Hidden Decimal 0,00" xfId="2480" xr:uid="{00000000-0005-0000-0000-0000943D0000}"/>
    <cellStyle name="Hidden_RH et QS" xfId="7189" xr:uid="{00000000-0005-0000-0000-0000953D0000}"/>
    <cellStyle name="Hyperlink_Book1" xfId="7190" xr:uid="{00000000-0005-0000-0000-0000963D0000}"/>
    <cellStyle name="In Dates" xfId="2481" xr:uid="{00000000-0005-0000-0000-0000973D0000}"/>
    <cellStyle name="In Growth" xfId="2482" xr:uid="{00000000-0005-0000-0000-0000983D0000}"/>
    <cellStyle name="In Growth 2" xfId="9840" xr:uid="{00000000-0005-0000-0000-0000993D0000}"/>
    <cellStyle name="In Growth 3" xfId="12929" xr:uid="{00000000-0005-0000-0000-00009A3D0000}"/>
    <cellStyle name="In Link" xfId="2483" xr:uid="{00000000-0005-0000-0000-00009B3D0000}"/>
    <cellStyle name="In Link 2" xfId="9841" xr:uid="{00000000-0005-0000-0000-00009C3D0000}"/>
    <cellStyle name="In Link 3" xfId="12928" xr:uid="{00000000-0005-0000-0000-00009D3D0000}"/>
    <cellStyle name="In Multiple" xfId="2484" xr:uid="{00000000-0005-0000-0000-00009E3D0000}"/>
    <cellStyle name="In Normal" xfId="2485" xr:uid="{00000000-0005-0000-0000-00009F3D0000}"/>
    <cellStyle name="In Percent" xfId="2486" xr:uid="{00000000-0005-0000-0000-0000A03D0000}"/>
    <cellStyle name="In Years" xfId="2487" xr:uid="{00000000-0005-0000-0000-0000A13D0000}"/>
    <cellStyle name="In Years 2" xfId="9845" xr:uid="{00000000-0005-0000-0000-0000A23D0000}"/>
    <cellStyle name="In Years 3" xfId="12924" xr:uid="{00000000-0005-0000-0000-0000A33D0000}"/>
    <cellStyle name="indicatif_nv" xfId="2488" xr:uid="{00000000-0005-0000-0000-0000A43D0000}"/>
    <cellStyle name="Input" xfId="2489" builtinId="20" customBuiltin="1"/>
    <cellStyle name="Input [%]" xfId="2490" xr:uid="{00000000-0005-0000-0000-0000A53D0000}"/>
    <cellStyle name="Input [%] 2" xfId="14934" xr:uid="{00000000-0005-0000-0000-0000A63D0000}"/>
    <cellStyle name="Input [%] 2 2" xfId="18720" xr:uid="{00000000-0005-0000-0000-0000A73D0000}"/>
    <cellStyle name="Input [%] 2 3" xfId="19636" xr:uid="{00000000-0005-0000-0000-0000A83D0000}"/>
    <cellStyle name="Input [%] 2 4" xfId="12677" xr:uid="{00000000-0005-0000-0000-0000A93D0000}"/>
    <cellStyle name="Input [%] 3" xfId="9848" xr:uid="{00000000-0005-0000-0000-0000AA3D0000}"/>
    <cellStyle name="Input [%0]" xfId="2491" xr:uid="{00000000-0005-0000-0000-0000AB3D0000}"/>
    <cellStyle name="Input [%0] 2" xfId="14935" xr:uid="{00000000-0005-0000-0000-0000AC3D0000}"/>
    <cellStyle name="Input [%0] 2 2" xfId="18721" xr:uid="{00000000-0005-0000-0000-0000AD3D0000}"/>
    <cellStyle name="Input [%0] 2 3" xfId="19637" xr:uid="{00000000-0005-0000-0000-0000AE3D0000}"/>
    <cellStyle name="Input [%0] 2 4" xfId="9282" xr:uid="{00000000-0005-0000-0000-0000AF3D0000}"/>
    <cellStyle name="Input [%0] 3" xfId="9849" xr:uid="{00000000-0005-0000-0000-0000B03D0000}"/>
    <cellStyle name="Input [%00]" xfId="2492" xr:uid="{00000000-0005-0000-0000-0000B13D0000}"/>
    <cellStyle name="Input [%00] 2" xfId="14936" xr:uid="{00000000-0005-0000-0000-0000B23D0000}"/>
    <cellStyle name="Input [%00] 2 2" xfId="18722" xr:uid="{00000000-0005-0000-0000-0000B33D0000}"/>
    <cellStyle name="Input [%00] 2 3" xfId="19638" xr:uid="{00000000-0005-0000-0000-0000B43D0000}"/>
    <cellStyle name="Input [%00] 2 4" xfId="18055" xr:uid="{00000000-0005-0000-0000-0000B53D0000}"/>
    <cellStyle name="Input [%00] 3" xfId="9850" xr:uid="{00000000-0005-0000-0000-0000B63D0000}"/>
    <cellStyle name="Input [0]" xfId="2493" xr:uid="{00000000-0005-0000-0000-0000B73D0000}"/>
    <cellStyle name="Input [0] 2" xfId="14937" xr:uid="{00000000-0005-0000-0000-0000B83D0000}"/>
    <cellStyle name="Input [0] 2 2" xfId="18723" xr:uid="{00000000-0005-0000-0000-0000B93D0000}"/>
    <cellStyle name="Input [0] 2 3" xfId="19639" xr:uid="{00000000-0005-0000-0000-0000BA3D0000}"/>
    <cellStyle name="Input [0] 2 4" xfId="12674" xr:uid="{00000000-0005-0000-0000-0000BB3D0000}"/>
    <cellStyle name="Input [0] 3" xfId="9851" xr:uid="{00000000-0005-0000-0000-0000BC3D0000}"/>
    <cellStyle name="Input [00]" xfId="2494" xr:uid="{00000000-0005-0000-0000-0000BD3D0000}"/>
    <cellStyle name="Input [00] 2" xfId="14938" xr:uid="{00000000-0005-0000-0000-0000BE3D0000}"/>
    <cellStyle name="Input [00] 2 2" xfId="18724" xr:uid="{00000000-0005-0000-0000-0000BF3D0000}"/>
    <cellStyle name="Input [00] 2 3" xfId="19640" xr:uid="{00000000-0005-0000-0000-0000C03D0000}"/>
    <cellStyle name="Input [00] 2 4" xfId="18056" xr:uid="{00000000-0005-0000-0000-0000C13D0000}"/>
    <cellStyle name="Input [00] 3" xfId="9852" xr:uid="{00000000-0005-0000-0000-0000C23D0000}"/>
    <cellStyle name="Input [yellow]" xfId="2495" xr:uid="{00000000-0005-0000-0000-0000C33D0000}"/>
    <cellStyle name="Input [yellow] 2" xfId="14939" xr:uid="{00000000-0005-0000-0000-0000C43D0000}"/>
    <cellStyle name="Input [yellow] 2 2" xfId="18725" xr:uid="{00000000-0005-0000-0000-0000C53D0000}"/>
    <cellStyle name="Input [yellow] 2 3" xfId="19641" xr:uid="{00000000-0005-0000-0000-0000C63D0000}"/>
    <cellStyle name="Input [yellow] 2 4" xfId="18057" xr:uid="{00000000-0005-0000-0000-0000C73D0000}"/>
    <cellStyle name="Input [yellow] 3" xfId="9853" xr:uid="{00000000-0005-0000-0000-0000C83D0000}"/>
    <cellStyle name="Input 10" xfId="7191" xr:uid="{00000000-0005-0000-0000-0000C93D0000}"/>
    <cellStyle name="Input 11" xfId="7192" xr:uid="{00000000-0005-0000-0000-0000CA3D0000}"/>
    <cellStyle name="Input 12" xfId="7193" xr:uid="{00000000-0005-0000-0000-0000CB3D0000}"/>
    <cellStyle name="Input 13" xfId="7194" xr:uid="{00000000-0005-0000-0000-0000CC3D0000}"/>
    <cellStyle name="Input 14" xfId="7195" xr:uid="{00000000-0005-0000-0000-0000CD3D0000}"/>
    <cellStyle name="Input 15" xfId="7196" xr:uid="{00000000-0005-0000-0000-0000CE3D0000}"/>
    <cellStyle name="Input 16" xfId="7197" xr:uid="{00000000-0005-0000-0000-0000CF3D0000}"/>
    <cellStyle name="Input 17" xfId="7198" xr:uid="{00000000-0005-0000-0000-0000D03D0000}"/>
    <cellStyle name="Input 18" xfId="7199" xr:uid="{00000000-0005-0000-0000-0000D13D0000}"/>
    <cellStyle name="Input 19" xfId="7200" xr:uid="{00000000-0005-0000-0000-0000D23D0000}"/>
    <cellStyle name="Input 2" xfId="7201" xr:uid="{00000000-0005-0000-0000-0000D33D0000}"/>
    <cellStyle name="Input 20" xfId="7202" xr:uid="{00000000-0005-0000-0000-0000D43D0000}"/>
    <cellStyle name="Input 21" xfId="7203" xr:uid="{00000000-0005-0000-0000-0000D53D0000}"/>
    <cellStyle name="Input 22" xfId="7204" xr:uid="{00000000-0005-0000-0000-0000D63D0000}"/>
    <cellStyle name="Input 23" xfId="7205" xr:uid="{00000000-0005-0000-0000-0000D73D0000}"/>
    <cellStyle name="Input 24" xfId="7206" xr:uid="{00000000-0005-0000-0000-0000D83D0000}"/>
    <cellStyle name="Input 25" xfId="7207" xr:uid="{00000000-0005-0000-0000-0000D93D0000}"/>
    <cellStyle name="Input 26" xfId="7208" xr:uid="{00000000-0005-0000-0000-0000DA3D0000}"/>
    <cellStyle name="Input 27" xfId="7209" xr:uid="{00000000-0005-0000-0000-0000DB3D0000}"/>
    <cellStyle name="Input 28" xfId="7210" xr:uid="{00000000-0005-0000-0000-0000DC3D0000}"/>
    <cellStyle name="Input 29" xfId="14933" xr:uid="{00000000-0005-0000-0000-0000DD3D0000}"/>
    <cellStyle name="Input 29 2" xfId="18719" xr:uid="{00000000-0005-0000-0000-0000DE3D0000}"/>
    <cellStyle name="Input 29 3" xfId="19635" xr:uid="{00000000-0005-0000-0000-0000DF3D0000}"/>
    <cellStyle name="Input 29 4" xfId="18054" xr:uid="{00000000-0005-0000-0000-0000E03D0000}"/>
    <cellStyle name="Input 3" xfId="7211" xr:uid="{00000000-0005-0000-0000-0000E13D0000}"/>
    <cellStyle name="Input 30" xfId="9847" xr:uid="{00000000-0005-0000-0000-0000E23D0000}"/>
    <cellStyle name="Input 31" xfId="12922" xr:uid="{00000000-0005-0000-0000-0000E33D0000}"/>
    <cellStyle name="Input 32" xfId="10325" xr:uid="{00000000-0005-0000-0000-0000E43D0000}"/>
    <cellStyle name="Input 33" xfId="13074" xr:uid="{00000000-0005-0000-0000-0000E53D0000}"/>
    <cellStyle name="Input 34" xfId="14264" xr:uid="{00000000-0005-0000-0000-0000E63D0000}"/>
    <cellStyle name="Input 4" xfId="7212" xr:uid="{00000000-0005-0000-0000-0000E73D0000}"/>
    <cellStyle name="Input 5" xfId="7213" xr:uid="{00000000-0005-0000-0000-0000E83D0000}"/>
    <cellStyle name="Input 6" xfId="7214" xr:uid="{00000000-0005-0000-0000-0000E93D0000}"/>
    <cellStyle name="Input 7" xfId="7215" xr:uid="{00000000-0005-0000-0000-0000EA3D0000}"/>
    <cellStyle name="Input 8" xfId="7216" xr:uid="{00000000-0005-0000-0000-0000EB3D0000}"/>
    <cellStyle name="Input 9" xfId="7217" xr:uid="{00000000-0005-0000-0000-0000EC3D0000}"/>
    <cellStyle name="Input Cell" xfId="2496" xr:uid="{00000000-0005-0000-0000-0000ED3D0000}"/>
    <cellStyle name="Input Currency" xfId="2497" xr:uid="{00000000-0005-0000-0000-0000EE3D0000}"/>
    <cellStyle name="Input Currency 10" xfId="3927" xr:uid="{00000000-0005-0000-0000-0000EF3D0000}"/>
    <cellStyle name="Input Currency 11" xfId="3928" xr:uid="{00000000-0005-0000-0000-0000F03D0000}"/>
    <cellStyle name="Input Currency 12" xfId="3929" xr:uid="{00000000-0005-0000-0000-0000F13D0000}"/>
    <cellStyle name="Input Currency 13" xfId="3930" xr:uid="{00000000-0005-0000-0000-0000F23D0000}"/>
    <cellStyle name="Input Currency 14" xfId="3931" xr:uid="{00000000-0005-0000-0000-0000F33D0000}"/>
    <cellStyle name="Input Currency 2" xfId="3932" xr:uid="{00000000-0005-0000-0000-0000F43D0000}"/>
    <cellStyle name="Input Currency 3" xfId="3933" xr:uid="{00000000-0005-0000-0000-0000F53D0000}"/>
    <cellStyle name="Input Currency 4" xfId="3934" xr:uid="{00000000-0005-0000-0000-0000F63D0000}"/>
    <cellStyle name="Input Currency 5" xfId="3935" xr:uid="{00000000-0005-0000-0000-0000F73D0000}"/>
    <cellStyle name="Input Currency 6" xfId="3936" xr:uid="{00000000-0005-0000-0000-0000F83D0000}"/>
    <cellStyle name="Input Currency 7" xfId="3937" xr:uid="{00000000-0005-0000-0000-0000F93D0000}"/>
    <cellStyle name="Input Currency 8" xfId="3938" xr:uid="{00000000-0005-0000-0000-0000FA3D0000}"/>
    <cellStyle name="Input Currency 9" xfId="3939" xr:uid="{00000000-0005-0000-0000-0000FB3D0000}"/>
    <cellStyle name="Input Currency_RH et QS" xfId="7218" xr:uid="{00000000-0005-0000-0000-0000FC3D0000}"/>
    <cellStyle name="Input Decimal 0" xfId="2498" xr:uid="{00000000-0005-0000-0000-0000FD3D0000}"/>
    <cellStyle name="Input Decimal 0,00" xfId="2499" xr:uid="{00000000-0005-0000-0000-0000FE3D0000}"/>
    <cellStyle name="Input Decimal 0_7.2.3. CAPEX" xfId="2500" xr:uid="{00000000-0005-0000-0000-0000FF3D0000}"/>
    <cellStyle name="Input Normal" xfId="2501" xr:uid="{00000000-0005-0000-0000-0000003E0000}"/>
    <cellStyle name="Input Normal 10" xfId="3940" xr:uid="{00000000-0005-0000-0000-0000013E0000}"/>
    <cellStyle name="Input Normal 11" xfId="3941" xr:uid="{00000000-0005-0000-0000-0000023E0000}"/>
    <cellStyle name="Input Normal 12" xfId="3942" xr:uid="{00000000-0005-0000-0000-0000033E0000}"/>
    <cellStyle name="Input Normal 13" xfId="3943" xr:uid="{00000000-0005-0000-0000-0000043E0000}"/>
    <cellStyle name="Input Normal 14" xfId="3944" xr:uid="{00000000-0005-0000-0000-0000053E0000}"/>
    <cellStyle name="Input Normal 2" xfId="3945" xr:uid="{00000000-0005-0000-0000-0000063E0000}"/>
    <cellStyle name="Input Normal 3" xfId="3946" xr:uid="{00000000-0005-0000-0000-0000073E0000}"/>
    <cellStyle name="Input Normal 4" xfId="3947" xr:uid="{00000000-0005-0000-0000-0000083E0000}"/>
    <cellStyle name="Input Normal 5" xfId="3948" xr:uid="{00000000-0005-0000-0000-0000093E0000}"/>
    <cellStyle name="Input Normal 6" xfId="3949" xr:uid="{00000000-0005-0000-0000-00000A3E0000}"/>
    <cellStyle name="Input Normal 7" xfId="3950" xr:uid="{00000000-0005-0000-0000-00000B3E0000}"/>
    <cellStyle name="Input Normal 8" xfId="3951" xr:uid="{00000000-0005-0000-0000-00000C3E0000}"/>
    <cellStyle name="Input Normal 9" xfId="3952" xr:uid="{00000000-0005-0000-0000-00000D3E0000}"/>
    <cellStyle name="Input Normal_RH et QS" xfId="7219" xr:uid="{00000000-0005-0000-0000-00000E3E0000}"/>
    <cellStyle name="Input Percent" xfId="2502" xr:uid="{00000000-0005-0000-0000-00000F3E0000}"/>
    <cellStyle name="Input Percent 0" xfId="2503" xr:uid="{00000000-0005-0000-0000-0000103E0000}"/>
    <cellStyle name="Input Percent 0,00" xfId="2504" xr:uid="{00000000-0005-0000-0000-0000113E0000}"/>
    <cellStyle name="Input Percent 0_7.2.3. CAPEX" xfId="2505" xr:uid="{00000000-0005-0000-0000-0000123E0000}"/>
    <cellStyle name="Input Percent 10" xfId="3953" xr:uid="{00000000-0005-0000-0000-0000133E0000}"/>
    <cellStyle name="Input Percent 11" xfId="3954" xr:uid="{00000000-0005-0000-0000-0000143E0000}"/>
    <cellStyle name="Input Percent 12" xfId="3955" xr:uid="{00000000-0005-0000-0000-0000153E0000}"/>
    <cellStyle name="Input Percent 13" xfId="3956" xr:uid="{00000000-0005-0000-0000-0000163E0000}"/>
    <cellStyle name="Input Percent 14" xfId="3957" xr:uid="{00000000-0005-0000-0000-0000173E0000}"/>
    <cellStyle name="Input Percent 2" xfId="3958" xr:uid="{00000000-0005-0000-0000-0000183E0000}"/>
    <cellStyle name="Input Percent 3" xfId="3959" xr:uid="{00000000-0005-0000-0000-0000193E0000}"/>
    <cellStyle name="Input Percent 4" xfId="3960" xr:uid="{00000000-0005-0000-0000-00001A3E0000}"/>
    <cellStyle name="Input Percent 5" xfId="3961" xr:uid="{00000000-0005-0000-0000-00001B3E0000}"/>
    <cellStyle name="Input Percent 6" xfId="3962" xr:uid="{00000000-0005-0000-0000-00001C3E0000}"/>
    <cellStyle name="Input Percent 7" xfId="3963" xr:uid="{00000000-0005-0000-0000-00001D3E0000}"/>
    <cellStyle name="Input Percent 8" xfId="3964" xr:uid="{00000000-0005-0000-0000-00001E3E0000}"/>
    <cellStyle name="Input Percent 9" xfId="3965" xr:uid="{00000000-0005-0000-0000-00001F3E0000}"/>
    <cellStyle name="Input Percent_2007-12 TBG suivi filiales Décembre 2007" xfId="2506" xr:uid="{00000000-0005-0000-0000-0000203E0000}"/>
    <cellStyle name="Input Titles" xfId="2507" xr:uid="{00000000-0005-0000-0000-0000213E0000}"/>
    <cellStyle name="Input_Actu 1 du Budget Annuel Groupe IAM  2007" xfId="2508" xr:uid="{00000000-0005-0000-0000-0000223E0000}"/>
    <cellStyle name="InputDetailDate" xfId="2509" xr:uid="{00000000-0005-0000-0000-0000233E0000}"/>
    <cellStyle name="InputDetailDate 2" xfId="14940" xr:uid="{00000000-0005-0000-0000-0000243E0000}"/>
    <cellStyle name="InputDetailDate 2 2" xfId="18726" xr:uid="{00000000-0005-0000-0000-0000253E0000}"/>
    <cellStyle name="InputDetailDate 2 3" xfId="19642" xr:uid="{00000000-0005-0000-0000-0000263E0000}"/>
    <cellStyle name="InputDetailDate 3" xfId="9866" xr:uid="{00000000-0005-0000-0000-0000273E0000}"/>
    <cellStyle name="InputDetailDate 4" xfId="12919" xr:uid="{00000000-0005-0000-0000-0000283E0000}"/>
    <cellStyle name="InputDetailDate 5" xfId="9686" xr:uid="{00000000-0005-0000-0000-0000293E0000}"/>
    <cellStyle name="InputDetailDate 6" xfId="11055" xr:uid="{00000000-0005-0000-0000-00002A3E0000}"/>
    <cellStyle name="InputDetailInt" xfId="2510" xr:uid="{00000000-0005-0000-0000-00002B3E0000}"/>
    <cellStyle name="InputDetailInt 2" xfId="14941" xr:uid="{00000000-0005-0000-0000-00002C3E0000}"/>
    <cellStyle name="InputDetailInt 2 2" xfId="18727" xr:uid="{00000000-0005-0000-0000-00002D3E0000}"/>
    <cellStyle name="InputDetailInt 2 3" xfId="19643" xr:uid="{00000000-0005-0000-0000-00002E3E0000}"/>
    <cellStyle name="InputDetailInt 3" xfId="9867" xr:uid="{00000000-0005-0000-0000-00002F3E0000}"/>
    <cellStyle name="InputDetailInt 4" xfId="12918" xr:uid="{00000000-0005-0000-0000-0000303E0000}"/>
    <cellStyle name="InputDetailInt 5" xfId="17575" xr:uid="{00000000-0005-0000-0000-0000313E0000}"/>
    <cellStyle name="InputDetailInt 6" xfId="13073" xr:uid="{00000000-0005-0000-0000-0000323E0000}"/>
    <cellStyle name="InputDetailPct" xfId="2511" xr:uid="{00000000-0005-0000-0000-0000333E0000}"/>
    <cellStyle name="InputDetailPct 2" xfId="14942" xr:uid="{00000000-0005-0000-0000-0000343E0000}"/>
    <cellStyle name="InputDetailPct 2 2" xfId="18728" xr:uid="{00000000-0005-0000-0000-0000353E0000}"/>
    <cellStyle name="InputDetailPct 2 3" xfId="19644" xr:uid="{00000000-0005-0000-0000-0000363E0000}"/>
    <cellStyle name="InputDetailPct 3" xfId="9868" xr:uid="{00000000-0005-0000-0000-0000373E0000}"/>
    <cellStyle name="InputDetailPct 4" xfId="12917" xr:uid="{00000000-0005-0000-0000-0000383E0000}"/>
    <cellStyle name="InputDetailPct 5" xfId="9335" xr:uid="{00000000-0005-0000-0000-0000393E0000}"/>
    <cellStyle name="InputDetailPct 6" xfId="13072" xr:uid="{00000000-0005-0000-0000-00003A3E0000}"/>
    <cellStyle name="InputLockedInt" xfId="2512" xr:uid="{00000000-0005-0000-0000-00003B3E0000}"/>
    <cellStyle name="InputLockedInt 2" xfId="14943" xr:uid="{00000000-0005-0000-0000-00003C3E0000}"/>
    <cellStyle name="InputLockedInt 2 2" xfId="18729" xr:uid="{00000000-0005-0000-0000-00003D3E0000}"/>
    <cellStyle name="InputLockedInt 2 3" xfId="19645" xr:uid="{00000000-0005-0000-0000-00003E3E0000}"/>
    <cellStyle name="InputLockedInt 3" xfId="9869" xr:uid="{00000000-0005-0000-0000-00003F3E0000}"/>
    <cellStyle name="InputLockedInt 4" xfId="12916" xr:uid="{00000000-0005-0000-0000-0000403E0000}"/>
    <cellStyle name="InputLockedInt 5" xfId="10687" xr:uid="{00000000-0005-0000-0000-0000413E0000}"/>
    <cellStyle name="InputLockedInt 6" xfId="10637" xr:uid="{00000000-0005-0000-0000-0000423E0000}"/>
    <cellStyle name="InputLockedPct" xfId="2513" xr:uid="{00000000-0005-0000-0000-0000433E0000}"/>
    <cellStyle name="InputLockedPct 2" xfId="14944" xr:uid="{00000000-0005-0000-0000-0000443E0000}"/>
    <cellStyle name="InputLockedPct 2 2" xfId="18730" xr:uid="{00000000-0005-0000-0000-0000453E0000}"/>
    <cellStyle name="InputLockedPct 2 3" xfId="19646" xr:uid="{00000000-0005-0000-0000-0000463E0000}"/>
    <cellStyle name="InputLockedPct 3" xfId="9870" xr:uid="{00000000-0005-0000-0000-0000473E0000}"/>
    <cellStyle name="InputLockedPct 4" xfId="12915" xr:uid="{00000000-0005-0000-0000-0000483E0000}"/>
    <cellStyle name="InputLockedPct 5" xfId="17574" xr:uid="{00000000-0005-0000-0000-0000493E0000}"/>
    <cellStyle name="InputLockedPct 6" xfId="13071" xr:uid="{00000000-0005-0000-0000-00004A3E0000}"/>
    <cellStyle name="Insatisfaisant 2" xfId="2514" xr:uid="{00000000-0005-0000-0000-00004C3E0000}"/>
    <cellStyle name="Insatisfaisant 2 2" xfId="3966" xr:uid="{00000000-0005-0000-0000-00004D3E0000}"/>
    <cellStyle name="Insatisfaisant 2 2 2" xfId="4518" xr:uid="{00000000-0005-0000-0000-00004E3E0000}"/>
    <cellStyle name="Insatisfaisant 2 2_Parc Mobile" xfId="7220" xr:uid="{00000000-0005-0000-0000-00004F3E0000}"/>
    <cellStyle name="Insatisfaisant 2_RH et QS" xfId="7221" xr:uid="{00000000-0005-0000-0000-0000503E0000}"/>
    <cellStyle name="Insatisfaisant 3" xfId="2515" xr:uid="{00000000-0005-0000-0000-0000513E0000}"/>
    <cellStyle name="Insatisfaisant 3 2" xfId="3967" xr:uid="{00000000-0005-0000-0000-0000523E0000}"/>
    <cellStyle name="Insatisfaisant 3_RH et QS" xfId="7222" xr:uid="{00000000-0005-0000-0000-0000533E0000}"/>
    <cellStyle name="Insatisfaisant 4" xfId="2516" xr:uid="{00000000-0005-0000-0000-0000543E0000}"/>
    <cellStyle name="Insatisfaisant 4 2" xfId="3968" xr:uid="{00000000-0005-0000-0000-0000553E0000}"/>
    <cellStyle name="Insatisfaisant 4_RH et QS" xfId="7223" xr:uid="{00000000-0005-0000-0000-0000563E0000}"/>
    <cellStyle name="Insatisfaisant 5" xfId="2517" xr:uid="{00000000-0005-0000-0000-0000573E0000}"/>
    <cellStyle name="Insatisfaisant 5 2" xfId="7224" xr:uid="{00000000-0005-0000-0000-0000583E0000}"/>
    <cellStyle name="Insatisfaisant 5_RH et QS" xfId="7225" xr:uid="{00000000-0005-0000-0000-0000593E0000}"/>
    <cellStyle name="Insatisfaisant 6" xfId="3969" xr:uid="{00000000-0005-0000-0000-00005A3E0000}"/>
    <cellStyle name="Insatisfaisant 6 2" xfId="7226" xr:uid="{00000000-0005-0000-0000-00005B3E0000}"/>
    <cellStyle name="Insatisfaisant 6_RH et QS" xfId="7227" xr:uid="{00000000-0005-0000-0000-00005C3E0000}"/>
    <cellStyle name="Insatisfaisant 7 2" xfId="7228" xr:uid="{00000000-0005-0000-0000-00005D3E0000}"/>
    <cellStyle name="Insatisfaisant 8 2" xfId="7229" xr:uid="{00000000-0005-0000-0000-00005E3E0000}"/>
    <cellStyle name="Integer" xfId="7230" xr:uid="{00000000-0005-0000-0000-00005F3E0000}"/>
    <cellStyle name="Item" xfId="7231" xr:uid="{00000000-0005-0000-0000-0000603E0000}"/>
    <cellStyle name="ItemTypeClass" xfId="7232" xr:uid="{00000000-0005-0000-0000-0000613E0000}"/>
    <cellStyle name="ItemTypeClass 2" xfId="16730" xr:uid="{00000000-0005-0000-0000-0000623E0000}"/>
    <cellStyle name="ItemTypeClass 2 2" xfId="19399" xr:uid="{00000000-0005-0000-0000-0000633E0000}"/>
    <cellStyle name="ItemTypeClass 2 3" xfId="19931" xr:uid="{00000000-0005-0000-0000-0000643E0000}"/>
    <cellStyle name="ItemTypeClass 2 4" xfId="20153" xr:uid="{00000000-0005-0000-0000-0000653E0000}"/>
    <cellStyle name="ItemTypeClass 2 5" xfId="20179" xr:uid="{00000000-0005-0000-0000-0000663E0000}"/>
    <cellStyle name="ItemTypeClass 3" xfId="13434" xr:uid="{00000000-0005-0000-0000-0000673E0000}"/>
    <cellStyle name="Kilo" xfId="2518" xr:uid="{00000000-0005-0000-0000-0000683E0000}"/>
    <cellStyle name="Kilo 2" xfId="2519" xr:uid="{00000000-0005-0000-0000-0000693E0000}"/>
    <cellStyle name="Kilo_RH et QS" xfId="7233" xr:uid="{00000000-0005-0000-0000-00006A3E0000}"/>
    <cellStyle name="Komma [0]_RESULTS" xfId="7234" xr:uid="{00000000-0005-0000-0000-00006B3E0000}"/>
    <cellStyle name="Komma_RESULTS" xfId="7235" xr:uid="{00000000-0005-0000-0000-00006C3E0000}"/>
    <cellStyle name="Legal 8½ x 14 in" xfId="2520" xr:uid="{00000000-0005-0000-0000-00006D3E0000}"/>
    <cellStyle name="Legal 8½ x 14 in 2" xfId="7236" xr:uid="{00000000-0005-0000-0000-00006E3E0000}"/>
    <cellStyle name="Legal 8½ x 14 in 3" xfId="7237" xr:uid="{00000000-0005-0000-0000-00006F3E0000}"/>
    <cellStyle name="Legal 8½ x 14 in 4" xfId="7238" xr:uid="{00000000-0005-0000-0000-0000703E0000}"/>
    <cellStyle name="Legal 8½ x 14 in 5" xfId="7239" xr:uid="{00000000-0005-0000-0000-0000713E0000}"/>
    <cellStyle name="Legal 8½ x 14 in 6" xfId="7240" xr:uid="{00000000-0005-0000-0000-0000723E0000}"/>
    <cellStyle name="Legal 8½ x 14 in 7" xfId="7241" xr:uid="{00000000-0005-0000-0000-0000733E0000}"/>
    <cellStyle name="Legal 8½ x 14 in 8" xfId="7242" xr:uid="{00000000-0005-0000-0000-0000743E0000}"/>
    <cellStyle name="Legal 8½ x 14 in_RH et QS" xfId="7243" xr:uid="{00000000-0005-0000-0000-0000753E0000}"/>
    <cellStyle name="Lien hypertexte 2" xfId="4519" xr:uid="{00000000-0005-0000-0000-0000763E0000}"/>
    <cellStyle name="LineItemValue" xfId="7244" xr:uid="{00000000-0005-0000-0000-0000773E0000}"/>
    <cellStyle name="Link Currency (0)" xfId="2521" xr:uid="{00000000-0005-0000-0000-0000783E0000}"/>
    <cellStyle name="Link Currency (0) 2" xfId="3556" xr:uid="{00000000-0005-0000-0000-0000793E0000}"/>
    <cellStyle name="Link Currency (0)_Parc Mobile" xfId="7245" xr:uid="{00000000-0005-0000-0000-00007A3E0000}"/>
    <cellStyle name="Link Currency (2)" xfId="2522" xr:uid="{00000000-0005-0000-0000-00007B3E0000}"/>
    <cellStyle name="Link Currency (2) 2" xfId="3557" xr:uid="{00000000-0005-0000-0000-00007C3E0000}"/>
    <cellStyle name="Link Currency (2)_Parc Mobile" xfId="7246" xr:uid="{00000000-0005-0000-0000-00007D3E0000}"/>
    <cellStyle name="Link Units (0)" xfId="2523" xr:uid="{00000000-0005-0000-0000-00007E3E0000}"/>
    <cellStyle name="Link Units (0) 2" xfId="3558" xr:uid="{00000000-0005-0000-0000-00007F3E0000}"/>
    <cellStyle name="Link Units (0)_Parc Mobile" xfId="7247" xr:uid="{00000000-0005-0000-0000-0000803E0000}"/>
    <cellStyle name="Link Units (1)" xfId="2524" xr:uid="{00000000-0005-0000-0000-0000813E0000}"/>
    <cellStyle name="Link Units (1) 2" xfId="3559" xr:uid="{00000000-0005-0000-0000-0000823E0000}"/>
    <cellStyle name="Link Units (1)_Parc Mobile" xfId="7248" xr:uid="{00000000-0005-0000-0000-0000833E0000}"/>
    <cellStyle name="Link Units (2)" xfId="2525" xr:uid="{00000000-0005-0000-0000-0000843E0000}"/>
    <cellStyle name="Link Units (2) 2" xfId="3560" xr:uid="{00000000-0005-0000-0000-0000853E0000}"/>
    <cellStyle name="Link Units (2)_Parc Mobile" xfId="7249" xr:uid="{00000000-0005-0000-0000-0000863E0000}"/>
    <cellStyle name="Linked Cell" xfId="3699" builtinId="24" customBuiltin="1"/>
    <cellStyle name="Linked Cell 10" xfId="7250" xr:uid="{00000000-0005-0000-0000-0000873E0000}"/>
    <cellStyle name="Linked Cell 11" xfId="7251" xr:uid="{00000000-0005-0000-0000-0000883E0000}"/>
    <cellStyle name="Linked Cell 12" xfId="7252" xr:uid="{00000000-0005-0000-0000-0000893E0000}"/>
    <cellStyle name="Linked Cell 13" xfId="7253" xr:uid="{00000000-0005-0000-0000-00008A3E0000}"/>
    <cellStyle name="Linked Cell 14" xfId="7254" xr:uid="{00000000-0005-0000-0000-00008B3E0000}"/>
    <cellStyle name="Linked Cell 15" xfId="7255" xr:uid="{00000000-0005-0000-0000-00008C3E0000}"/>
    <cellStyle name="Linked Cell 16" xfId="7256" xr:uid="{00000000-0005-0000-0000-00008D3E0000}"/>
    <cellStyle name="Linked Cell 17" xfId="7257" xr:uid="{00000000-0005-0000-0000-00008E3E0000}"/>
    <cellStyle name="Linked Cell 18" xfId="7258" xr:uid="{00000000-0005-0000-0000-00008F3E0000}"/>
    <cellStyle name="Linked Cell 19" xfId="7259" xr:uid="{00000000-0005-0000-0000-0000903E0000}"/>
    <cellStyle name="Linked Cell 2" xfId="7260" xr:uid="{00000000-0005-0000-0000-0000913E0000}"/>
    <cellStyle name="Linked Cell 20" xfId="7261" xr:uid="{00000000-0005-0000-0000-0000923E0000}"/>
    <cellStyle name="Linked Cell 21" xfId="7262" xr:uid="{00000000-0005-0000-0000-0000933E0000}"/>
    <cellStyle name="Linked Cell 22" xfId="7263" xr:uid="{00000000-0005-0000-0000-0000943E0000}"/>
    <cellStyle name="Linked Cell 23" xfId="7264" xr:uid="{00000000-0005-0000-0000-0000953E0000}"/>
    <cellStyle name="Linked Cell 24" xfId="7265" xr:uid="{00000000-0005-0000-0000-0000963E0000}"/>
    <cellStyle name="Linked Cell 25" xfId="7266" xr:uid="{00000000-0005-0000-0000-0000973E0000}"/>
    <cellStyle name="Linked Cell 26" xfId="7267" xr:uid="{00000000-0005-0000-0000-0000983E0000}"/>
    <cellStyle name="Linked Cell 27" xfId="7268" xr:uid="{00000000-0005-0000-0000-0000993E0000}"/>
    <cellStyle name="Linked Cell 28" xfId="7269" xr:uid="{00000000-0005-0000-0000-00009A3E0000}"/>
    <cellStyle name="Linked Cell 3" xfId="7270" xr:uid="{00000000-0005-0000-0000-00009B3E0000}"/>
    <cellStyle name="Linked Cell 4" xfId="7271" xr:uid="{00000000-0005-0000-0000-00009C3E0000}"/>
    <cellStyle name="Linked Cell 5" xfId="7272" xr:uid="{00000000-0005-0000-0000-00009D3E0000}"/>
    <cellStyle name="Linked Cell 6" xfId="7273" xr:uid="{00000000-0005-0000-0000-00009E3E0000}"/>
    <cellStyle name="Linked Cell 7" xfId="7274" xr:uid="{00000000-0005-0000-0000-00009F3E0000}"/>
    <cellStyle name="Linked Cell 8" xfId="7275" xr:uid="{00000000-0005-0000-0000-0000A03E0000}"/>
    <cellStyle name="Linked Cell 9" xfId="7276" xr:uid="{00000000-0005-0000-0000-0000A13E0000}"/>
    <cellStyle name="Mega" xfId="2526" xr:uid="{00000000-0005-0000-0000-0000A23E0000}"/>
    <cellStyle name="Mega 2" xfId="2527" xr:uid="{00000000-0005-0000-0000-0000A33E0000}"/>
    <cellStyle name="Mega_RH et QS" xfId="7277" xr:uid="{00000000-0005-0000-0000-0000A43E0000}"/>
    <cellStyle name="Millares [0]_BSC 3&amp;4" xfId="2528" xr:uid="{00000000-0005-0000-0000-0000A53E0000}"/>
    <cellStyle name="Millares_BSC 3&amp;4" xfId="2529" xr:uid="{00000000-0005-0000-0000-0000A63E0000}"/>
    <cellStyle name="Milliers [0] 2" xfId="17092" xr:uid="{00000000-0005-0000-0000-0000A83E0000}"/>
    <cellStyle name="Milliers [0] 3" xfId="20190" xr:uid="{00000000-0005-0000-0000-0000A93E0000}"/>
    <cellStyle name="Milliers 10" xfId="3505" xr:uid="{00000000-0005-0000-0000-0000AA3E0000}"/>
    <cellStyle name="Milliers 10 2" xfId="3970" xr:uid="{00000000-0005-0000-0000-0000AB3E0000}"/>
    <cellStyle name="Milliers 10 2 2" xfId="15292" xr:uid="{00000000-0005-0000-0000-0000AC3E0000}"/>
    <cellStyle name="Milliers 10_RH et QS" xfId="7278" xr:uid="{00000000-0005-0000-0000-0000AD3E0000}"/>
    <cellStyle name="Milliers 11" xfId="3506" xr:uid="{00000000-0005-0000-0000-0000AE3E0000}"/>
    <cellStyle name="Milliers 11 2" xfId="3971" xr:uid="{00000000-0005-0000-0000-0000AF3E0000}"/>
    <cellStyle name="Milliers 11 2 2" xfId="15293" xr:uid="{00000000-0005-0000-0000-0000B03E0000}"/>
    <cellStyle name="Milliers 11 3" xfId="15212" xr:uid="{00000000-0005-0000-0000-0000B13E0000}"/>
    <cellStyle name="Milliers 11_RH et QS" xfId="7279" xr:uid="{00000000-0005-0000-0000-0000B23E0000}"/>
    <cellStyle name="Milliers 12" xfId="3507" xr:uid="{00000000-0005-0000-0000-0000B33E0000}"/>
    <cellStyle name="Milliers 12 2" xfId="3972" xr:uid="{00000000-0005-0000-0000-0000B43E0000}"/>
    <cellStyle name="Milliers 12 2 2" xfId="15294" xr:uid="{00000000-0005-0000-0000-0000B53E0000}"/>
    <cellStyle name="Milliers 12 3" xfId="15213" xr:uid="{00000000-0005-0000-0000-0000B63E0000}"/>
    <cellStyle name="Milliers 12_RH et QS" xfId="7280" xr:uid="{00000000-0005-0000-0000-0000B73E0000}"/>
    <cellStyle name="Milliers 13" xfId="3535" xr:uid="{00000000-0005-0000-0000-0000B83E0000}"/>
    <cellStyle name="Milliers 13 2" xfId="4203" xr:uid="{00000000-0005-0000-0000-0000B93E0000}"/>
    <cellStyle name="Milliers 13 2 2" xfId="15359" xr:uid="{00000000-0005-0000-0000-0000BA3E0000}"/>
    <cellStyle name="Milliers 13 3" xfId="15219" xr:uid="{00000000-0005-0000-0000-0000BB3E0000}"/>
    <cellStyle name="Milliers 13_RH et QS" xfId="7281" xr:uid="{00000000-0005-0000-0000-0000BC3E0000}"/>
    <cellStyle name="Milliers 14" xfId="3734" xr:uid="{00000000-0005-0000-0000-0000BD3E0000}"/>
    <cellStyle name="Milliers 14 2" xfId="4373" xr:uid="{00000000-0005-0000-0000-0000BE3E0000}"/>
    <cellStyle name="Milliers 14 2 2" xfId="4669" xr:uid="{00000000-0005-0000-0000-0000BF3E0000}"/>
    <cellStyle name="Milliers 14 2 2 2" xfId="7282" xr:uid="{00000000-0005-0000-0000-0000C03E0000}"/>
    <cellStyle name="Milliers 14 2 2 2 2" xfId="16731" xr:uid="{00000000-0005-0000-0000-0000C13E0000}"/>
    <cellStyle name="Milliers 14 2 2 2 3" xfId="13484" xr:uid="{00000000-0005-0000-0000-0000C23E0000}"/>
    <cellStyle name="Milliers 14 2 2 3" xfId="15653" xr:uid="{00000000-0005-0000-0000-0000C33E0000}"/>
    <cellStyle name="Milliers 14 2 2 4" xfId="11414" xr:uid="{00000000-0005-0000-0000-0000C43E0000}"/>
    <cellStyle name="Milliers 14 2 2_RH et QS" xfId="7283" xr:uid="{00000000-0005-0000-0000-0000C53E0000}"/>
    <cellStyle name="Milliers 14 2 3" xfId="4834" xr:uid="{00000000-0005-0000-0000-0000C63E0000}"/>
    <cellStyle name="Milliers 14 2 3 2" xfId="7284" xr:uid="{00000000-0005-0000-0000-0000C73E0000}"/>
    <cellStyle name="Milliers 14 2 3 2 2" xfId="16732" xr:uid="{00000000-0005-0000-0000-0000C83E0000}"/>
    <cellStyle name="Milliers 14 2 3 2 3" xfId="13486" xr:uid="{00000000-0005-0000-0000-0000C93E0000}"/>
    <cellStyle name="Milliers 14 2 3 3" xfId="15818" xr:uid="{00000000-0005-0000-0000-0000CA3E0000}"/>
    <cellStyle name="Milliers 14 2 3 4" xfId="11579" xr:uid="{00000000-0005-0000-0000-0000CB3E0000}"/>
    <cellStyle name="Milliers 14 2 3_RH et QS" xfId="7285" xr:uid="{00000000-0005-0000-0000-0000CC3E0000}"/>
    <cellStyle name="Milliers 14 2 4" xfId="7286" xr:uid="{00000000-0005-0000-0000-0000CD3E0000}"/>
    <cellStyle name="Milliers 14 2 4 2" xfId="16733" xr:uid="{00000000-0005-0000-0000-0000CE3E0000}"/>
    <cellStyle name="Milliers 14 2 4 3" xfId="13488" xr:uid="{00000000-0005-0000-0000-0000CF3E0000}"/>
    <cellStyle name="Milliers 14 2 5" xfId="15438" xr:uid="{00000000-0005-0000-0000-0000D03E0000}"/>
    <cellStyle name="Milliers 14 2 6" xfId="11140" xr:uid="{00000000-0005-0000-0000-0000D13E0000}"/>
    <cellStyle name="Milliers 14 2_RH et QS" xfId="7287" xr:uid="{00000000-0005-0000-0000-0000D23E0000}"/>
    <cellStyle name="Milliers 14 3" xfId="4590" xr:uid="{00000000-0005-0000-0000-0000D33E0000}"/>
    <cellStyle name="Milliers 14 3 2" xfId="7288" xr:uid="{00000000-0005-0000-0000-0000D43E0000}"/>
    <cellStyle name="Milliers 14 3 2 2" xfId="16734" xr:uid="{00000000-0005-0000-0000-0000D53E0000}"/>
    <cellStyle name="Milliers 14 3 2 3" xfId="13490" xr:uid="{00000000-0005-0000-0000-0000D63E0000}"/>
    <cellStyle name="Milliers 14 3 3" xfId="15574" xr:uid="{00000000-0005-0000-0000-0000D73E0000}"/>
    <cellStyle name="Milliers 14 3 4" xfId="11335" xr:uid="{00000000-0005-0000-0000-0000D83E0000}"/>
    <cellStyle name="Milliers 14 3_RH et QS" xfId="7289" xr:uid="{00000000-0005-0000-0000-0000D93E0000}"/>
    <cellStyle name="Milliers 14 4" xfId="4755" xr:uid="{00000000-0005-0000-0000-0000DA3E0000}"/>
    <cellStyle name="Milliers 14 4 2" xfId="7290" xr:uid="{00000000-0005-0000-0000-0000DB3E0000}"/>
    <cellStyle name="Milliers 14 4 2 2" xfId="16735" xr:uid="{00000000-0005-0000-0000-0000DC3E0000}"/>
    <cellStyle name="Milliers 14 4 2 3" xfId="13492" xr:uid="{00000000-0005-0000-0000-0000DD3E0000}"/>
    <cellStyle name="Milliers 14 4 3" xfId="15739" xr:uid="{00000000-0005-0000-0000-0000DE3E0000}"/>
    <cellStyle name="Milliers 14 4 4" xfId="11500" xr:uid="{00000000-0005-0000-0000-0000DF3E0000}"/>
    <cellStyle name="Milliers 14 4_RH et QS" xfId="7291" xr:uid="{00000000-0005-0000-0000-0000E03E0000}"/>
    <cellStyle name="Milliers 14 5" xfId="7292" xr:uid="{00000000-0005-0000-0000-0000E13E0000}"/>
    <cellStyle name="Milliers 14 5 2" xfId="16736" xr:uid="{00000000-0005-0000-0000-0000E23E0000}"/>
    <cellStyle name="Milliers 14 5 3" xfId="13494" xr:uid="{00000000-0005-0000-0000-0000E33E0000}"/>
    <cellStyle name="Milliers 14 6" xfId="15254" xr:uid="{00000000-0005-0000-0000-0000E43E0000}"/>
    <cellStyle name="Milliers 14 7" xfId="10630" xr:uid="{00000000-0005-0000-0000-0000E53E0000}"/>
    <cellStyle name="Milliers 14_RH et QS" xfId="7293" xr:uid="{00000000-0005-0000-0000-0000E63E0000}"/>
    <cellStyle name="Milliers 15" xfId="4323" xr:uid="{00000000-0005-0000-0000-0000E73E0000}"/>
    <cellStyle name="Milliers 16" xfId="4251" xr:uid="{00000000-0005-0000-0000-0000E83E0000}"/>
    <cellStyle name="Milliers 16 2" xfId="4624" xr:uid="{00000000-0005-0000-0000-0000E93E0000}"/>
    <cellStyle name="Milliers 16 2 2" xfId="7294" xr:uid="{00000000-0005-0000-0000-0000EA3E0000}"/>
    <cellStyle name="Milliers 16 2 2 2" xfId="16737" xr:uid="{00000000-0005-0000-0000-0000EB3E0000}"/>
    <cellStyle name="Milliers 16 2 2 3" xfId="13496" xr:uid="{00000000-0005-0000-0000-0000EC3E0000}"/>
    <cellStyle name="Milliers 16 2 3" xfId="15608" xr:uid="{00000000-0005-0000-0000-0000ED3E0000}"/>
    <cellStyle name="Milliers 16 2 4" xfId="11369" xr:uid="{00000000-0005-0000-0000-0000EE3E0000}"/>
    <cellStyle name="Milliers 16 2_RH et QS" xfId="7295" xr:uid="{00000000-0005-0000-0000-0000EF3E0000}"/>
    <cellStyle name="Milliers 16 3" xfId="4789" xr:uid="{00000000-0005-0000-0000-0000F03E0000}"/>
    <cellStyle name="Milliers 16 3 2" xfId="7296" xr:uid="{00000000-0005-0000-0000-0000F13E0000}"/>
    <cellStyle name="Milliers 16 3 2 2" xfId="16738" xr:uid="{00000000-0005-0000-0000-0000F23E0000}"/>
    <cellStyle name="Milliers 16 3 2 3" xfId="13498" xr:uid="{00000000-0005-0000-0000-0000F33E0000}"/>
    <cellStyle name="Milliers 16 3 3" xfId="15773" xr:uid="{00000000-0005-0000-0000-0000F43E0000}"/>
    <cellStyle name="Milliers 16 3 4" xfId="11534" xr:uid="{00000000-0005-0000-0000-0000F53E0000}"/>
    <cellStyle name="Milliers 16 3_RH et QS" xfId="7297" xr:uid="{00000000-0005-0000-0000-0000F63E0000}"/>
    <cellStyle name="Milliers 16 4" xfId="7298" xr:uid="{00000000-0005-0000-0000-0000F73E0000}"/>
    <cellStyle name="Milliers 16 4 2" xfId="16739" xr:uid="{00000000-0005-0000-0000-0000F83E0000}"/>
    <cellStyle name="Milliers 16 4 3" xfId="13500" xr:uid="{00000000-0005-0000-0000-0000F93E0000}"/>
    <cellStyle name="Milliers 16 5" xfId="15391" xr:uid="{00000000-0005-0000-0000-0000FA3E0000}"/>
    <cellStyle name="Milliers 16 6" xfId="11033" xr:uid="{00000000-0005-0000-0000-0000FB3E0000}"/>
    <cellStyle name="Milliers 16_RH et QS" xfId="7299" xr:uid="{00000000-0005-0000-0000-0000FC3E0000}"/>
    <cellStyle name="Milliers 17" xfId="4414" xr:uid="{00000000-0005-0000-0000-0000FD3E0000}"/>
    <cellStyle name="Milliers 17 2" xfId="15451" xr:uid="{00000000-0005-0000-0000-0000FE3E0000}"/>
    <cellStyle name="Milliers 18" xfId="4430" xr:uid="{00000000-0005-0000-0000-0000FF3E0000}"/>
    <cellStyle name="Milliers 18 2" xfId="4685" xr:uid="{00000000-0005-0000-0000-0000003F0000}"/>
    <cellStyle name="Milliers 18 2 2" xfId="7300" xr:uid="{00000000-0005-0000-0000-0000013F0000}"/>
    <cellStyle name="Milliers 18 2 2 2" xfId="16740" xr:uid="{00000000-0005-0000-0000-0000023F0000}"/>
    <cellStyle name="Milliers 18 2 2 3" xfId="13502" xr:uid="{00000000-0005-0000-0000-0000033F0000}"/>
    <cellStyle name="Milliers 18 2 3" xfId="15669" xr:uid="{00000000-0005-0000-0000-0000043F0000}"/>
    <cellStyle name="Milliers 18 2 4" xfId="11430" xr:uid="{00000000-0005-0000-0000-0000053F0000}"/>
    <cellStyle name="Milliers 18 2_RH et QS" xfId="7301" xr:uid="{00000000-0005-0000-0000-0000063F0000}"/>
    <cellStyle name="Milliers 18 3" xfId="4850" xr:uid="{00000000-0005-0000-0000-0000073F0000}"/>
    <cellStyle name="Milliers 18 3 2" xfId="7302" xr:uid="{00000000-0005-0000-0000-0000083F0000}"/>
    <cellStyle name="Milliers 18 3 2 2" xfId="16741" xr:uid="{00000000-0005-0000-0000-0000093F0000}"/>
    <cellStyle name="Milliers 18 3 2 3" xfId="13503" xr:uid="{00000000-0005-0000-0000-00000A3F0000}"/>
    <cellStyle name="Milliers 18 3 3" xfId="15834" xr:uid="{00000000-0005-0000-0000-00000B3F0000}"/>
    <cellStyle name="Milliers 18 3 4" xfId="11595" xr:uid="{00000000-0005-0000-0000-00000C3F0000}"/>
    <cellStyle name="Milliers 18 3_RH et QS" xfId="7303" xr:uid="{00000000-0005-0000-0000-00000D3F0000}"/>
    <cellStyle name="Milliers 18 4" xfId="7304" xr:uid="{00000000-0005-0000-0000-00000E3F0000}"/>
    <cellStyle name="Milliers 18 4 2" xfId="16742" xr:uid="{00000000-0005-0000-0000-00000F3F0000}"/>
    <cellStyle name="Milliers 18 4 3" xfId="13504" xr:uid="{00000000-0005-0000-0000-0000103F0000}"/>
    <cellStyle name="Milliers 18 5" xfId="15456" xr:uid="{00000000-0005-0000-0000-0000113F0000}"/>
    <cellStyle name="Milliers 18 6" xfId="11194" xr:uid="{00000000-0005-0000-0000-0000123F0000}"/>
    <cellStyle name="Milliers 18_RH et QS" xfId="7305" xr:uid="{00000000-0005-0000-0000-0000133F0000}"/>
    <cellStyle name="Milliers 19" xfId="4432" xr:uid="{00000000-0005-0000-0000-0000143F0000}"/>
    <cellStyle name="Milliers 19 2" xfId="4852" xr:uid="{00000000-0005-0000-0000-0000153F0000}"/>
    <cellStyle name="Milliers 19 2 2" xfId="15836" xr:uid="{00000000-0005-0000-0000-0000163F0000}"/>
    <cellStyle name="Milliers 19 2 3" xfId="11597" xr:uid="{00000000-0005-0000-0000-0000173F0000}"/>
    <cellStyle name="Milliers 19 3" xfId="15458" xr:uid="{00000000-0005-0000-0000-0000183F0000}"/>
    <cellStyle name="Milliers 19 4" xfId="11196" xr:uid="{00000000-0005-0000-0000-0000193F0000}"/>
    <cellStyle name="Milliers 19_RH et QS" xfId="7306" xr:uid="{00000000-0005-0000-0000-00001A3F0000}"/>
    <cellStyle name="Milliers 2" xfId="2531" xr:uid="{00000000-0005-0000-0000-00001B3F0000}"/>
    <cellStyle name="Milliers 2 10" xfId="3973" xr:uid="{00000000-0005-0000-0000-00001C3F0000}"/>
    <cellStyle name="Milliers 2 10 2" xfId="15295" xr:uid="{00000000-0005-0000-0000-00001D3F0000}"/>
    <cellStyle name="Milliers 2 11" xfId="3974" xr:uid="{00000000-0005-0000-0000-00001E3F0000}"/>
    <cellStyle name="Milliers 2 11 2" xfId="15296" xr:uid="{00000000-0005-0000-0000-00001F3F0000}"/>
    <cellStyle name="Milliers 2 12" xfId="3975" xr:uid="{00000000-0005-0000-0000-0000203F0000}"/>
    <cellStyle name="Milliers 2 12 2" xfId="15297" xr:uid="{00000000-0005-0000-0000-0000213F0000}"/>
    <cellStyle name="Milliers 2 13" xfId="3976" xr:uid="{00000000-0005-0000-0000-0000223F0000}"/>
    <cellStyle name="Milliers 2 13 2" xfId="15298" xr:uid="{00000000-0005-0000-0000-0000233F0000}"/>
    <cellStyle name="Milliers 2 14" xfId="3977" xr:uid="{00000000-0005-0000-0000-0000243F0000}"/>
    <cellStyle name="Milliers 2 14 2" xfId="15299" xr:uid="{00000000-0005-0000-0000-0000253F0000}"/>
    <cellStyle name="Milliers 2 15" xfId="4204" xr:uid="{00000000-0005-0000-0000-0000263F0000}"/>
    <cellStyle name="Milliers 2 15 2" xfId="15360" xr:uid="{00000000-0005-0000-0000-0000273F0000}"/>
    <cellStyle name="Milliers 2 16" xfId="4218" xr:uid="{00000000-0005-0000-0000-0000283F0000}"/>
    <cellStyle name="Milliers 2 16 2" xfId="15362" xr:uid="{00000000-0005-0000-0000-0000293F0000}"/>
    <cellStyle name="Milliers 2 17" xfId="4412" xr:uid="{00000000-0005-0000-0000-00002A3F0000}"/>
    <cellStyle name="Milliers 2 17 2" xfId="15450" xr:uid="{00000000-0005-0000-0000-00002B3F0000}"/>
    <cellStyle name="Milliers 2 18" xfId="14945" xr:uid="{00000000-0005-0000-0000-00002C3F0000}"/>
    <cellStyle name="Milliers 2 2" xfId="2532" xr:uid="{00000000-0005-0000-0000-00002D3F0000}"/>
    <cellStyle name="Milliers 2 2 2" xfId="2533" xr:uid="{00000000-0005-0000-0000-00002E3F0000}"/>
    <cellStyle name="Milliers 2 2 2 2" xfId="14947" xr:uid="{00000000-0005-0000-0000-00002F3F0000}"/>
    <cellStyle name="Milliers 2 2 3" xfId="3730" xr:uid="{00000000-0005-0000-0000-0000303F0000}"/>
    <cellStyle name="Milliers 2 2 3 2" xfId="15250" xr:uid="{00000000-0005-0000-0000-0000313F0000}"/>
    <cellStyle name="Milliers 2 2 4" xfId="14946" xr:uid="{00000000-0005-0000-0000-0000323F0000}"/>
    <cellStyle name="Milliers 2 2_Parc Mobile" xfId="7307" xr:uid="{00000000-0005-0000-0000-0000333F0000}"/>
    <cellStyle name="Milliers 2 3" xfId="2534" xr:uid="{00000000-0005-0000-0000-0000343F0000}"/>
    <cellStyle name="Milliers 2 3 2" xfId="14948" xr:uid="{00000000-0005-0000-0000-0000353F0000}"/>
    <cellStyle name="Milliers 2 4" xfId="3508" xr:uid="{00000000-0005-0000-0000-0000363F0000}"/>
    <cellStyle name="Milliers 2 4 2" xfId="3978" xr:uid="{00000000-0005-0000-0000-0000373F0000}"/>
    <cellStyle name="Milliers 2 4 2 2" xfId="15300" xr:uid="{00000000-0005-0000-0000-0000383F0000}"/>
    <cellStyle name="Milliers 2 4_Parc Mobile" xfId="7308" xr:uid="{00000000-0005-0000-0000-0000393F0000}"/>
    <cellStyle name="Milliers 2 5" xfId="3561" xr:uid="{00000000-0005-0000-0000-00003A3F0000}"/>
    <cellStyle name="Milliers 2 5 2" xfId="15220" xr:uid="{00000000-0005-0000-0000-00003B3F0000}"/>
    <cellStyle name="Milliers 2 6" xfId="3729" xr:uid="{00000000-0005-0000-0000-00003C3F0000}"/>
    <cellStyle name="Milliers 2 6 2" xfId="3979" xr:uid="{00000000-0005-0000-0000-00003D3F0000}"/>
    <cellStyle name="Milliers 2 6 2 2" xfId="15301" xr:uid="{00000000-0005-0000-0000-00003E3F0000}"/>
    <cellStyle name="Milliers 2 6 3" xfId="15249" xr:uid="{00000000-0005-0000-0000-00003F3F0000}"/>
    <cellStyle name="Milliers 2 6_Parc Mobile" xfId="7309" xr:uid="{00000000-0005-0000-0000-0000403F0000}"/>
    <cellStyle name="Milliers 2 7" xfId="3980" xr:uid="{00000000-0005-0000-0000-0000413F0000}"/>
    <cellStyle name="Milliers 2 7 2" xfId="15302" xr:uid="{00000000-0005-0000-0000-0000423F0000}"/>
    <cellStyle name="Milliers 2 8" xfId="3981" xr:uid="{00000000-0005-0000-0000-0000433F0000}"/>
    <cellStyle name="Milliers 2 8 2" xfId="15303" xr:uid="{00000000-0005-0000-0000-0000443F0000}"/>
    <cellStyle name="Milliers 2 9" xfId="3982" xr:uid="{00000000-0005-0000-0000-0000453F0000}"/>
    <cellStyle name="Milliers 2 9 2" xfId="15304" xr:uid="{00000000-0005-0000-0000-0000463F0000}"/>
    <cellStyle name="Milliers 2_RH et QS" xfId="7310" xr:uid="{00000000-0005-0000-0000-0000473F0000}"/>
    <cellStyle name="Milliers 20" xfId="4484" xr:uid="{00000000-0005-0000-0000-0000483F0000}"/>
    <cellStyle name="Milliers 20 2" xfId="7311" xr:uid="{00000000-0005-0000-0000-0000493F0000}"/>
    <cellStyle name="Milliers 20 2 2" xfId="16743" xr:uid="{00000000-0005-0000-0000-00004A3F0000}"/>
    <cellStyle name="Milliers 20 2 3" xfId="13506" xr:uid="{00000000-0005-0000-0000-00004B3F0000}"/>
    <cellStyle name="Milliers 20 3" xfId="15510" xr:uid="{00000000-0005-0000-0000-00004C3F0000}"/>
    <cellStyle name="Milliers 20 4" xfId="11248" xr:uid="{00000000-0005-0000-0000-00004D3F0000}"/>
    <cellStyle name="Milliers 20_RH et QS" xfId="7312" xr:uid="{00000000-0005-0000-0000-00004E3F0000}"/>
    <cellStyle name="Milliers 21" xfId="4930" xr:uid="{00000000-0005-0000-0000-00004F3F0000}"/>
    <cellStyle name="Milliers 21 2" xfId="7313" xr:uid="{00000000-0005-0000-0000-0000503F0000}"/>
    <cellStyle name="Milliers 21 2 2" xfId="16744" xr:uid="{00000000-0005-0000-0000-0000513F0000}"/>
    <cellStyle name="Milliers 21 2 3" xfId="13508" xr:uid="{00000000-0005-0000-0000-0000523F0000}"/>
    <cellStyle name="Milliers 21 3" xfId="15873" xr:uid="{00000000-0005-0000-0000-0000533F0000}"/>
    <cellStyle name="Milliers 21 4" xfId="11651" xr:uid="{00000000-0005-0000-0000-0000543F0000}"/>
    <cellStyle name="Milliers 21_RH et QS" xfId="7314" xr:uid="{00000000-0005-0000-0000-0000553F0000}"/>
    <cellStyle name="Milliers 22" xfId="14270" xr:uid="{00000000-0005-0000-0000-0000563F0000}"/>
    <cellStyle name="Milliers 22 2" xfId="17085" xr:uid="{00000000-0005-0000-0000-0000573F0000}"/>
    <cellStyle name="Milliers 23" xfId="14271" xr:uid="{00000000-0005-0000-0000-0000583F0000}"/>
    <cellStyle name="Milliers 23 2" xfId="17086" xr:uid="{00000000-0005-0000-0000-0000593F0000}"/>
    <cellStyle name="Milliers 24" xfId="20186" xr:uid="{00000000-0005-0000-0000-00005A3F0000}"/>
    <cellStyle name="Milliers 3" xfId="2535" xr:uid="{00000000-0005-0000-0000-00005B3F0000}"/>
    <cellStyle name="Milliers 3 10" xfId="3983" xr:uid="{00000000-0005-0000-0000-00005C3F0000}"/>
    <cellStyle name="Milliers 3 10 2" xfId="15305" xr:uid="{00000000-0005-0000-0000-00005D3F0000}"/>
    <cellStyle name="Milliers 3 11" xfId="4410" xr:uid="{00000000-0005-0000-0000-00005E3F0000}"/>
    <cellStyle name="Milliers 3 11 2" xfId="4680" xr:uid="{00000000-0005-0000-0000-00005F3F0000}"/>
    <cellStyle name="Milliers 3 11 2 2" xfId="7315" xr:uid="{00000000-0005-0000-0000-0000603F0000}"/>
    <cellStyle name="Milliers 3 11 2 2 2" xfId="16745" xr:uid="{00000000-0005-0000-0000-0000613F0000}"/>
    <cellStyle name="Milliers 3 11 2 2 3" xfId="13510" xr:uid="{00000000-0005-0000-0000-0000623F0000}"/>
    <cellStyle name="Milliers 3 11 2 3" xfId="15664" xr:uid="{00000000-0005-0000-0000-0000633F0000}"/>
    <cellStyle name="Milliers 3 11 2 4" xfId="11425" xr:uid="{00000000-0005-0000-0000-0000643F0000}"/>
    <cellStyle name="Milliers 3 11 2_RH et QS" xfId="7316" xr:uid="{00000000-0005-0000-0000-0000653F0000}"/>
    <cellStyle name="Milliers 3 11 3" xfId="4845" xr:uid="{00000000-0005-0000-0000-0000663F0000}"/>
    <cellStyle name="Milliers 3 11 3 2" xfId="7317" xr:uid="{00000000-0005-0000-0000-0000673F0000}"/>
    <cellStyle name="Milliers 3 11 3 2 2" xfId="16746" xr:uid="{00000000-0005-0000-0000-0000683F0000}"/>
    <cellStyle name="Milliers 3 11 3 2 3" xfId="13512" xr:uid="{00000000-0005-0000-0000-0000693F0000}"/>
    <cellStyle name="Milliers 3 11 3 3" xfId="15829" xr:uid="{00000000-0005-0000-0000-00006A3F0000}"/>
    <cellStyle name="Milliers 3 11 3 4" xfId="11590" xr:uid="{00000000-0005-0000-0000-00006B3F0000}"/>
    <cellStyle name="Milliers 3 11 3_RH et QS" xfId="7318" xr:uid="{00000000-0005-0000-0000-00006C3F0000}"/>
    <cellStyle name="Milliers 3 11 4" xfId="7319" xr:uid="{00000000-0005-0000-0000-00006D3F0000}"/>
    <cellStyle name="Milliers 3 11 4 2" xfId="16747" xr:uid="{00000000-0005-0000-0000-00006E3F0000}"/>
    <cellStyle name="Milliers 3 11 4 3" xfId="13514" xr:uid="{00000000-0005-0000-0000-00006F3F0000}"/>
    <cellStyle name="Milliers 3 11 5" xfId="15449" xr:uid="{00000000-0005-0000-0000-0000703F0000}"/>
    <cellStyle name="Milliers 3 11 6" xfId="11176" xr:uid="{00000000-0005-0000-0000-0000713F0000}"/>
    <cellStyle name="Milliers 3 11_RH et QS" xfId="7320" xr:uid="{00000000-0005-0000-0000-0000723F0000}"/>
    <cellStyle name="Milliers 3 12" xfId="14949" xr:uid="{00000000-0005-0000-0000-0000733F0000}"/>
    <cellStyle name="Milliers 3 2" xfId="3509" xr:uid="{00000000-0005-0000-0000-0000743F0000}"/>
    <cellStyle name="Milliers 3 2 2" xfId="3984" xr:uid="{00000000-0005-0000-0000-0000753F0000}"/>
    <cellStyle name="Milliers 3 2 2 2" xfId="15306" xr:uid="{00000000-0005-0000-0000-0000763F0000}"/>
    <cellStyle name="Milliers 3 2_RH et QS" xfId="7321" xr:uid="{00000000-0005-0000-0000-0000773F0000}"/>
    <cellStyle name="Milliers 3 3" xfId="3985" xr:uid="{00000000-0005-0000-0000-0000783F0000}"/>
    <cellStyle name="Milliers 3 3 2" xfId="15307" xr:uid="{00000000-0005-0000-0000-0000793F0000}"/>
    <cellStyle name="Milliers 3 4" xfId="3986" xr:uid="{00000000-0005-0000-0000-00007A3F0000}"/>
    <cellStyle name="Milliers 3 4 2" xfId="15308" xr:uid="{00000000-0005-0000-0000-00007B3F0000}"/>
    <cellStyle name="Milliers 3 5" xfId="3987" xr:uid="{00000000-0005-0000-0000-00007C3F0000}"/>
    <cellStyle name="Milliers 3 5 2" xfId="15309" xr:uid="{00000000-0005-0000-0000-00007D3F0000}"/>
    <cellStyle name="Milliers 3 6" xfId="3988" xr:uid="{00000000-0005-0000-0000-00007E3F0000}"/>
    <cellStyle name="Milliers 3 6 2" xfId="15310" xr:uid="{00000000-0005-0000-0000-00007F3F0000}"/>
    <cellStyle name="Milliers 3 7" xfId="3989" xr:uid="{00000000-0005-0000-0000-0000803F0000}"/>
    <cellStyle name="Milliers 3 7 2" xfId="15311" xr:uid="{00000000-0005-0000-0000-0000813F0000}"/>
    <cellStyle name="Milliers 3 8" xfId="3990" xr:uid="{00000000-0005-0000-0000-0000823F0000}"/>
    <cellStyle name="Milliers 3 8 2" xfId="15312" xr:uid="{00000000-0005-0000-0000-0000833F0000}"/>
    <cellStyle name="Milliers 3 9" xfId="3991" xr:uid="{00000000-0005-0000-0000-0000843F0000}"/>
    <cellStyle name="Milliers 3 9 2" xfId="15313" xr:uid="{00000000-0005-0000-0000-0000853F0000}"/>
    <cellStyle name="Milliers 3_RH et QS" xfId="7322" xr:uid="{00000000-0005-0000-0000-0000863F0000}"/>
    <cellStyle name="Milliers 4" xfId="2536" xr:uid="{00000000-0005-0000-0000-0000873F0000}"/>
    <cellStyle name="Milliers 4 10" xfId="3992" xr:uid="{00000000-0005-0000-0000-0000883F0000}"/>
    <cellStyle name="Milliers 4 10 2" xfId="15314" xr:uid="{00000000-0005-0000-0000-0000893F0000}"/>
    <cellStyle name="Milliers 4 11" xfId="14950" xr:uid="{00000000-0005-0000-0000-00008A3F0000}"/>
    <cellStyle name="Milliers 4 2" xfId="3510" xr:uid="{00000000-0005-0000-0000-00008B3F0000}"/>
    <cellStyle name="Milliers 4 2 2" xfId="3994" xr:uid="{00000000-0005-0000-0000-00008C3F0000}"/>
    <cellStyle name="Milliers 4 2 2 2" xfId="15316" xr:uid="{00000000-0005-0000-0000-00008D3F0000}"/>
    <cellStyle name="Milliers 4 2 3" xfId="3993" xr:uid="{00000000-0005-0000-0000-00008E3F0000}"/>
    <cellStyle name="Milliers 4 2 3 2" xfId="15315" xr:uid="{00000000-0005-0000-0000-00008F3F0000}"/>
    <cellStyle name="Milliers 4 2 4" xfId="15214" xr:uid="{00000000-0005-0000-0000-0000903F0000}"/>
    <cellStyle name="Milliers 4 2_RH et QS" xfId="7323" xr:uid="{00000000-0005-0000-0000-0000913F0000}"/>
    <cellStyle name="Milliers 4 3" xfId="3531" xr:uid="{00000000-0005-0000-0000-0000923F0000}"/>
    <cellStyle name="Milliers 4 3 2" xfId="3995" xr:uid="{00000000-0005-0000-0000-0000933F0000}"/>
    <cellStyle name="Milliers 4 3 2 2" xfId="15317" xr:uid="{00000000-0005-0000-0000-0000943F0000}"/>
    <cellStyle name="Milliers 4 3_RH et QS" xfId="7324" xr:uid="{00000000-0005-0000-0000-0000953F0000}"/>
    <cellStyle name="Milliers 4 4" xfId="3996" xr:uid="{00000000-0005-0000-0000-0000963F0000}"/>
    <cellStyle name="Milliers 4 4 2" xfId="15318" xr:uid="{00000000-0005-0000-0000-0000973F0000}"/>
    <cellStyle name="Milliers 4 5" xfId="3997" xr:uid="{00000000-0005-0000-0000-0000983F0000}"/>
    <cellStyle name="Milliers 4 5 2" xfId="15319" xr:uid="{00000000-0005-0000-0000-0000993F0000}"/>
    <cellStyle name="Milliers 4 6" xfId="3998" xr:uid="{00000000-0005-0000-0000-00009A3F0000}"/>
    <cellStyle name="Milliers 4 6 2" xfId="15320" xr:uid="{00000000-0005-0000-0000-00009B3F0000}"/>
    <cellStyle name="Milliers 4 7" xfId="3999" xr:uid="{00000000-0005-0000-0000-00009C3F0000}"/>
    <cellStyle name="Milliers 4 7 2" xfId="15321" xr:uid="{00000000-0005-0000-0000-00009D3F0000}"/>
    <cellStyle name="Milliers 4 8" xfId="4000" xr:uid="{00000000-0005-0000-0000-00009E3F0000}"/>
    <cellStyle name="Milliers 4 8 2" xfId="15322" xr:uid="{00000000-0005-0000-0000-00009F3F0000}"/>
    <cellStyle name="Milliers 4 9" xfId="4001" xr:uid="{00000000-0005-0000-0000-0000A03F0000}"/>
    <cellStyle name="Milliers 4 9 2" xfId="15323" xr:uid="{00000000-0005-0000-0000-0000A13F0000}"/>
    <cellStyle name="Milliers 4_RH et QS" xfId="7325" xr:uid="{00000000-0005-0000-0000-0000A23F0000}"/>
    <cellStyle name="Milliers 5" xfId="2537" xr:uid="{00000000-0005-0000-0000-0000A33F0000}"/>
    <cellStyle name="Milliers 5 10" xfId="12911" xr:uid="{00000000-0005-0000-0000-0000A43F0000}"/>
    <cellStyle name="Milliers 5 2" xfId="2538" xr:uid="{00000000-0005-0000-0000-0000A53F0000}"/>
    <cellStyle name="Milliers 5 2 2" xfId="4520" xr:uid="{00000000-0005-0000-0000-0000A63F0000}"/>
    <cellStyle name="Milliers 5 2 2 2" xfId="15520" xr:uid="{00000000-0005-0000-0000-0000A73F0000}"/>
    <cellStyle name="Milliers 5 2_RH et QS" xfId="7326" xr:uid="{00000000-0005-0000-0000-0000A83F0000}"/>
    <cellStyle name="Milliers 5 3" xfId="2539" xr:uid="{00000000-0005-0000-0000-0000A93F0000}"/>
    <cellStyle name="Milliers 5 3 2" xfId="3667" xr:uid="{00000000-0005-0000-0000-0000AA3F0000}"/>
    <cellStyle name="Milliers 5 3 2 2" xfId="15222" xr:uid="{00000000-0005-0000-0000-0000AB3F0000}"/>
    <cellStyle name="Milliers 5 3 3" xfId="14952" xr:uid="{00000000-0005-0000-0000-0000AC3F0000}"/>
    <cellStyle name="Milliers 5 3_RH et QS" xfId="7327" xr:uid="{00000000-0005-0000-0000-0000AD3F0000}"/>
    <cellStyle name="Milliers 5 4" xfId="2540" xr:uid="{00000000-0005-0000-0000-0000AE3F0000}"/>
    <cellStyle name="Milliers 5 4 2" xfId="14953" xr:uid="{00000000-0005-0000-0000-0000AF3F0000}"/>
    <cellStyle name="Milliers 5 5" xfId="3666" xr:uid="{00000000-0005-0000-0000-0000B03F0000}"/>
    <cellStyle name="Milliers 5 5 2" xfId="15221" xr:uid="{00000000-0005-0000-0000-0000B13F0000}"/>
    <cellStyle name="Milliers 5 6" xfId="4324" xr:uid="{00000000-0005-0000-0000-0000B23F0000}"/>
    <cellStyle name="Milliers 5 6 2" xfId="15400" xr:uid="{00000000-0005-0000-0000-0000B33F0000}"/>
    <cellStyle name="Milliers 5 7" xfId="4252" xr:uid="{00000000-0005-0000-0000-0000B43F0000}"/>
    <cellStyle name="Milliers 5 7 2" xfId="15392" xr:uid="{00000000-0005-0000-0000-0000B53F0000}"/>
    <cellStyle name="Milliers 5 8" xfId="14951" xr:uid="{00000000-0005-0000-0000-0000B63F0000}"/>
    <cellStyle name="Milliers 5 9" xfId="9889" xr:uid="{00000000-0005-0000-0000-0000B73F0000}"/>
    <cellStyle name="Milliers 5_RH et QS" xfId="7328" xr:uid="{00000000-0005-0000-0000-0000B83F0000}"/>
    <cellStyle name="Milliers 6" xfId="2541" xr:uid="{00000000-0005-0000-0000-0000B93F0000}"/>
    <cellStyle name="Milliers 6 2" xfId="4002" xr:uid="{00000000-0005-0000-0000-0000BA3F0000}"/>
    <cellStyle name="Milliers 6 2 2" xfId="15324" xr:uid="{00000000-0005-0000-0000-0000BB3F0000}"/>
    <cellStyle name="Milliers 6 3" xfId="14954" xr:uid="{00000000-0005-0000-0000-0000BC3F0000}"/>
    <cellStyle name="Milliers 6_RH et QS" xfId="7329" xr:uid="{00000000-0005-0000-0000-0000BD3F0000}"/>
    <cellStyle name="Milliers 7" xfId="2542" xr:uid="{00000000-0005-0000-0000-0000BE3F0000}"/>
    <cellStyle name="Milliers 7 2" xfId="2543" xr:uid="{00000000-0005-0000-0000-0000BF3F0000}"/>
    <cellStyle name="Milliers 7 2 2" xfId="3669" xr:uid="{00000000-0005-0000-0000-0000C03F0000}"/>
    <cellStyle name="Milliers 7 2 2 2" xfId="15224" xr:uid="{00000000-0005-0000-0000-0000C13F0000}"/>
    <cellStyle name="Milliers 7 2 3" xfId="4521" xr:uid="{00000000-0005-0000-0000-0000C23F0000}"/>
    <cellStyle name="Milliers 7 2 3 2" xfId="15521" xr:uid="{00000000-0005-0000-0000-0000C33F0000}"/>
    <cellStyle name="Milliers 7 2 4" xfId="14956" xr:uid="{00000000-0005-0000-0000-0000C43F0000}"/>
    <cellStyle name="Milliers 7 2_RH et QS" xfId="7330" xr:uid="{00000000-0005-0000-0000-0000C53F0000}"/>
    <cellStyle name="Milliers 7 3" xfId="3668" xr:uid="{00000000-0005-0000-0000-0000C63F0000}"/>
    <cellStyle name="Milliers 7 3 2" xfId="15223" xr:uid="{00000000-0005-0000-0000-0000C73F0000}"/>
    <cellStyle name="Milliers 7 4" xfId="4003" xr:uid="{00000000-0005-0000-0000-0000C83F0000}"/>
    <cellStyle name="Milliers 7 4 2" xfId="15325" xr:uid="{00000000-0005-0000-0000-0000C93F0000}"/>
    <cellStyle name="Milliers 7 5" xfId="14955" xr:uid="{00000000-0005-0000-0000-0000CA3F0000}"/>
    <cellStyle name="Milliers 7_RH et QS" xfId="7331" xr:uid="{00000000-0005-0000-0000-0000CB3F0000}"/>
    <cellStyle name="Milliers 8" xfId="2544" xr:uid="{00000000-0005-0000-0000-0000CC3F0000}"/>
    <cellStyle name="Milliers 8 2" xfId="3670" xr:uid="{00000000-0005-0000-0000-0000CD3F0000}"/>
    <cellStyle name="Milliers 8 2 2" xfId="15225" xr:uid="{00000000-0005-0000-0000-0000CE3F0000}"/>
    <cellStyle name="Milliers 8 3" xfId="4004" xr:uid="{00000000-0005-0000-0000-0000CF3F0000}"/>
    <cellStyle name="Milliers 8 3 2" xfId="15326" xr:uid="{00000000-0005-0000-0000-0000D03F0000}"/>
    <cellStyle name="Milliers 8 4" xfId="14957" xr:uid="{00000000-0005-0000-0000-0000D13F0000}"/>
    <cellStyle name="Milliers 8_RH et QS" xfId="7332" xr:uid="{00000000-0005-0000-0000-0000D23F0000}"/>
    <cellStyle name="Milliers 9" xfId="2545" xr:uid="{00000000-0005-0000-0000-0000D33F0000}"/>
    <cellStyle name="Milliers 9 2" xfId="2546" xr:uid="{00000000-0005-0000-0000-0000D43F0000}"/>
    <cellStyle name="Milliers 9 2 2" xfId="14958" xr:uid="{00000000-0005-0000-0000-0000D53F0000}"/>
    <cellStyle name="Milliers 9 3" xfId="4005" xr:uid="{00000000-0005-0000-0000-0000D63F0000}"/>
    <cellStyle name="Milliers 9 3 2" xfId="15327" xr:uid="{00000000-0005-0000-0000-0000D73F0000}"/>
    <cellStyle name="Milliers 9_CA Fixe" xfId="3511" xr:uid="{00000000-0005-0000-0000-0000D83F0000}"/>
    <cellStyle name="Millions" xfId="2547" xr:uid="{00000000-0005-0000-0000-0000D93F0000}"/>
    <cellStyle name="Millions 10" xfId="4268" xr:uid="{00000000-0005-0000-0000-0000DA3F0000}"/>
    <cellStyle name="millions 11" xfId="4229" xr:uid="{00000000-0005-0000-0000-0000DB3F0000}"/>
    <cellStyle name="millions 12" xfId="4485" xr:uid="{00000000-0005-0000-0000-0000DC3F0000}"/>
    <cellStyle name="millions 2" xfId="2548" xr:uid="{00000000-0005-0000-0000-0000DD3F0000}"/>
    <cellStyle name="Millions 3" xfId="4325" xr:uid="{00000000-0005-0000-0000-0000DE3F0000}"/>
    <cellStyle name="Millions 4" xfId="4387" xr:uid="{00000000-0005-0000-0000-0000DF3F0000}"/>
    <cellStyle name="Millions 5" xfId="4259" xr:uid="{00000000-0005-0000-0000-0000E03F0000}"/>
    <cellStyle name="Millions 6" xfId="4393" xr:uid="{00000000-0005-0000-0000-0000E13F0000}"/>
    <cellStyle name="Millions 7" xfId="4271" xr:uid="{00000000-0005-0000-0000-0000E23F0000}"/>
    <cellStyle name="Millions 8" xfId="4386" xr:uid="{00000000-0005-0000-0000-0000E33F0000}"/>
    <cellStyle name="Millions 9" xfId="4391" xr:uid="{00000000-0005-0000-0000-0000E43F0000}"/>
    <cellStyle name="Millions_RH et QS" xfId="7333" xr:uid="{00000000-0005-0000-0000-0000E53F0000}"/>
    <cellStyle name="Mon_Year" xfId="2549" xr:uid="{00000000-0005-0000-0000-0000E63F0000}"/>
    <cellStyle name="Moneda [0]_BSC 3&amp;4" xfId="2550" xr:uid="{00000000-0005-0000-0000-0000E73F0000}"/>
    <cellStyle name="Moneda_BSC 3&amp;4" xfId="2551" xr:uid="{00000000-0005-0000-0000-0000E83F0000}"/>
    <cellStyle name="Monétaire 2" xfId="4006" xr:uid="{00000000-0005-0000-0000-0000E93F0000}"/>
    <cellStyle name="Monétaire 2 10" xfId="15328" xr:uid="{00000000-0005-0000-0000-0000EA3F0000}"/>
    <cellStyle name="Monétaire 2 2" xfId="4007" xr:uid="{00000000-0005-0000-0000-0000EB3F0000}"/>
    <cellStyle name="Monétaire 2 2 2" xfId="15329" xr:uid="{00000000-0005-0000-0000-0000EC3F0000}"/>
    <cellStyle name="Monétaire 2 3" xfId="4008" xr:uid="{00000000-0005-0000-0000-0000ED3F0000}"/>
    <cellStyle name="Monétaire 2 3 2" xfId="15330" xr:uid="{00000000-0005-0000-0000-0000EE3F0000}"/>
    <cellStyle name="Monétaire 2 4" xfId="4009" xr:uid="{00000000-0005-0000-0000-0000EF3F0000}"/>
    <cellStyle name="Monétaire 2 4 2" xfId="15331" xr:uid="{00000000-0005-0000-0000-0000F03F0000}"/>
    <cellStyle name="Monétaire 2 5" xfId="4010" xr:uid="{00000000-0005-0000-0000-0000F13F0000}"/>
    <cellStyle name="Monétaire 2 5 2" xfId="15332" xr:uid="{00000000-0005-0000-0000-0000F23F0000}"/>
    <cellStyle name="Monétaire 2 6" xfId="4011" xr:uid="{00000000-0005-0000-0000-0000F33F0000}"/>
    <cellStyle name="Monétaire 2 6 2" xfId="15333" xr:uid="{00000000-0005-0000-0000-0000F43F0000}"/>
    <cellStyle name="Monétaire 2 7" xfId="4012" xr:uid="{00000000-0005-0000-0000-0000F53F0000}"/>
    <cellStyle name="Monétaire 2 7 2" xfId="15334" xr:uid="{00000000-0005-0000-0000-0000F63F0000}"/>
    <cellStyle name="Monétaire 2 8" xfId="4013" xr:uid="{00000000-0005-0000-0000-0000F73F0000}"/>
    <cellStyle name="Monétaire 2 8 2" xfId="15335" xr:uid="{00000000-0005-0000-0000-0000F83F0000}"/>
    <cellStyle name="Monétaire 2 9" xfId="4014" xr:uid="{00000000-0005-0000-0000-0000F93F0000}"/>
    <cellStyle name="Monétaire 2 9 2" xfId="15336" xr:uid="{00000000-0005-0000-0000-0000FA3F0000}"/>
    <cellStyle name="Monétaire 2_RH et QS" xfId="7334" xr:uid="{00000000-0005-0000-0000-0000FB3F0000}"/>
    <cellStyle name="Monétaire0" xfId="2552" xr:uid="{00000000-0005-0000-0000-0000FC3F0000}"/>
    <cellStyle name="MS_English" xfId="2553" xr:uid="{00000000-0005-0000-0000-0000FD3F0000}"/>
    <cellStyle name="Multiple" xfId="2554" xr:uid="{00000000-0005-0000-0000-0000FE3F0000}"/>
    <cellStyle name="NA is zero" xfId="2555" xr:uid="{00000000-0005-0000-0000-0000FF3F0000}"/>
    <cellStyle name="NA is zero 10" xfId="4015" xr:uid="{00000000-0005-0000-0000-000000400000}"/>
    <cellStyle name="NA is zero 11" xfId="4016" xr:uid="{00000000-0005-0000-0000-000001400000}"/>
    <cellStyle name="NA is zero 12" xfId="4017" xr:uid="{00000000-0005-0000-0000-000002400000}"/>
    <cellStyle name="NA is zero 13" xfId="4018" xr:uid="{00000000-0005-0000-0000-000003400000}"/>
    <cellStyle name="NA is zero 14" xfId="4019" xr:uid="{00000000-0005-0000-0000-000004400000}"/>
    <cellStyle name="NA is zero 2" xfId="4020" xr:uid="{00000000-0005-0000-0000-000005400000}"/>
    <cellStyle name="NA is zero 3" xfId="4021" xr:uid="{00000000-0005-0000-0000-000006400000}"/>
    <cellStyle name="NA is zero 4" xfId="4022" xr:uid="{00000000-0005-0000-0000-000007400000}"/>
    <cellStyle name="NA is zero 5" xfId="4023" xr:uid="{00000000-0005-0000-0000-000008400000}"/>
    <cellStyle name="NA is zero 6" xfId="4024" xr:uid="{00000000-0005-0000-0000-000009400000}"/>
    <cellStyle name="NA is zero 7" xfId="4025" xr:uid="{00000000-0005-0000-0000-00000A400000}"/>
    <cellStyle name="NA is zero 8" xfId="4026" xr:uid="{00000000-0005-0000-0000-00000B400000}"/>
    <cellStyle name="NA is zero 9" xfId="4027" xr:uid="{00000000-0005-0000-0000-00000C400000}"/>
    <cellStyle name="NA is zero_RH et QS" xfId="7335" xr:uid="{00000000-0005-0000-0000-00000D400000}"/>
    <cellStyle name="Names" xfId="2556" xr:uid="{00000000-0005-0000-0000-00000E400000}"/>
    <cellStyle name="Neutral" xfId="3696" builtinId="28" customBuiltin="1"/>
    <cellStyle name="Neutral 10" xfId="7336" xr:uid="{00000000-0005-0000-0000-00000F400000}"/>
    <cellStyle name="Neutral 11" xfId="7337" xr:uid="{00000000-0005-0000-0000-000010400000}"/>
    <cellStyle name="Neutral 12" xfId="7338" xr:uid="{00000000-0005-0000-0000-000011400000}"/>
    <cellStyle name="Neutral 13" xfId="7339" xr:uid="{00000000-0005-0000-0000-000012400000}"/>
    <cellStyle name="Neutral 14" xfId="7340" xr:uid="{00000000-0005-0000-0000-000013400000}"/>
    <cellStyle name="Neutral 15" xfId="7341" xr:uid="{00000000-0005-0000-0000-000014400000}"/>
    <cellStyle name="Neutral 16" xfId="7342" xr:uid="{00000000-0005-0000-0000-000015400000}"/>
    <cellStyle name="Neutral 17" xfId="7343" xr:uid="{00000000-0005-0000-0000-000016400000}"/>
    <cellStyle name="Neutral 18" xfId="7344" xr:uid="{00000000-0005-0000-0000-000017400000}"/>
    <cellStyle name="Neutral 19" xfId="7345" xr:uid="{00000000-0005-0000-0000-000018400000}"/>
    <cellStyle name="Neutral 2" xfId="7346" xr:uid="{00000000-0005-0000-0000-000019400000}"/>
    <cellStyle name="Neutral 20" xfId="7347" xr:uid="{00000000-0005-0000-0000-00001A400000}"/>
    <cellStyle name="Neutral 21" xfId="7348" xr:uid="{00000000-0005-0000-0000-00001B400000}"/>
    <cellStyle name="Neutral 22" xfId="7349" xr:uid="{00000000-0005-0000-0000-00001C400000}"/>
    <cellStyle name="Neutral 23" xfId="7350" xr:uid="{00000000-0005-0000-0000-00001D400000}"/>
    <cellStyle name="Neutral 24" xfId="7351" xr:uid="{00000000-0005-0000-0000-00001E400000}"/>
    <cellStyle name="Neutral 25" xfId="7352" xr:uid="{00000000-0005-0000-0000-00001F400000}"/>
    <cellStyle name="Neutral 26" xfId="7353" xr:uid="{00000000-0005-0000-0000-000020400000}"/>
    <cellStyle name="Neutral 27" xfId="7354" xr:uid="{00000000-0005-0000-0000-000021400000}"/>
    <cellStyle name="Neutral 28" xfId="7355" xr:uid="{00000000-0005-0000-0000-000022400000}"/>
    <cellStyle name="Neutral 3" xfId="7356" xr:uid="{00000000-0005-0000-0000-000023400000}"/>
    <cellStyle name="Neutral 4" xfId="7357" xr:uid="{00000000-0005-0000-0000-000024400000}"/>
    <cellStyle name="Neutral 5" xfId="7358" xr:uid="{00000000-0005-0000-0000-000025400000}"/>
    <cellStyle name="Neutral 6" xfId="7359" xr:uid="{00000000-0005-0000-0000-000026400000}"/>
    <cellStyle name="Neutral 7" xfId="7360" xr:uid="{00000000-0005-0000-0000-000027400000}"/>
    <cellStyle name="Neutral 8" xfId="7361" xr:uid="{00000000-0005-0000-0000-000028400000}"/>
    <cellStyle name="Neutral 9" xfId="7362" xr:uid="{00000000-0005-0000-0000-000029400000}"/>
    <cellStyle name="Neutre 2" xfId="2557" xr:uid="{00000000-0005-0000-0000-00002B400000}"/>
    <cellStyle name="Neutre 2 2" xfId="4028" xr:uid="{00000000-0005-0000-0000-00002C400000}"/>
    <cellStyle name="Neutre 2 2 2" xfId="4522" xr:uid="{00000000-0005-0000-0000-00002D400000}"/>
    <cellStyle name="Neutre 2 2_Parc Mobile" xfId="7363" xr:uid="{00000000-0005-0000-0000-00002E400000}"/>
    <cellStyle name="Neutre 2_RH et QS" xfId="7364" xr:uid="{00000000-0005-0000-0000-00002F400000}"/>
    <cellStyle name="Neutre 3" xfId="2558" xr:uid="{00000000-0005-0000-0000-000030400000}"/>
    <cellStyle name="Neutre 3 2" xfId="4029" xr:uid="{00000000-0005-0000-0000-000031400000}"/>
    <cellStyle name="Neutre 3_RH et QS" xfId="7365" xr:uid="{00000000-0005-0000-0000-000032400000}"/>
    <cellStyle name="Neutre 4" xfId="2559" xr:uid="{00000000-0005-0000-0000-000033400000}"/>
    <cellStyle name="Neutre 4 2" xfId="4030" xr:uid="{00000000-0005-0000-0000-000034400000}"/>
    <cellStyle name="Neutre 4_RH et QS" xfId="7366" xr:uid="{00000000-0005-0000-0000-000035400000}"/>
    <cellStyle name="Neutre 5" xfId="2560" xr:uid="{00000000-0005-0000-0000-000036400000}"/>
    <cellStyle name="Neutre 5 2" xfId="7367" xr:uid="{00000000-0005-0000-0000-000037400000}"/>
    <cellStyle name="Neutre 5_RH et QS" xfId="7368" xr:uid="{00000000-0005-0000-0000-000038400000}"/>
    <cellStyle name="Neutre 6" xfId="4031" xr:uid="{00000000-0005-0000-0000-000039400000}"/>
    <cellStyle name="Neutre 6 2" xfId="7369" xr:uid="{00000000-0005-0000-0000-00003A400000}"/>
    <cellStyle name="Neutre 6_RH et QS" xfId="7370" xr:uid="{00000000-0005-0000-0000-00003B400000}"/>
    <cellStyle name="Neutre 7 2" xfId="7371" xr:uid="{00000000-0005-0000-0000-00003C400000}"/>
    <cellStyle name="Neutre 8 2" xfId="7372" xr:uid="{00000000-0005-0000-0000-00003D400000}"/>
    <cellStyle name="new style" xfId="2561" xr:uid="{00000000-0005-0000-0000-00003E400000}"/>
    <cellStyle name="new style 2" xfId="12901" xr:uid="{00000000-0005-0000-0000-00003F400000}"/>
    <cellStyle name="new style 3" xfId="9687" xr:uid="{00000000-0005-0000-0000-000040400000}"/>
    <cellStyle name="new style 4" xfId="17312" xr:uid="{00000000-0005-0000-0000-000041400000}"/>
    <cellStyle name="no dec" xfId="2562" xr:uid="{00000000-0005-0000-0000-000042400000}"/>
    <cellStyle name="nonmultiple" xfId="2563" xr:uid="{00000000-0005-0000-0000-000043400000}"/>
    <cellStyle name="NonPrint_Heading" xfId="2564" xr:uid="{00000000-0005-0000-0000-000044400000}"/>
    <cellStyle name="Normal" xfId="0" builtinId="0"/>
    <cellStyle name="Normal - Style1" xfId="2565" xr:uid="{00000000-0005-0000-0000-000046400000}"/>
    <cellStyle name="Normal - Style1 2" xfId="2566" xr:uid="{00000000-0005-0000-0000-000047400000}"/>
    <cellStyle name="Normal - Style1 3" xfId="4326" xr:uid="{00000000-0005-0000-0000-000048400000}"/>
    <cellStyle name="Normal - Style1_Parc Mobile" xfId="7373" xr:uid="{00000000-0005-0000-0000-000049400000}"/>
    <cellStyle name="Normal [0]" xfId="2567" xr:uid="{00000000-0005-0000-0000-00004A400000}"/>
    <cellStyle name="Normal [0] 10" xfId="4032" xr:uid="{00000000-0005-0000-0000-00004B400000}"/>
    <cellStyle name="Normal [0] 10 2" xfId="15337" xr:uid="{00000000-0005-0000-0000-00004C400000}"/>
    <cellStyle name="Normal [0] 10 2 2" xfId="19008" xr:uid="{00000000-0005-0000-0000-00004D400000}"/>
    <cellStyle name="Normal [0] 10 2 3" xfId="19708" xr:uid="{00000000-0005-0000-0000-00004E400000}"/>
    <cellStyle name="Normal [0] 10 2 4" xfId="10671" xr:uid="{00000000-0005-0000-0000-00004F400000}"/>
    <cellStyle name="Normal [0] 10 3" xfId="10877" xr:uid="{00000000-0005-0000-0000-000050400000}"/>
    <cellStyle name="Normal [0] 11" xfId="4033" xr:uid="{00000000-0005-0000-0000-000051400000}"/>
    <cellStyle name="Normal [0] 11 2" xfId="15338" xr:uid="{00000000-0005-0000-0000-000052400000}"/>
    <cellStyle name="Normal [0] 11 2 2" xfId="19009" xr:uid="{00000000-0005-0000-0000-000053400000}"/>
    <cellStyle name="Normal [0] 11 2 3" xfId="19709" xr:uid="{00000000-0005-0000-0000-000054400000}"/>
    <cellStyle name="Normal [0] 11 2 4" xfId="18064" xr:uid="{00000000-0005-0000-0000-000055400000}"/>
    <cellStyle name="Normal [0] 11 3" xfId="10878" xr:uid="{00000000-0005-0000-0000-000056400000}"/>
    <cellStyle name="Normal [0] 12" xfId="4034" xr:uid="{00000000-0005-0000-0000-000057400000}"/>
    <cellStyle name="Normal [0] 12 2" xfId="15339" xr:uid="{00000000-0005-0000-0000-000058400000}"/>
    <cellStyle name="Normal [0] 12 2 2" xfId="19010" xr:uid="{00000000-0005-0000-0000-000059400000}"/>
    <cellStyle name="Normal [0] 12 2 3" xfId="19710" xr:uid="{00000000-0005-0000-0000-00005A400000}"/>
    <cellStyle name="Normal [0] 12 2 4" xfId="10585" xr:uid="{00000000-0005-0000-0000-00005B400000}"/>
    <cellStyle name="Normal [0] 12 3" xfId="10879" xr:uid="{00000000-0005-0000-0000-00005C400000}"/>
    <cellStyle name="Normal [0] 13" xfId="4035" xr:uid="{00000000-0005-0000-0000-00005D400000}"/>
    <cellStyle name="Normal [0] 13 2" xfId="15340" xr:uid="{00000000-0005-0000-0000-00005E400000}"/>
    <cellStyle name="Normal [0] 13 2 2" xfId="19011" xr:uid="{00000000-0005-0000-0000-00005F400000}"/>
    <cellStyle name="Normal [0] 13 2 3" xfId="19711" xr:uid="{00000000-0005-0000-0000-000060400000}"/>
    <cellStyle name="Normal [0] 13 2 4" xfId="9668" xr:uid="{00000000-0005-0000-0000-000061400000}"/>
    <cellStyle name="Normal [0] 13 3" xfId="10880" xr:uid="{00000000-0005-0000-0000-000062400000}"/>
    <cellStyle name="Normal [0] 14" xfId="4036" xr:uid="{00000000-0005-0000-0000-000063400000}"/>
    <cellStyle name="Normal [0] 14 2" xfId="15341" xr:uid="{00000000-0005-0000-0000-000064400000}"/>
    <cellStyle name="Normal [0] 14 2 2" xfId="19012" xr:uid="{00000000-0005-0000-0000-000065400000}"/>
    <cellStyle name="Normal [0] 14 2 3" xfId="19712" xr:uid="{00000000-0005-0000-0000-000066400000}"/>
    <cellStyle name="Normal [0] 14 2 4" xfId="18065" xr:uid="{00000000-0005-0000-0000-000067400000}"/>
    <cellStyle name="Normal [0] 14 3" xfId="10881" xr:uid="{00000000-0005-0000-0000-000068400000}"/>
    <cellStyle name="Normal [0] 15" xfId="14959" xr:uid="{00000000-0005-0000-0000-000069400000}"/>
    <cellStyle name="Normal [0] 15 2" xfId="18738" xr:uid="{00000000-0005-0000-0000-00006A400000}"/>
    <cellStyle name="Normal [0] 15 3" xfId="19648" xr:uid="{00000000-0005-0000-0000-00006B400000}"/>
    <cellStyle name="Normal [0] 15 4" xfId="19021" xr:uid="{00000000-0005-0000-0000-00006C400000}"/>
    <cellStyle name="Normal [0] 16" xfId="9916" xr:uid="{00000000-0005-0000-0000-00006D400000}"/>
    <cellStyle name="Normal [0] 2" xfId="4037" xr:uid="{00000000-0005-0000-0000-00006E400000}"/>
    <cellStyle name="Normal [0] 2 2" xfId="15342" xr:uid="{00000000-0005-0000-0000-00006F400000}"/>
    <cellStyle name="Normal [0] 2 2 2" xfId="19013" xr:uid="{00000000-0005-0000-0000-000070400000}"/>
    <cellStyle name="Normal [0] 2 2 3" xfId="19713" xr:uid="{00000000-0005-0000-0000-000071400000}"/>
    <cellStyle name="Normal [0] 2 2 4" xfId="18066" xr:uid="{00000000-0005-0000-0000-000072400000}"/>
    <cellStyle name="Normal [0] 2 3" xfId="10882" xr:uid="{00000000-0005-0000-0000-000073400000}"/>
    <cellStyle name="Normal [0] 3" xfId="4038" xr:uid="{00000000-0005-0000-0000-000074400000}"/>
    <cellStyle name="Normal [0] 3 2" xfId="15343" xr:uid="{00000000-0005-0000-0000-000075400000}"/>
    <cellStyle name="Normal [0] 3 2 2" xfId="19014" xr:uid="{00000000-0005-0000-0000-000076400000}"/>
    <cellStyle name="Normal [0] 3 2 3" xfId="19714" xr:uid="{00000000-0005-0000-0000-000077400000}"/>
    <cellStyle name="Normal [0] 3 2 4" xfId="10481" xr:uid="{00000000-0005-0000-0000-000078400000}"/>
    <cellStyle name="Normal [0] 3 3" xfId="10883" xr:uid="{00000000-0005-0000-0000-000079400000}"/>
    <cellStyle name="Normal [0] 4" xfId="4039" xr:uid="{00000000-0005-0000-0000-00007A400000}"/>
    <cellStyle name="Normal [0] 4 2" xfId="15344" xr:uid="{00000000-0005-0000-0000-00007B400000}"/>
    <cellStyle name="Normal [0] 4 2 2" xfId="19015" xr:uid="{00000000-0005-0000-0000-00007C400000}"/>
    <cellStyle name="Normal [0] 4 2 3" xfId="19715" xr:uid="{00000000-0005-0000-0000-00007D400000}"/>
    <cellStyle name="Normal [0] 4 2 4" xfId="11080" xr:uid="{00000000-0005-0000-0000-00007E400000}"/>
    <cellStyle name="Normal [0] 4 3" xfId="10884" xr:uid="{00000000-0005-0000-0000-00007F400000}"/>
    <cellStyle name="Normal [0] 5" xfId="4040" xr:uid="{00000000-0005-0000-0000-000080400000}"/>
    <cellStyle name="Normal [0] 5 2" xfId="15345" xr:uid="{00000000-0005-0000-0000-000081400000}"/>
    <cellStyle name="Normal [0] 5 2 2" xfId="19016" xr:uid="{00000000-0005-0000-0000-000082400000}"/>
    <cellStyle name="Normal [0] 5 2 3" xfId="19716" xr:uid="{00000000-0005-0000-0000-000083400000}"/>
    <cellStyle name="Normal [0] 5 2 4" xfId="10670" xr:uid="{00000000-0005-0000-0000-000084400000}"/>
    <cellStyle name="Normal [0] 5 3" xfId="10885" xr:uid="{00000000-0005-0000-0000-000085400000}"/>
    <cellStyle name="Normal [0] 6" xfId="4041" xr:uid="{00000000-0005-0000-0000-000086400000}"/>
    <cellStyle name="Normal [0] 6 2" xfId="15346" xr:uid="{00000000-0005-0000-0000-000087400000}"/>
    <cellStyle name="Normal [0] 6 2 2" xfId="19017" xr:uid="{00000000-0005-0000-0000-000088400000}"/>
    <cellStyle name="Normal [0] 6 2 3" xfId="19717" xr:uid="{00000000-0005-0000-0000-000089400000}"/>
    <cellStyle name="Normal [0] 6 2 4" xfId="10583" xr:uid="{00000000-0005-0000-0000-00008A400000}"/>
    <cellStyle name="Normal [0] 6 3" xfId="10886" xr:uid="{00000000-0005-0000-0000-00008B400000}"/>
    <cellStyle name="Normal [0] 7" xfId="4042" xr:uid="{00000000-0005-0000-0000-00008C400000}"/>
    <cellStyle name="Normal [0] 7 2" xfId="15347" xr:uid="{00000000-0005-0000-0000-00008D400000}"/>
    <cellStyle name="Normal [0] 7 2 2" xfId="19018" xr:uid="{00000000-0005-0000-0000-00008E400000}"/>
    <cellStyle name="Normal [0] 7 2 3" xfId="19718" xr:uid="{00000000-0005-0000-0000-00008F400000}"/>
    <cellStyle name="Normal [0] 7 2 4" xfId="12486" xr:uid="{00000000-0005-0000-0000-000090400000}"/>
    <cellStyle name="Normal [0] 7 3" xfId="10887" xr:uid="{00000000-0005-0000-0000-000091400000}"/>
    <cellStyle name="Normal [0] 8" xfId="4043" xr:uid="{00000000-0005-0000-0000-000092400000}"/>
    <cellStyle name="Normal [0] 8 2" xfId="15348" xr:uid="{00000000-0005-0000-0000-000093400000}"/>
    <cellStyle name="Normal [0] 8 2 2" xfId="19019" xr:uid="{00000000-0005-0000-0000-000094400000}"/>
    <cellStyle name="Normal [0] 8 2 3" xfId="19719" xr:uid="{00000000-0005-0000-0000-000095400000}"/>
    <cellStyle name="Normal [0] 8 2 4" xfId="10584" xr:uid="{00000000-0005-0000-0000-000096400000}"/>
    <cellStyle name="Normal [0] 8 3" xfId="10888" xr:uid="{00000000-0005-0000-0000-000097400000}"/>
    <cellStyle name="Normal [0] 9" xfId="4044" xr:uid="{00000000-0005-0000-0000-000098400000}"/>
    <cellStyle name="Normal [0] 9 2" xfId="15349" xr:uid="{00000000-0005-0000-0000-000099400000}"/>
    <cellStyle name="Normal [0] 9 2 2" xfId="19020" xr:uid="{00000000-0005-0000-0000-00009A400000}"/>
    <cellStyle name="Normal [0] 9 2 3" xfId="19720" xr:uid="{00000000-0005-0000-0000-00009B400000}"/>
    <cellStyle name="Normal [0] 9 2 4" xfId="9667" xr:uid="{00000000-0005-0000-0000-00009C400000}"/>
    <cellStyle name="Normal [0] 9 3" xfId="10889" xr:uid="{00000000-0005-0000-0000-00009D400000}"/>
    <cellStyle name="Normal [0]_RH et QS" xfId="7374" xr:uid="{00000000-0005-0000-0000-00009E400000}"/>
    <cellStyle name="Normal [1]" xfId="2568" xr:uid="{00000000-0005-0000-0000-00009F400000}"/>
    <cellStyle name="Normal [2]" xfId="2569" xr:uid="{00000000-0005-0000-0000-0000A0400000}"/>
    <cellStyle name="Normal [3]" xfId="2570" xr:uid="{00000000-0005-0000-0000-0000A1400000}"/>
    <cellStyle name="Normal 10" xfId="2571" xr:uid="{00000000-0005-0000-0000-0000A2400000}"/>
    <cellStyle name="Normal 10 2" xfId="14272" xr:uid="{00000000-0005-0000-0000-0000A3400000}"/>
    <cellStyle name="Normal 10 2 10" xfId="20188" xr:uid="{00000000-0005-0000-0000-0000A4400000}"/>
    <cellStyle name="Normal 100" xfId="4488" xr:uid="{00000000-0005-0000-0000-0000A5400000}"/>
    <cellStyle name="Normal 100 2" xfId="7375" xr:uid="{00000000-0005-0000-0000-0000A6400000}"/>
    <cellStyle name="Normal 100 2 2" xfId="16748" xr:uid="{00000000-0005-0000-0000-0000A7400000}"/>
    <cellStyle name="Normal 100 2 3" xfId="13543" xr:uid="{00000000-0005-0000-0000-0000A8400000}"/>
    <cellStyle name="Normal 100 3" xfId="15513" xr:uid="{00000000-0005-0000-0000-0000A9400000}"/>
    <cellStyle name="Normal 100 4" xfId="11252" xr:uid="{00000000-0005-0000-0000-0000AA400000}"/>
    <cellStyle name="Normal 100_RH et QS" xfId="7376" xr:uid="{00000000-0005-0000-0000-0000AB400000}"/>
    <cellStyle name="Normal 101" xfId="4906" xr:uid="{00000000-0005-0000-0000-0000AC400000}"/>
    <cellStyle name="Normal 101 2" xfId="7377" xr:uid="{00000000-0005-0000-0000-0000AD400000}"/>
    <cellStyle name="Normal 101 2 2" xfId="7378" xr:uid="{00000000-0005-0000-0000-0000AE400000}"/>
    <cellStyle name="Normal 101 2 2 2" xfId="16750" xr:uid="{00000000-0005-0000-0000-0000AF400000}"/>
    <cellStyle name="Normal 101 2 2 3" xfId="13546" xr:uid="{00000000-0005-0000-0000-0000B0400000}"/>
    <cellStyle name="Normal 101 2 3" xfId="16749" xr:uid="{00000000-0005-0000-0000-0000B1400000}"/>
    <cellStyle name="Normal 101 2 4" xfId="13545" xr:uid="{00000000-0005-0000-0000-0000B2400000}"/>
    <cellStyle name="Normal 101 3" xfId="14273" xr:uid="{00000000-0005-0000-0000-0000B3400000}"/>
    <cellStyle name="Normal 101 3 2" xfId="17087" xr:uid="{00000000-0005-0000-0000-0000B4400000}"/>
    <cellStyle name="Normal 101 4" xfId="15871" xr:uid="{00000000-0005-0000-0000-0000B5400000}"/>
    <cellStyle name="Normal 101 5" xfId="11639" xr:uid="{00000000-0005-0000-0000-0000B6400000}"/>
    <cellStyle name="Normal 101_RH et QS" xfId="7379" xr:uid="{00000000-0005-0000-0000-0000B7400000}"/>
    <cellStyle name="Normal 102" xfId="7380" xr:uid="{00000000-0005-0000-0000-0000B8400000}"/>
    <cellStyle name="Normal 102 2" xfId="7381" xr:uid="{00000000-0005-0000-0000-0000B9400000}"/>
    <cellStyle name="Normal 102 2 2" xfId="16752" xr:uid="{00000000-0005-0000-0000-0000BA400000}"/>
    <cellStyle name="Normal 102 2 3" xfId="13549" xr:uid="{00000000-0005-0000-0000-0000BB400000}"/>
    <cellStyle name="Normal 102 3" xfId="16751" xr:uid="{00000000-0005-0000-0000-0000BC400000}"/>
    <cellStyle name="Normal 102 4" xfId="13548" xr:uid="{00000000-0005-0000-0000-0000BD400000}"/>
    <cellStyle name="Normal 102_RH et QS" xfId="7382" xr:uid="{00000000-0005-0000-0000-0000BE400000}"/>
    <cellStyle name="Normal 103" xfId="7383" xr:uid="{00000000-0005-0000-0000-0000BF400000}"/>
    <cellStyle name="Normal 103 2" xfId="7384" xr:uid="{00000000-0005-0000-0000-0000C0400000}"/>
    <cellStyle name="Normal 103 2 2" xfId="16754" xr:uid="{00000000-0005-0000-0000-0000C1400000}"/>
    <cellStyle name="Normal 103 2 3" xfId="13552" xr:uid="{00000000-0005-0000-0000-0000C2400000}"/>
    <cellStyle name="Normal 103 3" xfId="16753" xr:uid="{00000000-0005-0000-0000-0000C3400000}"/>
    <cellStyle name="Normal 103 4" xfId="13551" xr:uid="{00000000-0005-0000-0000-0000C4400000}"/>
    <cellStyle name="Normal 103_RH et QS" xfId="7385" xr:uid="{00000000-0005-0000-0000-0000C5400000}"/>
    <cellStyle name="Normal 104" xfId="7386" xr:uid="{00000000-0005-0000-0000-0000C6400000}"/>
    <cellStyle name="Normal 104 2" xfId="7387" xr:uid="{00000000-0005-0000-0000-0000C7400000}"/>
    <cellStyle name="Normal 104 2 2" xfId="16756" xr:uid="{00000000-0005-0000-0000-0000C8400000}"/>
    <cellStyle name="Normal 104 2 3" xfId="13555" xr:uid="{00000000-0005-0000-0000-0000C9400000}"/>
    <cellStyle name="Normal 104 3" xfId="16755" xr:uid="{00000000-0005-0000-0000-0000CA400000}"/>
    <cellStyle name="Normal 104 4" xfId="13554" xr:uid="{00000000-0005-0000-0000-0000CB400000}"/>
    <cellStyle name="Normal 104_RH et QS" xfId="7388" xr:uid="{00000000-0005-0000-0000-0000CC400000}"/>
    <cellStyle name="Normal 105" xfId="14276" xr:uid="{00000000-0005-0000-0000-0000CD400000}"/>
    <cellStyle name="Normal 105 2" xfId="17090" xr:uid="{00000000-0005-0000-0000-0000CE400000}"/>
    <cellStyle name="Normal 106" xfId="20185" xr:uid="{00000000-0005-0000-0000-0000CF400000}"/>
    <cellStyle name="Normal 107" xfId="20191" xr:uid="{00000000-0005-0000-0000-0000D0400000}"/>
    <cellStyle name="Normal 11" xfId="2572" xr:uid="{00000000-0005-0000-0000-0000D1400000}"/>
    <cellStyle name="Normal 11 2" xfId="4523" xr:uid="{00000000-0005-0000-0000-0000D2400000}"/>
    <cellStyle name="Normal 11 2 2" xfId="7389" xr:uid="{00000000-0005-0000-0000-0000D3400000}"/>
    <cellStyle name="Normal 11 2 2 2" xfId="16757" xr:uid="{00000000-0005-0000-0000-0000D4400000}"/>
    <cellStyle name="Normal 11 2 2 3" xfId="13557" xr:uid="{00000000-0005-0000-0000-0000D5400000}"/>
    <cellStyle name="Normal 11 2 3" xfId="15522" xr:uid="{00000000-0005-0000-0000-0000D6400000}"/>
    <cellStyle name="Normal 11 2 4" xfId="11275" xr:uid="{00000000-0005-0000-0000-0000D7400000}"/>
    <cellStyle name="Normal 11 2_RH et QS" xfId="7390" xr:uid="{00000000-0005-0000-0000-0000D8400000}"/>
    <cellStyle name="Normal 12" xfId="2573" xr:uid="{00000000-0005-0000-0000-0000D9400000}"/>
    <cellStyle name="Normal 12 10" xfId="14960" xr:uid="{00000000-0005-0000-0000-0000DA400000}"/>
    <cellStyle name="Normal 12 11" xfId="9922" xr:uid="{00000000-0005-0000-0000-0000DB400000}"/>
    <cellStyle name="Normal 12 2" xfId="3671" xr:uid="{00000000-0005-0000-0000-0000DC400000}"/>
    <cellStyle name="Normal 12 2 10" xfId="15226" xr:uid="{00000000-0005-0000-0000-0000DD400000}"/>
    <cellStyle name="Normal 12 2 11" xfId="10595" xr:uid="{00000000-0005-0000-0000-0000DE400000}"/>
    <cellStyle name="Normal 12 2 2" xfId="4046" xr:uid="{00000000-0005-0000-0000-0000DF400000}"/>
    <cellStyle name="Normal 12 2 3" xfId="4359" xr:uid="{00000000-0005-0000-0000-0000E0400000}"/>
    <cellStyle name="Normal 12 2 3 2" xfId="4655" xr:uid="{00000000-0005-0000-0000-0000E1400000}"/>
    <cellStyle name="Normal 12 2 3 2 2" xfId="7391" xr:uid="{00000000-0005-0000-0000-0000E2400000}"/>
    <cellStyle name="Normal 12 2 3 2 2 2" xfId="16758" xr:uid="{00000000-0005-0000-0000-0000E3400000}"/>
    <cellStyle name="Normal 12 2 3 2 2 3" xfId="13559" xr:uid="{00000000-0005-0000-0000-0000E4400000}"/>
    <cellStyle name="Normal 12 2 3 2 3" xfId="15639" xr:uid="{00000000-0005-0000-0000-0000E5400000}"/>
    <cellStyle name="Normal 12 2 3 2 4" xfId="11400" xr:uid="{00000000-0005-0000-0000-0000E6400000}"/>
    <cellStyle name="Normal 12 2 3 2_RH et QS" xfId="7392" xr:uid="{00000000-0005-0000-0000-0000E7400000}"/>
    <cellStyle name="Normal 12 2 3 3" xfId="4820" xr:uid="{00000000-0005-0000-0000-0000E8400000}"/>
    <cellStyle name="Normal 12 2 3 3 2" xfId="7393" xr:uid="{00000000-0005-0000-0000-0000E9400000}"/>
    <cellStyle name="Normal 12 2 3 3 2 2" xfId="16759" xr:uid="{00000000-0005-0000-0000-0000EA400000}"/>
    <cellStyle name="Normal 12 2 3 3 2 3" xfId="13561" xr:uid="{00000000-0005-0000-0000-0000EB400000}"/>
    <cellStyle name="Normal 12 2 3 3 3" xfId="15804" xr:uid="{00000000-0005-0000-0000-0000EC400000}"/>
    <cellStyle name="Normal 12 2 3 3 4" xfId="11565" xr:uid="{00000000-0005-0000-0000-0000ED400000}"/>
    <cellStyle name="Normal 12 2 3 3_RH et QS" xfId="7394" xr:uid="{00000000-0005-0000-0000-0000EE400000}"/>
    <cellStyle name="Normal 12 2 3 4" xfId="7395" xr:uid="{00000000-0005-0000-0000-0000EF400000}"/>
    <cellStyle name="Normal 12 2 3 4 2" xfId="16760" xr:uid="{00000000-0005-0000-0000-0000F0400000}"/>
    <cellStyle name="Normal 12 2 3 4 3" xfId="13563" xr:uid="{00000000-0005-0000-0000-0000F1400000}"/>
    <cellStyle name="Normal 12 2 3 5" xfId="15424" xr:uid="{00000000-0005-0000-0000-0000F2400000}"/>
    <cellStyle name="Normal 12 2 3 6" xfId="11126" xr:uid="{00000000-0005-0000-0000-0000F3400000}"/>
    <cellStyle name="Normal 12 2 3_RH et QS" xfId="7396" xr:uid="{00000000-0005-0000-0000-0000F4400000}"/>
    <cellStyle name="Normal 12 2 4" xfId="4457" xr:uid="{00000000-0005-0000-0000-0000F5400000}"/>
    <cellStyle name="Normal 12 2 4 2" xfId="4709" xr:uid="{00000000-0005-0000-0000-0000F6400000}"/>
    <cellStyle name="Normal 12 2 4 2 2" xfId="7397" xr:uid="{00000000-0005-0000-0000-0000F7400000}"/>
    <cellStyle name="Normal 12 2 4 2 2 2" xfId="16761" xr:uid="{00000000-0005-0000-0000-0000F8400000}"/>
    <cellStyle name="Normal 12 2 4 2 2 3" xfId="13565" xr:uid="{00000000-0005-0000-0000-0000F9400000}"/>
    <cellStyle name="Normal 12 2 4 2 3" xfId="15693" xr:uid="{00000000-0005-0000-0000-0000FA400000}"/>
    <cellStyle name="Normal 12 2 4 2 4" xfId="11454" xr:uid="{00000000-0005-0000-0000-0000FB400000}"/>
    <cellStyle name="Normal 12 2 4 2_RH et QS" xfId="7398" xr:uid="{00000000-0005-0000-0000-0000FC400000}"/>
    <cellStyle name="Normal 12 2 4 3" xfId="4877" xr:uid="{00000000-0005-0000-0000-0000FD400000}"/>
    <cellStyle name="Normal 12 2 4 3 2" xfId="7399" xr:uid="{00000000-0005-0000-0000-0000FE400000}"/>
    <cellStyle name="Normal 12 2 4 3 2 2" xfId="16762" xr:uid="{00000000-0005-0000-0000-0000FF400000}"/>
    <cellStyle name="Normal 12 2 4 3 2 3" xfId="13567" xr:uid="{00000000-0005-0000-0000-000000410000}"/>
    <cellStyle name="Normal 12 2 4 3 3" xfId="15861" xr:uid="{00000000-0005-0000-0000-000001410000}"/>
    <cellStyle name="Normal 12 2 4 3 4" xfId="11622" xr:uid="{00000000-0005-0000-0000-000002410000}"/>
    <cellStyle name="Normal 12 2 4 3_RH et QS" xfId="7400" xr:uid="{00000000-0005-0000-0000-000003410000}"/>
    <cellStyle name="Normal 12 2 4 4" xfId="7401" xr:uid="{00000000-0005-0000-0000-000004410000}"/>
    <cellStyle name="Normal 12 2 4 4 2" xfId="16763" xr:uid="{00000000-0005-0000-0000-000005410000}"/>
    <cellStyle name="Normal 12 2 4 4 3" xfId="13569" xr:uid="{00000000-0005-0000-0000-000006410000}"/>
    <cellStyle name="Normal 12 2 4 5" xfId="15483" xr:uid="{00000000-0005-0000-0000-000007410000}"/>
    <cellStyle name="Normal 12 2 4 6" xfId="11221" xr:uid="{00000000-0005-0000-0000-000008410000}"/>
    <cellStyle name="Normal 12 2 4_RH et QS" xfId="7402" xr:uid="{00000000-0005-0000-0000-000009410000}"/>
    <cellStyle name="Normal 12 2 5" xfId="4524" xr:uid="{00000000-0005-0000-0000-00000A410000}"/>
    <cellStyle name="Normal 12 2 5 2" xfId="7403" xr:uid="{00000000-0005-0000-0000-00000B410000}"/>
    <cellStyle name="Normal 12 2 5 2 2" xfId="16764" xr:uid="{00000000-0005-0000-0000-00000C410000}"/>
    <cellStyle name="Normal 12 2 5 2 3" xfId="13571" xr:uid="{00000000-0005-0000-0000-00000D410000}"/>
    <cellStyle name="Normal 12 2 5 3" xfId="15523" xr:uid="{00000000-0005-0000-0000-00000E410000}"/>
    <cellStyle name="Normal 12 2 5 4" xfId="11276" xr:uid="{00000000-0005-0000-0000-00000F410000}"/>
    <cellStyle name="Normal 12 2 5_RH et QS" xfId="7404" xr:uid="{00000000-0005-0000-0000-000010410000}"/>
    <cellStyle name="Normal 12 2 6" xfId="4564" xr:uid="{00000000-0005-0000-0000-000011410000}"/>
    <cellStyle name="Normal 12 2 6 2" xfId="7405" xr:uid="{00000000-0005-0000-0000-000012410000}"/>
    <cellStyle name="Normal 12 2 6 2 2" xfId="16765" xr:uid="{00000000-0005-0000-0000-000013410000}"/>
    <cellStyle name="Normal 12 2 6 2 3" xfId="13573" xr:uid="{00000000-0005-0000-0000-000014410000}"/>
    <cellStyle name="Normal 12 2 6 3" xfId="15548" xr:uid="{00000000-0005-0000-0000-000015410000}"/>
    <cellStyle name="Normal 12 2 6 4" xfId="11309" xr:uid="{00000000-0005-0000-0000-000016410000}"/>
    <cellStyle name="Normal 12 2 6_RH et QS" xfId="7406" xr:uid="{00000000-0005-0000-0000-000017410000}"/>
    <cellStyle name="Normal 12 2 7" xfId="4729" xr:uid="{00000000-0005-0000-0000-000018410000}"/>
    <cellStyle name="Normal 12 2 7 2" xfId="7407" xr:uid="{00000000-0005-0000-0000-000019410000}"/>
    <cellStyle name="Normal 12 2 7 2 2" xfId="16766" xr:uid="{00000000-0005-0000-0000-00001A410000}"/>
    <cellStyle name="Normal 12 2 7 2 3" xfId="13575" xr:uid="{00000000-0005-0000-0000-00001B410000}"/>
    <cellStyle name="Normal 12 2 7 3" xfId="15713" xr:uid="{00000000-0005-0000-0000-00001C410000}"/>
    <cellStyle name="Normal 12 2 7 4" xfId="11474" xr:uid="{00000000-0005-0000-0000-00001D410000}"/>
    <cellStyle name="Normal 12 2 7_RH et QS" xfId="7408" xr:uid="{00000000-0005-0000-0000-00001E410000}"/>
    <cellStyle name="Normal 12 2 8" xfId="7409" xr:uid="{00000000-0005-0000-0000-00001F410000}"/>
    <cellStyle name="Normal 12 2 8 2" xfId="16767" xr:uid="{00000000-0005-0000-0000-000020410000}"/>
    <cellStyle name="Normal 12 2 8 3" xfId="13577" xr:uid="{00000000-0005-0000-0000-000021410000}"/>
    <cellStyle name="Normal 12 2 9" xfId="7410" xr:uid="{00000000-0005-0000-0000-000022410000}"/>
    <cellStyle name="Normal 12 2 9 2" xfId="16768" xr:uid="{00000000-0005-0000-0000-000023410000}"/>
    <cellStyle name="Normal 12 2 9 3" xfId="13578" xr:uid="{00000000-0005-0000-0000-000024410000}"/>
    <cellStyle name="Normal 12 2_RH et QS" xfId="7411" xr:uid="{00000000-0005-0000-0000-000025410000}"/>
    <cellStyle name="Normal 12 3" xfId="4045" xr:uid="{00000000-0005-0000-0000-000026410000}"/>
    <cellStyle name="Normal 12 4" xfId="4327" xr:uid="{00000000-0005-0000-0000-000027410000}"/>
    <cellStyle name="Normal 12 4 2" xfId="4632" xr:uid="{00000000-0005-0000-0000-000028410000}"/>
    <cellStyle name="Normal 12 4 2 2" xfId="7412" xr:uid="{00000000-0005-0000-0000-000029410000}"/>
    <cellStyle name="Normal 12 4 2 2 2" xfId="16769" xr:uid="{00000000-0005-0000-0000-00002A410000}"/>
    <cellStyle name="Normal 12 4 2 2 3" xfId="13580" xr:uid="{00000000-0005-0000-0000-00002B410000}"/>
    <cellStyle name="Normal 12 4 2 3" xfId="15616" xr:uid="{00000000-0005-0000-0000-00002C410000}"/>
    <cellStyle name="Normal 12 4 2 4" xfId="11377" xr:uid="{00000000-0005-0000-0000-00002D410000}"/>
    <cellStyle name="Normal 12 4 2_RH et QS" xfId="7413" xr:uid="{00000000-0005-0000-0000-00002E410000}"/>
    <cellStyle name="Normal 12 4 3" xfId="4797" xr:uid="{00000000-0005-0000-0000-00002F410000}"/>
    <cellStyle name="Normal 12 4 3 2" xfId="7414" xr:uid="{00000000-0005-0000-0000-000030410000}"/>
    <cellStyle name="Normal 12 4 3 2 2" xfId="16770" xr:uid="{00000000-0005-0000-0000-000031410000}"/>
    <cellStyle name="Normal 12 4 3 2 3" xfId="13582" xr:uid="{00000000-0005-0000-0000-000032410000}"/>
    <cellStyle name="Normal 12 4 3 3" xfId="15781" xr:uid="{00000000-0005-0000-0000-000033410000}"/>
    <cellStyle name="Normal 12 4 3 4" xfId="11542" xr:uid="{00000000-0005-0000-0000-000034410000}"/>
    <cellStyle name="Normal 12 4 3_RH et QS" xfId="7415" xr:uid="{00000000-0005-0000-0000-000035410000}"/>
    <cellStyle name="Normal 12 4 4" xfId="7416" xr:uid="{00000000-0005-0000-0000-000036410000}"/>
    <cellStyle name="Normal 12 4 4 2" xfId="16771" xr:uid="{00000000-0005-0000-0000-000037410000}"/>
    <cellStyle name="Normal 12 4 4 3" xfId="13584" xr:uid="{00000000-0005-0000-0000-000038410000}"/>
    <cellStyle name="Normal 12 4 5" xfId="15401" xr:uid="{00000000-0005-0000-0000-000039410000}"/>
    <cellStyle name="Normal 12 4 6" xfId="11098" xr:uid="{00000000-0005-0000-0000-00003A410000}"/>
    <cellStyle name="Normal 12 4_RH et QS" xfId="7417" xr:uid="{00000000-0005-0000-0000-00003B410000}"/>
    <cellStyle name="Normal 12 5" xfId="4447" xr:uid="{00000000-0005-0000-0000-00003C410000}"/>
    <cellStyle name="Normal 12 5 2" xfId="4699" xr:uid="{00000000-0005-0000-0000-00003D410000}"/>
    <cellStyle name="Normal 12 5 2 2" xfId="7418" xr:uid="{00000000-0005-0000-0000-00003E410000}"/>
    <cellStyle name="Normal 12 5 2 2 2" xfId="16772" xr:uid="{00000000-0005-0000-0000-00003F410000}"/>
    <cellStyle name="Normal 12 5 2 2 3" xfId="13586" xr:uid="{00000000-0005-0000-0000-000040410000}"/>
    <cellStyle name="Normal 12 5 2 3" xfId="15683" xr:uid="{00000000-0005-0000-0000-000041410000}"/>
    <cellStyle name="Normal 12 5 2 4" xfId="11444" xr:uid="{00000000-0005-0000-0000-000042410000}"/>
    <cellStyle name="Normal 12 5 2_RH et QS" xfId="7419" xr:uid="{00000000-0005-0000-0000-000043410000}"/>
    <cellStyle name="Normal 12 5 3" xfId="4867" xr:uid="{00000000-0005-0000-0000-000044410000}"/>
    <cellStyle name="Normal 12 5 3 2" xfId="7420" xr:uid="{00000000-0005-0000-0000-000045410000}"/>
    <cellStyle name="Normal 12 5 3 2 2" xfId="16773" xr:uid="{00000000-0005-0000-0000-000046410000}"/>
    <cellStyle name="Normal 12 5 3 2 3" xfId="13588" xr:uid="{00000000-0005-0000-0000-000047410000}"/>
    <cellStyle name="Normal 12 5 3 3" xfId="15851" xr:uid="{00000000-0005-0000-0000-000048410000}"/>
    <cellStyle name="Normal 12 5 3 4" xfId="11612" xr:uid="{00000000-0005-0000-0000-000049410000}"/>
    <cellStyle name="Normal 12 5 3_RH et QS" xfId="7421" xr:uid="{00000000-0005-0000-0000-00004A410000}"/>
    <cellStyle name="Normal 12 5 4" xfId="7422" xr:uid="{00000000-0005-0000-0000-00004B410000}"/>
    <cellStyle name="Normal 12 5 4 2" xfId="16774" xr:uid="{00000000-0005-0000-0000-00004C410000}"/>
    <cellStyle name="Normal 12 5 4 3" xfId="13590" xr:uid="{00000000-0005-0000-0000-00004D410000}"/>
    <cellStyle name="Normal 12 5 5" xfId="15473" xr:uid="{00000000-0005-0000-0000-00004E410000}"/>
    <cellStyle name="Normal 12 5 6" xfId="11211" xr:uid="{00000000-0005-0000-0000-00004F410000}"/>
    <cellStyle name="Normal 12 5_RH et QS" xfId="7423" xr:uid="{00000000-0005-0000-0000-000050410000}"/>
    <cellStyle name="Normal 12 6" xfId="4554" xr:uid="{00000000-0005-0000-0000-000051410000}"/>
    <cellStyle name="Normal 12 6 2" xfId="7424" xr:uid="{00000000-0005-0000-0000-000052410000}"/>
    <cellStyle name="Normal 12 6 2 2" xfId="16775" xr:uid="{00000000-0005-0000-0000-000053410000}"/>
    <cellStyle name="Normal 12 6 2 3" xfId="13592" xr:uid="{00000000-0005-0000-0000-000054410000}"/>
    <cellStyle name="Normal 12 6 3" xfId="15538" xr:uid="{00000000-0005-0000-0000-000055410000}"/>
    <cellStyle name="Normal 12 6 4" xfId="11299" xr:uid="{00000000-0005-0000-0000-000056410000}"/>
    <cellStyle name="Normal 12 6_RH et QS" xfId="7425" xr:uid="{00000000-0005-0000-0000-000057410000}"/>
    <cellStyle name="Normal 12 7" xfId="4719" xr:uid="{00000000-0005-0000-0000-000058410000}"/>
    <cellStyle name="Normal 12 7 2" xfId="7426" xr:uid="{00000000-0005-0000-0000-000059410000}"/>
    <cellStyle name="Normal 12 7 2 2" xfId="16776" xr:uid="{00000000-0005-0000-0000-00005A410000}"/>
    <cellStyle name="Normal 12 7 2 3" xfId="13594" xr:uid="{00000000-0005-0000-0000-00005B410000}"/>
    <cellStyle name="Normal 12 7 3" xfId="15703" xr:uid="{00000000-0005-0000-0000-00005C410000}"/>
    <cellStyle name="Normal 12 7 4" xfId="11464" xr:uid="{00000000-0005-0000-0000-00005D410000}"/>
    <cellStyle name="Normal 12 7_RH et QS" xfId="7427" xr:uid="{00000000-0005-0000-0000-00005E410000}"/>
    <cellStyle name="Normal 12 8" xfId="7428" xr:uid="{00000000-0005-0000-0000-00005F410000}"/>
    <cellStyle name="Normal 12 8 2" xfId="16777" xr:uid="{00000000-0005-0000-0000-000060410000}"/>
    <cellStyle name="Normal 12 8 3" xfId="13596" xr:uid="{00000000-0005-0000-0000-000061410000}"/>
    <cellStyle name="Normal 12 9" xfId="7429" xr:uid="{00000000-0005-0000-0000-000062410000}"/>
    <cellStyle name="Normal 12 9 2" xfId="16778" xr:uid="{00000000-0005-0000-0000-000063410000}"/>
    <cellStyle name="Normal 12 9 3" xfId="13597" xr:uid="{00000000-0005-0000-0000-000064410000}"/>
    <cellStyle name="Normal 12_Parc Mobile" xfId="7430" xr:uid="{00000000-0005-0000-0000-000065410000}"/>
    <cellStyle name="Normal 13" xfId="3512" xr:uid="{00000000-0005-0000-0000-000066410000}"/>
    <cellStyle name="Normal 13 2" xfId="4199" xr:uid="{00000000-0005-0000-0000-000067410000}"/>
    <cellStyle name="Normal 13 2 2" xfId="4525" xr:uid="{00000000-0005-0000-0000-000068410000}"/>
    <cellStyle name="Normal 13 2 2 2" xfId="7431" xr:uid="{00000000-0005-0000-0000-000069410000}"/>
    <cellStyle name="Normal 13 2 2 2 2" xfId="16779" xr:uid="{00000000-0005-0000-0000-00006A410000}"/>
    <cellStyle name="Normal 13 2 2 2 3" xfId="13598" xr:uid="{00000000-0005-0000-0000-00006B410000}"/>
    <cellStyle name="Normal 13 2 2 3" xfId="15524" xr:uid="{00000000-0005-0000-0000-00006C410000}"/>
    <cellStyle name="Normal 13 2 2 4" xfId="11277" xr:uid="{00000000-0005-0000-0000-00006D410000}"/>
    <cellStyle name="Normal 13 2 2_RH et QS" xfId="7432" xr:uid="{00000000-0005-0000-0000-00006E410000}"/>
    <cellStyle name="Normal 13 3" xfId="7433" xr:uid="{00000000-0005-0000-0000-00006F410000}"/>
    <cellStyle name="Normal 13 3 2" xfId="7434" xr:uid="{00000000-0005-0000-0000-000070410000}"/>
    <cellStyle name="Normal 13 3 2 2" xfId="16781" xr:uid="{00000000-0005-0000-0000-000071410000}"/>
    <cellStyle name="Normal 13 3 2 3" xfId="13601" xr:uid="{00000000-0005-0000-0000-000072410000}"/>
    <cellStyle name="Normal 13 3 3" xfId="16780" xr:uid="{00000000-0005-0000-0000-000073410000}"/>
    <cellStyle name="Normal 13 3 4" xfId="13600" xr:uid="{00000000-0005-0000-0000-000074410000}"/>
    <cellStyle name="Normal 13 3_RH et QS" xfId="7435" xr:uid="{00000000-0005-0000-0000-000075410000}"/>
    <cellStyle name="Normal 13_RH et QS" xfId="7436" xr:uid="{00000000-0005-0000-0000-000076410000}"/>
    <cellStyle name="Normal 14" xfId="3513" xr:uid="{00000000-0005-0000-0000-000077410000}"/>
    <cellStyle name="Normal 14 2" xfId="4208" xr:uid="{00000000-0005-0000-0000-000078410000}"/>
    <cellStyle name="Normal 14 2 2" xfId="4526" xr:uid="{00000000-0005-0000-0000-000079410000}"/>
    <cellStyle name="Normal 14 2 2 2" xfId="7437" xr:uid="{00000000-0005-0000-0000-00007A410000}"/>
    <cellStyle name="Normal 14 2 2 2 2" xfId="16782" xr:uid="{00000000-0005-0000-0000-00007B410000}"/>
    <cellStyle name="Normal 14 2 2 2 3" xfId="13604" xr:uid="{00000000-0005-0000-0000-00007C410000}"/>
    <cellStyle name="Normal 14 2 2 3" xfId="15525" xr:uid="{00000000-0005-0000-0000-00007D410000}"/>
    <cellStyle name="Normal 14 2 2 4" xfId="11278" xr:uid="{00000000-0005-0000-0000-00007E410000}"/>
    <cellStyle name="Normal 14 2 2_RH et QS" xfId="7438" xr:uid="{00000000-0005-0000-0000-00007F410000}"/>
    <cellStyle name="Normal 14 3" xfId="7439" xr:uid="{00000000-0005-0000-0000-000080410000}"/>
    <cellStyle name="Normal 14 3 2" xfId="7440" xr:uid="{00000000-0005-0000-0000-000081410000}"/>
    <cellStyle name="Normal 14 3 2 2" xfId="16784" xr:uid="{00000000-0005-0000-0000-000082410000}"/>
    <cellStyle name="Normal 14 3 2 3" xfId="13607" xr:uid="{00000000-0005-0000-0000-000083410000}"/>
    <cellStyle name="Normal 14 3 3" xfId="16783" xr:uid="{00000000-0005-0000-0000-000084410000}"/>
    <cellStyle name="Normal 14 3 4" xfId="13606" xr:uid="{00000000-0005-0000-0000-000085410000}"/>
    <cellStyle name="Normal 14 3_RH et QS" xfId="7441" xr:uid="{00000000-0005-0000-0000-000086410000}"/>
    <cellStyle name="Normal 14_RH et QS" xfId="7442" xr:uid="{00000000-0005-0000-0000-000087410000}"/>
    <cellStyle name="Normal 15" xfId="3514" xr:uid="{00000000-0005-0000-0000-000088410000}"/>
    <cellStyle name="Normal 15 2" xfId="4209" xr:uid="{00000000-0005-0000-0000-000089410000}"/>
    <cellStyle name="Normal 15 2 2" xfId="4527" xr:uid="{00000000-0005-0000-0000-00008A410000}"/>
    <cellStyle name="Normal 15 2 2 2" xfId="7443" xr:uid="{00000000-0005-0000-0000-00008B410000}"/>
    <cellStyle name="Normal 15 2 2 2 2" xfId="16785" xr:uid="{00000000-0005-0000-0000-00008C410000}"/>
    <cellStyle name="Normal 15 2 2 2 3" xfId="13610" xr:uid="{00000000-0005-0000-0000-00008D410000}"/>
    <cellStyle name="Normal 15 2 2 3" xfId="15526" xr:uid="{00000000-0005-0000-0000-00008E410000}"/>
    <cellStyle name="Normal 15 2 2 4" xfId="11279" xr:uid="{00000000-0005-0000-0000-00008F410000}"/>
    <cellStyle name="Normal 15 2 2_RH et QS" xfId="7444" xr:uid="{00000000-0005-0000-0000-000090410000}"/>
    <cellStyle name="Normal 15_RH et QS" xfId="7445" xr:uid="{00000000-0005-0000-0000-000091410000}"/>
    <cellStyle name="Normal 16" xfId="3515" xr:uid="{00000000-0005-0000-0000-000092410000}"/>
    <cellStyle name="Normal 16 2" xfId="3516" xr:uid="{00000000-0005-0000-0000-000093410000}"/>
    <cellStyle name="Normal 16 2 2" xfId="4528" xr:uid="{00000000-0005-0000-0000-000094410000}"/>
    <cellStyle name="Normal 16 2 2 2" xfId="7446" xr:uid="{00000000-0005-0000-0000-000095410000}"/>
    <cellStyle name="Normal 16 2 2 2 2" xfId="16786" xr:uid="{00000000-0005-0000-0000-000096410000}"/>
    <cellStyle name="Normal 16 2 2 2 3" xfId="13613" xr:uid="{00000000-0005-0000-0000-000097410000}"/>
    <cellStyle name="Normal 16 2 2 3" xfId="15527" xr:uid="{00000000-0005-0000-0000-000098410000}"/>
    <cellStyle name="Normal 16 2 2 4" xfId="11280" xr:uid="{00000000-0005-0000-0000-000099410000}"/>
    <cellStyle name="Normal 16 2 2_RH et QS" xfId="7447" xr:uid="{00000000-0005-0000-0000-00009A410000}"/>
    <cellStyle name="Normal 16 2_RH et QS" xfId="7448" xr:uid="{00000000-0005-0000-0000-00009B410000}"/>
    <cellStyle name="Normal 16 3" xfId="3517" xr:uid="{00000000-0005-0000-0000-00009C410000}"/>
    <cellStyle name="Normal 16 4" xfId="4210" xr:uid="{00000000-0005-0000-0000-00009D410000}"/>
    <cellStyle name="Normal 16_RH et QS" xfId="7449" xr:uid="{00000000-0005-0000-0000-00009E410000}"/>
    <cellStyle name="Normal 17" xfId="3518" xr:uid="{00000000-0005-0000-0000-00009F410000}"/>
    <cellStyle name="Normal 17 2" xfId="4211" xr:uid="{00000000-0005-0000-0000-0000A0410000}"/>
    <cellStyle name="Normal 17 2 2" xfId="4529" xr:uid="{00000000-0005-0000-0000-0000A1410000}"/>
    <cellStyle name="Normal 17 2 2 2" xfId="7450" xr:uid="{00000000-0005-0000-0000-0000A2410000}"/>
    <cellStyle name="Normal 17 2 2 2 2" xfId="16787" xr:uid="{00000000-0005-0000-0000-0000A3410000}"/>
    <cellStyle name="Normal 17 2 2 2 3" xfId="13617" xr:uid="{00000000-0005-0000-0000-0000A4410000}"/>
    <cellStyle name="Normal 17 2 2 3" xfId="15528" xr:uid="{00000000-0005-0000-0000-0000A5410000}"/>
    <cellStyle name="Normal 17 2 2 4" xfId="11281" xr:uid="{00000000-0005-0000-0000-0000A6410000}"/>
    <cellStyle name="Normal 17 2 2_RH et QS" xfId="7451" xr:uid="{00000000-0005-0000-0000-0000A7410000}"/>
    <cellStyle name="Normal 17_RH et QS" xfId="7452" xr:uid="{00000000-0005-0000-0000-0000A8410000}"/>
    <cellStyle name="Normal 18" xfId="3519" xr:uid="{00000000-0005-0000-0000-0000A9410000}"/>
    <cellStyle name="Normal 18 2" xfId="4212" xr:uid="{00000000-0005-0000-0000-0000AA410000}"/>
    <cellStyle name="Normal 18 2 2" xfId="4530" xr:uid="{00000000-0005-0000-0000-0000AB410000}"/>
    <cellStyle name="Normal 18 2 2 2" xfId="7453" xr:uid="{00000000-0005-0000-0000-0000AC410000}"/>
    <cellStyle name="Normal 18 2 2 2 2" xfId="16788" xr:uid="{00000000-0005-0000-0000-0000AD410000}"/>
    <cellStyle name="Normal 18 2 2 2 3" xfId="13620" xr:uid="{00000000-0005-0000-0000-0000AE410000}"/>
    <cellStyle name="Normal 18 2 2 3" xfId="15529" xr:uid="{00000000-0005-0000-0000-0000AF410000}"/>
    <cellStyle name="Normal 18 2 2 4" xfId="11282" xr:uid="{00000000-0005-0000-0000-0000B0410000}"/>
    <cellStyle name="Normal 18 2 2_RH et QS" xfId="7454" xr:uid="{00000000-0005-0000-0000-0000B1410000}"/>
    <cellStyle name="Normal 18_RH et QS" xfId="7455" xr:uid="{00000000-0005-0000-0000-0000B2410000}"/>
    <cellStyle name="Normal 19" xfId="3520" xr:uid="{00000000-0005-0000-0000-0000B3410000}"/>
    <cellStyle name="Normal 19 2" xfId="4213" xr:uid="{00000000-0005-0000-0000-0000B4410000}"/>
    <cellStyle name="Normal 19 2 2" xfId="4531" xr:uid="{00000000-0005-0000-0000-0000B5410000}"/>
    <cellStyle name="Normal 19 2 2 2" xfId="7456" xr:uid="{00000000-0005-0000-0000-0000B6410000}"/>
    <cellStyle name="Normal 19 2 2 2 2" xfId="16789" xr:uid="{00000000-0005-0000-0000-0000B7410000}"/>
    <cellStyle name="Normal 19 2 2 2 3" xfId="13623" xr:uid="{00000000-0005-0000-0000-0000B8410000}"/>
    <cellStyle name="Normal 19 2 2 3" xfId="15530" xr:uid="{00000000-0005-0000-0000-0000B9410000}"/>
    <cellStyle name="Normal 19 2 2 4" xfId="11283" xr:uid="{00000000-0005-0000-0000-0000BA410000}"/>
    <cellStyle name="Normal 19 2 2_RH et QS" xfId="7457" xr:uid="{00000000-0005-0000-0000-0000BB410000}"/>
    <cellStyle name="Normal 19_RH et QS" xfId="7458" xr:uid="{00000000-0005-0000-0000-0000BC410000}"/>
    <cellStyle name="Normal 2" xfId="2574" xr:uid="{00000000-0005-0000-0000-0000BD410000}"/>
    <cellStyle name="Normal 2 10" xfId="4047" xr:uid="{00000000-0005-0000-0000-0000BE410000}"/>
    <cellStyle name="Normal 2 11" xfId="4048" xr:uid="{00000000-0005-0000-0000-0000BF410000}"/>
    <cellStyle name="Normal 2 2" xfId="2575" xr:uid="{00000000-0005-0000-0000-0000C0410000}"/>
    <cellStyle name="Normal 2 2 10" xfId="4413" xr:uid="{00000000-0005-0000-0000-0000C1410000}"/>
    <cellStyle name="Normal 2 2 2" xfId="2576" xr:uid="{00000000-0005-0000-0000-0000C2410000}"/>
    <cellStyle name="Normal 2 2 3" xfId="3562" xr:uid="{00000000-0005-0000-0000-0000C3410000}"/>
    <cellStyle name="Normal 2 2 3 2" xfId="4049" xr:uid="{00000000-0005-0000-0000-0000C4410000}"/>
    <cellStyle name="Normal 2 2 3_RH et QS" xfId="7459" xr:uid="{00000000-0005-0000-0000-0000C5410000}"/>
    <cellStyle name="Normal 2 2 4" xfId="4050" xr:uid="{00000000-0005-0000-0000-0000C6410000}"/>
    <cellStyle name="Normal 2 2 5" xfId="4051" xr:uid="{00000000-0005-0000-0000-0000C7410000}"/>
    <cellStyle name="Normal 2 2 6" xfId="4052" xr:uid="{00000000-0005-0000-0000-0000C8410000}"/>
    <cellStyle name="Normal 2 2 7" xfId="4053" xr:uid="{00000000-0005-0000-0000-0000C9410000}"/>
    <cellStyle name="Normal 2 2 8" xfId="4054" xr:uid="{00000000-0005-0000-0000-0000CA410000}"/>
    <cellStyle name="Normal 2 2 9" xfId="4055" xr:uid="{00000000-0005-0000-0000-0000CB410000}"/>
    <cellStyle name="Normal 2 2_CA- Fixe- Seg" xfId="2577" xr:uid="{00000000-0005-0000-0000-0000CC410000}"/>
    <cellStyle name="Normal 2 3" xfId="2578" xr:uid="{00000000-0005-0000-0000-0000CD410000}"/>
    <cellStyle name="Normal 2 3 2" xfId="4056" xr:uid="{00000000-0005-0000-0000-0000CE410000}"/>
    <cellStyle name="Normal 2 3 3" xfId="4057" xr:uid="{00000000-0005-0000-0000-0000CF410000}"/>
    <cellStyle name="Normal 2 3 4" xfId="4058" xr:uid="{00000000-0005-0000-0000-0000D0410000}"/>
    <cellStyle name="Normal 2 3 5" xfId="4059" xr:uid="{00000000-0005-0000-0000-0000D1410000}"/>
    <cellStyle name="Normal 2 3 6" xfId="4060" xr:uid="{00000000-0005-0000-0000-0000D2410000}"/>
    <cellStyle name="Normal 2 3 7" xfId="4061" xr:uid="{00000000-0005-0000-0000-0000D3410000}"/>
    <cellStyle name="Normal 2 3 8" xfId="4062" xr:uid="{00000000-0005-0000-0000-0000D4410000}"/>
    <cellStyle name="Normal 2 3 9" xfId="4063" xr:uid="{00000000-0005-0000-0000-0000D5410000}"/>
    <cellStyle name="Normal 2 4" xfId="2579" xr:uid="{00000000-0005-0000-0000-0000D6410000}"/>
    <cellStyle name="Normal 2 5" xfId="4064" xr:uid="{00000000-0005-0000-0000-0000D7410000}"/>
    <cellStyle name="Normal 2 6" xfId="4065" xr:uid="{00000000-0005-0000-0000-0000D8410000}"/>
    <cellStyle name="Normal 2 7" xfId="4066" xr:uid="{00000000-0005-0000-0000-0000D9410000}"/>
    <cellStyle name="Normal 2 8" xfId="4067" xr:uid="{00000000-0005-0000-0000-0000DA410000}"/>
    <cellStyle name="Normal 2 9" xfId="4068" xr:uid="{00000000-0005-0000-0000-0000DB410000}"/>
    <cellStyle name="Normal 2_banfora" xfId="4069" xr:uid="{00000000-0005-0000-0000-0000DC410000}"/>
    <cellStyle name="Normal 20" xfId="3530" xr:uid="{00000000-0005-0000-0000-0000DD410000}"/>
    <cellStyle name="Normal 20 10" xfId="10507" xr:uid="{00000000-0005-0000-0000-0000DE410000}"/>
    <cellStyle name="Normal 20 2" xfId="3685" xr:uid="{00000000-0005-0000-0000-0000DF410000}"/>
    <cellStyle name="Normal 20 2 2" xfId="4365" xr:uid="{00000000-0005-0000-0000-0000E0410000}"/>
    <cellStyle name="Normal 20 2 2 2" xfId="4661" xr:uid="{00000000-0005-0000-0000-0000E1410000}"/>
    <cellStyle name="Normal 20 2 2 2 2" xfId="7460" xr:uid="{00000000-0005-0000-0000-0000E2410000}"/>
    <cellStyle name="Normal 20 2 2 2 2 2" xfId="16790" xr:uid="{00000000-0005-0000-0000-0000E3410000}"/>
    <cellStyle name="Normal 20 2 2 2 2 3" xfId="13627" xr:uid="{00000000-0005-0000-0000-0000E4410000}"/>
    <cellStyle name="Normal 20 2 2 2 3" xfId="15645" xr:uid="{00000000-0005-0000-0000-0000E5410000}"/>
    <cellStyle name="Normal 20 2 2 2 4" xfId="11406" xr:uid="{00000000-0005-0000-0000-0000E6410000}"/>
    <cellStyle name="Normal 20 2 2 2_RH et QS" xfId="7461" xr:uid="{00000000-0005-0000-0000-0000E7410000}"/>
    <cellStyle name="Normal 20 2 2 3" xfId="4826" xr:uid="{00000000-0005-0000-0000-0000E8410000}"/>
    <cellStyle name="Normal 20 2 2 3 2" xfId="7462" xr:uid="{00000000-0005-0000-0000-0000E9410000}"/>
    <cellStyle name="Normal 20 2 2 3 2 2" xfId="16791" xr:uid="{00000000-0005-0000-0000-0000EA410000}"/>
    <cellStyle name="Normal 20 2 2 3 2 3" xfId="13629" xr:uid="{00000000-0005-0000-0000-0000EB410000}"/>
    <cellStyle name="Normal 20 2 2 3 3" xfId="15810" xr:uid="{00000000-0005-0000-0000-0000EC410000}"/>
    <cellStyle name="Normal 20 2 2 3 4" xfId="11571" xr:uid="{00000000-0005-0000-0000-0000ED410000}"/>
    <cellStyle name="Normal 20 2 2 3_RH et QS" xfId="7463" xr:uid="{00000000-0005-0000-0000-0000EE410000}"/>
    <cellStyle name="Normal 20 2 2 4" xfId="7464" xr:uid="{00000000-0005-0000-0000-0000EF410000}"/>
    <cellStyle name="Normal 20 2 2 4 2" xfId="16792" xr:uid="{00000000-0005-0000-0000-0000F0410000}"/>
    <cellStyle name="Normal 20 2 2 4 3" xfId="13631" xr:uid="{00000000-0005-0000-0000-0000F1410000}"/>
    <cellStyle name="Normal 20 2 2 5" xfId="15430" xr:uid="{00000000-0005-0000-0000-0000F2410000}"/>
    <cellStyle name="Normal 20 2 2 6" xfId="11132" xr:uid="{00000000-0005-0000-0000-0000F3410000}"/>
    <cellStyle name="Normal 20 2 2_RH et QS" xfId="7465" xr:uid="{00000000-0005-0000-0000-0000F4410000}"/>
    <cellStyle name="Normal 20 2 3" xfId="4463" xr:uid="{00000000-0005-0000-0000-0000F5410000}"/>
    <cellStyle name="Normal 20 2 3 2" xfId="4715" xr:uid="{00000000-0005-0000-0000-0000F6410000}"/>
    <cellStyle name="Normal 20 2 3 2 2" xfId="7466" xr:uid="{00000000-0005-0000-0000-0000F7410000}"/>
    <cellStyle name="Normal 20 2 3 2 2 2" xfId="16793" xr:uid="{00000000-0005-0000-0000-0000F8410000}"/>
    <cellStyle name="Normal 20 2 3 2 2 3" xfId="13633" xr:uid="{00000000-0005-0000-0000-0000F9410000}"/>
    <cellStyle name="Normal 20 2 3 2 3" xfId="15699" xr:uid="{00000000-0005-0000-0000-0000FA410000}"/>
    <cellStyle name="Normal 20 2 3 2 4" xfId="11460" xr:uid="{00000000-0005-0000-0000-0000FB410000}"/>
    <cellStyle name="Normal 20 2 3 2_RH et QS" xfId="7467" xr:uid="{00000000-0005-0000-0000-0000FC410000}"/>
    <cellStyle name="Normal 20 2 3 3" xfId="4883" xr:uid="{00000000-0005-0000-0000-0000FD410000}"/>
    <cellStyle name="Normal 20 2 3 3 2" xfId="7468" xr:uid="{00000000-0005-0000-0000-0000FE410000}"/>
    <cellStyle name="Normal 20 2 3 3 2 2" xfId="16794" xr:uid="{00000000-0005-0000-0000-0000FF410000}"/>
    <cellStyle name="Normal 20 2 3 3 2 3" xfId="13635" xr:uid="{00000000-0005-0000-0000-000000420000}"/>
    <cellStyle name="Normal 20 2 3 3 3" xfId="15867" xr:uid="{00000000-0005-0000-0000-000001420000}"/>
    <cellStyle name="Normal 20 2 3 3 4" xfId="11628" xr:uid="{00000000-0005-0000-0000-000002420000}"/>
    <cellStyle name="Normal 20 2 3 3_RH et QS" xfId="7469" xr:uid="{00000000-0005-0000-0000-000003420000}"/>
    <cellStyle name="Normal 20 2 3 4" xfId="7470" xr:uid="{00000000-0005-0000-0000-000004420000}"/>
    <cellStyle name="Normal 20 2 3 4 2" xfId="16795" xr:uid="{00000000-0005-0000-0000-000005420000}"/>
    <cellStyle name="Normal 20 2 3 4 3" xfId="13637" xr:uid="{00000000-0005-0000-0000-000006420000}"/>
    <cellStyle name="Normal 20 2 3 5" xfId="15489" xr:uid="{00000000-0005-0000-0000-000007420000}"/>
    <cellStyle name="Normal 20 2 3 6" xfId="11227" xr:uid="{00000000-0005-0000-0000-000008420000}"/>
    <cellStyle name="Normal 20 2 3_RH et QS" xfId="7471" xr:uid="{00000000-0005-0000-0000-000009420000}"/>
    <cellStyle name="Normal 20 2 4" xfId="4532" xr:uid="{00000000-0005-0000-0000-00000A420000}"/>
    <cellStyle name="Normal 20 2 4 2" xfId="7472" xr:uid="{00000000-0005-0000-0000-00000B420000}"/>
    <cellStyle name="Normal 20 2 4 2 2" xfId="16796" xr:uid="{00000000-0005-0000-0000-00000C420000}"/>
    <cellStyle name="Normal 20 2 4 2 3" xfId="13639" xr:uid="{00000000-0005-0000-0000-00000D420000}"/>
    <cellStyle name="Normal 20 2 4 3" xfId="15531" xr:uid="{00000000-0005-0000-0000-00000E420000}"/>
    <cellStyle name="Normal 20 2 4 4" xfId="11284" xr:uid="{00000000-0005-0000-0000-00000F420000}"/>
    <cellStyle name="Normal 20 2 4_RH et QS" xfId="7473" xr:uid="{00000000-0005-0000-0000-000010420000}"/>
    <cellStyle name="Normal 20 2 5" xfId="4570" xr:uid="{00000000-0005-0000-0000-000011420000}"/>
    <cellStyle name="Normal 20 2 5 2" xfId="7474" xr:uid="{00000000-0005-0000-0000-000012420000}"/>
    <cellStyle name="Normal 20 2 5 2 2" xfId="16797" xr:uid="{00000000-0005-0000-0000-000013420000}"/>
    <cellStyle name="Normal 20 2 5 2 3" xfId="13641" xr:uid="{00000000-0005-0000-0000-000014420000}"/>
    <cellStyle name="Normal 20 2 5 3" xfId="15554" xr:uid="{00000000-0005-0000-0000-000015420000}"/>
    <cellStyle name="Normal 20 2 5 4" xfId="11315" xr:uid="{00000000-0005-0000-0000-000016420000}"/>
    <cellStyle name="Normal 20 2 5_RH et QS" xfId="7475" xr:uid="{00000000-0005-0000-0000-000017420000}"/>
    <cellStyle name="Normal 20 2 6" xfId="4735" xr:uid="{00000000-0005-0000-0000-000018420000}"/>
    <cellStyle name="Normal 20 2 6 2" xfId="7476" xr:uid="{00000000-0005-0000-0000-000019420000}"/>
    <cellStyle name="Normal 20 2 6 2 2" xfId="16798" xr:uid="{00000000-0005-0000-0000-00001A420000}"/>
    <cellStyle name="Normal 20 2 6 2 3" xfId="13643" xr:uid="{00000000-0005-0000-0000-00001B420000}"/>
    <cellStyle name="Normal 20 2 6 3" xfId="15719" xr:uid="{00000000-0005-0000-0000-00001C420000}"/>
    <cellStyle name="Normal 20 2 6 4" xfId="11480" xr:uid="{00000000-0005-0000-0000-00001D420000}"/>
    <cellStyle name="Normal 20 2 6_RH et QS" xfId="7477" xr:uid="{00000000-0005-0000-0000-00001E420000}"/>
    <cellStyle name="Normal 20 2 7" xfId="7478" xr:uid="{00000000-0005-0000-0000-00001F420000}"/>
    <cellStyle name="Normal 20 2 7 2" xfId="16799" xr:uid="{00000000-0005-0000-0000-000020420000}"/>
    <cellStyle name="Normal 20 2 7 3" xfId="13645" xr:uid="{00000000-0005-0000-0000-000021420000}"/>
    <cellStyle name="Normal 20 2 8" xfId="15232" xr:uid="{00000000-0005-0000-0000-000022420000}"/>
    <cellStyle name="Normal 20 2 9" xfId="10602" xr:uid="{00000000-0005-0000-0000-000023420000}"/>
    <cellStyle name="Normal 20 2_RH et QS" xfId="7479" xr:uid="{00000000-0005-0000-0000-000024420000}"/>
    <cellStyle name="Normal 20 3" xfId="4214" xr:uid="{00000000-0005-0000-0000-000025420000}"/>
    <cellStyle name="Normal 20 4" xfId="4355" xr:uid="{00000000-0005-0000-0000-000026420000}"/>
    <cellStyle name="Normal 20 4 2" xfId="4651" xr:uid="{00000000-0005-0000-0000-000027420000}"/>
    <cellStyle name="Normal 20 4 2 2" xfId="7480" xr:uid="{00000000-0005-0000-0000-000028420000}"/>
    <cellStyle name="Normal 20 4 2 2 2" xfId="16800" xr:uid="{00000000-0005-0000-0000-000029420000}"/>
    <cellStyle name="Normal 20 4 2 2 3" xfId="13647" xr:uid="{00000000-0005-0000-0000-00002A420000}"/>
    <cellStyle name="Normal 20 4 2 3" xfId="15635" xr:uid="{00000000-0005-0000-0000-00002B420000}"/>
    <cellStyle name="Normal 20 4 2 4" xfId="11396" xr:uid="{00000000-0005-0000-0000-00002C420000}"/>
    <cellStyle name="Normal 20 4 2_RH et QS" xfId="7481" xr:uid="{00000000-0005-0000-0000-00002D420000}"/>
    <cellStyle name="Normal 20 4 3" xfId="4816" xr:uid="{00000000-0005-0000-0000-00002E420000}"/>
    <cellStyle name="Normal 20 4 3 2" xfId="7482" xr:uid="{00000000-0005-0000-0000-00002F420000}"/>
    <cellStyle name="Normal 20 4 3 2 2" xfId="16801" xr:uid="{00000000-0005-0000-0000-000030420000}"/>
    <cellStyle name="Normal 20 4 3 2 3" xfId="13649" xr:uid="{00000000-0005-0000-0000-000031420000}"/>
    <cellStyle name="Normal 20 4 3 3" xfId="15800" xr:uid="{00000000-0005-0000-0000-000032420000}"/>
    <cellStyle name="Normal 20 4 3 4" xfId="11561" xr:uid="{00000000-0005-0000-0000-000033420000}"/>
    <cellStyle name="Normal 20 4 3_RH et QS" xfId="7483" xr:uid="{00000000-0005-0000-0000-000034420000}"/>
    <cellStyle name="Normal 20 4 4" xfId="7484" xr:uid="{00000000-0005-0000-0000-000035420000}"/>
    <cellStyle name="Normal 20 4 4 2" xfId="16802" xr:uid="{00000000-0005-0000-0000-000036420000}"/>
    <cellStyle name="Normal 20 4 4 3" xfId="13651" xr:uid="{00000000-0005-0000-0000-000037420000}"/>
    <cellStyle name="Normal 20 4 5" xfId="15420" xr:uid="{00000000-0005-0000-0000-000038420000}"/>
    <cellStyle name="Normal 20 4 6" xfId="11122" xr:uid="{00000000-0005-0000-0000-000039420000}"/>
    <cellStyle name="Normal 20 4_RH et QS" xfId="7485" xr:uid="{00000000-0005-0000-0000-00003A420000}"/>
    <cellStyle name="Normal 20 5" xfId="4453" xr:uid="{00000000-0005-0000-0000-00003B420000}"/>
    <cellStyle name="Normal 20 5 2" xfId="4705" xr:uid="{00000000-0005-0000-0000-00003C420000}"/>
    <cellStyle name="Normal 20 5 2 2" xfId="7486" xr:uid="{00000000-0005-0000-0000-00003D420000}"/>
    <cellStyle name="Normal 20 5 2 2 2" xfId="16803" xr:uid="{00000000-0005-0000-0000-00003E420000}"/>
    <cellStyle name="Normal 20 5 2 2 3" xfId="13653" xr:uid="{00000000-0005-0000-0000-00003F420000}"/>
    <cellStyle name="Normal 20 5 2 3" xfId="15689" xr:uid="{00000000-0005-0000-0000-000040420000}"/>
    <cellStyle name="Normal 20 5 2 4" xfId="11450" xr:uid="{00000000-0005-0000-0000-000041420000}"/>
    <cellStyle name="Normal 20 5 2_RH et QS" xfId="7487" xr:uid="{00000000-0005-0000-0000-000042420000}"/>
    <cellStyle name="Normal 20 5 3" xfId="4873" xr:uid="{00000000-0005-0000-0000-000043420000}"/>
    <cellStyle name="Normal 20 5 3 2" xfId="7488" xr:uid="{00000000-0005-0000-0000-000044420000}"/>
    <cellStyle name="Normal 20 5 3 2 2" xfId="16804" xr:uid="{00000000-0005-0000-0000-000045420000}"/>
    <cellStyle name="Normal 20 5 3 2 3" xfId="13655" xr:uid="{00000000-0005-0000-0000-000046420000}"/>
    <cellStyle name="Normal 20 5 3 3" xfId="15857" xr:uid="{00000000-0005-0000-0000-000047420000}"/>
    <cellStyle name="Normal 20 5 3 4" xfId="11618" xr:uid="{00000000-0005-0000-0000-000048420000}"/>
    <cellStyle name="Normal 20 5 3_RH et QS" xfId="7489" xr:uid="{00000000-0005-0000-0000-000049420000}"/>
    <cellStyle name="Normal 20 5 4" xfId="7490" xr:uid="{00000000-0005-0000-0000-00004A420000}"/>
    <cellStyle name="Normal 20 5 4 2" xfId="16805" xr:uid="{00000000-0005-0000-0000-00004B420000}"/>
    <cellStyle name="Normal 20 5 4 3" xfId="13657" xr:uid="{00000000-0005-0000-0000-00004C420000}"/>
    <cellStyle name="Normal 20 5 5" xfId="15479" xr:uid="{00000000-0005-0000-0000-00004D420000}"/>
    <cellStyle name="Normal 20 5 6" xfId="11217" xr:uid="{00000000-0005-0000-0000-00004E420000}"/>
    <cellStyle name="Normal 20 5_RH et QS" xfId="7491" xr:uid="{00000000-0005-0000-0000-00004F420000}"/>
    <cellStyle name="Normal 20 6" xfId="4560" xr:uid="{00000000-0005-0000-0000-000050420000}"/>
    <cellStyle name="Normal 20 6 2" xfId="7492" xr:uid="{00000000-0005-0000-0000-000051420000}"/>
    <cellStyle name="Normal 20 6 2 2" xfId="16806" xr:uid="{00000000-0005-0000-0000-000052420000}"/>
    <cellStyle name="Normal 20 6 2 3" xfId="13659" xr:uid="{00000000-0005-0000-0000-000053420000}"/>
    <cellStyle name="Normal 20 6 3" xfId="15544" xr:uid="{00000000-0005-0000-0000-000054420000}"/>
    <cellStyle name="Normal 20 6 4" xfId="11305" xr:uid="{00000000-0005-0000-0000-000055420000}"/>
    <cellStyle name="Normal 20 6_RH et QS" xfId="7493" xr:uid="{00000000-0005-0000-0000-000056420000}"/>
    <cellStyle name="Normal 20 7" xfId="4725" xr:uid="{00000000-0005-0000-0000-000057420000}"/>
    <cellStyle name="Normal 20 7 2" xfId="7494" xr:uid="{00000000-0005-0000-0000-000058420000}"/>
    <cellStyle name="Normal 20 7 2 2" xfId="16807" xr:uid="{00000000-0005-0000-0000-000059420000}"/>
    <cellStyle name="Normal 20 7 2 3" xfId="13661" xr:uid="{00000000-0005-0000-0000-00005A420000}"/>
    <cellStyle name="Normal 20 7 3" xfId="15709" xr:uid="{00000000-0005-0000-0000-00005B420000}"/>
    <cellStyle name="Normal 20 7 4" xfId="11470" xr:uid="{00000000-0005-0000-0000-00005C420000}"/>
    <cellStyle name="Normal 20 7_RH et QS" xfId="7495" xr:uid="{00000000-0005-0000-0000-00005D420000}"/>
    <cellStyle name="Normal 20 8" xfId="7496" xr:uid="{00000000-0005-0000-0000-00005E420000}"/>
    <cellStyle name="Normal 20 8 2" xfId="16808" xr:uid="{00000000-0005-0000-0000-00005F420000}"/>
    <cellStyle name="Normal 20 8 3" xfId="13663" xr:uid="{00000000-0005-0000-0000-000060420000}"/>
    <cellStyle name="Normal 20 9" xfId="15215" xr:uid="{00000000-0005-0000-0000-000061420000}"/>
    <cellStyle name="Normal 20_RH et QS" xfId="7497" xr:uid="{00000000-0005-0000-0000-000062420000}"/>
    <cellStyle name="Normal 21" xfId="3533" xr:uid="{00000000-0005-0000-0000-000063420000}"/>
    <cellStyle name="Normal 21 10" xfId="10510" xr:uid="{00000000-0005-0000-0000-000064420000}"/>
    <cellStyle name="Normal 21 2" xfId="3687" xr:uid="{00000000-0005-0000-0000-000065420000}"/>
    <cellStyle name="Normal 21 2 2" xfId="4367" xr:uid="{00000000-0005-0000-0000-000066420000}"/>
    <cellStyle name="Normal 21 2 2 2" xfId="4663" xr:uid="{00000000-0005-0000-0000-000067420000}"/>
    <cellStyle name="Normal 21 2 2 2 2" xfId="7498" xr:uid="{00000000-0005-0000-0000-000068420000}"/>
    <cellStyle name="Normal 21 2 2 2 2 2" xfId="16809" xr:uid="{00000000-0005-0000-0000-000069420000}"/>
    <cellStyle name="Normal 21 2 2 2 2 3" xfId="13665" xr:uid="{00000000-0005-0000-0000-00006A420000}"/>
    <cellStyle name="Normal 21 2 2 2 3" xfId="15647" xr:uid="{00000000-0005-0000-0000-00006B420000}"/>
    <cellStyle name="Normal 21 2 2 2 4" xfId="11408" xr:uid="{00000000-0005-0000-0000-00006C420000}"/>
    <cellStyle name="Normal 21 2 2 2_RH et QS" xfId="7499" xr:uid="{00000000-0005-0000-0000-00006D420000}"/>
    <cellStyle name="Normal 21 2 2 3" xfId="4828" xr:uid="{00000000-0005-0000-0000-00006E420000}"/>
    <cellStyle name="Normal 21 2 2 3 2" xfId="7500" xr:uid="{00000000-0005-0000-0000-00006F420000}"/>
    <cellStyle name="Normal 21 2 2 3 2 2" xfId="16810" xr:uid="{00000000-0005-0000-0000-000070420000}"/>
    <cellStyle name="Normal 21 2 2 3 2 3" xfId="13667" xr:uid="{00000000-0005-0000-0000-000071420000}"/>
    <cellStyle name="Normal 21 2 2 3 3" xfId="15812" xr:uid="{00000000-0005-0000-0000-000072420000}"/>
    <cellStyle name="Normal 21 2 2 3 4" xfId="11573" xr:uid="{00000000-0005-0000-0000-000073420000}"/>
    <cellStyle name="Normal 21 2 2 3_RH et QS" xfId="7501" xr:uid="{00000000-0005-0000-0000-000074420000}"/>
    <cellStyle name="Normal 21 2 2 4" xfId="7502" xr:uid="{00000000-0005-0000-0000-000075420000}"/>
    <cellStyle name="Normal 21 2 2 4 2" xfId="16811" xr:uid="{00000000-0005-0000-0000-000076420000}"/>
    <cellStyle name="Normal 21 2 2 4 3" xfId="13669" xr:uid="{00000000-0005-0000-0000-000077420000}"/>
    <cellStyle name="Normal 21 2 2 5" xfId="15432" xr:uid="{00000000-0005-0000-0000-000078420000}"/>
    <cellStyle name="Normal 21 2 2 6" xfId="11134" xr:uid="{00000000-0005-0000-0000-000079420000}"/>
    <cellStyle name="Normal 21 2 2_RH et QS" xfId="7503" xr:uid="{00000000-0005-0000-0000-00007A420000}"/>
    <cellStyle name="Normal 21 2 3" xfId="4465" xr:uid="{00000000-0005-0000-0000-00007B420000}"/>
    <cellStyle name="Normal 21 2 3 2" xfId="4717" xr:uid="{00000000-0005-0000-0000-00007C420000}"/>
    <cellStyle name="Normal 21 2 3 2 2" xfId="7504" xr:uid="{00000000-0005-0000-0000-00007D420000}"/>
    <cellStyle name="Normal 21 2 3 2 2 2" xfId="16812" xr:uid="{00000000-0005-0000-0000-00007E420000}"/>
    <cellStyle name="Normal 21 2 3 2 2 3" xfId="13671" xr:uid="{00000000-0005-0000-0000-00007F420000}"/>
    <cellStyle name="Normal 21 2 3 2 3" xfId="15701" xr:uid="{00000000-0005-0000-0000-000080420000}"/>
    <cellStyle name="Normal 21 2 3 2 4" xfId="11462" xr:uid="{00000000-0005-0000-0000-000081420000}"/>
    <cellStyle name="Normal 21 2 3 2_RH et QS" xfId="7505" xr:uid="{00000000-0005-0000-0000-000082420000}"/>
    <cellStyle name="Normal 21 2 3 3" xfId="4885" xr:uid="{00000000-0005-0000-0000-000083420000}"/>
    <cellStyle name="Normal 21 2 3 3 2" xfId="7506" xr:uid="{00000000-0005-0000-0000-000084420000}"/>
    <cellStyle name="Normal 21 2 3 3 2 2" xfId="16813" xr:uid="{00000000-0005-0000-0000-000085420000}"/>
    <cellStyle name="Normal 21 2 3 3 2 3" xfId="13673" xr:uid="{00000000-0005-0000-0000-000086420000}"/>
    <cellStyle name="Normal 21 2 3 3 3" xfId="15869" xr:uid="{00000000-0005-0000-0000-000087420000}"/>
    <cellStyle name="Normal 21 2 3 3 4" xfId="11630" xr:uid="{00000000-0005-0000-0000-000088420000}"/>
    <cellStyle name="Normal 21 2 3 3_RH et QS" xfId="7507" xr:uid="{00000000-0005-0000-0000-000089420000}"/>
    <cellStyle name="Normal 21 2 3 4" xfId="7508" xr:uid="{00000000-0005-0000-0000-00008A420000}"/>
    <cellStyle name="Normal 21 2 3 4 2" xfId="16814" xr:uid="{00000000-0005-0000-0000-00008B420000}"/>
    <cellStyle name="Normal 21 2 3 4 3" xfId="13675" xr:uid="{00000000-0005-0000-0000-00008C420000}"/>
    <cellStyle name="Normal 21 2 3 5" xfId="15491" xr:uid="{00000000-0005-0000-0000-00008D420000}"/>
    <cellStyle name="Normal 21 2 3 6" xfId="11229" xr:uid="{00000000-0005-0000-0000-00008E420000}"/>
    <cellStyle name="Normal 21 2 3_RH et QS" xfId="7509" xr:uid="{00000000-0005-0000-0000-00008F420000}"/>
    <cellStyle name="Normal 21 2 4" xfId="4533" xr:uid="{00000000-0005-0000-0000-000090420000}"/>
    <cellStyle name="Normal 21 2 4 2" xfId="7510" xr:uid="{00000000-0005-0000-0000-000091420000}"/>
    <cellStyle name="Normal 21 2 4 2 2" xfId="16815" xr:uid="{00000000-0005-0000-0000-000092420000}"/>
    <cellStyle name="Normal 21 2 4 2 3" xfId="13677" xr:uid="{00000000-0005-0000-0000-000093420000}"/>
    <cellStyle name="Normal 21 2 4 3" xfId="15532" xr:uid="{00000000-0005-0000-0000-000094420000}"/>
    <cellStyle name="Normal 21 2 4 4" xfId="11285" xr:uid="{00000000-0005-0000-0000-000095420000}"/>
    <cellStyle name="Normal 21 2 4_RH et QS" xfId="7511" xr:uid="{00000000-0005-0000-0000-000096420000}"/>
    <cellStyle name="Normal 21 2 5" xfId="4572" xr:uid="{00000000-0005-0000-0000-000097420000}"/>
    <cellStyle name="Normal 21 2 5 2" xfId="7512" xr:uid="{00000000-0005-0000-0000-000098420000}"/>
    <cellStyle name="Normal 21 2 5 2 2" xfId="16816" xr:uid="{00000000-0005-0000-0000-000099420000}"/>
    <cellStyle name="Normal 21 2 5 2 3" xfId="13679" xr:uid="{00000000-0005-0000-0000-00009A420000}"/>
    <cellStyle name="Normal 21 2 5 3" xfId="15556" xr:uid="{00000000-0005-0000-0000-00009B420000}"/>
    <cellStyle name="Normal 21 2 5 4" xfId="11317" xr:uid="{00000000-0005-0000-0000-00009C420000}"/>
    <cellStyle name="Normal 21 2 5_RH et QS" xfId="7513" xr:uid="{00000000-0005-0000-0000-00009D420000}"/>
    <cellStyle name="Normal 21 2 6" xfId="4737" xr:uid="{00000000-0005-0000-0000-00009E420000}"/>
    <cellStyle name="Normal 21 2 6 2" xfId="7514" xr:uid="{00000000-0005-0000-0000-00009F420000}"/>
    <cellStyle name="Normal 21 2 6 2 2" xfId="16817" xr:uid="{00000000-0005-0000-0000-0000A0420000}"/>
    <cellStyle name="Normal 21 2 6 2 3" xfId="13681" xr:uid="{00000000-0005-0000-0000-0000A1420000}"/>
    <cellStyle name="Normal 21 2 6 3" xfId="15721" xr:uid="{00000000-0005-0000-0000-0000A2420000}"/>
    <cellStyle name="Normal 21 2 6 4" xfId="11482" xr:uid="{00000000-0005-0000-0000-0000A3420000}"/>
    <cellStyle name="Normal 21 2 6_RH et QS" xfId="7515" xr:uid="{00000000-0005-0000-0000-0000A4420000}"/>
    <cellStyle name="Normal 21 2 7" xfId="7516" xr:uid="{00000000-0005-0000-0000-0000A5420000}"/>
    <cellStyle name="Normal 21 2 7 2" xfId="16818" xr:uid="{00000000-0005-0000-0000-0000A6420000}"/>
    <cellStyle name="Normal 21 2 7 3" xfId="13683" xr:uid="{00000000-0005-0000-0000-0000A7420000}"/>
    <cellStyle name="Normal 21 2 8" xfId="15234" xr:uid="{00000000-0005-0000-0000-0000A8420000}"/>
    <cellStyle name="Normal 21 2 9" xfId="10604" xr:uid="{00000000-0005-0000-0000-0000A9420000}"/>
    <cellStyle name="Normal 21 2_RH et QS" xfId="7517" xr:uid="{00000000-0005-0000-0000-0000AA420000}"/>
    <cellStyle name="Normal 21 3" xfId="4215" xr:uid="{00000000-0005-0000-0000-0000AB420000}"/>
    <cellStyle name="Normal 21 4" xfId="4357" xr:uid="{00000000-0005-0000-0000-0000AC420000}"/>
    <cellStyle name="Normal 21 4 2" xfId="4653" xr:uid="{00000000-0005-0000-0000-0000AD420000}"/>
    <cellStyle name="Normal 21 4 2 2" xfId="7518" xr:uid="{00000000-0005-0000-0000-0000AE420000}"/>
    <cellStyle name="Normal 21 4 2 2 2" xfId="16819" xr:uid="{00000000-0005-0000-0000-0000AF420000}"/>
    <cellStyle name="Normal 21 4 2 2 3" xfId="13685" xr:uid="{00000000-0005-0000-0000-0000B0420000}"/>
    <cellStyle name="Normal 21 4 2 3" xfId="15637" xr:uid="{00000000-0005-0000-0000-0000B1420000}"/>
    <cellStyle name="Normal 21 4 2 4" xfId="11398" xr:uid="{00000000-0005-0000-0000-0000B2420000}"/>
    <cellStyle name="Normal 21 4 2_RH et QS" xfId="7519" xr:uid="{00000000-0005-0000-0000-0000B3420000}"/>
    <cellStyle name="Normal 21 4 3" xfId="4818" xr:uid="{00000000-0005-0000-0000-0000B4420000}"/>
    <cellStyle name="Normal 21 4 3 2" xfId="7520" xr:uid="{00000000-0005-0000-0000-0000B5420000}"/>
    <cellStyle name="Normal 21 4 3 2 2" xfId="16820" xr:uid="{00000000-0005-0000-0000-0000B6420000}"/>
    <cellStyle name="Normal 21 4 3 2 3" xfId="13687" xr:uid="{00000000-0005-0000-0000-0000B7420000}"/>
    <cellStyle name="Normal 21 4 3 3" xfId="15802" xr:uid="{00000000-0005-0000-0000-0000B8420000}"/>
    <cellStyle name="Normal 21 4 3 4" xfId="11563" xr:uid="{00000000-0005-0000-0000-0000B9420000}"/>
    <cellStyle name="Normal 21 4 3_RH et QS" xfId="7521" xr:uid="{00000000-0005-0000-0000-0000BA420000}"/>
    <cellStyle name="Normal 21 4 4" xfId="7522" xr:uid="{00000000-0005-0000-0000-0000BB420000}"/>
    <cellStyle name="Normal 21 4 4 2" xfId="16821" xr:uid="{00000000-0005-0000-0000-0000BC420000}"/>
    <cellStyle name="Normal 21 4 4 3" xfId="13689" xr:uid="{00000000-0005-0000-0000-0000BD420000}"/>
    <cellStyle name="Normal 21 4 5" xfId="15422" xr:uid="{00000000-0005-0000-0000-0000BE420000}"/>
    <cellStyle name="Normal 21 4 6" xfId="11124" xr:uid="{00000000-0005-0000-0000-0000BF420000}"/>
    <cellStyle name="Normal 21 4_RH et QS" xfId="7523" xr:uid="{00000000-0005-0000-0000-0000C0420000}"/>
    <cellStyle name="Normal 21 5" xfId="4455" xr:uid="{00000000-0005-0000-0000-0000C1420000}"/>
    <cellStyle name="Normal 21 5 2" xfId="4707" xr:uid="{00000000-0005-0000-0000-0000C2420000}"/>
    <cellStyle name="Normal 21 5 2 2" xfId="7524" xr:uid="{00000000-0005-0000-0000-0000C3420000}"/>
    <cellStyle name="Normal 21 5 2 2 2" xfId="16822" xr:uid="{00000000-0005-0000-0000-0000C4420000}"/>
    <cellStyle name="Normal 21 5 2 2 3" xfId="13691" xr:uid="{00000000-0005-0000-0000-0000C5420000}"/>
    <cellStyle name="Normal 21 5 2 3" xfId="15691" xr:uid="{00000000-0005-0000-0000-0000C6420000}"/>
    <cellStyle name="Normal 21 5 2 4" xfId="11452" xr:uid="{00000000-0005-0000-0000-0000C7420000}"/>
    <cellStyle name="Normal 21 5 2_RH et QS" xfId="7525" xr:uid="{00000000-0005-0000-0000-0000C8420000}"/>
    <cellStyle name="Normal 21 5 3" xfId="4875" xr:uid="{00000000-0005-0000-0000-0000C9420000}"/>
    <cellStyle name="Normal 21 5 3 2" xfId="7526" xr:uid="{00000000-0005-0000-0000-0000CA420000}"/>
    <cellStyle name="Normal 21 5 3 2 2" xfId="16823" xr:uid="{00000000-0005-0000-0000-0000CB420000}"/>
    <cellStyle name="Normal 21 5 3 2 3" xfId="13693" xr:uid="{00000000-0005-0000-0000-0000CC420000}"/>
    <cellStyle name="Normal 21 5 3 3" xfId="15859" xr:uid="{00000000-0005-0000-0000-0000CD420000}"/>
    <cellStyle name="Normal 21 5 3 4" xfId="11620" xr:uid="{00000000-0005-0000-0000-0000CE420000}"/>
    <cellStyle name="Normal 21 5 3_RH et QS" xfId="7527" xr:uid="{00000000-0005-0000-0000-0000CF420000}"/>
    <cellStyle name="Normal 21 5 4" xfId="7528" xr:uid="{00000000-0005-0000-0000-0000D0420000}"/>
    <cellStyle name="Normal 21 5 4 2" xfId="16824" xr:uid="{00000000-0005-0000-0000-0000D1420000}"/>
    <cellStyle name="Normal 21 5 4 3" xfId="13695" xr:uid="{00000000-0005-0000-0000-0000D2420000}"/>
    <cellStyle name="Normal 21 5 5" xfId="15481" xr:uid="{00000000-0005-0000-0000-0000D3420000}"/>
    <cellStyle name="Normal 21 5 6" xfId="11219" xr:uid="{00000000-0005-0000-0000-0000D4420000}"/>
    <cellStyle name="Normal 21 5_RH et QS" xfId="7529" xr:uid="{00000000-0005-0000-0000-0000D5420000}"/>
    <cellStyle name="Normal 21 6" xfId="4562" xr:uid="{00000000-0005-0000-0000-0000D6420000}"/>
    <cellStyle name="Normal 21 6 2" xfId="7530" xr:uid="{00000000-0005-0000-0000-0000D7420000}"/>
    <cellStyle name="Normal 21 6 2 2" xfId="16825" xr:uid="{00000000-0005-0000-0000-0000D8420000}"/>
    <cellStyle name="Normal 21 6 2 3" xfId="13697" xr:uid="{00000000-0005-0000-0000-0000D9420000}"/>
    <cellStyle name="Normal 21 6 3" xfId="15546" xr:uid="{00000000-0005-0000-0000-0000DA420000}"/>
    <cellStyle name="Normal 21 6 4" xfId="11307" xr:uid="{00000000-0005-0000-0000-0000DB420000}"/>
    <cellStyle name="Normal 21 6_RH et QS" xfId="7531" xr:uid="{00000000-0005-0000-0000-0000DC420000}"/>
    <cellStyle name="Normal 21 7" xfId="4727" xr:uid="{00000000-0005-0000-0000-0000DD420000}"/>
    <cellStyle name="Normal 21 7 2" xfId="7532" xr:uid="{00000000-0005-0000-0000-0000DE420000}"/>
    <cellStyle name="Normal 21 7 2 2" xfId="16826" xr:uid="{00000000-0005-0000-0000-0000DF420000}"/>
    <cellStyle name="Normal 21 7 2 3" xfId="13699" xr:uid="{00000000-0005-0000-0000-0000E0420000}"/>
    <cellStyle name="Normal 21 7 3" xfId="15711" xr:uid="{00000000-0005-0000-0000-0000E1420000}"/>
    <cellStyle name="Normal 21 7 4" xfId="11472" xr:uid="{00000000-0005-0000-0000-0000E2420000}"/>
    <cellStyle name="Normal 21 7_RH et QS" xfId="7533" xr:uid="{00000000-0005-0000-0000-0000E3420000}"/>
    <cellStyle name="Normal 21 8" xfId="7534" xr:uid="{00000000-0005-0000-0000-0000E4420000}"/>
    <cellStyle name="Normal 21 8 2" xfId="16827" xr:uid="{00000000-0005-0000-0000-0000E5420000}"/>
    <cellStyle name="Normal 21 8 3" xfId="13701" xr:uid="{00000000-0005-0000-0000-0000E6420000}"/>
    <cellStyle name="Normal 21 9" xfId="15217" xr:uid="{00000000-0005-0000-0000-0000E7420000}"/>
    <cellStyle name="Normal 21_RH et QS" xfId="7535" xr:uid="{00000000-0005-0000-0000-0000E8420000}"/>
    <cellStyle name="Normal 22" xfId="3536" xr:uid="{00000000-0005-0000-0000-0000E9420000}"/>
    <cellStyle name="Normal 22 2" xfId="4216" xr:uid="{00000000-0005-0000-0000-0000EA420000}"/>
    <cellStyle name="Normal 22 2 2" xfId="4534" xr:uid="{00000000-0005-0000-0000-0000EB420000}"/>
    <cellStyle name="Normal 22 2 2 2" xfId="7536" xr:uid="{00000000-0005-0000-0000-0000EC420000}"/>
    <cellStyle name="Normal 22 2 2 2 2" xfId="16828" xr:uid="{00000000-0005-0000-0000-0000ED420000}"/>
    <cellStyle name="Normal 22 2 2 2 3" xfId="13703" xr:uid="{00000000-0005-0000-0000-0000EE420000}"/>
    <cellStyle name="Normal 22 2 2 3" xfId="15533" xr:uid="{00000000-0005-0000-0000-0000EF420000}"/>
    <cellStyle name="Normal 22 2 2 4" xfId="11286" xr:uid="{00000000-0005-0000-0000-0000F0420000}"/>
    <cellStyle name="Normal 22 2 2_RH et QS" xfId="7537" xr:uid="{00000000-0005-0000-0000-0000F1420000}"/>
    <cellStyle name="Normal 22_RH et QS" xfId="7538" xr:uid="{00000000-0005-0000-0000-0000F2420000}"/>
    <cellStyle name="Normal 23" xfId="3732" xr:uid="{00000000-0005-0000-0000-0000F3420000}"/>
    <cellStyle name="Normal 23 2" xfId="4371" xr:uid="{00000000-0005-0000-0000-0000F4420000}"/>
    <cellStyle name="Normal 23 2 2" xfId="4667" xr:uid="{00000000-0005-0000-0000-0000F5420000}"/>
    <cellStyle name="Normal 23 2 2 2" xfId="7539" xr:uid="{00000000-0005-0000-0000-0000F6420000}"/>
    <cellStyle name="Normal 23 2 2 2 2" xfId="16829" xr:uid="{00000000-0005-0000-0000-0000F7420000}"/>
    <cellStyle name="Normal 23 2 2 2 3" xfId="13706" xr:uid="{00000000-0005-0000-0000-0000F8420000}"/>
    <cellStyle name="Normal 23 2 2 3" xfId="15651" xr:uid="{00000000-0005-0000-0000-0000F9420000}"/>
    <cellStyle name="Normal 23 2 2 4" xfId="11412" xr:uid="{00000000-0005-0000-0000-0000FA420000}"/>
    <cellStyle name="Normal 23 2 2_RH et QS" xfId="7540" xr:uid="{00000000-0005-0000-0000-0000FB420000}"/>
    <cellStyle name="Normal 23 2 3" xfId="4832" xr:uid="{00000000-0005-0000-0000-0000FC420000}"/>
    <cellStyle name="Normal 23 2 3 2" xfId="7541" xr:uid="{00000000-0005-0000-0000-0000FD420000}"/>
    <cellStyle name="Normal 23 2 3 2 2" xfId="16830" xr:uid="{00000000-0005-0000-0000-0000FE420000}"/>
    <cellStyle name="Normal 23 2 3 2 3" xfId="13708" xr:uid="{00000000-0005-0000-0000-0000FF420000}"/>
    <cellStyle name="Normal 23 2 3 3" xfId="15816" xr:uid="{00000000-0005-0000-0000-000000430000}"/>
    <cellStyle name="Normal 23 2 3 4" xfId="11577" xr:uid="{00000000-0005-0000-0000-000001430000}"/>
    <cellStyle name="Normal 23 2 3_RH et QS" xfId="7542" xr:uid="{00000000-0005-0000-0000-000002430000}"/>
    <cellStyle name="Normal 23 2 4" xfId="7543" xr:uid="{00000000-0005-0000-0000-000003430000}"/>
    <cellStyle name="Normal 23 2 4 2" xfId="16831" xr:uid="{00000000-0005-0000-0000-000004430000}"/>
    <cellStyle name="Normal 23 2 4 3" xfId="13710" xr:uid="{00000000-0005-0000-0000-000005430000}"/>
    <cellStyle name="Normal 23 2 5" xfId="15436" xr:uid="{00000000-0005-0000-0000-000006430000}"/>
    <cellStyle name="Normal 23 2 6" xfId="11138" xr:uid="{00000000-0005-0000-0000-000007430000}"/>
    <cellStyle name="Normal 23 2_RH et QS" xfId="7544" xr:uid="{00000000-0005-0000-0000-000008430000}"/>
    <cellStyle name="Normal 23 3" xfId="4535" xr:uid="{00000000-0005-0000-0000-000009430000}"/>
    <cellStyle name="Normal 23 4" xfId="4588" xr:uid="{00000000-0005-0000-0000-00000A430000}"/>
    <cellStyle name="Normal 23 4 2" xfId="7545" xr:uid="{00000000-0005-0000-0000-00000B430000}"/>
    <cellStyle name="Normal 23 4 2 2" xfId="16832" xr:uid="{00000000-0005-0000-0000-00000C430000}"/>
    <cellStyle name="Normal 23 4 2 3" xfId="13712" xr:uid="{00000000-0005-0000-0000-00000D430000}"/>
    <cellStyle name="Normal 23 4 3" xfId="15572" xr:uid="{00000000-0005-0000-0000-00000E430000}"/>
    <cellStyle name="Normal 23 4 4" xfId="11333" xr:uid="{00000000-0005-0000-0000-00000F430000}"/>
    <cellStyle name="Normal 23 4_RH et QS" xfId="7546" xr:uid="{00000000-0005-0000-0000-000010430000}"/>
    <cellStyle name="Normal 23 5" xfId="4753" xr:uid="{00000000-0005-0000-0000-000011430000}"/>
    <cellStyle name="Normal 23 5 2" xfId="7547" xr:uid="{00000000-0005-0000-0000-000012430000}"/>
    <cellStyle name="Normal 23 5 2 2" xfId="16833" xr:uid="{00000000-0005-0000-0000-000013430000}"/>
    <cellStyle name="Normal 23 5 2 3" xfId="13714" xr:uid="{00000000-0005-0000-0000-000014430000}"/>
    <cellStyle name="Normal 23 5 3" xfId="15737" xr:uid="{00000000-0005-0000-0000-000015430000}"/>
    <cellStyle name="Normal 23 5 4" xfId="11498" xr:uid="{00000000-0005-0000-0000-000016430000}"/>
    <cellStyle name="Normal 23 5_RH et QS" xfId="7548" xr:uid="{00000000-0005-0000-0000-000017430000}"/>
    <cellStyle name="Normal 23 6" xfId="7549" xr:uid="{00000000-0005-0000-0000-000018430000}"/>
    <cellStyle name="Normal 23 6 2" xfId="16834" xr:uid="{00000000-0005-0000-0000-000019430000}"/>
    <cellStyle name="Normal 23 6 3" xfId="13716" xr:uid="{00000000-0005-0000-0000-00001A430000}"/>
    <cellStyle name="Normal 23 7" xfId="15252" xr:uid="{00000000-0005-0000-0000-00001B430000}"/>
    <cellStyle name="Normal 23 8" xfId="10628" xr:uid="{00000000-0005-0000-0000-00001C430000}"/>
    <cellStyle name="Normal 23_RH et QS" xfId="7550" xr:uid="{00000000-0005-0000-0000-00001D430000}"/>
    <cellStyle name="Normal 24" xfId="3741" xr:uid="{00000000-0005-0000-0000-00001E430000}"/>
    <cellStyle name="Normal 24 2" xfId="4374" xr:uid="{00000000-0005-0000-0000-00001F430000}"/>
    <cellStyle name="Normal 24 2 2" xfId="4670" xr:uid="{00000000-0005-0000-0000-000020430000}"/>
    <cellStyle name="Normal 24 2 2 2" xfId="7551" xr:uid="{00000000-0005-0000-0000-000021430000}"/>
    <cellStyle name="Normal 24 2 2 2 2" xfId="16835" xr:uid="{00000000-0005-0000-0000-000022430000}"/>
    <cellStyle name="Normal 24 2 2 2 3" xfId="13718" xr:uid="{00000000-0005-0000-0000-000023430000}"/>
    <cellStyle name="Normal 24 2 2 3" xfId="15654" xr:uid="{00000000-0005-0000-0000-000024430000}"/>
    <cellStyle name="Normal 24 2 2 4" xfId="11415" xr:uid="{00000000-0005-0000-0000-000025430000}"/>
    <cellStyle name="Normal 24 2 2_RH et QS" xfId="7552" xr:uid="{00000000-0005-0000-0000-000026430000}"/>
    <cellStyle name="Normal 24 2 3" xfId="4835" xr:uid="{00000000-0005-0000-0000-000027430000}"/>
    <cellStyle name="Normal 24 2 3 2" xfId="7553" xr:uid="{00000000-0005-0000-0000-000028430000}"/>
    <cellStyle name="Normal 24 2 3 2 2" xfId="16836" xr:uid="{00000000-0005-0000-0000-000029430000}"/>
    <cellStyle name="Normal 24 2 3 2 3" xfId="13720" xr:uid="{00000000-0005-0000-0000-00002A430000}"/>
    <cellStyle name="Normal 24 2 3 3" xfId="15819" xr:uid="{00000000-0005-0000-0000-00002B430000}"/>
    <cellStyle name="Normal 24 2 3 4" xfId="11580" xr:uid="{00000000-0005-0000-0000-00002C430000}"/>
    <cellStyle name="Normal 24 2 3_RH et QS" xfId="7554" xr:uid="{00000000-0005-0000-0000-00002D430000}"/>
    <cellStyle name="Normal 24 2 4" xfId="7555" xr:uid="{00000000-0005-0000-0000-00002E430000}"/>
    <cellStyle name="Normal 24 2 4 2" xfId="16837" xr:uid="{00000000-0005-0000-0000-00002F430000}"/>
    <cellStyle name="Normal 24 2 4 3" xfId="13722" xr:uid="{00000000-0005-0000-0000-000030430000}"/>
    <cellStyle name="Normal 24 2 5" xfId="15439" xr:uid="{00000000-0005-0000-0000-000031430000}"/>
    <cellStyle name="Normal 24 2 6" xfId="11141" xr:uid="{00000000-0005-0000-0000-000032430000}"/>
    <cellStyle name="Normal 24 2_RH et QS" xfId="7556" xr:uid="{00000000-0005-0000-0000-000033430000}"/>
    <cellStyle name="Normal 24 3" xfId="4536" xr:uid="{00000000-0005-0000-0000-000034430000}"/>
    <cellStyle name="Normal 24 4" xfId="4591" xr:uid="{00000000-0005-0000-0000-000035430000}"/>
    <cellStyle name="Normal 24 4 2" xfId="7557" xr:uid="{00000000-0005-0000-0000-000036430000}"/>
    <cellStyle name="Normal 24 4 2 2" xfId="16838" xr:uid="{00000000-0005-0000-0000-000037430000}"/>
    <cellStyle name="Normal 24 4 2 3" xfId="13724" xr:uid="{00000000-0005-0000-0000-000038430000}"/>
    <cellStyle name="Normal 24 4 3" xfId="15575" xr:uid="{00000000-0005-0000-0000-000039430000}"/>
    <cellStyle name="Normal 24 4 4" xfId="11336" xr:uid="{00000000-0005-0000-0000-00003A430000}"/>
    <cellStyle name="Normal 24 4_RH et QS" xfId="7558" xr:uid="{00000000-0005-0000-0000-00003B430000}"/>
    <cellStyle name="Normal 24 5" xfId="4756" xr:uid="{00000000-0005-0000-0000-00003C430000}"/>
    <cellStyle name="Normal 24 5 2" xfId="7559" xr:uid="{00000000-0005-0000-0000-00003D430000}"/>
    <cellStyle name="Normal 24 5 2 2" xfId="16839" xr:uid="{00000000-0005-0000-0000-00003E430000}"/>
    <cellStyle name="Normal 24 5 2 3" xfId="13726" xr:uid="{00000000-0005-0000-0000-00003F430000}"/>
    <cellStyle name="Normal 24 5 3" xfId="15740" xr:uid="{00000000-0005-0000-0000-000040430000}"/>
    <cellStyle name="Normal 24 5 4" xfId="11501" xr:uid="{00000000-0005-0000-0000-000041430000}"/>
    <cellStyle name="Normal 24 5_RH et QS" xfId="7560" xr:uid="{00000000-0005-0000-0000-000042430000}"/>
    <cellStyle name="Normal 24 6" xfId="7561" xr:uid="{00000000-0005-0000-0000-000043430000}"/>
    <cellStyle name="Normal 24 6 2" xfId="16840" xr:uid="{00000000-0005-0000-0000-000044430000}"/>
    <cellStyle name="Normal 24 6 3" xfId="13728" xr:uid="{00000000-0005-0000-0000-000045430000}"/>
    <cellStyle name="Normal 24 7" xfId="15255" xr:uid="{00000000-0005-0000-0000-000046430000}"/>
    <cellStyle name="Normal 24 8" xfId="10632" xr:uid="{00000000-0005-0000-0000-000047430000}"/>
    <cellStyle name="Normal 24_Parc Mobile" xfId="7562" xr:uid="{00000000-0005-0000-0000-000048430000}"/>
    <cellStyle name="Normal 25" xfId="3743" xr:uid="{00000000-0005-0000-0000-000049430000}"/>
    <cellStyle name="Normal 25 2" xfId="4376" xr:uid="{00000000-0005-0000-0000-00004A430000}"/>
    <cellStyle name="Normal 25 2 2" xfId="4672" xr:uid="{00000000-0005-0000-0000-00004B430000}"/>
    <cellStyle name="Normal 25 2 2 2" xfId="7563" xr:uid="{00000000-0005-0000-0000-00004C430000}"/>
    <cellStyle name="Normal 25 2 2 2 2" xfId="16841" xr:uid="{00000000-0005-0000-0000-00004D430000}"/>
    <cellStyle name="Normal 25 2 2 2 3" xfId="13729" xr:uid="{00000000-0005-0000-0000-00004E430000}"/>
    <cellStyle name="Normal 25 2 2 3" xfId="15656" xr:uid="{00000000-0005-0000-0000-00004F430000}"/>
    <cellStyle name="Normal 25 2 2 4" xfId="11417" xr:uid="{00000000-0005-0000-0000-000050430000}"/>
    <cellStyle name="Normal 25 2 2_RH et QS" xfId="7564" xr:uid="{00000000-0005-0000-0000-000051430000}"/>
    <cellStyle name="Normal 25 2 3" xfId="4837" xr:uid="{00000000-0005-0000-0000-000052430000}"/>
    <cellStyle name="Normal 25 2 3 2" xfId="7565" xr:uid="{00000000-0005-0000-0000-000053430000}"/>
    <cellStyle name="Normal 25 2 3 2 2" xfId="16842" xr:uid="{00000000-0005-0000-0000-000054430000}"/>
    <cellStyle name="Normal 25 2 3 2 3" xfId="13731" xr:uid="{00000000-0005-0000-0000-000055430000}"/>
    <cellStyle name="Normal 25 2 3 3" xfId="15821" xr:uid="{00000000-0005-0000-0000-000056430000}"/>
    <cellStyle name="Normal 25 2 3 4" xfId="11582" xr:uid="{00000000-0005-0000-0000-000057430000}"/>
    <cellStyle name="Normal 25 2 3_RH et QS" xfId="7566" xr:uid="{00000000-0005-0000-0000-000058430000}"/>
    <cellStyle name="Normal 25 2 4" xfId="7567" xr:uid="{00000000-0005-0000-0000-000059430000}"/>
    <cellStyle name="Normal 25 2 4 2" xfId="16843" xr:uid="{00000000-0005-0000-0000-00005A430000}"/>
    <cellStyle name="Normal 25 2 4 3" xfId="13733" xr:uid="{00000000-0005-0000-0000-00005B430000}"/>
    <cellStyle name="Normal 25 2 5" xfId="15441" xr:uid="{00000000-0005-0000-0000-00005C430000}"/>
    <cellStyle name="Normal 25 2 6" xfId="11143" xr:uid="{00000000-0005-0000-0000-00005D430000}"/>
    <cellStyle name="Normal 25 2_RH et QS" xfId="7568" xr:uid="{00000000-0005-0000-0000-00005E430000}"/>
    <cellStyle name="Normal 25 3" xfId="4537" xr:uid="{00000000-0005-0000-0000-00005F430000}"/>
    <cellStyle name="Normal 25 4" xfId="4593" xr:uid="{00000000-0005-0000-0000-000060430000}"/>
    <cellStyle name="Normal 25 4 2" xfId="7569" xr:uid="{00000000-0005-0000-0000-000061430000}"/>
    <cellStyle name="Normal 25 4 2 2" xfId="16844" xr:uid="{00000000-0005-0000-0000-000062430000}"/>
    <cellStyle name="Normal 25 4 2 3" xfId="13735" xr:uid="{00000000-0005-0000-0000-000063430000}"/>
    <cellStyle name="Normal 25 4 3" xfId="15577" xr:uid="{00000000-0005-0000-0000-000064430000}"/>
    <cellStyle name="Normal 25 4 4" xfId="11338" xr:uid="{00000000-0005-0000-0000-000065430000}"/>
    <cellStyle name="Normal 25 4_RH et QS" xfId="7570" xr:uid="{00000000-0005-0000-0000-000066430000}"/>
    <cellStyle name="Normal 25 5" xfId="4758" xr:uid="{00000000-0005-0000-0000-000067430000}"/>
    <cellStyle name="Normal 25 5 2" xfId="7571" xr:uid="{00000000-0005-0000-0000-000068430000}"/>
    <cellStyle name="Normal 25 5 2 2" xfId="16845" xr:uid="{00000000-0005-0000-0000-000069430000}"/>
    <cellStyle name="Normal 25 5 2 3" xfId="13737" xr:uid="{00000000-0005-0000-0000-00006A430000}"/>
    <cellStyle name="Normal 25 5 3" xfId="15742" xr:uid="{00000000-0005-0000-0000-00006B430000}"/>
    <cellStyle name="Normal 25 5 4" xfId="11503" xr:uid="{00000000-0005-0000-0000-00006C430000}"/>
    <cellStyle name="Normal 25 5_RH et QS" xfId="7572" xr:uid="{00000000-0005-0000-0000-00006D430000}"/>
    <cellStyle name="Normal 25 6" xfId="7573" xr:uid="{00000000-0005-0000-0000-00006E430000}"/>
    <cellStyle name="Normal 25 6 2" xfId="16846" xr:uid="{00000000-0005-0000-0000-00006F430000}"/>
    <cellStyle name="Normal 25 6 3" xfId="13739" xr:uid="{00000000-0005-0000-0000-000070430000}"/>
    <cellStyle name="Normal 25 7" xfId="15257" xr:uid="{00000000-0005-0000-0000-000071430000}"/>
    <cellStyle name="Normal 25 8" xfId="10634" xr:uid="{00000000-0005-0000-0000-000072430000}"/>
    <cellStyle name="Normal 25_Parc Mobile" xfId="7574" xr:uid="{00000000-0005-0000-0000-000073430000}"/>
    <cellStyle name="Normal 26" xfId="3744" xr:uid="{00000000-0005-0000-0000-000074430000}"/>
    <cellStyle name="Normal 26 2" xfId="4377" xr:uid="{00000000-0005-0000-0000-000075430000}"/>
    <cellStyle name="Normal 26 2 2" xfId="4673" xr:uid="{00000000-0005-0000-0000-000076430000}"/>
    <cellStyle name="Normal 26 2 2 2" xfId="7575" xr:uid="{00000000-0005-0000-0000-000077430000}"/>
    <cellStyle name="Normal 26 2 2 2 2" xfId="16847" xr:uid="{00000000-0005-0000-0000-000078430000}"/>
    <cellStyle name="Normal 26 2 2 2 3" xfId="13740" xr:uid="{00000000-0005-0000-0000-000079430000}"/>
    <cellStyle name="Normal 26 2 2 3" xfId="15657" xr:uid="{00000000-0005-0000-0000-00007A430000}"/>
    <cellStyle name="Normal 26 2 2 4" xfId="11418" xr:uid="{00000000-0005-0000-0000-00007B430000}"/>
    <cellStyle name="Normal 26 2 2_RH et QS" xfId="7576" xr:uid="{00000000-0005-0000-0000-00007C430000}"/>
    <cellStyle name="Normal 26 2 3" xfId="4838" xr:uid="{00000000-0005-0000-0000-00007D430000}"/>
    <cellStyle name="Normal 26 2 3 2" xfId="7577" xr:uid="{00000000-0005-0000-0000-00007E430000}"/>
    <cellStyle name="Normal 26 2 3 2 2" xfId="16848" xr:uid="{00000000-0005-0000-0000-00007F430000}"/>
    <cellStyle name="Normal 26 2 3 2 3" xfId="13742" xr:uid="{00000000-0005-0000-0000-000080430000}"/>
    <cellStyle name="Normal 26 2 3 3" xfId="15822" xr:uid="{00000000-0005-0000-0000-000081430000}"/>
    <cellStyle name="Normal 26 2 3 4" xfId="11583" xr:uid="{00000000-0005-0000-0000-000082430000}"/>
    <cellStyle name="Normal 26 2 3_RH et QS" xfId="7578" xr:uid="{00000000-0005-0000-0000-000083430000}"/>
    <cellStyle name="Normal 26 2 4" xfId="7579" xr:uid="{00000000-0005-0000-0000-000084430000}"/>
    <cellStyle name="Normal 26 2 4 2" xfId="16849" xr:uid="{00000000-0005-0000-0000-000085430000}"/>
    <cellStyle name="Normal 26 2 4 3" xfId="13744" xr:uid="{00000000-0005-0000-0000-000086430000}"/>
    <cellStyle name="Normal 26 2 5" xfId="15442" xr:uid="{00000000-0005-0000-0000-000087430000}"/>
    <cellStyle name="Normal 26 2 6" xfId="11144" xr:uid="{00000000-0005-0000-0000-000088430000}"/>
    <cellStyle name="Normal 26 2_RH et QS" xfId="7580" xr:uid="{00000000-0005-0000-0000-000089430000}"/>
    <cellStyle name="Normal 26 3" xfId="4538" xr:uid="{00000000-0005-0000-0000-00008A430000}"/>
    <cellStyle name="Normal 26 4" xfId="4594" xr:uid="{00000000-0005-0000-0000-00008B430000}"/>
    <cellStyle name="Normal 26 4 2" xfId="7581" xr:uid="{00000000-0005-0000-0000-00008C430000}"/>
    <cellStyle name="Normal 26 4 2 2" xfId="16850" xr:uid="{00000000-0005-0000-0000-00008D430000}"/>
    <cellStyle name="Normal 26 4 2 3" xfId="13746" xr:uid="{00000000-0005-0000-0000-00008E430000}"/>
    <cellStyle name="Normal 26 4 3" xfId="15578" xr:uid="{00000000-0005-0000-0000-00008F430000}"/>
    <cellStyle name="Normal 26 4 4" xfId="11339" xr:uid="{00000000-0005-0000-0000-000090430000}"/>
    <cellStyle name="Normal 26 4_RH et QS" xfId="7582" xr:uid="{00000000-0005-0000-0000-000091430000}"/>
    <cellStyle name="Normal 26 5" xfId="4759" xr:uid="{00000000-0005-0000-0000-000092430000}"/>
    <cellStyle name="Normal 26 5 2" xfId="7583" xr:uid="{00000000-0005-0000-0000-000093430000}"/>
    <cellStyle name="Normal 26 5 2 2" xfId="16851" xr:uid="{00000000-0005-0000-0000-000094430000}"/>
    <cellStyle name="Normal 26 5 2 3" xfId="13748" xr:uid="{00000000-0005-0000-0000-000095430000}"/>
    <cellStyle name="Normal 26 5 3" xfId="15743" xr:uid="{00000000-0005-0000-0000-000096430000}"/>
    <cellStyle name="Normal 26 5 4" xfId="11504" xr:uid="{00000000-0005-0000-0000-000097430000}"/>
    <cellStyle name="Normal 26 5_RH et QS" xfId="7584" xr:uid="{00000000-0005-0000-0000-000098430000}"/>
    <cellStyle name="Normal 26 6" xfId="7585" xr:uid="{00000000-0005-0000-0000-000099430000}"/>
    <cellStyle name="Normal 26 6 2" xfId="16852" xr:uid="{00000000-0005-0000-0000-00009A430000}"/>
    <cellStyle name="Normal 26 6 3" xfId="13750" xr:uid="{00000000-0005-0000-0000-00009B430000}"/>
    <cellStyle name="Normal 26 7" xfId="15258" xr:uid="{00000000-0005-0000-0000-00009C430000}"/>
    <cellStyle name="Normal 26 8" xfId="10635" xr:uid="{00000000-0005-0000-0000-00009D430000}"/>
    <cellStyle name="Normal 26_Parc Mobile" xfId="7586" xr:uid="{00000000-0005-0000-0000-00009E430000}"/>
    <cellStyle name="Normal 27" xfId="3742" xr:uid="{00000000-0005-0000-0000-00009F430000}"/>
    <cellStyle name="Normal 27 2" xfId="4375" xr:uid="{00000000-0005-0000-0000-0000A0430000}"/>
    <cellStyle name="Normal 27 2 2" xfId="4671" xr:uid="{00000000-0005-0000-0000-0000A1430000}"/>
    <cellStyle name="Normal 27 2 2 2" xfId="7587" xr:uid="{00000000-0005-0000-0000-0000A2430000}"/>
    <cellStyle name="Normal 27 2 2 2 2" xfId="16853" xr:uid="{00000000-0005-0000-0000-0000A3430000}"/>
    <cellStyle name="Normal 27 2 2 2 3" xfId="13751" xr:uid="{00000000-0005-0000-0000-0000A4430000}"/>
    <cellStyle name="Normal 27 2 2 3" xfId="15655" xr:uid="{00000000-0005-0000-0000-0000A5430000}"/>
    <cellStyle name="Normal 27 2 2 4" xfId="11416" xr:uid="{00000000-0005-0000-0000-0000A6430000}"/>
    <cellStyle name="Normal 27 2 2_RH et QS" xfId="7588" xr:uid="{00000000-0005-0000-0000-0000A7430000}"/>
    <cellStyle name="Normal 27 2 3" xfId="4836" xr:uid="{00000000-0005-0000-0000-0000A8430000}"/>
    <cellStyle name="Normal 27 2 3 2" xfId="7589" xr:uid="{00000000-0005-0000-0000-0000A9430000}"/>
    <cellStyle name="Normal 27 2 3 2 2" xfId="16854" xr:uid="{00000000-0005-0000-0000-0000AA430000}"/>
    <cellStyle name="Normal 27 2 3 2 3" xfId="13753" xr:uid="{00000000-0005-0000-0000-0000AB430000}"/>
    <cellStyle name="Normal 27 2 3 3" xfId="15820" xr:uid="{00000000-0005-0000-0000-0000AC430000}"/>
    <cellStyle name="Normal 27 2 3 4" xfId="11581" xr:uid="{00000000-0005-0000-0000-0000AD430000}"/>
    <cellStyle name="Normal 27 2 3_RH et QS" xfId="7590" xr:uid="{00000000-0005-0000-0000-0000AE430000}"/>
    <cellStyle name="Normal 27 2 4" xfId="7591" xr:uid="{00000000-0005-0000-0000-0000AF430000}"/>
    <cellStyle name="Normal 27 2 4 2" xfId="16855" xr:uid="{00000000-0005-0000-0000-0000B0430000}"/>
    <cellStyle name="Normal 27 2 4 3" xfId="13755" xr:uid="{00000000-0005-0000-0000-0000B1430000}"/>
    <cellStyle name="Normal 27 2 5" xfId="15440" xr:uid="{00000000-0005-0000-0000-0000B2430000}"/>
    <cellStyle name="Normal 27 2 6" xfId="11142" xr:uid="{00000000-0005-0000-0000-0000B3430000}"/>
    <cellStyle name="Normal 27 2_RH et QS" xfId="7592" xr:uid="{00000000-0005-0000-0000-0000B4430000}"/>
    <cellStyle name="Normal 27 3" xfId="4539" xr:uid="{00000000-0005-0000-0000-0000B5430000}"/>
    <cellStyle name="Normal 27 4" xfId="4592" xr:uid="{00000000-0005-0000-0000-0000B6430000}"/>
    <cellStyle name="Normal 27 4 2" xfId="7593" xr:uid="{00000000-0005-0000-0000-0000B7430000}"/>
    <cellStyle name="Normal 27 4 2 2" xfId="16856" xr:uid="{00000000-0005-0000-0000-0000B8430000}"/>
    <cellStyle name="Normal 27 4 2 3" xfId="13757" xr:uid="{00000000-0005-0000-0000-0000B9430000}"/>
    <cellStyle name="Normal 27 4 3" xfId="15576" xr:uid="{00000000-0005-0000-0000-0000BA430000}"/>
    <cellStyle name="Normal 27 4 4" xfId="11337" xr:uid="{00000000-0005-0000-0000-0000BB430000}"/>
    <cellStyle name="Normal 27 4_RH et QS" xfId="7594" xr:uid="{00000000-0005-0000-0000-0000BC430000}"/>
    <cellStyle name="Normal 27 5" xfId="4757" xr:uid="{00000000-0005-0000-0000-0000BD430000}"/>
    <cellStyle name="Normal 27 5 2" xfId="7595" xr:uid="{00000000-0005-0000-0000-0000BE430000}"/>
    <cellStyle name="Normal 27 5 2 2" xfId="16857" xr:uid="{00000000-0005-0000-0000-0000BF430000}"/>
    <cellStyle name="Normal 27 5 2 3" xfId="13759" xr:uid="{00000000-0005-0000-0000-0000C0430000}"/>
    <cellStyle name="Normal 27 5 3" xfId="15741" xr:uid="{00000000-0005-0000-0000-0000C1430000}"/>
    <cellStyle name="Normal 27 5 4" xfId="11502" xr:uid="{00000000-0005-0000-0000-0000C2430000}"/>
    <cellStyle name="Normal 27 5_RH et QS" xfId="7596" xr:uid="{00000000-0005-0000-0000-0000C3430000}"/>
    <cellStyle name="Normal 27 6" xfId="7597" xr:uid="{00000000-0005-0000-0000-0000C4430000}"/>
    <cellStyle name="Normal 27 6 2" xfId="16858" xr:uid="{00000000-0005-0000-0000-0000C5430000}"/>
    <cellStyle name="Normal 27 6 3" xfId="13761" xr:uid="{00000000-0005-0000-0000-0000C6430000}"/>
    <cellStyle name="Normal 27 7" xfId="15256" xr:uid="{00000000-0005-0000-0000-0000C7430000}"/>
    <cellStyle name="Normal 27 8" xfId="10633" xr:uid="{00000000-0005-0000-0000-0000C8430000}"/>
    <cellStyle name="Normal 27_Parc Mobile" xfId="7598" xr:uid="{00000000-0005-0000-0000-0000C9430000}"/>
    <cellStyle name="Normal 28" xfId="4256" xr:uid="{00000000-0005-0000-0000-0000CA430000}"/>
    <cellStyle name="Normal 29" xfId="4338" xr:uid="{00000000-0005-0000-0000-0000CB430000}"/>
    <cellStyle name="Normal 3" xfId="2580" xr:uid="{00000000-0005-0000-0000-0000CC430000}"/>
    <cellStyle name="Normal 3 10" xfId="4070" xr:uid="{00000000-0005-0000-0000-0000CD430000}"/>
    <cellStyle name="Normal 3 11" xfId="4328" xr:uid="{00000000-0005-0000-0000-0000CE430000}"/>
    <cellStyle name="Normal 3 12" xfId="4253" xr:uid="{00000000-0005-0000-0000-0000CF430000}"/>
    <cellStyle name="Normal 3 12 2" xfId="4625" xr:uid="{00000000-0005-0000-0000-0000D0430000}"/>
    <cellStyle name="Normal 3 12 2 2" xfId="7599" xr:uid="{00000000-0005-0000-0000-0000D1430000}"/>
    <cellStyle name="Normal 3 12 2 2 2" xfId="16859" xr:uid="{00000000-0005-0000-0000-0000D2430000}"/>
    <cellStyle name="Normal 3 12 2 2 3" xfId="13762" xr:uid="{00000000-0005-0000-0000-0000D3430000}"/>
    <cellStyle name="Normal 3 12 2 3" xfId="15609" xr:uid="{00000000-0005-0000-0000-0000D4430000}"/>
    <cellStyle name="Normal 3 12 2 4" xfId="11370" xr:uid="{00000000-0005-0000-0000-0000D5430000}"/>
    <cellStyle name="Normal 3 12 2_RH et QS" xfId="7600" xr:uid="{00000000-0005-0000-0000-0000D6430000}"/>
    <cellStyle name="Normal 3 12 3" xfId="4790" xr:uid="{00000000-0005-0000-0000-0000D7430000}"/>
    <cellStyle name="Normal 3 12 3 2" xfId="7601" xr:uid="{00000000-0005-0000-0000-0000D8430000}"/>
    <cellStyle name="Normal 3 12 3 2 2" xfId="16860" xr:uid="{00000000-0005-0000-0000-0000D9430000}"/>
    <cellStyle name="Normal 3 12 3 2 3" xfId="13764" xr:uid="{00000000-0005-0000-0000-0000DA430000}"/>
    <cellStyle name="Normal 3 12 3 3" xfId="15774" xr:uid="{00000000-0005-0000-0000-0000DB430000}"/>
    <cellStyle name="Normal 3 12 3 4" xfId="11535" xr:uid="{00000000-0005-0000-0000-0000DC430000}"/>
    <cellStyle name="Normal 3 12 3_RH et QS" xfId="7602" xr:uid="{00000000-0005-0000-0000-0000DD430000}"/>
    <cellStyle name="Normal 3 12 4" xfId="7603" xr:uid="{00000000-0005-0000-0000-0000DE430000}"/>
    <cellStyle name="Normal 3 12 4 2" xfId="16861" xr:uid="{00000000-0005-0000-0000-0000DF430000}"/>
    <cellStyle name="Normal 3 12 4 3" xfId="13766" xr:uid="{00000000-0005-0000-0000-0000E0430000}"/>
    <cellStyle name="Normal 3 12 5" xfId="15393" xr:uid="{00000000-0005-0000-0000-0000E1430000}"/>
    <cellStyle name="Normal 3 12 6" xfId="11035" xr:uid="{00000000-0005-0000-0000-0000E2430000}"/>
    <cellStyle name="Normal 3 12_RH et QS" xfId="7604" xr:uid="{00000000-0005-0000-0000-0000E3430000}"/>
    <cellStyle name="Normal 3 13" xfId="4486" xr:uid="{00000000-0005-0000-0000-0000E4430000}"/>
    <cellStyle name="Normal 3 13 2" xfId="7605" xr:uid="{00000000-0005-0000-0000-0000E5430000}"/>
    <cellStyle name="Normal 3 13 2 2" xfId="16862" xr:uid="{00000000-0005-0000-0000-0000E6430000}"/>
    <cellStyle name="Normal 3 13 2 3" xfId="13768" xr:uid="{00000000-0005-0000-0000-0000E7430000}"/>
    <cellStyle name="Normal 3 13 3" xfId="15511" xr:uid="{00000000-0005-0000-0000-0000E8430000}"/>
    <cellStyle name="Normal 3 13 4" xfId="11250" xr:uid="{00000000-0005-0000-0000-0000E9430000}"/>
    <cellStyle name="Normal 3 13_RH et QS" xfId="7606" xr:uid="{00000000-0005-0000-0000-0000EA430000}"/>
    <cellStyle name="Normal 3 2" xfId="2581" xr:uid="{00000000-0005-0000-0000-0000EB430000}"/>
    <cellStyle name="Normal 3 2 10" xfId="9930" xr:uid="{00000000-0005-0000-0000-0000EC430000}"/>
    <cellStyle name="Normal 3 2 2" xfId="3672" xr:uid="{00000000-0005-0000-0000-0000ED430000}"/>
    <cellStyle name="Normal 3 2 2 2" xfId="4360" xr:uid="{00000000-0005-0000-0000-0000EE430000}"/>
    <cellStyle name="Normal 3 2 2 2 2" xfId="4656" xr:uid="{00000000-0005-0000-0000-0000EF430000}"/>
    <cellStyle name="Normal 3 2 2 2 2 2" xfId="7607" xr:uid="{00000000-0005-0000-0000-0000F0430000}"/>
    <cellStyle name="Normal 3 2 2 2 2 2 2" xfId="16863" xr:uid="{00000000-0005-0000-0000-0000F1430000}"/>
    <cellStyle name="Normal 3 2 2 2 2 2 3" xfId="13770" xr:uid="{00000000-0005-0000-0000-0000F2430000}"/>
    <cellStyle name="Normal 3 2 2 2 2 3" xfId="15640" xr:uid="{00000000-0005-0000-0000-0000F3430000}"/>
    <cellStyle name="Normal 3 2 2 2 2 4" xfId="11401" xr:uid="{00000000-0005-0000-0000-0000F4430000}"/>
    <cellStyle name="Normal 3 2 2 2 2_RH et QS" xfId="7608" xr:uid="{00000000-0005-0000-0000-0000F5430000}"/>
    <cellStyle name="Normal 3 2 2 2 3" xfId="4821" xr:uid="{00000000-0005-0000-0000-0000F6430000}"/>
    <cellStyle name="Normal 3 2 2 2 3 2" xfId="7609" xr:uid="{00000000-0005-0000-0000-0000F7430000}"/>
    <cellStyle name="Normal 3 2 2 2 3 2 2" xfId="16864" xr:uid="{00000000-0005-0000-0000-0000F8430000}"/>
    <cellStyle name="Normal 3 2 2 2 3 2 3" xfId="13772" xr:uid="{00000000-0005-0000-0000-0000F9430000}"/>
    <cellStyle name="Normal 3 2 2 2 3 3" xfId="15805" xr:uid="{00000000-0005-0000-0000-0000FA430000}"/>
    <cellStyle name="Normal 3 2 2 2 3 4" xfId="11566" xr:uid="{00000000-0005-0000-0000-0000FB430000}"/>
    <cellStyle name="Normal 3 2 2 2 3_RH et QS" xfId="7610" xr:uid="{00000000-0005-0000-0000-0000FC430000}"/>
    <cellStyle name="Normal 3 2 2 2 4" xfId="7611" xr:uid="{00000000-0005-0000-0000-0000FD430000}"/>
    <cellStyle name="Normal 3 2 2 2 4 2" xfId="16865" xr:uid="{00000000-0005-0000-0000-0000FE430000}"/>
    <cellStyle name="Normal 3 2 2 2 4 3" xfId="13774" xr:uid="{00000000-0005-0000-0000-0000FF430000}"/>
    <cellStyle name="Normal 3 2 2 2 5" xfId="15425" xr:uid="{00000000-0005-0000-0000-000000440000}"/>
    <cellStyle name="Normal 3 2 2 2 6" xfId="11127" xr:uid="{00000000-0005-0000-0000-000001440000}"/>
    <cellStyle name="Normal 3 2 2 2_RH et QS" xfId="7612" xr:uid="{00000000-0005-0000-0000-000002440000}"/>
    <cellStyle name="Normal 3 2 2 3" xfId="4458" xr:uid="{00000000-0005-0000-0000-000003440000}"/>
    <cellStyle name="Normal 3 2 2 3 2" xfId="4710" xr:uid="{00000000-0005-0000-0000-000004440000}"/>
    <cellStyle name="Normal 3 2 2 3 2 2" xfId="7613" xr:uid="{00000000-0005-0000-0000-000005440000}"/>
    <cellStyle name="Normal 3 2 2 3 2 2 2" xfId="16866" xr:uid="{00000000-0005-0000-0000-000006440000}"/>
    <cellStyle name="Normal 3 2 2 3 2 2 3" xfId="13776" xr:uid="{00000000-0005-0000-0000-000007440000}"/>
    <cellStyle name="Normal 3 2 2 3 2 3" xfId="15694" xr:uid="{00000000-0005-0000-0000-000008440000}"/>
    <cellStyle name="Normal 3 2 2 3 2 4" xfId="11455" xr:uid="{00000000-0005-0000-0000-000009440000}"/>
    <cellStyle name="Normal 3 2 2 3 2_RH et QS" xfId="7614" xr:uid="{00000000-0005-0000-0000-00000A440000}"/>
    <cellStyle name="Normal 3 2 2 3 3" xfId="4878" xr:uid="{00000000-0005-0000-0000-00000B440000}"/>
    <cellStyle name="Normal 3 2 2 3 3 2" xfId="7615" xr:uid="{00000000-0005-0000-0000-00000C440000}"/>
    <cellStyle name="Normal 3 2 2 3 3 2 2" xfId="16867" xr:uid="{00000000-0005-0000-0000-00000D440000}"/>
    <cellStyle name="Normal 3 2 2 3 3 2 3" xfId="13778" xr:uid="{00000000-0005-0000-0000-00000E440000}"/>
    <cellStyle name="Normal 3 2 2 3 3 3" xfId="15862" xr:uid="{00000000-0005-0000-0000-00000F440000}"/>
    <cellStyle name="Normal 3 2 2 3 3 4" xfId="11623" xr:uid="{00000000-0005-0000-0000-000010440000}"/>
    <cellStyle name="Normal 3 2 2 3 3_RH et QS" xfId="7616" xr:uid="{00000000-0005-0000-0000-000011440000}"/>
    <cellStyle name="Normal 3 2 2 3 4" xfId="7617" xr:uid="{00000000-0005-0000-0000-000012440000}"/>
    <cellStyle name="Normal 3 2 2 3 4 2" xfId="16868" xr:uid="{00000000-0005-0000-0000-000013440000}"/>
    <cellStyle name="Normal 3 2 2 3 4 3" xfId="13780" xr:uid="{00000000-0005-0000-0000-000014440000}"/>
    <cellStyle name="Normal 3 2 2 3 5" xfId="15484" xr:uid="{00000000-0005-0000-0000-000015440000}"/>
    <cellStyle name="Normal 3 2 2 3 6" xfId="11222" xr:uid="{00000000-0005-0000-0000-000016440000}"/>
    <cellStyle name="Normal 3 2 2 3_RH et QS" xfId="7618" xr:uid="{00000000-0005-0000-0000-000017440000}"/>
    <cellStyle name="Normal 3 2 2 4" xfId="4565" xr:uid="{00000000-0005-0000-0000-000018440000}"/>
    <cellStyle name="Normal 3 2 2 4 2" xfId="7619" xr:uid="{00000000-0005-0000-0000-000019440000}"/>
    <cellStyle name="Normal 3 2 2 4 2 2" xfId="16869" xr:uid="{00000000-0005-0000-0000-00001A440000}"/>
    <cellStyle name="Normal 3 2 2 4 2 3" xfId="13782" xr:uid="{00000000-0005-0000-0000-00001B440000}"/>
    <cellStyle name="Normal 3 2 2 4 3" xfId="15549" xr:uid="{00000000-0005-0000-0000-00001C440000}"/>
    <cellStyle name="Normal 3 2 2 4 4" xfId="11310" xr:uid="{00000000-0005-0000-0000-00001D440000}"/>
    <cellStyle name="Normal 3 2 2 4_RH et QS" xfId="7620" xr:uid="{00000000-0005-0000-0000-00001E440000}"/>
    <cellStyle name="Normal 3 2 2 5" xfId="4730" xr:uid="{00000000-0005-0000-0000-00001F440000}"/>
    <cellStyle name="Normal 3 2 2 5 2" xfId="7621" xr:uid="{00000000-0005-0000-0000-000020440000}"/>
    <cellStyle name="Normal 3 2 2 5 2 2" xfId="16870" xr:uid="{00000000-0005-0000-0000-000021440000}"/>
    <cellStyle name="Normal 3 2 2 5 2 3" xfId="13784" xr:uid="{00000000-0005-0000-0000-000022440000}"/>
    <cellStyle name="Normal 3 2 2 5 3" xfId="15714" xr:uid="{00000000-0005-0000-0000-000023440000}"/>
    <cellStyle name="Normal 3 2 2 5 4" xfId="11475" xr:uid="{00000000-0005-0000-0000-000024440000}"/>
    <cellStyle name="Normal 3 2 2 5_RH et QS" xfId="7622" xr:uid="{00000000-0005-0000-0000-000025440000}"/>
    <cellStyle name="Normal 3 2 2 6" xfId="7623" xr:uid="{00000000-0005-0000-0000-000026440000}"/>
    <cellStyle name="Normal 3 2 2 6 2" xfId="16871" xr:uid="{00000000-0005-0000-0000-000027440000}"/>
    <cellStyle name="Normal 3 2 2 6 3" xfId="13786" xr:uid="{00000000-0005-0000-0000-000028440000}"/>
    <cellStyle name="Normal 3 2 2 7" xfId="15227" xr:uid="{00000000-0005-0000-0000-000029440000}"/>
    <cellStyle name="Normal 3 2 2 8" xfId="10596" xr:uid="{00000000-0005-0000-0000-00002A440000}"/>
    <cellStyle name="Normal 3 2 2_RH et QS" xfId="7624" xr:uid="{00000000-0005-0000-0000-00002B440000}"/>
    <cellStyle name="Normal 3 2 3" xfId="4071" xr:uid="{00000000-0005-0000-0000-00002C440000}"/>
    <cellStyle name="Normal 3 2 4" xfId="4329" xr:uid="{00000000-0005-0000-0000-00002D440000}"/>
    <cellStyle name="Normal 3 2 4 2" xfId="4633" xr:uid="{00000000-0005-0000-0000-00002E440000}"/>
    <cellStyle name="Normal 3 2 4 2 2" xfId="7625" xr:uid="{00000000-0005-0000-0000-00002F440000}"/>
    <cellStyle name="Normal 3 2 4 2 2 2" xfId="16872" xr:uid="{00000000-0005-0000-0000-000030440000}"/>
    <cellStyle name="Normal 3 2 4 2 2 3" xfId="13788" xr:uid="{00000000-0005-0000-0000-000031440000}"/>
    <cellStyle name="Normal 3 2 4 2 3" xfId="15617" xr:uid="{00000000-0005-0000-0000-000032440000}"/>
    <cellStyle name="Normal 3 2 4 2 4" xfId="11378" xr:uid="{00000000-0005-0000-0000-000033440000}"/>
    <cellStyle name="Normal 3 2 4 2_RH et QS" xfId="7626" xr:uid="{00000000-0005-0000-0000-000034440000}"/>
    <cellStyle name="Normal 3 2 4 3" xfId="4798" xr:uid="{00000000-0005-0000-0000-000035440000}"/>
    <cellStyle name="Normal 3 2 4 3 2" xfId="7627" xr:uid="{00000000-0005-0000-0000-000036440000}"/>
    <cellStyle name="Normal 3 2 4 3 2 2" xfId="16873" xr:uid="{00000000-0005-0000-0000-000037440000}"/>
    <cellStyle name="Normal 3 2 4 3 2 3" xfId="13790" xr:uid="{00000000-0005-0000-0000-000038440000}"/>
    <cellStyle name="Normal 3 2 4 3 3" xfId="15782" xr:uid="{00000000-0005-0000-0000-000039440000}"/>
    <cellStyle name="Normal 3 2 4 3 4" xfId="11543" xr:uid="{00000000-0005-0000-0000-00003A440000}"/>
    <cellStyle name="Normal 3 2 4 3_RH et QS" xfId="7628" xr:uid="{00000000-0005-0000-0000-00003B440000}"/>
    <cellStyle name="Normal 3 2 4 4" xfId="7629" xr:uid="{00000000-0005-0000-0000-00003C440000}"/>
    <cellStyle name="Normal 3 2 4 4 2" xfId="16874" xr:uid="{00000000-0005-0000-0000-00003D440000}"/>
    <cellStyle name="Normal 3 2 4 4 3" xfId="13792" xr:uid="{00000000-0005-0000-0000-00003E440000}"/>
    <cellStyle name="Normal 3 2 4 5" xfId="15402" xr:uid="{00000000-0005-0000-0000-00003F440000}"/>
    <cellStyle name="Normal 3 2 4 6" xfId="11100" xr:uid="{00000000-0005-0000-0000-000040440000}"/>
    <cellStyle name="Normal 3 2 4_RH et QS" xfId="7630" xr:uid="{00000000-0005-0000-0000-000041440000}"/>
    <cellStyle name="Normal 3 2 5" xfId="4448" xr:uid="{00000000-0005-0000-0000-000042440000}"/>
    <cellStyle name="Normal 3 2 5 2" xfId="4700" xr:uid="{00000000-0005-0000-0000-000043440000}"/>
    <cellStyle name="Normal 3 2 5 2 2" xfId="7631" xr:uid="{00000000-0005-0000-0000-000044440000}"/>
    <cellStyle name="Normal 3 2 5 2 2 2" xfId="16875" xr:uid="{00000000-0005-0000-0000-000045440000}"/>
    <cellStyle name="Normal 3 2 5 2 2 3" xfId="13794" xr:uid="{00000000-0005-0000-0000-000046440000}"/>
    <cellStyle name="Normal 3 2 5 2 3" xfId="15684" xr:uid="{00000000-0005-0000-0000-000047440000}"/>
    <cellStyle name="Normal 3 2 5 2 4" xfId="11445" xr:uid="{00000000-0005-0000-0000-000048440000}"/>
    <cellStyle name="Normal 3 2 5 2_RH et QS" xfId="7632" xr:uid="{00000000-0005-0000-0000-000049440000}"/>
    <cellStyle name="Normal 3 2 5 3" xfId="4868" xr:uid="{00000000-0005-0000-0000-00004A440000}"/>
    <cellStyle name="Normal 3 2 5 3 2" xfId="7633" xr:uid="{00000000-0005-0000-0000-00004B440000}"/>
    <cellStyle name="Normal 3 2 5 3 2 2" xfId="16876" xr:uid="{00000000-0005-0000-0000-00004C440000}"/>
    <cellStyle name="Normal 3 2 5 3 2 3" xfId="13796" xr:uid="{00000000-0005-0000-0000-00004D440000}"/>
    <cellStyle name="Normal 3 2 5 3 3" xfId="15852" xr:uid="{00000000-0005-0000-0000-00004E440000}"/>
    <cellStyle name="Normal 3 2 5 3 4" xfId="11613" xr:uid="{00000000-0005-0000-0000-00004F440000}"/>
    <cellStyle name="Normal 3 2 5 3_RH et QS" xfId="7634" xr:uid="{00000000-0005-0000-0000-000050440000}"/>
    <cellStyle name="Normal 3 2 5 4" xfId="7635" xr:uid="{00000000-0005-0000-0000-000051440000}"/>
    <cellStyle name="Normal 3 2 5 4 2" xfId="16877" xr:uid="{00000000-0005-0000-0000-000052440000}"/>
    <cellStyle name="Normal 3 2 5 4 3" xfId="13798" xr:uid="{00000000-0005-0000-0000-000053440000}"/>
    <cellStyle name="Normal 3 2 5 5" xfId="15474" xr:uid="{00000000-0005-0000-0000-000054440000}"/>
    <cellStyle name="Normal 3 2 5 6" xfId="11212" xr:uid="{00000000-0005-0000-0000-000055440000}"/>
    <cellStyle name="Normal 3 2 5_RH et QS" xfId="7636" xr:uid="{00000000-0005-0000-0000-000056440000}"/>
    <cellStyle name="Normal 3 2 6" xfId="4555" xr:uid="{00000000-0005-0000-0000-000057440000}"/>
    <cellStyle name="Normal 3 2 6 2" xfId="7637" xr:uid="{00000000-0005-0000-0000-000058440000}"/>
    <cellStyle name="Normal 3 2 6 2 2" xfId="16878" xr:uid="{00000000-0005-0000-0000-000059440000}"/>
    <cellStyle name="Normal 3 2 6 2 3" xfId="13800" xr:uid="{00000000-0005-0000-0000-00005A440000}"/>
    <cellStyle name="Normal 3 2 6 3" xfId="15539" xr:uid="{00000000-0005-0000-0000-00005B440000}"/>
    <cellStyle name="Normal 3 2 6 4" xfId="11300" xr:uid="{00000000-0005-0000-0000-00005C440000}"/>
    <cellStyle name="Normal 3 2 6_RH et QS" xfId="7638" xr:uid="{00000000-0005-0000-0000-00005D440000}"/>
    <cellStyle name="Normal 3 2 7" xfId="4720" xr:uid="{00000000-0005-0000-0000-00005E440000}"/>
    <cellStyle name="Normal 3 2 7 2" xfId="7639" xr:uid="{00000000-0005-0000-0000-00005F440000}"/>
    <cellStyle name="Normal 3 2 7 2 2" xfId="16879" xr:uid="{00000000-0005-0000-0000-000060440000}"/>
    <cellStyle name="Normal 3 2 7 2 3" xfId="13802" xr:uid="{00000000-0005-0000-0000-000061440000}"/>
    <cellStyle name="Normal 3 2 7 3" xfId="15704" xr:uid="{00000000-0005-0000-0000-000062440000}"/>
    <cellStyle name="Normal 3 2 7 4" xfId="11465" xr:uid="{00000000-0005-0000-0000-000063440000}"/>
    <cellStyle name="Normal 3 2 7_RH et QS" xfId="7640" xr:uid="{00000000-0005-0000-0000-000064440000}"/>
    <cellStyle name="Normal 3 2 8" xfId="7641" xr:uid="{00000000-0005-0000-0000-000065440000}"/>
    <cellStyle name="Normal 3 2 8 2" xfId="16880" xr:uid="{00000000-0005-0000-0000-000066440000}"/>
    <cellStyle name="Normal 3 2 8 3" xfId="13804" xr:uid="{00000000-0005-0000-0000-000067440000}"/>
    <cellStyle name="Normal 3 2 9" xfId="14961" xr:uid="{00000000-0005-0000-0000-000068440000}"/>
    <cellStyle name="Normal 3 2_RH et QS" xfId="7642" xr:uid="{00000000-0005-0000-0000-000069440000}"/>
    <cellStyle name="Normal 3 3" xfId="3728" xr:uid="{00000000-0005-0000-0000-00006A440000}"/>
    <cellStyle name="Normal 3 3 2" xfId="4072" xr:uid="{00000000-0005-0000-0000-00006B440000}"/>
    <cellStyle name="Normal 3 3 3" xfId="4369" xr:uid="{00000000-0005-0000-0000-00006C440000}"/>
    <cellStyle name="Normal 3 3 3 2" xfId="4665" xr:uid="{00000000-0005-0000-0000-00006D440000}"/>
    <cellStyle name="Normal 3 3 3 2 2" xfId="7643" xr:uid="{00000000-0005-0000-0000-00006E440000}"/>
    <cellStyle name="Normal 3 3 3 2 2 2" xfId="16881" xr:uid="{00000000-0005-0000-0000-00006F440000}"/>
    <cellStyle name="Normal 3 3 3 2 2 3" xfId="13806" xr:uid="{00000000-0005-0000-0000-000070440000}"/>
    <cellStyle name="Normal 3 3 3 2 3" xfId="15649" xr:uid="{00000000-0005-0000-0000-000071440000}"/>
    <cellStyle name="Normal 3 3 3 2 4" xfId="11410" xr:uid="{00000000-0005-0000-0000-000072440000}"/>
    <cellStyle name="Normal 3 3 3 2_RH et QS" xfId="7644" xr:uid="{00000000-0005-0000-0000-000073440000}"/>
    <cellStyle name="Normal 3 3 3 3" xfId="4830" xr:uid="{00000000-0005-0000-0000-000074440000}"/>
    <cellStyle name="Normal 3 3 3 3 2" xfId="7645" xr:uid="{00000000-0005-0000-0000-000075440000}"/>
    <cellStyle name="Normal 3 3 3 3 2 2" xfId="16882" xr:uid="{00000000-0005-0000-0000-000076440000}"/>
    <cellStyle name="Normal 3 3 3 3 2 3" xfId="13808" xr:uid="{00000000-0005-0000-0000-000077440000}"/>
    <cellStyle name="Normal 3 3 3 3 3" xfId="15814" xr:uid="{00000000-0005-0000-0000-000078440000}"/>
    <cellStyle name="Normal 3 3 3 3 4" xfId="11575" xr:uid="{00000000-0005-0000-0000-000079440000}"/>
    <cellStyle name="Normal 3 3 3 3_RH et QS" xfId="7646" xr:uid="{00000000-0005-0000-0000-00007A440000}"/>
    <cellStyle name="Normal 3 3 3 4" xfId="7647" xr:uid="{00000000-0005-0000-0000-00007B440000}"/>
    <cellStyle name="Normal 3 3 3 4 2" xfId="16883" xr:uid="{00000000-0005-0000-0000-00007C440000}"/>
    <cellStyle name="Normal 3 3 3 4 3" xfId="13810" xr:uid="{00000000-0005-0000-0000-00007D440000}"/>
    <cellStyle name="Normal 3 3 3 5" xfId="15434" xr:uid="{00000000-0005-0000-0000-00007E440000}"/>
    <cellStyle name="Normal 3 3 3 6" xfId="11136" xr:uid="{00000000-0005-0000-0000-00007F440000}"/>
    <cellStyle name="Normal 3 3 3_RH et QS" xfId="7648" xr:uid="{00000000-0005-0000-0000-000080440000}"/>
    <cellStyle name="Normal 3 3 4" xfId="4586" xr:uid="{00000000-0005-0000-0000-000081440000}"/>
    <cellStyle name="Normal 3 3 4 2" xfId="7649" xr:uid="{00000000-0005-0000-0000-000082440000}"/>
    <cellStyle name="Normal 3 3 4 2 2" xfId="16884" xr:uid="{00000000-0005-0000-0000-000083440000}"/>
    <cellStyle name="Normal 3 3 4 2 3" xfId="13812" xr:uid="{00000000-0005-0000-0000-000084440000}"/>
    <cellStyle name="Normal 3 3 4 3" xfId="15570" xr:uid="{00000000-0005-0000-0000-000085440000}"/>
    <cellStyle name="Normal 3 3 4 4" xfId="11331" xr:uid="{00000000-0005-0000-0000-000086440000}"/>
    <cellStyle name="Normal 3 3 4_RH et QS" xfId="7650" xr:uid="{00000000-0005-0000-0000-000087440000}"/>
    <cellStyle name="Normal 3 3 5" xfId="4751" xr:uid="{00000000-0005-0000-0000-000088440000}"/>
    <cellStyle name="Normal 3 3 5 2" xfId="7651" xr:uid="{00000000-0005-0000-0000-000089440000}"/>
    <cellStyle name="Normal 3 3 5 2 2" xfId="16885" xr:uid="{00000000-0005-0000-0000-00008A440000}"/>
    <cellStyle name="Normal 3 3 5 2 3" xfId="13814" xr:uid="{00000000-0005-0000-0000-00008B440000}"/>
    <cellStyle name="Normal 3 3 5 3" xfId="15735" xr:uid="{00000000-0005-0000-0000-00008C440000}"/>
    <cellStyle name="Normal 3 3 5 4" xfId="11496" xr:uid="{00000000-0005-0000-0000-00008D440000}"/>
    <cellStyle name="Normal 3 3 5_RH et QS" xfId="7652" xr:uid="{00000000-0005-0000-0000-00008E440000}"/>
    <cellStyle name="Normal 3 3 6" xfId="7653" xr:uid="{00000000-0005-0000-0000-00008F440000}"/>
    <cellStyle name="Normal 3 3 6 2" xfId="16886" xr:uid="{00000000-0005-0000-0000-000090440000}"/>
    <cellStyle name="Normal 3 3 6 3" xfId="13816" xr:uid="{00000000-0005-0000-0000-000091440000}"/>
    <cellStyle name="Normal 3 3 7" xfId="15248" xr:uid="{00000000-0005-0000-0000-000092440000}"/>
    <cellStyle name="Normal 3 3 8" xfId="10624" xr:uid="{00000000-0005-0000-0000-000093440000}"/>
    <cellStyle name="Normal 3 3_RH et QS" xfId="7654" xr:uid="{00000000-0005-0000-0000-000094440000}"/>
    <cellStyle name="Normal 3 4" xfId="4073" xr:uid="{00000000-0005-0000-0000-000095440000}"/>
    <cellStyle name="Normal 3 5" xfId="4074" xr:uid="{00000000-0005-0000-0000-000096440000}"/>
    <cellStyle name="Normal 3 6" xfId="4075" xr:uid="{00000000-0005-0000-0000-000097440000}"/>
    <cellStyle name="Normal 3 7" xfId="4076" xr:uid="{00000000-0005-0000-0000-000098440000}"/>
    <cellStyle name="Normal 3 8" xfId="4077" xr:uid="{00000000-0005-0000-0000-000099440000}"/>
    <cellStyle name="Normal 3 9" xfId="4078" xr:uid="{00000000-0005-0000-0000-00009A440000}"/>
    <cellStyle name="Normal 3_banfora" xfId="4079" xr:uid="{00000000-0005-0000-0000-00009B440000}"/>
    <cellStyle name="Normal 30" xfId="4388" xr:uid="{00000000-0005-0000-0000-00009C440000}"/>
    <cellStyle name="Normal 31" xfId="4390" xr:uid="{00000000-0005-0000-0000-00009D440000}"/>
    <cellStyle name="Normal 32" xfId="4389" xr:uid="{00000000-0005-0000-0000-00009E440000}"/>
    <cellStyle name="Normal 33" xfId="4261" xr:uid="{00000000-0005-0000-0000-00009F440000}"/>
    <cellStyle name="Normal 34" xfId="4394" xr:uid="{00000000-0005-0000-0000-0000A0440000}"/>
    <cellStyle name="Normal 35" xfId="4273" xr:uid="{00000000-0005-0000-0000-0000A1440000}"/>
    <cellStyle name="Normal 36" xfId="4395" xr:uid="{00000000-0005-0000-0000-0000A2440000}"/>
    <cellStyle name="Normal 37" xfId="4322" xr:uid="{00000000-0005-0000-0000-0000A3440000}"/>
    <cellStyle name="Normal 38" xfId="4396" xr:uid="{00000000-0005-0000-0000-0000A4440000}"/>
    <cellStyle name="Normal 39" xfId="4260" xr:uid="{00000000-0005-0000-0000-0000A5440000}"/>
    <cellStyle name="Normal 4" xfId="2582" xr:uid="{00000000-0005-0000-0000-0000A6440000}"/>
    <cellStyle name="Normal 4 10" xfId="4081" xr:uid="{00000000-0005-0000-0000-0000A7440000}"/>
    <cellStyle name="Normal 4 11" xfId="4082" xr:uid="{00000000-0005-0000-0000-0000A8440000}"/>
    <cellStyle name="Normal 4 12" xfId="4083" xr:uid="{00000000-0005-0000-0000-0000A9440000}"/>
    <cellStyle name="Normal 4 13" xfId="4080" xr:uid="{00000000-0005-0000-0000-0000AA440000}"/>
    <cellStyle name="Normal 4 14" xfId="4330" xr:uid="{00000000-0005-0000-0000-0000AB440000}"/>
    <cellStyle name="Normal 4 14 2" xfId="4634" xr:uid="{00000000-0005-0000-0000-0000AC440000}"/>
    <cellStyle name="Normal 4 14 2 2" xfId="7655" xr:uid="{00000000-0005-0000-0000-0000AD440000}"/>
    <cellStyle name="Normal 4 14 2 2 2" xfId="16887" xr:uid="{00000000-0005-0000-0000-0000AE440000}"/>
    <cellStyle name="Normal 4 14 2 2 3" xfId="13818" xr:uid="{00000000-0005-0000-0000-0000AF440000}"/>
    <cellStyle name="Normal 4 14 2 3" xfId="15618" xr:uid="{00000000-0005-0000-0000-0000B0440000}"/>
    <cellStyle name="Normal 4 14 2 4" xfId="11379" xr:uid="{00000000-0005-0000-0000-0000B1440000}"/>
    <cellStyle name="Normal 4 14 2_RH et QS" xfId="7656" xr:uid="{00000000-0005-0000-0000-0000B2440000}"/>
    <cellStyle name="Normal 4 14 3" xfId="4799" xr:uid="{00000000-0005-0000-0000-0000B3440000}"/>
    <cellStyle name="Normal 4 14 3 2" xfId="7657" xr:uid="{00000000-0005-0000-0000-0000B4440000}"/>
    <cellStyle name="Normal 4 14 3 2 2" xfId="16888" xr:uid="{00000000-0005-0000-0000-0000B5440000}"/>
    <cellStyle name="Normal 4 14 3 2 3" xfId="13820" xr:uid="{00000000-0005-0000-0000-0000B6440000}"/>
    <cellStyle name="Normal 4 14 3 3" xfId="15783" xr:uid="{00000000-0005-0000-0000-0000B7440000}"/>
    <cellStyle name="Normal 4 14 3 4" xfId="11544" xr:uid="{00000000-0005-0000-0000-0000B8440000}"/>
    <cellStyle name="Normal 4 14 3_RH et QS" xfId="7658" xr:uid="{00000000-0005-0000-0000-0000B9440000}"/>
    <cellStyle name="Normal 4 14 4" xfId="7659" xr:uid="{00000000-0005-0000-0000-0000BA440000}"/>
    <cellStyle name="Normal 4 14 4 2" xfId="16889" xr:uid="{00000000-0005-0000-0000-0000BB440000}"/>
    <cellStyle name="Normal 4 14 4 3" xfId="13822" xr:uid="{00000000-0005-0000-0000-0000BC440000}"/>
    <cellStyle name="Normal 4 14 5" xfId="15403" xr:uid="{00000000-0005-0000-0000-0000BD440000}"/>
    <cellStyle name="Normal 4 14 6" xfId="11101" xr:uid="{00000000-0005-0000-0000-0000BE440000}"/>
    <cellStyle name="Normal 4 14_RH et QS" xfId="7660" xr:uid="{00000000-0005-0000-0000-0000BF440000}"/>
    <cellStyle name="Normal 4 15" xfId="4254" xr:uid="{00000000-0005-0000-0000-0000C0440000}"/>
    <cellStyle name="Normal 4 16" xfId="4449" xr:uid="{00000000-0005-0000-0000-0000C1440000}"/>
    <cellStyle name="Normal 4 16 2" xfId="4701" xr:uid="{00000000-0005-0000-0000-0000C2440000}"/>
    <cellStyle name="Normal 4 16 2 2" xfId="7661" xr:uid="{00000000-0005-0000-0000-0000C3440000}"/>
    <cellStyle name="Normal 4 16 2 2 2" xfId="16890" xr:uid="{00000000-0005-0000-0000-0000C4440000}"/>
    <cellStyle name="Normal 4 16 2 2 3" xfId="13824" xr:uid="{00000000-0005-0000-0000-0000C5440000}"/>
    <cellStyle name="Normal 4 16 2 3" xfId="15685" xr:uid="{00000000-0005-0000-0000-0000C6440000}"/>
    <cellStyle name="Normal 4 16 2 4" xfId="11446" xr:uid="{00000000-0005-0000-0000-0000C7440000}"/>
    <cellStyle name="Normal 4 16 2_RH et QS" xfId="7662" xr:uid="{00000000-0005-0000-0000-0000C8440000}"/>
    <cellStyle name="Normal 4 16 3" xfId="4869" xr:uid="{00000000-0005-0000-0000-0000C9440000}"/>
    <cellStyle name="Normal 4 16 3 2" xfId="7663" xr:uid="{00000000-0005-0000-0000-0000CA440000}"/>
    <cellStyle name="Normal 4 16 3 2 2" xfId="16891" xr:uid="{00000000-0005-0000-0000-0000CB440000}"/>
    <cellStyle name="Normal 4 16 3 2 3" xfId="13826" xr:uid="{00000000-0005-0000-0000-0000CC440000}"/>
    <cellStyle name="Normal 4 16 3 3" xfId="15853" xr:uid="{00000000-0005-0000-0000-0000CD440000}"/>
    <cellStyle name="Normal 4 16 3 4" xfId="11614" xr:uid="{00000000-0005-0000-0000-0000CE440000}"/>
    <cellStyle name="Normal 4 16 3_RH et QS" xfId="7664" xr:uid="{00000000-0005-0000-0000-0000CF440000}"/>
    <cellStyle name="Normal 4 16 4" xfId="7665" xr:uid="{00000000-0005-0000-0000-0000D0440000}"/>
    <cellStyle name="Normal 4 16 4 2" xfId="16892" xr:uid="{00000000-0005-0000-0000-0000D1440000}"/>
    <cellStyle name="Normal 4 16 4 3" xfId="13828" xr:uid="{00000000-0005-0000-0000-0000D2440000}"/>
    <cellStyle name="Normal 4 16 5" xfId="15475" xr:uid="{00000000-0005-0000-0000-0000D3440000}"/>
    <cellStyle name="Normal 4 16 6" xfId="11213" xr:uid="{00000000-0005-0000-0000-0000D4440000}"/>
    <cellStyle name="Normal 4 16_RH et QS" xfId="7666" xr:uid="{00000000-0005-0000-0000-0000D5440000}"/>
    <cellStyle name="Normal 4 17" xfId="4556" xr:uid="{00000000-0005-0000-0000-0000D6440000}"/>
    <cellStyle name="Normal 4 17 2" xfId="7667" xr:uid="{00000000-0005-0000-0000-0000D7440000}"/>
    <cellStyle name="Normal 4 17 2 2" xfId="16893" xr:uid="{00000000-0005-0000-0000-0000D8440000}"/>
    <cellStyle name="Normal 4 17 2 3" xfId="13830" xr:uid="{00000000-0005-0000-0000-0000D9440000}"/>
    <cellStyle name="Normal 4 17 3" xfId="15540" xr:uid="{00000000-0005-0000-0000-0000DA440000}"/>
    <cellStyle name="Normal 4 17 4" xfId="11301" xr:uid="{00000000-0005-0000-0000-0000DB440000}"/>
    <cellStyle name="Normal 4 17_RH et QS" xfId="7668" xr:uid="{00000000-0005-0000-0000-0000DC440000}"/>
    <cellStyle name="Normal 4 18" xfId="4721" xr:uid="{00000000-0005-0000-0000-0000DD440000}"/>
    <cellStyle name="Normal 4 18 2" xfId="7669" xr:uid="{00000000-0005-0000-0000-0000DE440000}"/>
    <cellStyle name="Normal 4 18 2 2" xfId="16894" xr:uid="{00000000-0005-0000-0000-0000DF440000}"/>
    <cellStyle name="Normal 4 18 2 3" xfId="13832" xr:uid="{00000000-0005-0000-0000-0000E0440000}"/>
    <cellStyle name="Normal 4 18 3" xfId="15705" xr:uid="{00000000-0005-0000-0000-0000E1440000}"/>
    <cellStyle name="Normal 4 18 4" xfId="11466" xr:uid="{00000000-0005-0000-0000-0000E2440000}"/>
    <cellStyle name="Normal 4 18_RH et QS" xfId="7670" xr:uid="{00000000-0005-0000-0000-0000E3440000}"/>
    <cellStyle name="Normal 4 19" xfId="7671" xr:uid="{00000000-0005-0000-0000-0000E4440000}"/>
    <cellStyle name="Normal 4 19 2" xfId="16895" xr:uid="{00000000-0005-0000-0000-0000E5440000}"/>
    <cellStyle name="Normal 4 19 3" xfId="13834" xr:uid="{00000000-0005-0000-0000-0000E6440000}"/>
    <cellStyle name="Normal 4 2" xfId="3673" xr:uid="{00000000-0005-0000-0000-0000E7440000}"/>
    <cellStyle name="Normal 4 2 2" xfId="4084" xr:uid="{00000000-0005-0000-0000-0000E8440000}"/>
    <cellStyle name="Normal 4 2 3" xfId="4361" xr:uid="{00000000-0005-0000-0000-0000E9440000}"/>
    <cellStyle name="Normal 4 2 3 2" xfId="4657" xr:uid="{00000000-0005-0000-0000-0000EA440000}"/>
    <cellStyle name="Normal 4 2 3 2 2" xfId="7672" xr:uid="{00000000-0005-0000-0000-0000EB440000}"/>
    <cellStyle name="Normal 4 2 3 2 2 2" xfId="16896" xr:uid="{00000000-0005-0000-0000-0000EC440000}"/>
    <cellStyle name="Normal 4 2 3 2 2 3" xfId="13835" xr:uid="{00000000-0005-0000-0000-0000ED440000}"/>
    <cellStyle name="Normal 4 2 3 2 3" xfId="15641" xr:uid="{00000000-0005-0000-0000-0000EE440000}"/>
    <cellStyle name="Normal 4 2 3 2 4" xfId="11402" xr:uid="{00000000-0005-0000-0000-0000EF440000}"/>
    <cellStyle name="Normal 4 2 3 2_RH et QS" xfId="7673" xr:uid="{00000000-0005-0000-0000-0000F0440000}"/>
    <cellStyle name="Normal 4 2 3 3" xfId="4822" xr:uid="{00000000-0005-0000-0000-0000F1440000}"/>
    <cellStyle name="Normal 4 2 3 3 2" xfId="7674" xr:uid="{00000000-0005-0000-0000-0000F2440000}"/>
    <cellStyle name="Normal 4 2 3 3 2 2" xfId="16897" xr:uid="{00000000-0005-0000-0000-0000F3440000}"/>
    <cellStyle name="Normal 4 2 3 3 2 3" xfId="13837" xr:uid="{00000000-0005-0000-0000-0000F4440000}"/>
    <cellStyle name="Normal 4 2 3 3 3" xfId="15806" xr:uid="{00000000-0005-0000-0000-0000F5440000}"/>
    <cellStyle name="Normal 4 2 3 3 4" xfId="11567" xr:uid="{00000000-0005-0000-0000-0000F6440000}"/>
    <cellStyle name="Normal 4 2 3 3_RH et QS" xfId="7675" xr:uid="{00000000-0005-0000-0000-0000F7440000}"/>
    <cellStyle name="Normal 4 2 3 4" xfId="7676" xr:uid="{00000000-0005-0000-0000-0000F8440000}"/>
    <cellStyle name="Normal 4 2 3 4 2" xfId="16898" xr:uid="{00000000-0005-0000-0000-0000F9440000}"/>
    <cellStyle name="Normal 4 2 3 4 3" xfId="13839" xr:uid="{00000000-0005-0000-0000-0000FA440000}"/>
    <cellStyle name="Normal 4 2 3 5" xfId="15426" xr:uid="{00000000-0005-0000-0000-0000FB440000}"/>
    <cellStyle name="Normal 4 2 3 6" xfId="11128" xr:uid="{00000000-0005-0000-0000-0000FC440000}"/>
    <cellStyle name="Normal 4 2 3_RH et QS" xfId="7677" xr:uid="{00000000-0005-0000-0000-0000FD440000}"/>
    <cellStyle name="Normal 4 2 4" xfId="4459" xr:uid="{00000000-0005-0000-0000-0000FE440000}"/>
    <cellStyle name="Normal 4 2 4 2" xfId="4711" xr:uid="{00000000-0005-0000-0000-0000FF440000}"/>
    <cellStyle name="Normal 4 2 4 2 2" xfId="7678" xr:uid="{00000000-0005-0000-0000-000000450000}"/>
    <cellStyle name="Normal 4 2 4 2 2 2" xfId="16899" xr:uid="{00000000-0005-0000-0000-000001450000}"/>
    <cellStyle name="Normal 4 2 4 2 2 3" xfId="13841" xr:uid="{00000000-0005-0000-0000-000002450000}"/>
    <cellStyle name="Normal 4 2 4 2 3" xfId="15695" xr:uid="{00000000-0005-0000-0000-000003450000}"/>
    <cellStyle name="Normal 4 2 4 2 4" xfId="11456" xr:uid="{00000000-0005-0000-0000-000004450000}"/>
    <cellStyle name="Normal 4 2 4 2_RH et QS" xfId="7679" xr:uid="{00000000-0005-0000-0000-000005450000}"/>
    <cellStyle name="Normal 4 2 4 3" xfId="4879" xr:uid="{00000000-0005-0000-0000-000006450000}"/>
    <cellStyle name="Normal 4 2 4 3 2" xfId="7680" xr:uid="{00000000-0005-0000-0000-000007450000}"/>
    <cellStyle name="Normal 4 2 4 3 2 2" xfId="16900" xr:uid="{00000000-0005-0000-0000-000008450000}"/>
    <cellStyle name="Normal 4 2 4 3 2 3" xfId="13843" xr:uid="{00000000-0005-0000-0000-000009450000}"/>
    <cellStyle name="Normal 4 2 4 3 3" xfId="15863" xr:uid="{00000000-0005-0000-0000-00000A450000}"/>
    <cellStyle name="Normal 4 2 4 3 4" xfId="11624" xr:uid="{00000000-0005-0000-0000-00000B450000}"/>
    <cellStyle name="Normal 4 2 4 3_RH et QS" xfId="7681" xr:uid="{00000000-0005-0000-0000-00000C450000}"/>
    <cellStyle name="Normal 4 2 4 4" xfId="7682" xr:uid="{00000000-0005-0000-0000-00000D450000}"/>
    <cellStyle name="Normal 4 2 4 4 2" xfId="16901" xr:uid="{00000000-0005-0000-0000-00000E450000}"/>
    <cellStyle name="Normal 4 2 4 4 3" xfId="13845" xr:uid="{00000000-0005-0000-0000-00000F450000}"/>
    <cellStyle name="Normal 4 2 4 5" xfId="15485" xr:uid="{00000000-0005-0000-0000-000010450000}"/>
    <cellStyle name="Normal 4 2 4 6" xfId="11223" xr:uid="{00000000-0005-0000-0000-000011450000}"/>
    <cellStyle name="Normal 4 2 4_RH et QS" xfId="7683" xr:uid="{00000000-0005-0000-0000-000012450000}"/>
    <cellStyle name="Normal 4 2 5" xfId="4566" xr:uid="{00000000-0005-0000-0000-000013450000}"/>
    <cellStyle name="Normal 4 2 5 2" xfId="7684" xr:uid="{00000000-0005-0000-0000-000014450000}"/>
    <cellStyle name="Normal 4 2 5 2 2" xfId="16902" xr:uid="{00000000-0005-0000-0000-000015450000}"/>
    <cellStyle name="Normal 4 2 5 2 3" xfId="13847" xr:uid="{00000000-0005-0000-0000-000016450000}"/>
    <cellStyle name="Normal 4 2 5 3" xfId="15550" xr:uid="{00000000-0005-0000-0000-000017450000}"/>
    <cellStyle name="Normal 4 2 5 4" xfId="11311" xr:uid="{00000000-0005-0000-0000-000018450000}"/>
    <cellStyle name="Normal 4 2 5_RH et QS" xfId="7685" xr:uid="{00000000-0005-0000-0000-000019450000}"/>
    <cellStyle name="Normal 4 2 6" xfId="4731" xr:uid="{00000000-0005-0000-0000-00001A450000}"/>
    <cellStyle name="Normal 4 2 6 2" xfId="7686" xr:uid="{00000000-0005-0000-0000-00001B450000}"/>
    <cellStyle name="Normal 4 2 6 2 2" xfId="16903" xr:uid="{00000000-0005-0000-0000-00001C450000}"/>
    <cellStyle name="Normal 4 2 6 2 3" xfId="13849" xr:uid="{00000000-0005-0000-0000-00001D450000}"/>
    <cellStyle name="Normal 4 2 6 3" xfId="15715" xr:uid="{00000000-0005-0000-0000-00001E450000}"/>
    <cellStyle name="Normal 4 2 6 4" xfId="11476" xr:uid="{00000000-0005-0000-0000-00001F450000}"/>
    <cellStyle name="Normal 4 2 6_RH et QS" xfId="7687" xr:uid="{00000000-0005-0000-0000-000020450000}"/>
    <cellStyle name="Normal 4 2 7" xfId="7688" xr:uid="{00000000-0005-0000-0000-000021450000}"/>
    <cellStyle name="Normal 4 2 7 2" xfId="16904" xr:uid="{00000000-0005-0000-0000-000022450000}"/>
    <cellStyle name="Normal 4 2 7 3" xfId="13851" xr:uid="{00000000-0005-0000-0000-000023450000}"/>
    <cellStyle name="Normal 4 2 8" xfId="15228" xr:uid="{00000000-0005-0000-0000-000024450000}"/>
    <cellStyle name="Normal 4 2 9" xfId="10597" xr:uid="{00000000-0005-0000-0000-000025450000}"/>
    <cellStyle name="Normal 4 2_RH et QS" xfId="7689" xr:uid="{00000000-0005-0000-0000-000026450000}"/>
    <cellStyle name="Normal 4 20" xfId="14962" xr:uid="{00000000-0005-0000-0000-000027450000}"/>
    <cellStyle name="Normal 4 21" xfId="9931" xr:uid="{00000000-0005-0000-0000-000028450000}"/>
    <cellStyle name="Normal 4 3" xfId="4085" xr:uid="{00000000-0005-0000-0000-000029450000}"/>
    <cellStyle name="Normal 4 4" xfId="4086" xr:uid="{00000000-0005-0000-0000-00002A450000}"/>
    <cellStyle name="Normal 4 5" xfId="4087" xr:uid="{00000000-0005-0000-0000-00002B450000}"/>
    <cellStyle name="Normal 4 6" xfId="4088" xr:uid="{00000000-0005-0000-0000-00002C450000}"/>
    <cellStyle name="Normal 4 7" xfId="4089" xr:uid="{00000000-0005-0000-0000-00002D450000}"/>
    <cellStyle name="Normal 4 8" xfId="4090" xr:uid="{00000000-0005-0000-0000-00002E450000}"/>
    <cellStyle name="Normal 4 9" xfId="4091" xr:uid="{00000000-0005-0000-0000-00002F450000}"/>
    <cellStyle name="Normal 4_Parc Mobile" xfId="7690" xr:uid="{00000000-0005-0000-0000-000030450000}"/>
    <cellStyle name="Normal 40" xfId="4385" xr:uid="{00000000-0005-0000-0000-000031450000}"/>
    <cellStyle name="Normal 41" xfId="4392" xr:uid="{00000000-0005-0000-0000-000032450000}"/>
    <cellStyle name="Normal 42" xfId="4257" xr:uid="{00000000-0005-0000-0000-000033450000}"/>
    <cellStyle name="Normal 43" xfId="4217" xr:uid="{00000000-0005-0000-0000-000034450000}"/>
    <cellStyle name="Normal 43 2" xfId="4595" xr:uid="{00000000-0005-0000-0000-000035450000}"/>
    <cellStyle name="Normal 43 2 2" xfId="7691" xr:uid="{00000000-0005-0000-0000-000036450000}"/>
    <cellStyle name="Normal 43 2 2 2" xfId="16905" xr:uid="{00000000-0005-0000-0000-000037450000}"/>
    <cellStyle name="Normal 43 2 2 3" xfId="13854" xr:uid="{00000000-0005-0000-0000-000038450000}"/>
    <cellStyle name="Normal 43 2 3" xfId="15579" xr:uid="{00000000-0005-0000-0000-000039450000}"/>
    <cellStyle name="Normal 43 2 4" xfId="11340" xr:uid="{00000000-0005-0000-0000-00003A450000}"/>
    <cellStyle name="Normal 43 2_RH et QS" xfId="7692" xr:uid="{00000000-0005-0000-0000-00003B450000}"/>
    <cellStyle name="Normal 43 3" xfId="4760" xr:uid="{00000000-0005-0000-0000-00003C450000}"/>
    <cellStyle name="Normal 43 3 2" xfId="7693" xr:uid="{00000000-0005-0000-0000-00003D450000}"/>
    <cellStyle name="Normal 43 3 2 2" xfId="16906" xr:uid="{00000000-0005-0000-0000-00003E450000}"/>
    <cellStyle name="Normal 43 3 2 3" xfId="13856" xr:uid="{00000000-0005-0000-0000-00003F450000}"/>
    <cellStyle name="Normal 43 3 3" xfId="15744" xr:uid="{00000000-0005-0000-0000-000040450000}"/>
    <cellStyle name="Normal 43 3 4" xfId="11505" xr:uid="{00000000-0005-0000-0000-000041450000}"/>
    <cellStyle name="Normal 43 3_RH et QS" xfId="7694" xr:uid="{00000000-0005-0000-0000-000042450000}"/>
    <cellStyle name="Normal 43 4" xfId="7695" xr:uid="{00000000-0005-0000-0000-000043450000}"/>
    <cellStyle name="Normal 43 4 2" xfId="16907" xr:uid="{00000000-0005-0000-0000-000044450000}"/>
    <cellStyle name="Normal 43 4 3" xfId="13858" xr:uid="{00000000-0005-0000-0000-000045450000}"/>
    <cellStyle name="Normal 43 5" xfId="15361" xr:uid="{00000000-0005-0000-0000-000046450000}"/>
    <cellStyle name="Normal 43 6" xfId="11002" xr:uid="{00000000-0005-0000-0000-000047450000}"/>
    <cellStyle name="Normal 43_RH et QS" xfId="7696" xr:uid="{00000000-0005-0000-0000-000048450000}"/>
    <cellStyle name="Normal 44" xfId="4400" xr:uid="{00000000-0005-0000-0000-000049450000}"/>
    <cellStyle name="Normal 45" xfId="4404" xr:uid="{00000000-0005-0000-0000-00004A450000}"/>
    <cellStyle name="Normal 46" xfId="4401" xr:uid="{00000000-0005-0000-0000-00004B450000}"/>
    <cellStyle name="Normal 47" xfId="4403" xr:uid="{00000000-0005-0000-0000-00004C450000}"/>
    <cellStyle name="Normal 48" xfId="4402" xr:uid="{00000000-0005-0000-0000-00004D450000}"/>
    <cellStyle name="Normal 49" xfId="4346" xr:uid="{00000000-0005-0000-0000-00004E450000}"/>
    <cellStyle name="Normal 5" xfId="2583" xr:uid="{00000000-0005-0000-0000-00004F450000}"/>
    <cellStyle name="Normal 5 2" xfId="2584" xr:uid="{00000000-0005-0000-0000-000050450000}"/>
    <cellStyle name="Normal 5 2 10" xfId="14963" xr:uid="{00000000-0005-0000-0000-000051450000}"/>
    <cellStyle name="Normal 5 2 11" xfId="9933" xr:uid="{00000000-0005-0000-0000-000052450000}"/>
    <cellStyle name="Normal 5 2 2" xfId="3674" xr:uid="{00000000-0005-0000-0000-000053450000}"/>
    <cellStyle name="Normal 5 2 2 2" xfId="4362" xr:uid="{00000000-0005-0000-0000-000054450000}"/>
    <cellStyle name="Normal 5 2 2 2 2" xfId="4658" xr:uid="{00000000-0005-0000-0000-000055450000}"/>
    <cellStyle name="Normal 5 2 2 2 2 2" xfId="7697" xr:uid="{00000000-0005-0000-0000-000056450000}"/>
    <cellStyle name="Normal 5 2 2 2 2 2 2" xfId="16908" xr:uid="{00000000-0005-0000-0000-000057450000}"/>
    <cellStyle name="Normal 5 2 2 2 2 2 3" xfId="13860" xr:uid="{00000000-0005-0000-0000-000058450000}"/>
    <cellStyle name="Normal 5 2 2 2 2 3" xfId="15642" xr:uid="{00000000-0005-0000-0000-000059450000}"/>
    <cellStyle name="Normal 5 2 2 2 2 4" xfId="11403" xr:uid="{00000000-0005-0000-0000-00005A450000}"/>
    <cellStyle name="Normal 5 2 2 2 2_RH et QS" xfId="7698" xr:uid="{00000000-0005-0000-0000-00005B450000}"/>
    <cellStyle name="Normal 5 2 2 2 3" xfId="4823" xr:uid="{00000000-0005-0000-0000-00005C450000}"/>
    <cellStyle name="Normal 5 2 2 2 3 2" xfId="7699" xr:uid="{00000000-0005-0000-0000-00005D450000}"/>
    <cellStyle name="Normal 5 2 2 2 3 2 2" xfId="16909" xr:uid="{00000000-0005-0000-0000-00005E450000}"/>
    <cellStyle name="Normal 5 2 2 2 3 2 3" xfId="13862" xr:uid="{00000000-0005-0000-0000-00005F450000}"/>
    <cellStyle name="Normal 5 2 2 2 3 3" xfId="15807" xr:uid="{00000000-0005-0000-0000-000060450000}"/>
    <cellStyle name="Normal 5 2 2 2 3 4" xfId="11568" xr:uid="{00000000-0005-0000-0000-000061450000}"/>
    <cellStyle name="Normal 5 2 2 2 3_RH et QS" xfId="7700" xr:uid="{00000000-0005-0000-0000-000062450000}"/>
    <cellStyle name="Normal 5 2 2 2 4" xfId="7701" xr:uid="{00000000-0005-0000-0000-000063450000}"/>
    <cellStyle name="Normal 5 2 2 2 4 2" xfId="16910" xr:uid="{00000000-0005-0000-0000-000064450000}"/>
    <cellStyle name="Normal 5 2 2 2 4 3" xfId="13864" xr:uid="{00000000-0005-0000-0000-000065450000}"/>
    <cellStyle name="Normal 5 2 2 2 5" xfId="15427" xr:uid="{00000000-0005-0000-0000-000066450000}"/>
    <cellStyle name="Normal 5 2 2 2 6" xfId="11129" xr:uid="{00000000-0005-0000-0000-000067450000}"/>
    <cellStyle name="Normal 5 2 2 2_RH et QS" xfId="7702" xr:uid="{00000000-0005-0000-0000-000068450000}"/>
    <cellStyle name="Normal 5 2 2 3" xfId="4460" xr:uid="{00000000-0005-0000-0000-000069450000}"/>
    <cellStyle name="Normal 5 2 2 3 2" xfId="4712" xr:uid="{00000000-0005-0000-0000-00006A450000}"/>
    <cellStyle name="Normal 5 2 2 3 2 2" xfId="7703" xr:uid="{00000000-0005-0000-0000-00006B450000}"/>
    <cellStyle name="Normal 5 2 2 3 2 2 2" xfId="16911" xr:uid="{00000000-0005-0000-0000-00006C450000}"/>
    <cellStyle name="Normal 5 2 2 3 2 2 3" xfId="13866" xr:uid="{00000000-0005-0000-0000-00006D450000}"/>
    <cellStyle name="Normal 5 2 2 3 2 3" xfId="15696" xr:uid="{00000000-0005-0000-0000-00006E450000}"/>
    <cellStyle name="Normal 5 2 2 3 2 4" xfId="11457" xr:uid="{00000000-0005-0000-0000-00006F450000}"/>
    <cellStyle name="Normal 5 2 2 3 2_RH et QS" xfId="7704" xr:uid="{00000000-0005-0000-0000-000070450000}"/>
    <cellStyle name="Normal 5 2 2 3 3" xfId="4880" xr:uid="{00000000-0005-0000-0000-000071450000}"/>
    <cellStyle name="Normal 5 2 2 3 3 2" xfId="7705" xr:uid="{00000000-0005-0000-0000-000072450000}"/>
    <cellStyle name="Normal 5 2 2 3 3 2 2" xfId="16912" xr:uid="{00000000-0005-0000-0000-000073450000}"/>
    <cellStyle name="Normal 5 2 2 3 3 2 3" xfId="13868" xr:uid="{00000000-0005-0000-0000-000074450000}"/>
    <cellStyle name="Normal 5 2 2 3 3 3" xfId="15864" xr:uid="{00000000-0005-0000-0000-000075450000}"/>
    <cellStyle name="Normal 5 2 2 3 3 4" xfId="11625" xr:uid="{00000000-0005-0000-0000-000076450000}"/>
    <cellStyle name="Normal 5 2 2 3 3_RH et QS" xfId="7706" xr:uid="{00000000-0005-0000-0000-000077450000}"/>
    <cellStyle name="Normal 5 2 2 3 4" xfId="7707" xr:uid="{00000000-0005-0000-0000-000078450000}"/>
    <cellStyle name="Normal 5 2 2 3 4 2" xfId="16913" xr:uid="{00000000-0005-0000-0000-000079450000}"/>
    <cellStyle name="Normal 5 2 2 3 4 3" xfId="13870" xr:uid="{00000000-0005-0000-0000-00007A450000}"/>
    <cellStyle name="Normal 5 2 2 3 5" xfId="15486" xr:uid="{00000000-0005-0000-0000-00007B450000}"/>
    <cellStyle name="Normal 5 2 2 3 6" xfId="11224" xr:uid="{00000000-0005-0000-0000-00007C450000}"/>
    <cellStyle name="Normal 5 2 2 3_RH et QS" xfId="7708" xr:uid="{00000000-0005-0000-0000-00007D450000}"/>
    <cellStyle name="Normal 5 2 2 4" xfId="4567" xr:uid="{00000000-0005-0000-0000-00007E450000}"/>
    <cellStyle name="Normal 5 2 2 4 2" xfId="7709" xr:uid="{00000000-0005-0000-0000-00007F450000}"/>
    <cellStyle name="Normal 5 2 2 4 2 2" xfId="16914" xr:uid="{00000000-0005-0000-0000-000080450000}"/>
    <cellStyle name="Normal 5 2 2 4 2 3" xfId="13872" xr:uid="{00000000-0005-0000-0000-000081450000}"/>
    <cellStyle name="Normal 5 2 2 4 3" xfId="15551" xr:uid="{00000000-0005-0000-0000-000082450000}"/>
    <cellStyle name="Normal 5 2 2 4 4" xfId="11312" xr:uid="{00000000-0005-0000-0000-000083450000}"/>
    <cellStyle name="Normal 5 2 2 4_RH et QS" xfId="7710" xr:uid="{00000000-0005-0000-0000-000084450000}"/>
    <cellStyle name="Normal 5 2 2 5" xfId="4732" xr:uid="{00000000-0005-0000-0000-000085450000}"/>
    <cellStyle name="Normal 5 2 2 5 2" xfId="7711" xr:uid="{00000000-0005-0000-0000-000086450000}"/>
    <cellStyle name="Normal 5 2 2 5 2 2" xfId="16915" xr:uid="{00000000-0005-0000-0000-000087450000}"/>
    <cellStyle name="Normal 5 2 2 5 2 3" xfId="13874" xr:uid="{00000000-0005-0000-0000-000088450000}"/>
    <cellStyle name="Normal 5 2 2 5 3" xfId="15716" xr:uid="{00000000-0005-0000-0000-000089450000}"/>
    <cellStyle name="Normal 5 2 2 5 4" xfId="11477" xr:uid="{00000000-0005-0000-0000-00008A450000}"/>
    <cellStyle name="Normal 5 2 2 5_RH et QS" xfId="7712" xr:uid="{00000000-0005-0000-0000-00008B450000}"/>
    <cellStyle name="Normal 5 2 2 6" xfId="7713" xr:uid="{00000000-0005-0000-0000-00008C450000}"/>
    <cellStyle name="Normal 5 2 2 6 2" xfId="16916" xr:uid="{00000000-0005-0000-0000-00008D450000}"/>
    <cellStyle name="Normal 5 2 2 6 3" xfId="13876" xr:uid="{00000000-0005-0000-0000-00008E450000}"/>
    <cellStyle name="Normal 5 2 2 7" xfId="15229" xr:uid="{00000000-0005-0000-0000-00008F450000}"/>
    <cellStyle name="Normal 5 2 2 8" xfId="10598" xr:uid="{00000000-0005-0000-0000-000090450000}"/>
    <cellStyle name="Normal 5 2 2_RH et QS" xfId="7714" xr:uid="{00000000-0005-0000-0000-000091450000}"/>
    <cellStyle name="Normal 5 2 3" xfId="4093" xr:uid="{00000000-0005-0000-0000-000092450000}"/>
    <cellStyle name="Normal 5 2 4" xfId="4331" xr:uid="{00000000-0005-0000-0000-000093450000}"/>
    <cellStyle name="Normal 5 2 4 2" xfId="4635" xr:uid="{00000000-0005-0000-0000-000094450000}"/>
    <cellStyle name="Normal 5 2 4 2 2" xfId="7715" xr:uid="{00000000-0005-0000-0000-000095450000}"/>
    <cellStyle name="Normal 5 2 4 2 2 2" xfId="16917" xr:uid="{00000000-0005-0000-0000-000096450000}"/>
    <cellStyle name="Normal 5 2 4 2 2 3" xfId="13877" xr:uid="{00000000-0005-0000-0000-000097450000}"/>
    <cellStyle name="Normal 5 2 4 2 3" xfId="15619" xr:uid="{00000000-0005-0000-0000-000098450000}"/>
    <cellStyle name="Normal 5 2 4 2 4" xfId="11380" xr:uid="{00000000-0005-0000-0000-000099450000}"/>
    <cellStyle name="Normal 5 2 4 2_RH et QS" xfId="7716" xr:uid="{00000000-0005-0000-0000-00009A450000}"/>
    <cellStyle name="Normal 5 2 4 3" xfId="4800" xr:uid="{00000000-0005-0000-0000-00009B450000}"/>
    <cellStyle name="Normal 5 2 4 3 2" xfId="7717" xr:uid="{00000000-0005-0000-0000-00009C450000}"/>
    <cellStyle name="Normal 5 2 4 3 2 2" xfId="16918" xr:uid="{00000000-0005-0000-0000-00009D450000}"/>
    <cellStyle name="Normal 5 2 4 3 2 3" xfId="13879" xr:uid="{00000000-0005-0000-0000-00009E450000}"/>
    <cellStyle name="Normal 5 2 4 3 3" xfId="15784" xr:uid="{00000000-0005-0000-0000-00009F450000}"/>
    <cellStyle name="Normal 5 2 4 3 4" xfId="11545" xr:uid="{00000000-0005-0000-0000-0000A0450000}"/>
    <cellStyle name="Normal 5 2 4 3_RH et QS" xfId="7718" xr:uid="{00000000-0005-0000-0000-0000A1450000}"/>
    <cellStyle name="Normal 5 2 4 4" xfId="7719" xr:uid="{00000000-0005-0000-0000-0000A2450000}"/>
    <cellStyle name="Normal 5 2 4 4 2" xfId="16919" xr:uid="{00000000-0005-0000-0000-0000A3450000}"/>
    <cellStyle name="Normal 5 2 4 4 3" xfId="13881" xr:uid="{00000000-0005-0000-0000-0000A4450000}"/>
    <cellStyle name="Normal 5 2 4 5" xfId="15404" xr:uid="{00000000-0005-0000-0000-0000A5450000}"/>
    <cellStyle name="Normal 5 2 4 6" xfId="11102" xr:uid="{00000000-0005-0000-0000-0000A6450000}"/>
    <cellStyle name="Normal 5 2 4_RH et QS" xfId="7720" xr:uid="{00000000-0005-0000-0000-0000A7450000}"/>
    <cellStyle name="Normal 5 2 5" xfId="4450" xr:uid="{00000000-0005-0000-0000-0000A8450000}"/>
    <cellStyle name="Normal 5 2 5 2" xfId="4702" xr:uid="{00000000-0005-0000-0000-0000A9450000}"/>
    <cellStyle name="Normal 5 2 5 2 2" xfId="7721" xr:uid="{00000000-0005-0000-0000-0000AA450000}"/>
    <cellStyle name="Normal 5 2 5 2 2 2" xfId="16920" xr:uid="{00000000-0005-0000-0000-0000AB450000}"/>
    <cellStyle name="Normal 5 2 5 2 2 3" xfId="13883" xr:uid="{00000000-0005-0000-0000-0000AC450000}"/>
    <cellStyle name="Normal 5 2 5 2 3" xfId="15686" xr:uid="{00000000-0005-0000-0000-0000AD450000}"/>
    <cellStyle name="Normal 5 2 5 2 4" xfId="11447" xr:uid="{00000000-0005-0000-0000-0000AE450000}"/>
    <cellStyle name="Normal 5 2 5 2_RH et QS" xfId="7722" xr:uid="{00000000-0005-0000-0000-0000AF450000}"/>
    <cellStyle name="Normal 5 2 5 3" xfId="4870" xr:uid="{00000000-0005-0000-0000-0000B0450000}"/>
    <cellStyle name="Normal 5 2 5 3 2" xfId="7723" xr:uid="{00000000-0005-0000-0000-0000B1450000}"/>
    <cellStyle name="Normal 5 2 5 3 2 2" xfId="16921" xr:uid="{00000000-0005-0000-0000-0000B2450000}"/>
    <cellStyle name="Normal 5 2 5 3 2 3" xfId="13885" xr:uid="{00000000-0005-0000-0000-0000B3450000}"/>
    <cellStyle name="Normal 5 2 5 3 3" xfId="15854" xr:uid="{00000000-0005-0000-0000-0000B4450000}"/>
    <cellStyle name="Normal 5 2 5 3 4" xfId="11615" xr:uid="{00000000-0005-0000-0000-0000B5450000}"/>
    <cellStyle name="Normal 5 2 5 3_RH et QS" xfId="7724" xr:uid="{00000000-0005-0000-0000-0000B6450000}"/>
    <cellStyle name="Normal 5 2 5 4" xfId="7725" xr:uid="{00000000-0005-0000-0000-0000B7450000}"/>
    <cellStyle name="Normal 5 2 5 4 2" xfId="16922" xr:uid="{00000000-0005-0000-0000-0000B8450000}"/>
    <cellStyle name="Normal 5 2 5 4 3" xfId="13887" xr:uid="{00000000-0005-0000-0000-0000B9450000}"/>
    <cellStyle name="Normal 5 2 5 5" xfId="15476" xr:uid="{00000000-0005-0000-0000-0000BA450000}"/>
    <cellStyle name="Normal 5 2 5 6" xfId="11214" xr:uid="{00000000-0005-0000-0000-0000BB450000}"/>
    <cellStyle name="Normal 5 2 5_RH et QS" xfId="7726" xr:uid="{00000000-0005-0000-0000-0000BC450000}"/>
    <cellStyle name="Normal 5 2 6" xfId="4540" xr:uid="{00000000-0005-0000-0000-0000BD450000}"/>
    <cellStyle name="Normal 5 2 7" xfId="4557" xr:uid="{00000000-0005-0000-0000-0000BE450000}"/>
    <cellStyle name="Normal 5 2 7 2" xfId="7727" xr:uid="{00000000-0005-0000-0000-0000BF450000}"/>
    <cellStyle name="Normal 5 2 7 2 2" xfId="16923" xr:uid="{00000000-0005-0000-0000-0000C0450000}"/>
    <cellStyle name="Normal 5 2 7 2 3" xfId="13889" xr:uid="{00000000-0005-0000-0000-0000C1450000}"/>
    <cellStyle name="Normal 5 2 7 3" xfId="15541" xr:uid="{00000000-0005-0000-0000-0000C2450000}"/>
    <cellStyle name="Normal 5 2 7 4" xfId="11302" xr:uid="{00000000-0005-0000-0000-0000C3450000}"/>
    <cellStyle name="Normal 5 2 7_RH et QS" xfId="7728" xr:uid="{00000000-0005-0000-0000-0000C4450000}"/>
    <cellStyle name="Normal 5 2 8" xfId="4722" xr:uid="{00000000-0005-0000-0000-0000C5450000}"/>
    <cellStyle name="Normal 5 2 8 2" xfId="7729" xr:uid="{00000000-0005-0000-0000-0000C6450000}"/>
    <cellStyle name="Normal 5 2 8 2 2" xfId="16924" xr:uid="{00000000-0005-0000-0000-0000C7450000}"/>
    <cellStyle name="Normal 5 2 8 2 3" xfId="13891" xr:uid="{00000000-0005-0000-0000-0000C8450000}"/>
    <cellStyle name="Normal 5 2 8 3" xfId="15706" xr:uid="{00000000-0005-0000-0000-0000C9450000}"/>
    <cellStyle name="Normal 5 2 8 4" xfId="11467" xr:uid="{00000000-0005-0000-0000-0000CA450000}"/>
    <cellStyle name="Normal 5 2 8_RH et QS" xfId="7730" xr:uid="{00000000-0005-0000-0000-0000CB450000}"/>
    <cellStyle name="Normal 5 2 9" xfId="7731" xr:uid="{00000000-0005-0000-0000-0000CC450000}"/>
    <cellStyle name="Normal 5 2 9 2" xfId="16925" xr:uid="{00000000-0005-0000-0000-0000CD450000}"/>
    <cellStyle name="Normal 5 2 9 3" xfId="13893" xr:uid="{00000000-0005-0000-0000-0000CE450000}"/>
    <cellStyle name="Normal 5 2_RH et QS" xfId="7732" xr:uid="{00000000-0005-0000-0000-0000CF450000}"/>
    <cellStyle name="Normal 5 3" xfId="4092" xr:uid="{00000000-0005-0000-0000-0000D0450000}"/>
    <cellStyle name="Normal 5_ouaga distribution" xfId="4094" xr:uid="{00000000-0005-0000-0000-0000D1450000}"/>
    <cellStyle name="Normal 50" xfId="4399" xr:uid="{00000000-0005-0000-0000-0000D2450000}"/>
    <cellStyle name="Normal 51" xfId="4270" xr:uid="{00000000-0005-0000-0000-0000D3450000}"/>
    <cellStyle name="Normal 52" xfId="4269" xr:uid="{00000000-0005-0000-0000-0000D4450000}"/>
    <cellStyle name="Normal 53" xfId="4347" xr:uid="{00000000-0005-0000-0000-0000D5450000}"/>
    <cellStyle name="Normal 54" xfId="4398" xr:uid="{00000000-0005-0000-0000-0000D6450000}"/>
    <cellStyle name="Normal 55" xfId="4339" xr:uid="{00000000-0005-0000-0000-0000D7450000}"/>
    <cellStyle name="Normal 55 2" xfId="4638" xr:uid="{00000000-0005-0000-0000-0000D8450000}"/>
    <cellStyle name="Normal 55 2 2" xfId="7733" xr:uid="{00000000-0005-0000-0000-0000D9450000}"/>
    <cellStyle name="Normal 55 2 2 2" xfId="16926" xr:uid="{00000000-0005-0000-0000-0000DA450000}"/>
    <cellStyle name="Normal 55 2 2 3" xfId="13895" xr:uid="{00000000-0005-0000-0000-0000DB450000}"/>
    <cellStyle name="Normal 55 2 3" xfId="15622" xr:uid="{00000000-0005-0000-0000-0000DC450000}"/>
    <cellStyle name="Normal 55 2 4" xfId="11383" xr:uid="{00000000-0005-0000-0000-0000DD450000}"/>
    <cellStyle name="Normal 55 2_RH et QS" xfId="7734" xr:uid="{00000000-0005-0000-0000-0000DE450000}"/>
    <cellStyle name="Normal 55 3" xfId="4803" xr:uid="{00000000-0005-0000-0000-0000DF450000}"/>
    <cellStyle name="Normal 55 3 2" xfId="7735" xr:uid="{00000000-0005-0000-0000-0000E0450000}"/>
    <cellStyle name="Normal 55 3 2 2" xfId="16927" xr:uid="{00000000-0005-0000-0000-0000E1450000}"/>
    <cellStyle name="Normal 55 3 2 3" xfId="13897" xr:uid="{00000000-0005-0000-0000-0000E2450000}"/>
    <cellStyle name="Normal 55 3 3" xfId="15787" xr:uid="{00000000-0005-0000-0000-0000E3450000}"/>
    <cellStyle name="Normal 55 3 4" xfId="11548" xr:uid="{00000000-0005-0000-0000-0000E4450000}"/>
    <cellStyle name="Normal 55 3_RH et QS" xfId="7736" xr:uid="{00000000-0005-0000-0000-0000E5450000}"/>
    <cellStyle name="Normal 55 4" xfId="7737" xr:uid="{00000000-0005-0000-0000-0000E6450000}"/>
    <cellStyle name="Normal 55 4 2" xfId="16928" xr:uid="{00000000-0005-0000-0000-0000E7450000}"/>
    <cellStyle name="Normal 55 4 3" xfId="13899" xr:uid="{00000000-0005-0000-0000-0000E8450000}"/>
    <cellStyle name="Normal 55 5" xfId="15407" xr:uid="{00000000-0005-0000-0000-0000E9450000}"/>
    <cellStyle name="Normal 55 6" xfId="11106" xr:uid="{00000000-0005-0000-0000-0000EA450000}"/>
    <cellStyle name="Normal 55_RH et QS" xfId="7738" xr:uid="{00000000-0005-0000-0000-0000EB450000}"/>
    <cellStyle name="Normal 56" xfId="4397" xr:uid="{00000000-0005-0000-0000-0000EC450000}"/>
    <cellStyle name="Normal 57" xfId="4354" xr:uid="{00000000-0005-0000-0000-0000ED450000}"/>
    <cellStyle name="Normal 58" xfId="4415" xr:uid="{00000000-0005-0000-0000-0000EE450000}"/>
    <cellStyle name="Normal 59" xfId="4409" xr:uid="{00000000-0005-0000-0000-0000EF450000}"/>
    <cellStyle name="Normal 6" xfId="2585" xr:uid="{00000000-0005-0000-0000-0000F0450000}"/>
    <cellStyle name="Normal 6 2" xfId="2586" xr:uid="{00000000-0005-0000-0000-0000F1450000}"/>
    <cellStyle name="Normal 6 2 10" xfId="9935" xr:uid="{00000000-0005-0000-0000-0000F2450000}"/>
    <cellStyle name="Normal 6 2 2" xfId="2587" xr:uid="{00000000-0005-0000-0000-0000F3450000}"/>
    <cellStyle name="Normal 6 2 3" xfId="3675" xr:uid="{00000000-0005-0000-0000-0000F4450000}"/>
    <cellStyle name="Normal 6 2 3 2" xfId="4363" xr:uid="{00000000-0005-0000-0000-0000F5450000}"/>
    <cellStyle name="Normal 6 2 3 2 2" xfId="4659" xr:uid="{00000000-0005-0000-0000-0000F6450000}"/>
    <cellStyle name="Normal 6 2 3 2 2 2" xfId="7739" xr:uid="{00000000-0005-0000-0000-0000F7450000}"/>
    <cellStyle name="Normal 6 2 3 2 2 2 2" xfId="16929" xr:uid="{00000000-0005-0000-0000-0000F8450000}"/>
    <cellStyle name="Normal 6 2 3 2 2 2 3" xfId="13901" xr:uid="{00000000-0005-0000-0000-0000F9450000}"/>
    <cellStyle name="Normal 6 2 3 2 2 3" xfId="15643" xr:uid="{00000000-0005-0000-0000-0000FA450000}"/>
    <cellStyle name="Normal 6 2 3 2 2 4" xfId="11404" xr:uid="{00000000-0005-0000-0000-0000FB450000}"/>
    <cellStyle name="Normal 6 2 3 2 2_RH et QS" xfId="7740" xr:uid="{00000000-0005-0000-0000-0000FC450000}"/>
    <cellStyle name="Normal 6 2 3 2 3" xfId="4824" xr:uid="{00000000-0005-0000-0000-0000FD450000}"/>
    <cellStyle name="Normal 6 2 3 2 3 2" xfId="7741" xr:uid="{00000000-0005-0000-0000-0000FE450000}"/>
    <cellStyle name="Normal 6 2 3 2 3 2 2" xfId="16930" xr:uid="{00000000-0005-0000-0000-0000FF450000}"/>
    <cellStyle name="Normal 6 2 3 2 3 2 3" xfId="13903" xr:uid="{00000000-0005-0000-0000-000000460000}"/>
    <cellStyle name="Normal 6 2 3 2 3 3" xfId="15808" xr:uid="{00000000-0005-0000-0000-000001460000}"/>
    <cellStyle name="Normal 6 2 3 2 3 4" xfId="11569" xr:uid="{00000000-0005-0000-0000-000002460000}"/>
    <cellStyle name="Normal 6 2 3 2 3_RH et QS" xfId="7742" xr:uid="{00000000-0005-0000-0000-000003460000}"/>
    <cellStyle name="Normal 6 2 3 2 4" xfId="7743" xr:uid="{00000000-0005-0000-0000-000004460000}"/>
    <cellStyle name="Normal 6 2 3 2 4 2" xfId="16931" xr:uid="{00000000-0005-0000-0000-000005460000}"/>
    <cellStyle name="Normal 6 2 3 2 4 3" xfId="13905" xr:uid="{00000000-0005-0000-0000-000006460000}"/>
    <cellStyle name="Normal 6 2 3 2 5" xfId="15428" xr:uid="{00000000-0005-0000-0000-000007460000}"/>
    <cellStyle name="Normal 6 2 3 2 6" xfId="11130" xr:uid="{00000000-0005-0000-0000-000008460000}"/>
    <cellStyle name="Normal 6 2 3 2_RH et QS" xfId="7744" xr:uid="{00000000-0005-0000-0000-000009460000}"/>
    <cellStyle name="Normal 6 2 3 3" xfId="4461" xr:uid="{00000000-0005-0000-0000-00000A460000}"/>
    <cellStyle name="Normal 6 2 3 3 2" xfId="4713" xr:uid="{00000000-0005-0000-0000-00000B460000}"/>
    <cellStyle name="Normal 6 2 3 3 2 2" xfId="7745" xr:uid="{00000000-0005-0000-0000-00000C460000}"/>
    <cellStyle name="Normal 6 2 3 3 2 2 2" xfId="16932" xr:uid="{00000000-0005-0000-0000-00000D460000}"/>
    <cellStyle name="Normal 6 2 3 3 2 2 3" xfId="13907" xr:uid="{00000000-0005-0000-0000-00000E460000}"/>
    <cellStyle name="Normal 6 2 3 3 2 3" xfId="15697" xr:uid="{00000000-0005-0000-0000-00000F460000}"/>
    <cellStyle name="Normal 6 2 3 3 2 4" xfId="11458" xr:uid="{00000000-0005-0000-0000-000010460000}"/>
    <cellStyle name="Normal 6 2 3 3 2_RH et QS" xfId="7746" xr:uid="{00000000-0005-0000-0000-000011460000}"/>
    <cellStyle name="Normal 6 2 3 3 3" xfId="4881" xr:uid="{00000000-0005-0000-0000-000012460000}"/>
    <cellStyle name="Normal 6 2 3 3 3 2" xfId="7747" xr:uid="{00000000-0005-0000-0000-000013460000}"/>
    <cellStyle name="Normal 6 2 3 3 3 2 2" xfId="16933" xr:uid="{00000000-0005-0000-0000-000014460000}"/>
    <cellStyle name="Normal 6 2 3 3 3 2 3" xfId="13909" xr:uid="{00000000-0005-0000-0000-000015460000}"/>
    <cellStyle name="Normal 6 2 3 3 3 3" xfId="15865" xr:uid="{00000000-0005-0000-0000-000016460000}"/>
    <cellStyle name="Normal 6 2 3 3 3 4" xfId="11626" xr:uid="{00000000-0005-0000-0000-000017460000}"/>
    <cellStyle name="Normal 6 2 3 3 3_RH et QS" xfId="7748" xr:uid="{00000000-0005-0000-0000-000018460000}"/>
    <cellStyle name="Normal 6 2 3 3 4" xfId="7749" xr:uid="{00000000-0005-0000-0000-000019460000}"/>
    <cellStyle name="Normal 6 2 3 3 4 2" xfId="16934" xr:uid="{00000000-0005-0000-0000-00001A460000}"/>
    <cellStyle name="Normal 6 2 3 3 4 3" xfId="13911" xr:uid="{00000000-0005-0000-0000-00001B460000}"/>
    <cellStyle name="Normal 6 2 3 3 5" xfId="15487" xr:uid="{00000000-0005-0000-0000-00001C460000}"/>
    <cellStyle name="Normal 6 2 3 3 6" xfId="11225" xr:uid="{00000000-0005-0000-0000-00001D460000}"/>
    <cellStyle name="Normal 6 2 3 3_RH et QS" xfId="7750" xr:uid="{00000000-0005-0000-0000-00001E460000}"/>
    <cellStyle name="Normal 6 2 3 4" xfId="4568" xr:uid="{00000000-0005-0000-0000-00001F460000}"/>
    <cellStyle name="Normal 6 2 3 4 2" xfId="7751" xr:uid="{00000000-0005-0000-0000-000020460000}"/>
    <cellStyle name="Normal 6 2 3 4 2 2" xfId="16935" xr:uid="{00000000-0005-0000-0000-000021460000}"/>
    <cellStyle name="Normal 6 2 3 4 2 3" xfId="13913" xr:uid="{00000000-0005-0000-0000-000022460000}"/>
    <cellStyle name="Normal 6 2 3 4 3" xfId="15552" xr:uid="{00000000-0005-0000-0000-000023460000}"/>
    <cellStyle name="Normal 6 2 3 4 4" xfId="11313" xr:uid="{00000000-0005-0000-0000-000024460000}"/>
    <cellStyle name="Normal 6 2 3 4_RH et QS" xfId="7752" xr:uid="{00000000-0005-0000-0000-000025460000}"/>
    <cellStyle name="Normal 6 2 3 5" xfId="4733" xr:uid="{00000000-0005-0000-0000-000026460000}"/>
    <cellStyle name="Normal 6 2 3 5 2" xfId="7753" xr:uid="{00000000-0005-0000-0000-000027460000}"/>
    <cellStyle name="Normal 6 2 3 5 2 2" xfId="16936" xr:uid="{00000000-0005-0000-0000-000028460000}"/>
    <cellStyle name="Normal 6 2 3 5 2 3" xfId="13915" xr:uid="{00000000-0005-0000-0000-000029460000}"/>
    <cellStyle name="Normal 6 2 3 5 3" xfId="15717" xr:uid="{00000000-0005-0000-0000-00002A460000}"/>
    <cellStyle name="Normal 6 2 3 5 4" xfId="11478" xr:uid="{00000000-0005-0000-0000-00002B460000}"/>
    <cellStyle name="Normal 6 2 3 5_RH et QS" xfId="7754" xr:uid="{00000000-0005-0000-0000-00002C460000}"/>
    <cellStyle name="Normal 6 2 3 6" xfId="7755" xr:uid="{00000000-0005-0000-0000-00002D460000}"/>
    <cellStyle name="Normal 6 2 3 6 2" xfId="16937" xr:uid="{00000000-0005-0000-0000-00002E460000}"/>
    <cellStyle name="Normal 6 2 3 6 3" xfId="13917" xr:uid="{00000000-0005-0000-0000-00002F460000}"/>
    <cellStyle name="Normal 6 2 3 7" xfId="15230" xr:uid="{00000000-0005-0000-0000-000030460000}"/>
    <cellStyle name="Normal 6 2 3 8" xfId="10599" xr:uid="{00000000-0005-0000-0000-000031460000}"/>
    <cellStyle name="Normal 6 2 3_RH et QS" xfId="7756" xr:uid="{00000000-0005-0000-0000-000032460000}"/>
    <cellStyle name="Normal 6 2 4" xfId="4332" xr:uid="{00000000-0005-0000-0000-000033460000}"/>
    <cellStyle name="Normal 6 2 4 2" xfId="4636" xr:uid="{00000000-0005-0000-0000-000034460000}"/>
    <cellStyle name="Normal 6 2 4 2 2" xfId="7757" xr:uid="{00000000-0005-0000-0000-000035460000}"/>
    <cellStyle name="Normal 6 2 4 2 2 2" xfId="16938" xr:uid="{00000000-0005-0000-0000-000036460000}"/>
    <cellStyle name="Normal 6 2 4 2 2 3" xfId="13919" xr:uid="{00000000-0005-0000-0000-000037460000}"/>
    <cellStyle name="Normal 6 2 4 2 3" xfId="15620" xr:uid="{00000000-0005-0000-0000-000038460000}"/>
    <cellStyle name="Normal 6 2 4 2 4" xfId="11381" xr:uid="{00000000-0005-0000-0000-000039460000}"/>
    <cellStyle name="Normal 6 2 4 2_RH et QS" xfId="7758" xr:uid="{00000000-0005-0000-0000-00003A460000}"/>
    <cellStyle name="Normal 6 2 4 3" xfId="4801" xr:uid="{00000000-0005-0000-0000-00003B460000}"/>
    <cellStyle name="Normal 6 2 4 3 2" xfId="7759" xr:uid="{00000000-0005-0000-0000-00003C460000}"/>
    <cellStyle name="Normal 6 2 4 3 2 2" xfId="16939" xr:uid="{00000000-0005-0000-0000-00003D460000}"/>
    <cellStyle name="Normal 6 2 4 3 2 3" xfId="13921" xr:uid="{00000000-0005-0000-0000-00003E460000}"/>
    <cellStyle name="Normal 6 2 4 3 3" xfId="15785" xr:uid="{00000000-0005-0000-0000-00003F460000}"/>
    <cellStyle name="Normal 6 2 4 3 4" xfId="11546" xr:uid="{00000000-0005-0000-0000-000040460000}"/>
    <cellStyle name="Normal 6 2 4 3_RH et QS" xfId="7760" xr:uid="{00000000-0005-0000-0000-000041460000}"/>
    <cellStyle name="Normal 6 2 4 4" xfId="7761" xr:uid="{00000000-0005-0000-0000-000042460000}"/>
    <cellStyle name="Normal 6 2 4 4 2" xfId="16940" xr:uid="{00000000-0005-0000-0000-000043460000}"/>
    <cellStyle name="Normal 6 2 4 4 3" xfId="13923" xr:uid="{00000000-0005-0000-0000-000044460000}"/>
    <cellStyle name="Normal 6 2 4 5" xfId="15405" xr:uid="{00000000-0005-0000-0000-000045460000}"/>
    <cellStyle name="Normal 6 2 4 6" xfId="11103" xr:uid="{00000000-0005-0000-0000-000046460000}"/>
    <cellStyle name="Normal 6 2 4_RH et QS" xfId="7762" xr:uid="{00000000-0005-0000-0000-000047460000}"/>
    <cellStyle name="Normal 6 2 5" xfId="4451" xr:uid="{00000000-0005-0000-0000-000048460000}"/>
    <cellStyle name="Normal 6 2 5 2" xfId="4703" xr:uid="{00000000-0005-0000-0000-000049460000}"/>
    <cellStyle name="Normal 6 2 5 2 2" xfId="7763" xr:uid="{00000000-0005-0000-0000-00004A460000}"/>
    <cellStyle name="Normal 6 2 5 2 2 2" xfId="16941" xr:uid="{00000000-0005-0000-0000-00004B460000}"/>
    <cellStyle name="Normal 6 2 5 2 2 3" xfId="13925" xr:uid="{00000000-0005-0000-0000-00004C460000}"/>
    <cellStyle name="Normal 6 2 5 2 3" xfId="15687" xr:uid="{00000000-0005-0000-0000-00004D460000}"/>
    <cellStyle name="Normal 6 2 5 2 4" xfId="11448" xr:uid="{00000000-0005-0000-0000-00004E460000}"/>
    <cellStyle name="Normal 6 2 5 2_RH et QS" xfId="7764" xr:uid="{00000000-0005-0000-0000-00004F460000}"/>
    <cellStyle name="Normal 6 2 5 3" xfId="4871" xr:uid="{00000000-0005-0000-0000-000050460000}"/>
    <cellStyle name="Normal 6 2 5 3 2" xfId="7765" xr:uid="{00000000-0005-0000-0000-000051460000}"/>
    <cellStyle name="Normal 6 2 5 3 2 2" xfId="16942" xr:uid="{00000000-0005-0000-0000-000052460000}"/>
    <cellStyle name="Normal 6 2 5 3 2 3" xfId="13927" xr:uid="{00000000-0005-0000-0000-000053460000}"/>
    <cellStyle name="Normal 6 2 5 3 3" xfId="15855" xr:uid="{00000000-0005-0000-0000-000054460000}"/>
    <cellStyle name="Normal 6 2 5 3 4" xfId="11616" xr:uid="{00000000-0005-0000-0000-000055460000}"/>
    <cellStyle name="Normal 6 2 5 3_RH et QS" xfId="7766" xr:uid="{00000000-0005-0000-0000-000056460000}"/>
    <cellStyle name="Normal 6 2 5 4" xfId="7767" xr:uid="{00000000-0005-0000-0000-000057460000}"/>
    <cellStyle name="Normal 6 2 5 4 2" xfId="16943" xr:uid="{00000000-0005-0000-0000-000058460000}"/>
    <cellStyle name="Normal 6 2 5 4 3" xfId="13929" xr:uid="{00000000-0005-0000-0000-000059460000}"/>
    <cellStyle name="Normal 6 2 5 5" xfId="15477" xr:uid="{00000000-0005-0000-0000-00005A460000}"/>
    <cellStyle name="Normal 6 2 5 6" xfId="11215" xr:uid="{00000000-0005-0000-0000-00005B460000}"/>
    <cellStyle name="Normal 6 2 5_RH et QS" xfId="7768" xr:uid="{00000000-0005-0000-0000-00005C460000}"/>
    <cellStyle name="Normal 6 2 6" xfId="4558" xr:uid="{00000000-0005-0000-0000-00005D460000}"/>
    <cellStyle name="Normal 6 2 6 2" xfId="7769" xr:uid="{00000000-0005-0000-0000-00005E460000}"/>
    <cellStyle name="Normal 6 2 6 2 2" xfId="16944" xr:uid="{00000000-0005-0000-0000-00005F460000}"/>
    <cellStyle name="Normal 6 2 6 2 3" xfId="13931" xr:uid="{00000000-0005-0000-0000-000060460000}"/>
    <cellStyle name="Normal 6 2 6 3" xfId="15542" xr:uid="{00000000-0005-0000-0000-000061460000}"/>
    <cellStyle name="Normal 6 2 6 4" xfId="11303" xr:uid="{00000000-0005-0000-0000-000062460000}"/>
    <cellStyle name="Normal 6 2 6_RH et QS" xfId="7770" xr:uid="{00000000-0005-0000-0000-000063460000}"/>
    <cellStyle name="Normal 6 2 7" xfId="4723" xr:uid="{00000000-0005-0000-0000-000064460000}"/>
    <cellStyle name="Normal 6 2 7 2" xfId="7771" xr:uid="{00000000-0005-0000-0000-000065460000}"/>
    <cellStyle name="Normal 6 2 7 2 2" xfId="16945" xr:uid="{00000000-0005-0000-0000-000066460000}"/>
    <cellStyle name="Normal 6 2 7 2 3" xfId="13933" xr:uid="{00000000-0005-0000-0000-000067460000}"/>
    <cellStyle name="Normal 6 2 7 3" xfId="15707" xr:uid="{00000000-0005-0000-0000-000068460000}"/>
    <cellStyle name="Normal 6 2 7 4" xfId="11468" xr:uid="{00000000-0005-0000-0000-000069460000}"/>
    <cellStyle name="Normal 6 2 7_RH et QS" xfId="7772" xr:uid="{00000000-0005-0000-0000-00006A460000}"/>
    <cellStyle name="Normal 6 2 8" xfId="7773" xr:uid="{00000000-0005-0000-0000-00006B460000}"/>
    <cellStyle name="Normal 6 2 8 2" xfId="16946" xr:uid="{00000000-0005-0000-0000-00006C460000}"/>
    <cellStyle name="Normal 6 2 8 3" xfId="13935" xr:uid="{00000000-0005-0000-0000-00006D460000}"/>
    <cellStyle name="Normal 6 2 9" xfId="14964" xr:uid="{00000000-0005-0000-0000-00006E460000}"/>
    <cellStyle name="Normal 6 2_CA Fixe" xfId="3521" xr:uid="{00000000-0005-0000-0000-00006F460000}"/>
    <cellStyle name="Normal 6 3" xfId="2588" xr:uid="{00000000-0005-0000-0000-000070460000}"/>
    <cellStyle name="Normal 6 4" xfId="4541" xr:uid="{00000000-0005-0000-0000-000071460000}"/>
    <cellStyle name="Normal 60" xfId="4408" xr:uid="{00000000-0005-0000-0000-000072460000}"/>
    <cellStyle name="Normal 61" xfId="4407" xr:uid="{00000000-0005-0000-0000-000073460000}"/>
    <cellStyle name="Normal 62" xfId="4416" xr:uid="{00000000-0005-0000-0000-000074460000}"/>
    <cellStyle name="Normal 63" xfId="4424" xr:uid="{00000000-0005-0000-0000-000075460000}"/>
    <cellStyle name="Normal 64" xfId="4425" xr:uid="{00000000-0005-0000-0000-000076460000}"/>
    <cellStyle name="Normal 65" xfId="4423" xr:uid="{00000000-0005-0000-0000-000077460000}"/>
    <cellStyle name="Normal 66" xfId="4422" xr:uid="{00000000-0005-0000-0000-000078460000}"/>
    <cellStyle name="Normal 67" xfId="4421" xr:uid="{00000000-0005-0000-0000-000079460000}"/>
    <cellStyle name="Normal 68" xfId="4420" xr:uid="{00000000-0005-0000-0000-00007A460000}"/>
    <cellStyle name="Normal 69" xfId="4419" xr:uid="{00000000-0005-0000-0000-00007B460000}"/>
    <cellStyle name="Normal 7" xfId="2589" xr:uid="{00000000-0005-0000-0000-00007C460000}"/>
    <cellStyle name="Normal 7 2" xfId="4542" xr:uid="{00000000-0005-0000-0000-00007D460000}"/>
    <cellStyle name="Normal 70" xfId="4406" xr:uid="{00000000-0005-0000-0000-00007E460000}"/>
    <cellStyle name="Normal 71" xfId="4405" xr:uid="{00000000-0005-0000-0000-00007F460000}"/>
    <cellStyle name="Normal 72" xfId="4418" xr:uid="{00000000-0005-0000-0000-000080460000}"/>
    <cellStyle name="Normal 73" xfId="4417" xr:uid="{00000000-0005-0000-0000-000081460000}"/>
    <cellStyle name="Normal 74" xfId="4340" xr:uid="{00000000-0005-0000-0000-000082460000}"/>
    <cellStyle name="Normal 74 2" xfId="4639" xr:uid="{00000000-0005-0000-0000-000083460000}"/>
    <cellStyle name="Normal 74 2 2" xfId="7774" xr:uid="{00000000-0005-0000-0000-000084460000}"/>
    <cellStyle name="Normal 74 2 2 2" xfId="16947" xr:uid="{00000000-0005-0000-0000-000085460000}"/>
    <cellStyle name="Normal 74 2 2 3" xfId="13936" xr:uid="{00000000-0005-0000-0000-000086460000}"/>
    <cellStyle name="Normal 74 2 3" xfId="15623" xr:uid="{00000000-0005-0000-0000-000087460000}"/>
    <cellStyle name="Normal 74 2 4" xfId="11384" xr:uid="{00000000-0005-0000-0000-000088460000}"/>
    <cellStyle name="Normal 74 2_RH et QS" xfId="7775" xr:uid="{00000000-0005-0000-0000-000089460000}"/>
    <cellStyle name="Normal 74 3" xfId="4804" xr:uid="{00000000-0005-0000-0000-00008A460000}"/>
    <cellStyle name="Normal 74 3 2" xfId="7776" xr:uid="{00000000-0005-0000-0000-00008B460000}"/>
    <cellStyle name="Normal 74 3 2 2" xfId="16948" xr:uid="{00000000-0005-0000-0000-00008C460000}"/>
    <cellStyle name="Normal 74 3 2 3" xfId="13938" xr:uid="{00000000-0005-0000-0000-00008D460000}"/>
    <cellStyle name="Normal 74 3 3" xfId="15788" xr:uid="{00000000-0005-0000-0000-00008E460000}"/>
    <cellStyle name="Normal 74 3 4" xfId="11549" xr:uid="{00000000-0005-0000-0000-00008F460000}"/>
    <cellStyle name="Normal 74 3_RH et QS" xfId="7777" xr:uid="{00000000-0005-0000-0000-000090460000}"/>
    <cellStyle name="Normal 74 4" xfId="7778" xr:uid="{00000000-0005-0000-0000-000091460000}"/>
    <cellStyle name="Normal 74 4 2" xfId="16949" xr:uid="{00000000-0005-0000-0000-000092460000}"/>
    <cellStyle name="Normal 74 4 3" xfId="13940" xr:uid="{00000000-0005-0000-0000-000093460000}"/>
    <cellStyle name="Normal 74 5" xfId="15408" xr:uid="{00000000-0005-0000-0000-000094460000}"/>
    <cellStyle name="Normal 74 6" xfId="11107" xr:uid="{00000000-0005-0000-0000-000095460000}"/>
    <cellStyle name="Normal 74_RH et QS" xfId="7779" xr:uid="{00000000-0005-0000-0000-000096460000}"/>
    <cellStyle name="Normal 75" xfId="4267" xr:uid="{00000000-0005-0000-0000-000097460000}"/>
    <cellStyle name="Normal 75 2" xfId="4630" xr:uid="{00000000-0005-0000-0000-000098460000}"/>
    <cellStyle name="Normal 75 2 2" xfId="7780" xr:uid="{00000000-0005-0000-0000-000099460000}"/>
    <cellStyle name="Normal 75 2 2 2" xfId="16950" xr:uid="{00000000-0005-0000-0000-00009A460000}"/>
    <cellStyle name="Normal 75 2 2 3" xfId="13942" xr:uid="{00000000-0005-0000-0000-00009B460000}"/>
    <cellStyle name="Normal 75 2 3" xfId="15614" xr:uid="{00000000-0005-0000-0000-00009C460000}"/>
    <cellStyle name="Normal 75 2 4" xfId="11375" xr:uid="{00000000-0005-0000-0000-00009D460000}"/>
    <cellStyle name="Normal 75 2_RH et QS" xfId="7781" xr:uid="{00000000-0005-0000-0000-00009E460000}"/>
    <cellStyle name="Normal 75 3" xfId="4795" xr:uid="{00000000-0005-0000-0000-00009F460000}"/>
    <cellStyle name="Normal 75 3 2" xfId="7782" xr:uid="{00000000-0005-0000-0000-0000A0460000}"/>
    <cellStyle name="Normal 75 3 2 2" xfId="16951" xr:uid="{00000000-0005-0000-0000-0000A1460000}"/>
    <cellStyle name="Normal 75 3 2 3" xfId="13944" xr:uid="{00000000-0005-0000-0000-0000A2460000}"/>
    <cellStyle name="Normal 75 3 3" xfId="15779" xr:uid="{00000000-0005-0000-0000-0000A3460000}"/>
    <cellStyle name="Normal 75 3 4" xfId="11540" xr:uid="{00000000-0005-0000-0000-0000A4460000}"/>
    <cellStyle name="Normal 75 3_RH et QS" xfId="7783" xr:uid="{00000000-0005-0000-0000-0000A5460000}"/>
    <cellStyle name="Normal 75 4" xfId="7784" xr:uid="{00000000-0005-0000-0000-0000A6460000}"/>
    <cellStyle name="Normal 75 4 2" xfId="16952" xr:uid="{00000000-0005-0000-0000-0000A7460000}"/>
    <cellStyle name="Normal 75 4 3" xfId="13946" xr:uid="{00000000-0005-0000-0000-0000A8460000}"/>
    <cellStyle name="Normal 75 5" xfId="15398" xr:uid="{00000000-0005-0000-0000-0000A9460000}"/>
    <cellStyle name="Normal 75 6" xfId="11046" xr:uid="{00000000-0005-0000-0000-0000AA460000}"/>
    <cellStyle name="Normal 75_RH et QS" xfId="7785" xr:uid="{00000000-0005-0000-0000-0000AB460000}"/>
    <cellStyle name="Normal 76" xfId="4250" xr:uid="{00000000-0005-0000-0000-0000AC460000}"/>
    <cellStyle name="Normal 76 2" xfId="4623" xr:uid="{00000000-0005-0000-0000-0000AD460000}"/>
    <cellStyle name="Normal 76 2 2" xfId="7786" xr:uid="{00000000-0005-0000-0000-0000AE460000}"/>
    <cellStyle name="Normal 76 2 2 2" xfId="16953" xr:uid="{00000000-0005-0000-0000-0000AF460000}"/>
    <cellStyle name="Normal 76 2 2 3" xfId="13948" xr:uid="{00000000-0005-0000-0000-0000B0460000}"/>
    <cellStyle name="Normal 76 2 3" xfId="15607" xr:uid="{00000000-0005-0000-0000-0000B1460000}"/>
    <cellStyle name="Normal 76 2 4" xfId="11368" xr:uid="{00000000-0005-0000-0000-0000B2460000}"/>
    <cellStyle name="Normal 76 2_RH et QS" xfId="7787" xr:uid="{00000000-0005-0000-0000-0000B3460000}"/>
    <cellStyle name="Normal 76 3" xfId="4788" xr:uid="{00000000-0005-0000-0000-0000B4460000}"/>
    <cellStyle name="Normal 76 3 2" xfId="7788" xr:uid="{00000000-0005-0000-0000-0000B5460000}"/>
    <cellStyle name="Normal 76 3 2 2" xfId="16954" xr:uid="{00000000-0005-0000-0000-0000B6460000}"/>
    <cellStyle name="Normal 76 3 2 3" xfId="13950" xr:uid="{00000000-0005-0000-0000-0000B7460000}"/>
    <cellStyle name="Normal 76 3 3" xfId="15772" xr:uid="{00000000-0005-0000-0000-0000B8460000}"/>
    <cellStyle name="Normal 76 3 4" xfId="11533" xr:uid="{00000000-0005-0000-0000-0000B9460000}"/>
    <cellStyle name="Normal 76 3_RH et QS" xfId="7789" xr:uid="{00000000-0005-0000-0000-0000BA460000}"/>
    <cellStyle name="Normal 76 4" xfId="7790" xr:uid="{00000000-0005-0000-0000-0000BB460000}"/>
    <cellStyle name="Normal 76 4 2" xfId="16955" xr:uid="{00000000-0005-0000-0000-0000BC460000}"/>
    <cellStyle name="Normal 76 4 3" xfId="13952" xr:uid="{00000000-0005-0000-0000-0000BD460000}"/>
    <cellStyle name="Normal 76 5" xfId="15390" xr:uid="{00000000-0005-0000-0000-0000BE460000}"/>
    <cellStyle name="Normal 76 6" xfId="11032" xr:uid="{00000000-0005-0000-0000-0000BF460000}"/>
    <cellStyle name="Normal 76_RH et QS" xfId="7791" xr:uid="{00000000-0005-0000-0000-0000C0460000}"/>
    <cellStyle name="Normal 77" xfId="4230" xr:uid="{00000000-0005-0000-0000-0000C1460000}"/>
    <cellStyle name="Normal 77 2" xfId="4604" xr:uid="{00000000-0005-0000-0000-0000C2460000}"/>
    <cellStyle name="Normal 77 2 2" xfId="7792" xr:uid="{00000000-0005-0000-0000-0000C3460000}"/>
    <cellStyle name="Normal 77 2 2 2" xfId="16956" xr:uid="{00000000-0005-0000-0000-0000C4460000}"/>
    <cellStyle name="Normal 77 2 2 3" xfId="13954" xr:uid="{00000000-0005-0000-0000-0000C5460000}"/>
    <cellStyle name="Normal 77 2 3" xfId="15588" xr:uid="{00000000-0005-0000-0000-0000C6460000}"/>
    <cellStyle name="Normal 77 2 4" xfId="11349" xr:uid="{00000000-0005-0000-0000-0000C7460000}"/>
    <cellStyle name="Normal 77 2_RH et QS" xfId="7793" xr:uid="{00000000-0005-0000-0000-0000C8460000}"/>
    <cellStyle name="Normal 77 3" xfId="4769" xr:uid="{00000000-0005-0000-0000-0000C9460000}"/>
    <cellStyle name="Normal 77 3 2" xfId="7794" xr:uid="{00000000-0005-0000-0000-0000CA460000}"/>
    <cellStyle name="Normal 77 3 2 2" xfId="16957" xr:uid="{00000000-0005-0000-0000-0000CB460000}"/>
    <cellStyle name="Normal 77 3 2 3" xfId="13956" xr:uid="{00000000-0005-0000-0000-0000CC460000}"/>
    <cellStyle name="Normal 77 3 3" xfId="15753" xr:uid="{00000000-0005-0000-0000-0000CD460000}"/>
    <cellStyle name="Normal 77 3 4" xfId="11514" xr:uid="{00000000-0005-0000-0000-0000CE460000}"/>
    <cellStyle name="Normal 77 3_RH et QS" xfId="7795" xr:uid="{00000000-0005-0000-0000-0000CF460000}"/>
    <cellStyle name="Normal 77 4" xfId="7796" xr:uid="{00000000-0005-0000-0000-0000D0460000}"/>
    <cellStyle name="Normal 77 4 2" xfId="16958" xr:uid="{00000000-0005-0000-0000-0000D1460000}"/>
    <cellStyle name="Normal 77 4 3" xfId="13958" xr:uid="{00000000-0005-0000-0000-0000D2460000}"/>
    <cellStyle name="Normal 77 5" xfId="15371" xr:uid="{00000000-0005-0000-0000-0000D3460000}"/>
    <cellStyle name="Normal 77 6" xfId="11012" xr:uid="{00000000-0005-0000-0000-0000D4460000}"/>
    <cellStyle name="Normal 77_RH et QS" xfId="7797" xr:uid="{00000000-0005-0000-0000-0000D5460000}"/>
    <cellStyle name="Normal 78" xfId="4426" xr:uid="{00000000-0005-0000-0000-0000D6460000}"/>
    <cellStyle name="Normal 78 2" xfId="4681" xr:uid="{00000000-0005-0000-0000-0000D7460000}"/>
    <cellStyle name="Normal 78 2 2" xfId="7798" xr:uid="{00000000-0005-0000-0000-0000D8460000}"/>
    <cellStyle name="Normal 78 2 2 2" xfId="16959" xr:uid="{00000000-0005-0000-0000-0000D9460000}"/>
    <cellStyle name="Normal 78 2 2 3" xfId="13960" xr:uid="{00000000-0005-0000-0000-0000DA460000}"/>
    <cellStyle name="Normal 78 2 3" xfId="15665" xr:uid="{00000000-0005-0000-0000-0000DB460000}"/>
    <cellStyle name="Normal 78 2 4" xfId="11426" xr:uid="{00000000-0005-0000-0000-0000DC460000}"/>
    <cellStyle name="Normal 78 2_RH et QS" xfId="7799" xr:uid="{00000000-0005-0000-0000-0000DD460000}"/>
    <cellStyle name="Normal 78 3" xfId="4846" xr:uid="{00000000-0005-0000-0000-0000DE460000}"/>
    <cellStyle name="Normal 78 3 2" xfId="7800" xr:uid="{00000000-0005-0000-0000-0000DF460000}"/>
    <cellStyle name="Normal 78 3 2 2" xfId="16960" xr:uid="{00000000-0005-0000-0000-0000E0460000}"/>
    <cellStyle name="Normal 78 3 2 3" xfId="13962" xr:uid="{00000000-0005-0000-0000-0000E1460000}"/>
    <cellStyle name="Normal 78 3 3" xfId="15830" xr:uid="{00000000-0005-0000-0000-0000E2460000}"/>
    <cellStyle name="Normal 78 3 4" xfId="11591" xr:uid="{00000000-0005-0000-0000-0000E3460000}"/>
    <cellStyle name="Normal 78 3_RH et QS" xfId="7801" xr:uid="{00000000-0005-0000-0000-0000E4460000}"/>
    <cellStyle name="Normal 78 4" xfId="7802" xr:uid="{00000000-0005-0000-0000-0000E5460000}"/>
    <cellStyle name="Normal 78 4 2" xfId="16961" xr:uid="{00000000-0005-0000-0000-0000E6460000}"/>
    <cellStyle name="Normal 78 4 3" xfId="13964" xr:uid="{00000000-0005-0000-0000-0000E7460000}"/>
    <cellStyle name="Normal 78 5" xfId="15452" xr:uid="{00000000-0005-0000-0000-0000E8460000}"/>
    <cellStyle name="Normal 78 6" xfId="11190" xr:uid="{00000000-0005-0000-0000-0000E9460000}"/>
    <cellStyle name="Normal 78_RH et QS" xfId="7803" xr:uid="{00000000-0005-0000-0000-0000EA460000}"/>
    <cellStyle name="Normal 79" xfId="4428" xr:uid="{00000000-0005-0000-0000-0000EB460000}"/>
    <cellStyle name="Normal 79 2" xfId="4683" xr:uid="{00000000-0005-0000-0000-0000EC460000}"/>
    <cellStyle name="Normal 79 2 2" xfId="7804" xr:uid="{00000000-0005-0000-0000-0000ED460000}"/>
    <cellStyle name="Normal 79 2 2 2" xfId="16962" xr:uid="{00000000-0005-0000-0000-0000EE460000}"/>
    <cellStyle name="Normal 79 2 2 3" xfId="13966" xr:uid="{00000000-0005-0000-0000-0000EF460000}"/>
    <cellStyle name="Normal 79 2 3" xfId="15667" xr:uid="{00000000-0005-0000-0000-0000F0460000}"/>
    <cellStyle name="Normal 79 2 4" xfId="11428" xr:uid="{00000000-0005-0000-0000-0000F1460000}"/>
    <cellStyle name="Normal 79 2_RH et QS" xfId="7805" xr:uid="{00000000-0005-0000-0000-0000F2460000}"/>
    <cellStyle name="Normal 79 3" xfId="4848" xr:uid="{00000000-0005-0000-0000-0000F3460000}"/>
    <cellStyle name="Normal 79 3 2" xfId="7806" xr:uid="{00000000-0005-0000-0000-0000F4460000}"/>
    <cellStyle name="Normal 79 3 2 2" xfId="16963" xr:uid="{00000000-0005-0000-0000-0000F5460000}"/>
    <cellStyle name="Normal 79 3 2 3" xfId="13968" xr:uid="{00000000-0005-0000-0000-0000F6460000}"/>
    <cellStyle name="Normal 79 3 3" xfId="15832" xr:uid="{00000000-0005-0000-0000-0000F7460000}"/>
    <cellStyle name="Normal 79 3 4" xfId="11593" xr:uid="{00000000-0005-0000-0000-0000F8460000}"/>
    <cellStyle name="Normal 79 3_RH et QS" xfId="7807" xr:uid="{00000000-0005-0000-0000-0000F9460000}"/>
    <cellStyle name="Normal 79 4" xfId="7808" xr:uid="{00000000-0005-0000-0000-0000FA460000}"/>
    <cellStyle name="Normal 79 4 2" xfId="16964" xr:uid="{00000000-0005-0000-0000-0000FB460000}"/>
    <cellStyle name="Normal 79 4 3" xfId="13970" xr:uid="{00000000-0005-0000-0000-0000FC460000}"/>
    <cellStyle name="Normal 79 5" xfId="15454" xr:uid="{00000000-0005-0000-0000-0000FD460000}"/>
    <cellStyle name="Normal 79 6" xfId="11192" xr:uid="{00000000-0005-0000-0000-0000FE460000}"/>
    <cellStyle name="Normal 79_RH et QS" xfId="7809" xr:uid="{00000000-0005-0000-0000-0000FF460000}"/>
    <cellStyle name="Normal 8" xfId="2590" xr:uid="{00000000-0005-0000-0000-000000470000}"/>
    <cellStyle name="Normal 8 10" xfId="9939" xr:uid="{00000000-0005-0000-0000-000001470000}"/>
    <cellStyle name="Normal 8 2" xfId="3676" xr:uid="{00000000-0005-0000-0000-000002470000}"/>
    <cellStyle name="Normal 8 2 2" xfId="4364" xr:uid="{00000000-0005-0000-0000-000003470000}"/>
    <cellStyle name="Normal 8 2 2 2" xfId="4660" xr:uid="{00000000-0005-0000-0000-000004470000}"/>
    <cellStyle name="Normal 8 2 2 2 2" xfId="7810" xr:uid="{00000000-0005-0000-0000-000005470000}"/>
    <cellStyle name="Normal 8 2 2 2 2 2" xfId="16965" xr:uid="{00000000-0005-0000-0000-000006470000}"/>
    <cellStyle name="Normal 8 2 2 2 2 3" xfId="13972" xr:uid="{00000000-0005-0000-0000-000007470000}"/>
    <cellStyle name="Normal 8 2 2 2 3" xfId="15644" xr:uid="{00000000-0005-0000-0000-000008470000}"/>
    <cellStyle name="Normal 8 2 2 2 4" xfId="11405" xr:uid="{00000000-0005-0000-0000-000009470000}"/>
    <cellStyle name="Normal 8 2 2 2_RH et QS" xfId="7811" xr:uid="{00000000-0005-0000-0000-00000A470000}"/>
    <cellStyle name="Normal 8 2 2 3" xfId="4825" xr:uid="{00000000-0005-0000-0000-00000B470000}"/>
    <cellStyle name="Normal 8 2 2 3 2" xfId="7812" xr:uid="{00000000-0005-0000-0000-00000C470000}"/>
    <cellStyle name="Normal 8 2 2 3 2 2" xfId="16966" xr:uid="{00000000-0005-0000-0000-00000D470000}"/>
    <cellStyle name="Normal 8 2 2 3 2 3" xfId="13974" xr:uid="{00000000-0005-0000-0000-00000E470000}"/>
    <cellStyle name="Normal 8 2 2 3 3" xfId="15809" xr:uid="{00000000-0005-0000-0000-00000F470000}"/>
    <cellStyle name="Normal 8 2 2 3 4" xfId="11570" xr:uid="{00000000-0005-0000-0000-000010470000}"/>
    <cellStyle name="Normal 8 2 2 3_RH et QS" xfId="7813" xr:uid="{00000000-0005-0000-0000-000011470000}"/>
    <cellStyle name="Normal 8 2 2 4" xfId="7814" xr:uid="{00000000-0005-0000-0000-000012470000}"/>
    <cellStyle name="Normal 8 2 2 4 2" xfId="16967" xr:uid="{00000000-0005-0000-0000-000013470000}"/>
    <cellStyle name="Normal 8 2 2 4 3" xfId="13976" xr:uid="{00000000-0005-0000-0000-000014470000}"/>
    <cellStyle name="Normal 8 2 2 5" xfId="15429" xr:uid="{00000000-0005-0000-0000-000015470000}"/>
    <cellStyle name="Normal 8 2 2 6" xfId="11131" xr:uid="{00000000-0005-0000-0000-000016470000}"/>
    <cellStyle name="Normal 8 2 2_RH et QS" xfId="7815" xr:uid="{00000000-0005-0000-0000-000017470000}"/>
    <cellStyle name="Normal 8 2 3" xfId="4462" xr:uid="{00000000-0005-0000-0000-000018470000}"/>
    <cellStyle name="Normal 8 2 3 2" xfId="4714" xr:uid="{00000000-0005-0000-0000-000019470000}"/>
    <cellStyle name="Normal 8 2 3 2 2" xfId="7816" xr:uid="{00000000-0005-0000-0000-00001A470000}"/>
    <cellStyle name="Normal 8 2 3 2 2 2" xfId="16968" xr:uid="{00000000-0005-0000-0000-00001B470000}"/>
    <cellStyle name="Normal 8 2 3 2 2 3" xfId="13978" xr:uid="{00000000-0005-0000-0000-00001C470000}"/>
    <cellStyle name="Normal 8 2 3 2 3" xfId="15698" xr:uid="{00000000-0005-0000-0000-00001D470000}"/>
    <cellStyle name="Normal 8 2 3 2 4" xfId="11459" xr:uid="{00000000-0005-0000-0000-00001E470000}"/>
    <cellStyle name="Normal 8 2 3 2_RH et QS" xfId="7817" xr:uid="{00000000-0005-0000-0000-00001F470000}"/>
    <cellStyle name="Normal 8 2 3 3" xfId="4882" xr:uid="{00000000-0005-0000-0000-000020470000}"/>
    <cellStyle name="Normal 8 2 3 3 2" xfId="7818" xr:uid="{00000000-0005-0000-0000-000021470000}"/>
    <cellStyle name="Normal 8 2 3 3 2 2" xfId="16969" xr:uid="{00000000-0005-0000-0000-000022470000}"/>
    <cellStyle name="Normal 8 2 3 3 2 3" xfId="13980" xr:uid="{00000000-0005-0000-0000-000023470000}"/>
    <cellStyle name="Normal 8 2 3 3 3" xfId="15866" xr:uid="{00000000-0005-0000-0000-000024470000}"/>
    <cellStyle name="Normal 8 2 3 3 4" xfId="11627" xr:uid="{00000000-0005-0000-0000-000025470000}"/>
    <cellStyle name="Normal 8 2 3 3_RH et QS" xfId="7819" xr:uid="{00000000-0005-0000-0000-000026470000}"/>
    <cellStyle name="Normal 8 2 3 4" xfId="7820" xr:uid="{00000000-0005-0000-0000-000027470000}"/>
    <cellStyle name="Normal 8 2 3 4 2" xfId="16970" xr:uid="{00000000-0005-0000-0000-000028470000}"/>
    <cellStyle name="Normal 8 2 3 4 3" xfId="13982" xr:uid="{00000000-0005-0000-0000-000029470000}"/>
    <cellStyle name="Normal 8 2 3 5" xfId="15488" xr:uid="{00000000-0005-0000-0000-00002A470000}"/>
    <cellStyle name="Normal 8 2 3 6" xfId="11226" xr:uid="{00000000-0005-0000-0000-00002B470000}"/>
    <cellStyle name="Normal 8 2 3_RH et QS" xfId="7821" xr:uid="{00000000-0005-0000-0000-00002C470000}"/>
    <cellStyle name="Normal 8 2 4" xfId="4543" xr:uid="{00000000-0005-0000-0000-00002D470000}"/>
    <cellStyle name="Normal 8 2 4 2" xfId="7822" xr:uid="{00000000-0005-0000-0000-00002E470000}"/>
    <cellStyle name="Normal 8 2 4 2 2" xfId="16971" xr:uid="{00000000-0005-0000-0000-00002F470000}"/>
    <cellStyle name="Normal 8 2 4 2 3" xfId="13984" xr:uid="{00000000-0005-0000-0000-000030470000}"/>
    <cellStyle name="Normal 8 2 4 3" xfId="15534" xr:uid="{00000000-0005-0000-0000-000031470000}"/>
    <cellStyle name="Normal 8 2 4 4" xfId="11295" xr:uid="{00000000-0005-0000-0000-000032470000}"/>
    <cellStyle name="Normal 8 2 4_RH et QS" xfId="7823" xr:uid="{00000000-0005-0000-0000-000033470000}"/>
    <cellStyle name="Normal 8 2 5" xfId="4569" xr:uid="{00000000-0005-0000-0000-000034470000}"/>
    <cellStyle name="Normal 8 2 5 2" xfId="7824" xr:uid="{00000000-0005-0000-0000-000035470000}"/>
    <cellStyle name="Normal 8 2 5 2 2" xfId="16972" xr:uid="{00000000-0005-0000-0000-000036470000}"/>
    <cellStyle name="Normal 8 2 5 2 3" xfId="13986" xr:uid="{00000000-0005-0000-0000-000037470000}"/>
    <cellStyle name="Normal 8 2 5 3" xfId="15553" xr:uid="{00000000-0005-0000-0000-000038470000}"/>
    <cellStyle name="Normal 8 2 5 4" xfId="11314" xr:uid="{00000000-0005-0000-0000-000039470000}"/>
    <cellStyle name="Normal 8 2 5_RH et QS" xfId="7825" xr:uid="{00000000-0005-0000-0000-00003A470000}"/>
    <cellStyle name="Normal 8 2 6" xfId="4734" xr:uid="{00000000-0005-0000-0000-00003B470000}"/>
    <cellStyle name="Normal 8 2 6 2" xfId="7826" xr:uid="{00000000-0005-0000-0000-00003C470000}"/>
    <cellStyle name="Normal 8 2 6 2 2" xfId="16973" xr:uid="{00000000-0005-0000-0000-00003D470000}"/>
    <cellStyle name="Normal 8 2 6 2 3" xfId="13988" xr:uid="{00000000-0005-0000-0000-00003E470000}"/>
    <cellStyle name="Normal 8 2 6 3" xfId="15718" xr:uid="{00000000-0005-0000-0000-00003F470000}"/>
    <cellStyle name="Normal 8 2 6 4" xfId="11479" xr:uid="{00000000-0005-0000-0000-000040470000}"/>
    <cellStyle name="Normal 8 2 6_RH et QS" xfId="7827" xr:uid="{00000000-0005-0000-0000-000041470000}"/>
    <cellStyle name="Normal 8 2 7" xfId="7828" xr:uid="{00000000-0005-0000-0000-000042470000}"/>
    <cellStyle name="Normal 8 2 7 2" xfId="16974" xr:uid="{00000000-0005-0000-0000-000043470000}"/>
    <cellStyle name="Normal 8 2 7 3" xfId="13990" xr:uid="{00000000-0005-0000-0000-000044470000}"/>
    <cellStyle name="Normal 8 2 8" xfId="15231" xr:uid="{00000000-0005-0000-0000-000045470000}"/>
    <cellStyle name="Normal 8 2 9" xfId="10600" xr:uid="{00000000-0005-0000-0000-000046470000}"/>
    <cellStyle name="Normal 8 2_RH et QS" xfId="7829" xr:uid="{00000000-0005-0000-0000-000047470000}"/>
    <cellStyle name="Normal 8 3" xfId="4095" xr:uid="{00000000-0005-0000-0000-000048470000}"/>
    <cellStyle name="Normal 8 4" xfId="4333" xr:uid="{00000000-0005-0000-0000-000049470000}"/>
    <cellStyle name="Normal 8 4 2" xfId="4637" xr:uid="{00000000-0005-0000-0000-00004A470000}"/>
    <cellStyle name="Normal 8 4 2 2" xfId="7830" xr:uid="{00000000-0005-0000-0000-00004B470000}"/>
    <cellStyle name="Normal 8 4 2 2 2" xfId="16975" xr:uid="{00000000-0005-0000-0000-00004C470000}"/>
    <cellStyle name="Normal 8 4 2 2 3" xfId="13992" xr:uid="{00000000-0005-0000-0000-00004D470000}"/>
    <cellStyle name="Normal 8 4 2 3" xfId="15621" xr:uid="{00000000-0005-0000-0000-00004E470000}"/>
    <cellStyle name="Normal 8 4 2 4" xfId="11382" xr:uid="{00000000-0005-0000-0000-00004F470000}"/>
    <cellStyle name="Normal 8 4 2_RH et QS" xfId="7831" xr:uid="{00000000-0005-0000-0000-000050470000}"/>
    <cellStyle name="Normal 8 4 3" xfId="4802" xr:uid="{00000000-0005-0000-0000-000051470000}"/>
    <cellStyle name="Normal 8 4 3 2" xfId="7832" xr:uid="{00000000-0005-0000-0000-000052470000}"/>
    <cellStyle name="Normal 8 4 3 2 2" xfId="16976" xr:uid="{00000000-0005-0000-0000-000053470000}"/>
    <cellStyle name="Normal 8 4 3 2 3" xfId="13994" xr:uid="{00000000-0005-0000-0000-000054470000}"/>
    <cellStyle name="Normal 8 4 3 3" xfId="15786" xr:uid="{00000000-0005-0000-0000-000055470000}"/>
    <cellStyle name="Normal 8 4 3 4" xfId="11547" xr:uid="{00000000-0005-0000-0000-000056470000}"/>
    <cellStyle name="Normal 8 4 3_RH et QS" xfId="7833" xr:uid="{00000000-0005-0000-0000-000057470000}"/>
    <cellStyle name="Normal 8 4 4" xfId="7834" xr:uid="{00000000-0005-0000-0000-000058470000}"/>
    <cellStyle name="Normal 8 4 4 2" xfId="16977" xr:uid="{00000000-0005-0000-0000-000059470000}"/>
    <cellStyle name="Normal 8 4 4 3" xfId="13996" xr:uid="{00000000-0005-0000-0000-00005A470000}"/>
    <cellStyle name="Normal 8 4 5" xfId="15406" xr:uid="{00000000-0005-0000-0000-00005B470000}"/>
    <cellStyle name="Normal 8 4 6" xfId="11104" xr:uid="{00000000-0005-0000-0000-00005C470000}"/>
    <cellStyle name="Normal 8 4_RH et QS" xfId="7835" xr:uid="{00000000-0005-0000-0000-00005D470000}"/>
    <cellStyle name="Normal 8 5" xfId="4452" xr:uid="{00000000-0005-0000-0000-00005E470000}"/>
    <cellStyle name="Normal 8 5 2" xfId="4704" xr:uid="{00000000-0005-0000-0000-00005F470000}"/>
    <cellStyle name="Normal 8 5 2 2" xfId="7836" xr:uid="{00000000-0005-0000-0000-000060470000}"/>
    <cellStyle name="Normal 8 5 2 2 2" xfId="16978" xr:uid="{00000000-0005-0000-0000-000061470000}"/>
    <cellStyle name="Normal 8 5 2 2 3" xfId="13998" xr:uid="{00000000-0005-0000-0000-000062470000}"/>
    <cellStyle name="Normal 8 5 2 3" xfId="15688" xr:uid="{00000000-0005-0000-0000-000063470000}"/>
    <cellStyle name="Normal 8 5 2 4" xfId="11449" xr:uid="{00000000-0005-0000-0000-000064470000}"/>
    <cellStyle name="Normal 8 5 2_RH et QS" xfId="7837" xr:uid="{00000000-0005-0000-0000-000065470000}"/>
    <cellStyle name="Normal 8 5 3" xfId="4872" xr:uid="{00000000-0005-0000-0000-000066470000}"/>
    <cellStyle name="Normal 8 5 3 2" xfId="7838" xr:uid="{00000000-0005-0000-0000-000067470000}"/>
    <cellStyle name="Normal 8 5 3 2 2" xfId="16979" xr:uid="{00000000-0005-0000-0000-000068470000}"/>
    <cellStyle name="Normal 8 5 3 2 3" xfId="14000" xr:uid="{00000000-0005-0000-0000-000069470000}"/>
    <cellStyle name="Normal 8 5 3 3" xfId="15856" xr:uid="{00000000-0005-0000-0000-00006A470000}"/>
    <cellStyle name="Normal 8 5 3 4" xfId="11617" xr:uid="{00000000-0005-0000-0000-00006B470000}"/>
    <cellStyle name="Normal 8 5 3_RH et QS" xfId="7839" xr:uid="{00000000-0005-0000-0000-00006C470000}"/>
    <cellStyle name="Normal 8 5 4" xfId="7840" xr:uid="{00000000-0005-0000-0000-00006D470000}"/>
    <cellStyle name="Normal 8 5 4 2" xfId="16980" xr:uid="{00000000-0005-0000-0000-00006E470000}"/>
    <cellStyle name="Normal 8 5 4 3" xfId="14002" xr:uid="{00000000-0005-0000-0000-00006F470000}"/>
    <cellStyle name="Normal 8 5 5" xfId="15478" xr:uid="{00000000-0005-0000-0000-000070470000}"/>
    <cellStyle name="Normal 8 5 6" xfId="11216" xr:uid="{00000000-0005-0000-0000-000071470000}"/>
    <cellStyle name="Normal 8 5_RH et QS" xfId="7841" xr:uid="{00000000-0005-0000-0000-000072470000}"/>
    <cellStyle name="Normal 8 6" xfId="4559" xr:uid="{00000000-0005-0000-0000-000073470000}"/>
    <cellStyle name="Normal 8 6 2" xfId="7842" xr:uid="{00000000-0005-0000-0000-000074470000}"/>
    <cellStyle name="Normal 8 6 2 2" xfId="16981" xr:uid="{00000000-0005-0000-0000-000075470000}"/>
    <cellStyle name="Normal 8 6 2 3" xfId="14004" xr:uid="{00000000-0005-0000-0000-000076470000}"/>
    <cellStyle name="Normal 8 6 3" xfId="15543" xr:uid="{00000000-0005-0000-0000-000077470000}"/>
    <cellStyle name="Normal 8 6 4" xfId="11304" xr:uid="{00000000-0005-0000-0000-000078470000}"/>
    <cellStyle name="Normal 8 6_RH et QS" xfId="7843" xr:uid="{00000000-0005-0000-0000-000079470000}"/>
    <cellStyle name="Normal 8 7" xfId="4724" xr:uid="{00000000-0005-0000-0000-00007A470000}"/>
    <cellStyle name="Normal 8 7 2" xfId="7844" xr:uid="{00000000-0005-0000-0000-00007B470000}"/>
    <cellStyle name="Normal 8 7 2 2" xfId="16982" xr:uid="{00000000-0005-0000-0000-00007C470000}"/>
    <cellStyle name="Normal 8 7 2 3" xfId="14006" xr:uid="{00000000-0005-0000-0000-00007D470000}"/>
    <cellStyle name="Normal 8 7 3" xfId="15708" xr:uid="{00000000-0005-0000-0000-00007E470000}"/>
    <cellStyle name="Normal 8 7 4" xfId="11469" xr:uid="{00000000-0005-0000-0000-00007F470000}"/>
    <cellStyle name="Normal 8 7_RH et QS" xfId="7845" xr:uid="{00000000-0005-0000-0000-000080470000}"/>
    <cellStyle name="Normal 8 8" xfId="7846" xr:uid="{00000000-0005-0000-0000-000081470000}"/>
    <cellStyle name="Normal 8 8 2" xfId="16983" xr:uid="{00000000-0005-0000-0000-000082470000}"/>
    <cellStyle name="Normal 8 8 3" xfId="14008" xr:uid="{00000000-0005-0000-0000-000083470000}"/>
    <cellStyle name="Normal 8 9" xfId="14965" xr:uid="{00000000-0005-0000-0000-000084470000}"/>
    <cellStyle name="Normal 8_RH et QS" xfId="7847" xr:uid="{00000000-0005-0000-0000-000085470000}"/>
    <cellStyle name="Normal 80" xfId="4429" xr:uid="{00000000-0005-0000-0000-000086470000}"/>
    <cellStyle name="Normal 80 2" xfId="4684" xr:uid="{00000000-0005-0000-0000-000087470000}"/>
    <cellStyle name="Normal 80 2 2" xfId="7848" xr:uid="{00000000-0005-0000-0000-000088470000}"/>
    <cellStyle name="Normal 80 2 2 2" xfId="16984" xr:uid="{00000000-0005-0000-0000-000089470000}"/>
    <cellStyle name="Normal 80 2 2 3" xfId="14010" xr:uid="{00000000-0005-0000-0000-00008A470000}"/>
    <cellStyle name="Normal 80 2 3" xfId="15668" xr:uid="{00000000-0005-0000-0000-00008B470000}"/>
    <cellStyle name="Normal 80 2 4" xfId="11429" xr:uid="{00000000-0005-0000-0000-00008C470000}"/>
    <cellStyle name="Normal 80 2_RH et QS" xfId="7849" xr:uid="{00000000-0005-0000-0000-00008D470000}"/>
    <cellStyle name="Normal 80 3" xfId="4849" xr:uid="{00000000-0005-0000-0000-00008E470000}"/>
    <cellStyle name="Normal 80 3 2" xfId="7850" xr:uid="{00000000-0005-0000-0000-00008F470000}"/>
    <cellStyle name="Normal 80 3 2 2" xfId="16985" xr:uid="{00000000-0005-0000-0000-000090470000}"/>
    <cellStyle name="Normal 80 3 2 3" xfId="14012" xr:uid="{00000000-0005-0000-0000-000091470000}"/>
    <cellStyle name="Normal 80 3 3" xfId="15833" xr:uid="{00000000-0005-0000-0000-000092470000}"/>
    <cellStyle name="Normal 80 3 4" xfId="11594" xr:uid="{00000000-0005-0000-0000-000093470000}"/>
    <cellStyle name="Normal 80 3_RH et QS" xfId="7851" xr:uid="{00000000-0005-0000-0000-000094470000}"/>
    <cellStyle name="Normal 80 4" xfId="7852" xr:uid="{00000000-0005-0000-0000-000095470000}"/>
    <cellStyle name="Normal 80 4 2" xfId="16986" xr:uid="{00000000-0005-0000-0000-000096470000}"/>
    <cellStyle name="Normal 80 4 3" xfId="14014" xr:uid="{00000000-0005-0000-0000-000097470000}"/>
    <cellStyle name="Normal 80 5" xfId="15455" xr:uid="{00000000-0005-0000-0000-000098470000}"/>
    <cellStyle name="Normal 80 6" xfId="11193" xr:uid="{00000000-0005-0000-0000-000099470000}"/>
    <cellStyle name="Normal 80_RH et QS" xfId="7853" xr:uid="{00000000-0005-0000-0000-00009A470000}"/>
    <cellStyle name="Normal 81" xfId="4431" xr:uid="{00000000-0005-0000-0000-00009B470000}"/>
    <cellStyle name="Normal 81 2" xfId="4686" xr:uid="{00000000-0005-0000-0000-00009C470000}"/>
    <cellStyle name="Normal 81 2 2" xfId="7854" xr:uid="{00000000-0005-0000-0000-00009D470000}"/>
    <cellStyle name="Normal 81 2 2 2" xfId="16987" xr:uid="{00000000-0005-0000-0000-00009E470000}"/>
    <cellStyle name="Normal 81 2 2 3" xfId="14016" xr:uid="{00000000-0005-0000-0000-00009F470000}"/>
    <cellStyle name="Normal 81 2 3" xfId="15670" xr:uid="{00000000-0005-0000-0000-0000A0470000}"/>
    <cellStyle name="Normal 81 2 4" xfId="11431" xr:uid="{00000000-0005-0000-0000-0000A1470000}"/>
    <cellStyle name="Normal 81 2_RH et QS" xfId="7855" xr:uid="{00000000-0005-0000-0000-0000A2470000}"/>
    <cellStyle name="Normal 81 3" xfId="4851" xr:uid="{00000000-0005-0000-0000-0000A3470000}"/>
    <cellStyle name="Normal 81 3 2" xfId="7856" xr:uid="{00000000-0005-0000-0000-0000A4470000}"/>
    <cellStyle name="Normal 81 3 2 2" xfId="16988" xr:uid="{00000000-0005-0000-0000-0000A5470000}"/>
    <cellStyle name="Normal 81 3 2 3" xfId="14018" xr:uid="{00000000-0005-0000-0000-0000A6470000}"/>
    <cellStyle name="Normal 81 3 3" xfId="15835" xr:uid="{00000000-0005-0000-0000-0000A7470000}"/>
    <cellStyle name="Normal 81 3 4" xfId="11596" xr:uid="{00000000-0005-0000-0000-0000A8470000}"/>
    <cellStyle name="Normal 81 3_RH et QS" xfId="7857" xr:uid="{00000000-0005-0000-0000-0000A9470000}"/>
    <cellStyle name="Normal 81 4" xfId="7858" xr:uid="{00000000-0005-0000-0000-0000AA470000}"/>
    <cellStyle name="Normal 81 4 2" xfId="16989" xr:uid="{00000000-0005-0000-0000-0000AB470000}"/>
    <cellStyle name="Normal 81 4 3" xfId="14020" xr:uid="{00000000-0005-0000-0000-0000AC470000}"/>
    <cellStyle name="Normal 81 5" xfId="15457" xr:uid="{00000000-0005-0000-0000-0000AD470000}"/>
    <cellStyle name="Normal 81 6" xfId="11195" xr:uid="{00000000-0005-0000-0000-0000AE470000}"/>
    <cellStyle name="Normal 81_RH et QS" xfId="7859" xr:uid="{00000000-0005-0000-0000-0000AF470000}"/>
    <cellStyle name="Normal 82" xfId="4433" xr:uid="{00000000-0005-0000-0000-0000B0470000}"/>
    <cellStyle name="Normal 82 2" xfId="4853" xr:uid="{00000000-0005-0000-0000-0000B1470000}"/>
    <cellStyle name="Normal 82 2 2" xfId="15837" xr:uid="{00000000-0005-0000-0000-0000B2470000}"/>
    <cellStyle name="Normal 82 2 3" xfId="11598" xr:uid="{00000000-0005-0000-0000-0000B3470000}"/>
    <cellStyle name="Normal 82 3" xfId="15459" xr:uid="{00000000-0005-0000-0000-0000B4470000}"/>
    <cellStyle name="Normal 82 4" xfId="11197" xr:uid="{00000000-0005-0000-0000-0000B5470000}"/>
    <cellStyle name="Normal 83" xfId="4434" xr:uid="{00000000-0005-0000-0000-0000B6470000}"/>
    <cellStyle name="Normal 83 2" xfId="4687" xr:uid="{00000000-0005-0000-0000-0000B7470000}"/>
    <cellStyle name="Normal 83 2 2" xfId="7860" xr:uid="{00000000-0005-0000-0000-0000B8470000}"/>
    <cellStyle name="Normal 83 2 2 2" xfId="16990" xr:uid="{00000000-0005-0000-0000-0000B9470000}"/>
    <cellStyle name="Normal 83 2 2 3" xfId="14022" xr:uid="{00000000-0005-0000-0000-0000BA470000}"/>
    <cellStyle name="Normal 83 2 3" xfId="15671" xr:uid="{00000000-0005-0000-0000-0000BB470000}"/>
    <cellStyle name="Normal 83 2 4" xfId="11432" xr:uid="{00000000-0005-0000-0000-0000BC470000}"/>
    <cellStyle name="Normal 83 2_RH et QS" xfId="7861" xr:uid="{00000000-0005-0000-0000-0000BD470000}"/>
    <cellStyle name="Normal 83 3" xfId="4854" xr:uid="{00000000-0005-0000-0000-0000BE470000}"/>
    <cellStyle name="Normal 83 3 2" xfId="7862" xr:uid="{00000000-0005-0000-0000-0000BF470000}"/>
    <cellStyle name="Normal 83 3 2 2" xfId="16991" xr:uid="{00000000-0005-0000-0000-0000C0470000}"/>
    <cellStyle name="Normal 83 3 2 3" xfId="14024" xr:uid="{00000000-0005-0000-0000-0000C1470000}"/>
    <cellStyle name="Normal 83 3 3" xfId="15838" xr:uid="{00000000-0005-0000-0000-0000C2470000}"/>
    <cellStyle name="Normal 83 3 4" xfId="11599" xr:uid="{00000000-0005-0000-0000-0000C3470000}"/>
    <cellStyle name="Normal 83 3_RH et QS" xfId="7863" xr:uid="{00000000-0005-0000-0000-0000C4470000}"/>
    <cellStyle name="Normal 83 4" xfId="7864" xr:uid="{00000000-0005-0000-0000-0000C5470000}"/>
    <cellStyle name="Normal 83 4 2" xfId="16992" xr:uid="{00000000-0005-0000-0000-0000C6470000}"/>
    <cellStyle name="Normal 83 4 3" xfId="14026" xr:uid="{00000000-0005-0000-0000-0000C7470000}"/>
    <cellStyle name="Normal 83 5" xfId="15460" xr:uid="{00000000-0005-0000-0000-0000C8470000}"/>
    <cellStyle name="Normal 83 6" xfId="11198" xr:uid="{00000000-0005-0000-0000-0000C9470000}"/>
    <cellStyle name="Normal 83_RH et QS" xfId="7865" xr:uid="{00000000-0005-0000-0000-0000CA470000}"/>
    <cellStyle name="Normal 84" xfId="4435" xr:uid="{00000000-0005-0000-0000-0000CB470000}"/>
    <cellStyle name="Normal 84 2" xfId="4855" xr:uid="{00000000-0005-0000-0000-0000CC470000}"/>
    <cellStyle name="Normal 84 2 2" xfId="15839" xr:uid="{00000000-0005-0000-0000-0000CD470000}"/>
    <cellStyle name="Normal 84 2 3" xfId="11600" xr:uid="{00000000-0005-0000-0000-0000CE470000}"/>
    <cellStyle name="Normal 84 3" xfId="15461" xr:uid="{00000000-0005-0000-0000-0000CF470000}"/>
    <cellStyle name="Normal 84 4" xfId="11199" xr:uid="{00000000-0005-0000-0000-0000D0470000}"/>
    <cellStyle name="Normal 85" xfId="4436" xr:uid="{00000000-0005-0000-0000-0000D1470000}"/>
    <cellStyle name="Normal 85 2" xfId="4688" xr:uid="{00000000-0005-0000-0000-0000D2470000}"/>
    <cellStyle name="Normal 85 2 2" xfId="7866" xr:uid="{00000000-0005-0000-0000-0000D3470000}"/>
    <cellStyle name="Normal 85 2 2 2" xfId="16993" xr:uid="{00000000-0005-0000-0000-0000D4470000}"/>
    <cellStyle name="Normal 85 2 2 3" xfId="14028" xr:uid="{00000000-0005-0000-0000-0000D5470000}"/>
    <cellStyle name="Normal 85 2 3" xfId="15672" xr:uid="{00000000-0005-0000-0000-0000D6470000}"/>
    <cellStyle name="Normal 85 2 4" xfId="11433" xr:uid="{00000000-0005-0000-0000-0000D7470000}"/>
    <cellStyle name="Normal 85 2_RH et QS" xfId="7867" xr:uid="{00000000-0005-0000-0000-0000D8470000}"/>
    <cellStyle name="Normal 85 3" xfId="4856" xr:uid="{00000000-0005-0000-0000-0000D9470000}"/>
    <cellStyle name="Normal 85 3 2" xfId="7868" xr:uid="{00000000-0005-0000-0000-0000DA470000}"/>
    <cellStyle name="Normal 85 3 2 2" xfId="16994" xr:uid="{00000000-0005-0000-0000-0000DB470000}"/>
    <cellStyle name="Normal 85 3 2 3" xfId="14030" xr:uid="{00000000-0005-0000-0000-0000DC470000}"/>
    <cellStyle name="Normal 85 3 3" xfId="15840" xr:uid="{00000000-0005-0000-0000-0000DD470000}"/>
    <cellStyle name="Normal 85 3 4" xfId="11601" xr:uid="{00000000-0005-0000-0000-0000DE470000}"/>
    <cellStyle name="Normal 85 3_RH et QS" xfId="7869" xr:uid="{00000000-0005-0000-0000-0000DF470000}"/>
    <cellStyle name="Normal 85 4" xfId="7870" xr:uid="{00000000-0005-0000-0000-0000E0470000}"/>
    <cellStyle name="Normal 85 4 2" xfId="16995" xr:uid="{00000000-0005-0000-0000-0000E1470000}"/>
    <cellStyle name="Normal 85 4 3" xfId="14032" xr:uid="{00000000-0005-0000-0000-0000E2470000}"/>
    <cellStyle name="Normal 85 5" xfId="15462" xr:uid="{00000000-0005-0000-0000-0000E3470000}"/>
    <cellStyle name="Normal 85 6" xfId="11200" xr:uid="{00000000-0005-0000-0000-0000E4470000}"/>
    <cellStyle name="Normal 85_RH et QS" xfId="7871" xr:uid="{00000000-0005-0000-0000-0000E5470000}"/>
    <cellStyle name="Normal 86" xfId="4437" xr:uid="{00000000-0005-0000-0000-0000E6470000}"/>
    <cellStyle name="Normal 86 2" xfId="4689" xr:uid="{00000000-0005-0000-0000-0000E7470000}"/>
    <cellStyle name="Normal 86 2 2" xfId="7872" xr:uid="{00000000-0005-0000-0000-0000E8470000}"/>
    <cellStyle name="Normal 86 2 2 2" xfId="16996" xr:uid="{00000000-0005-0000-0000-0000E9470000}"/>
    <cellStyle name="Normal 86 2 2 3" xfId="14034" xr:uid="{00000000-0005-0000-0000-0000EA470000}"/>
    <cellStyle name="Normal 86 2 3" xfId="15673" xr:uid="{00000000-0005-0000-0000-0000EB470000}"/>
    <cellStyle name="Normal 86 2 4" xfId="11434" xr:uid="{00000000-0005-0000-0000-0000EC470000}"/>
    <cellStyle name="Normal 86 2_RH et QS" xfId="7873" xr:uid="{00000000-0005-0000-0000-0000ED470000}"/>
    <cellStyle name="Normal 86 3" xfId="4857" xr:uid="{00000000-0005-0000-0000-0000EE470000}"/>
    <cellStyle name="Normal 86 3 2" xfId="7874" xr:uid="{00000000-0005-0000-0000-0000EF470000}"/>
    <cellStyle name="Normal 86 3 2 2" xfId="16997" xr:uid="{00000000-0005-0000-0000-0000F0470000}"/>
    <cellStyle name="Normal 86 3 2 3" xfId="14036" xr:uid="{00000000-0005-0000-0000-0000F1470000}"/>
    <cellStyle name="Normal 86 3 3" xfId="15841" xr:uid="{00000000-0005-0000-0000-0000F2470000}"/>
    <cellStyle name="Normal 86 3 4" xfId="11602" xr:uid="{00000000-0005-0000-0000-0000F3470000}"/>
    <cellStyle name="Normal 86 3_RH et QS" xfId="7875" xr:uid="{00000000-0005-0000-0000-0000F4470000}"/>
    <cellStyle name="Normal 86 4" xfId="7876" xr:uid="{00000000-0005-0000-0000-0000F5470000}"/>
    <cellStyle name="Normal 86 4 2" xfId="16998" xr:uid="{00000000-0005-0000-0000-0000F6470000}"/>
    <cellStyle name="Normal 86 4 3" xfId="14038" xr:uid="{00000000-0005-0000-0000-0000F7470000}"/>
    <cellStyle name="Normal 86 5" xfId="15463" xr:uid="{00000000-0005-0000-0000-0000F8470000}"/>
    <cellStyle name="Normal 86 6" xfId="11201" xr:uid="{00000000-0005-0000-0000-0000F9470000}"/>
    <cellStyle name="Normal 86_RH et QS" xfId="7877" xr:uid="{00000000-0005-0000-0000-0000FA470000}"/>
    <cellStyle name="Normal 87" xfId="4438" xr:uid="{00000000-0005-0000-0000-0000FB470000}"/>
    <cellStyle name="Normal 87 2" xfId="4690" xr:uid="{00000000-0005-0000-0000-0000FC470000}"/>
    <cellStyle name="Normal 87 2 2" xfId="7878" xr:uid="{00000000-0005-0000-0000-0000FD470000}"/>
    <cellStyle name="Normal 87 2 2 2" xfId="16999" xr:uid="{00000000-0005-0000-0000-0000FE470000}"/>
    <cellStyle name="Normal 87 2 2 3" xfId="14040" xr:uid="{00000000-0005-0000-0000-0000FF470000}"/>
    <cellStyle name="Normal 87 2 3" xfId="15674" xr:uid="{00000000-0005-0000-0000-000000480000}"/>
    <cellStyle name="Normal 87 2 4" xfId="11435" xr:uid="{00000000-0005-0000-0000-000001480000}"/>
    <cellStyle name="Normal 87 2_RH et QS" xfId="7879" xr:uid="{00000000-0005-0000-0000-000002480000}"/>
    <cellStyle name="Normal 87 3" xfId="4858" xr:uid="{00000000-0005-0000-0000-000003480000}"/>
    <cellStyle name="Normal 87 3 2" xfId="7880" xr:uid="{00000000-0005-0000-0000-000004480000}"/>
    <cellStyle name="Normal 87 3 2 2" xfId="17000" xr:uid="{00000000-0005-0000-0000-000005480000}"/>
    <cellStyle name="Normal 87 3 2 3" xfId="14042" xr:uid="{00000000-0005-0000-0000-000006480000}"/>
    <cellStyle name="Normal 87 3 3" xfId="15842" xr:uid="{00000000-0005-0000-0000-000007480000}"/>
    <cellStyle name="Normal 87 3 4" xfId="11603" xr:uid="{00000000-0005-0000-0000-000008480000}"/>
    <cellStyle name="Normal 87 3_RH et QS" xfId="7881" xr:uid="{00000000-0005-0000-0000-000009480000}"/>
    <cellStyle name="Normal 87 4" xfId="7882" xr:uid="{00000000-0005-0000-0000-00000A480000}"/>
    <cellStyle name="Normal 87 4 2" xfId="17001" xr:uid="{00000000-0005-0000-0000-00000B480000}"/>
    <cellStyle name="Normal 87 4 3" xfId="14044" xr:uid="{00000000-0005-0000-0000-00000C480000}"/>
    <cellStyle name="Normal 87 5" xfId="15464" xr:uid="{00000000-0005-0000-0000-00000D480000}"/>
    <cellStyle name="Normal 87 6" xfId="11202" xr:uid="{00000000-0005-0000-0000-00000E480000}"/>
    <cellStyle name="Normal 87_RH et QS" xfId="7883" xr:uid="{00000000-0005-0000-0000-00000F480000}"/>
    <cellStyle name="Normal 88" xfId="4439" xr:uid="{00000000-0005-0000-0000-000010480000}"/>
    <cellStyle name="Normal 88 2" xfId="4691" xr:uid="{00000000-0005-0000-0000-000011480000}"/>
    <cellStyle name="Normal 88 2 2" xfId="7884" xr:uid="{00000000-0005-0000-0000-000012480000}"/>
    <cellStyle name="Normal 88 2 2 2" xfId="17002" xr:uid="{00000000-0005-0000-0000-000013480000}"/>
    <cellStyle name="Normal 88 2 2 3" xfId="14046" xr:uid="{00000000-0005-0000-0000-000014480000}"/>
    <cellStyle name="Normal 88 2 3" xfId="15675" xr:uid="{00000000-0005-0000-0000-000015480000}"/>
    <cellStyle name="Normal 88 2 4" xfId="11436" xr:uid="{00000000-0005-0000-0000-000016480000}"/>
    <cellStyle name="Normal 88 2_RH et QS" xfId="7885" xr:uid="{00000000-0005-0000-0000-000017480000}"/>
    <cellStyle name="Normal 88 3" xfId="4859" xr:uid="{00000000-0005-0000-0000-000018480000}"/>
    <cellStyle name="Normal 88 3 2" xfId="7886" xr:uid="{00000000-0005-0000-0000-000019480000}"/>
    <cellStyle name="Normal 88 3 2 2" xfId="17003" xr:uid="{00000000-0005-0000-0000-00001A480000}"/>
    <cellStyle name="Normal 88 3 2 3" xfId="14048" xr:uid="{00000000-0005-0000-0000-00001B480000}"/>
    <cellStyle name="Normal 88 3 3" xfId="15843" xr:uid="{00000000-0005-0000-0000-00001C480000}"/>
    <cellStyle name="Normal 88 3 4" xfId="11604" xr:uid="{00000000-0005-0000-0000-00001D480000}"/>
    <cellStyle name="Normal 88 3_RH et QS" xfId="7887" xr:uid="{00000000-0005-0000-0000-00001E480000}"/>
    <cellStyle name="Normal 88 4" xfId="7888" xr:uid="{00000000-0005-0000-0000-00001F480000}"/>
    <cellStyle name="Normal 88 4 2" xfId="17004" xr:uid="{00000000-0005-0000-0000-000020480000}"/>
    <cellStyle name="Normal 88 4 3" xfId="14050" xr:uid="{00000000-0005-0000-0000-000021480000}"/>
    <cellStyle name="Normal 88 5" xfId="15465" xr:uid="{00000000-0005-0000-0000-000022480000}"/>
    <cellStyle name="Normal 88 6" xfId="11203" xr:uid="{00000000-0005-0000-0000-000023480000}"/>
    <cellStyle name="Normal 88_RH et QS" xfId="7889" xr:uid="{00000000-0005-0000-0000-000024480000}"/>
    <cellStyle name="Normal 89" xfId="4440" xr:uid="{00000000-0005-0000-0000-000025480000}"/>
    <cellStyle name="Normal 89 2" xfId="4692" xr:uid="{00000000-0005-0000-0000-000026480000}"/>
    <cellStyle name="Normal 89 2 2" xfId="7890" xr:uid="{00000000-0005-0000-0000-000027480000}"/>
    <cellStyle name="Normal 89 2 2 2" xfId="17005" xr:uid="{00000000-0005-0000-0000-000028480000}"/>
    <cellStyle name="Normal 89 2 2 3" xfId="14052" xr:uid="{00000000-0005-0000-0000-000029480000}"/>
    <cellStyle name="Normal 89 2 3" xfId="15676" xr:uid="{00000000-0005-0000-0000-00002A480000}"/>
    <cellStyle name="Normal 89 2 4" xfId="11437" xr:uid="{00000000-0005-0000-0000-00002B480000}"/>
    <cellStyle name="Normal 89 2_RH et QS" xfId="7891" xr:uid="{00000000-0005-0000-0000-00002C480000}"/>
    <cellStyle name="Normal 89 3" xfId="4860" xr:uid="{00000000-0005-0000-0000-00002D480000}"/>
    <cellStyle name="Normal 89 3 2" xfId="7892" xr:uid="{00000000-0005-0000-0000-00002E480000}"/>
    <cellStyle name="Normal 89 3 2 2" xfId="17006" xr:uid="{00000000-0005-0000-0000-00002F480000}"/>
    <cellStyle name="Normal 89 3 2 3" xfId="14054" xr:uid="{00000000-0005-0000-0000-000030480000}"/>
    <cellStyle name="Normal 89 3 3" xfId="15844" xr:uid="{00000000-0005-0000-0000-000031480000}"/>
    <cellStyle name="Normal 89 3 4" xfId="11605" xr:uid="{00000000-0005-0000-0000-000032480000}"/>
    <cellStyle name="Normal 89 3_RH et QS" xfId="7893" xr:uid="{00000000-0005-0000-0000-000033480000}"/>
    <cellStyle name="Normal 89 4" xfId="7894" xr:uid="{00000000-0005-0000-0000-000034480000}"/>
    <cellStyle name="Normal 89 4 2" xfId="17007" xr:uid="{00000000-0005-0000-0000-000035480000}"/>
    <cellStyle name="Normal 89 4 3" xfId="14056" xr:uid="{00000000-0005-0000-0000-000036480000}"/>
    <cellStyle name="Normal 89 5" xfId="15466" xr:uid="{00000000-0005-0000-0000-000037480000}"/>
    <cellStyle name="Normal 89 6" xfId="11204" xr:uid="{00000000-0005-0000-0000-000038480000}"/>
    <cellStyle name="Normal 89_RH et QS" xfId="7895" xr:uid="{00000000-0005-0000-0000-000039480000}"/>
    <cellStyle name="Normal 9" xfId="2591" xr:uid="{00000000-0005-0000-0000-00003A480000}"/>
    <cellStyle name="Normal 9 2" xfId="4544" xr:uid="{00000000-0005-0000-0000-00003B480000}"/>
    <cellStyle name="Normal 9 2 2" xfId="7896" xr:uid="{00000000-0005-0000-0000-00003C480000}"/>
    <cellStyle name="Normal 9 2 2 2" xfId="17008" xr:uid="{00000000-0005-0000-0000-00003D480000}"/>
    <cellStyle name="Normal 9 2 2 3" xfId="14058" xr:uid="{00000000-0005-0000-0000-00003E480000}"/>
    <cellStyle name="Normal 9 2 3" xfId="15535" xr:uid="{00000000-0005-0000-0000-00003F480000}"/>
    <cellStyle name="Normal 9 2 4" xfId="11296" xr:uid="{00000000-0005-0000-0000-000040480000}"/>
    <cellStyle name="Normal 9 2_RH et QS" xfId="7897" xr:uid="{00000000-0005-0000-0000-000041480000}"/>
    <cellStyle name="Normal 90" xfId="4441" xr:uid="{00000000-0005-0000-0000-000042480000}"/>
    <cellStyle name="Normal 90 2" xfId="4693" xr:uid="{00000000-0005-0000-0000-000043480000}"/>
    <cellStyle name="Normal 90 2 2" xfId="7898" xr:uid="{00000000-0005-0000-0000-000044480000}"/>
    <cellStyle name="Normal 90 2 2 2" xfId="17009" xr:uid="{00000000-0005-0000-0000-000045480000}"/>
    <cellStyle name="Normal 90 2 2 3" xfId="14060" xr:uid="{00000000-0005-0000-0000-000046480000}"/>
    <cellStyle name="Normal 90 2 3" xfId="15677" xr:uid="{00000000-0005-0000-0000-000047480000}"/>
    <cellStyle name="Normal 90 2 4" xfId="11438" xr:uid="{00000000-0005-0000-0000-000048480000}"/>
    <cellStyle name="Normal 90 2_RH et QS" xfId="7899" xr:uid="{00000000-0005-0000-0000-000049480000}"/>
    <cellStyle name="Normal 90 3" xfId="4861" xr:uid="{00000000-0005-0000-0000-00004A480000}"/>
    <cellStyle name="Normal 90 3 2" xfId="7900" xr:uid="{00000000-0005-0000-0000-00004B480000}"/>
    <cellStyle name="Normal 90 3 2 2" xfId="17010" xr:uid="{00000000-0005-0000-0000-00004C480000}"/>
    <cellStyle name="Normal 90 3 2 3" xfId="14062" xr:uid="{00000000-0005-0000-0000-00004D480000}"/>
    <cellStyle name="Normal 90 3 3" xfId="15845" xr:uid="{00000000-0005-0000-0000-00004E480000}"/>
    <cellStyle name="Normal 90 3 4" xfId="11606" xr:uid="{00000000-0005-0000-0000-00004F480000}"/>
    <cellStyle name="Normal 90 3_RH et QS" xfId="7901" xr:uid="{00000000-0005-0000-0000-000050480000}"/>
    <cellStyle name="Normal 90 4" xfId="7902" xr:uid="{00000000-0005-0000-0000-000051480000}"/>
    <cellStyle name="Normal 90 4 2" xfId="17011" xr:uid="{00000000-0005-0000-0000-000052480000}"/>
    <cellStyle name="Normal 90 4 3" xfId="14064" xr:uid="{00000000-0005-0000-0000-000053480000}"/>
    <cellStyle name="Normal 90 5" xfId="15467" xr:uid="{00000000-0005-0000-0000-000054480000}"/>
    <cellStyle name="Normal 90 6" xfId="11205" xr:uid="{00000000-0005-0000-0000-000055480000}"/>
    <cellStyle name="Normal 90_RH et QS" xfId="7903" xr:uid="{00000000-0005-0000-0000-000056480000}"/>
    <cellStyle name="Normal 91" xfId="4442" xr:uid="{00000000-0005-0000-0000-000057480000}"/>
    <cellStyle name="Normal 91 2" xfId="4694" xr:uid="{00000000-0005-0000-0000-000058480000}"/>
    <cellStyle name="Normal 91 2 2" xfId="7904" xr:uid="{00000000-0005-0000-0000-000059480000}"/>
    <cellStyle name="Normal 91 2 2 2" xfId="17012" xr:uid="{00000000-0005-0000-0000-00005A480000}"/>
    <cellStyle name="Normal 91 2 2 3" xfId="14066" xr:uid="{00000000-0005-0000-0000-00005B480000}"/>
    <cellStyle name="Normal 91 2 3" xfId="15678" xr:uid="{00000000-0005-0000-0000-00005C480000}"/>
    <cellStyle name="Normal 91 2 4" xfId="11439" xr:uid="{00000000-0005-0000-0000-00005D480000}"/>
    <cellStyle name="Normal 91 2_RH et QS" xfId="7905" xr:uid="{00000000-0005-0000-0000-00005E480000}"/>
    <cellStyle name="Normal 91 3" xfId="4862" xr:uid="{00000000-0005-0000-0000-00005F480000}"/>
    <cellStyle name="Normal 91 3 2" xfId="7906" xr:uid="{00000000-0005-0000-0000-000060480000}"/>
    <cellStyle name="Normal 91 3 2 2" xfId="17013" xr:uid="{00000000-0005-0000-0000-000061480000}"/>
    <cellStyle name="Normal 91 3 2 3" xfId="14068" xr:uid="{00000000-0005-0000-0000-000062480000}"/>
    <cellStyle name="Normal 91 3 3" xfId="15846" xr:uid="{00000000-0005-0000-0000-000063480000}"/>
    <cellStyle name="Normal 91 3 4" xfId="11607" xr:uid="{00000000-0005-0000-0000-000064480000}"/>
    <cellStyle name="Normal 91 3_RH et QS" xfId="7907" xr:uid="{00000000-0005-0000-0000-000065480000}"/>
    <cellStyle name="Normal 91 4" xfId="7908" xr:uid="{00000000-0005-0000-0000-000066480000}"/>
    <cellStyle name="Normal 91 4 2" xfId="17014" xr:uid="{00000000-0005-0000-0000-000067480000}"/>
    <cellStyle name="Normal 91 4 3" xfId="14070" xr:uid="{00000000-0005-0000-0000-000068480000}"/>
    <cellStyle name="Normal 91 5" xfId="15468" xr:uid="{00000000-0005-0000-0000-000069480000}"/>
    <cellStyle name="Normal 91 6" xfId="11206" xr:uid="{00000000-0005-0000-0000-00006A480000}"/>
    <cellStyle name="Normal 91_RH et QS" xfId="7909" xr:uid="{00000000-0005-0000-0000-00006B480000}"/>
    <cellStyle name="Normal 92" xfId="4443" xr:uid="{00000000-0005-0000-0000-00006C480000}"/>
    <cellStyle name="Normal 92 2" xfId="4695" xr:uid="{00000000-0005-0000-0000-00006D480000}"/>
    <cellStyle name="Normal 92 2 2" xfId="7910" xr:uid="{00000000-0005-0000-0000-00006E480000}"/>
    <cellStyle name="Normal 92 2 2 2" xfId="17015" xr:uid="{00000000-0005-0000-0000-00006F480000}"/>
    <cellStyle name="Normal 92 2 2 3" xfId="14072" xr:uid="{00000000-0005-0000-0000-000070480000}"/>
    <cellStyle name="Normal 92 2 3" xfId="15679" xr:uid="{00000000-0005-0000-0000-000071480000}"/>
    <cellStyle name="Normal 92 2 4" xfId="11440" xr:uid="{00000000-0005-0000-0000-000072480000}"/>
    <cellStyle name="Normal 92 2_RH et QS" xfId="7911" xr:uid="{00000000-0005-0000-0000-000073480000}"/>
    <cellStyle name="Normal 92 3" xfId="4863" xr:uid="{00000000-0005-0000-0000-000074480000}"/>
    <cellStyle name="Normal 92 3 2" xfId="7912" xr:uid="{00000000-0005-0000-0000-000075480000}"/>
    <cellStyle name="Normal 92 3 2 2" xfId="17016" xr:uid="{00000000-0005-0000-0000-000076480000}"/>
    <cellStyle name="Normal 92 3 2 3" xfId="14074" xr:uid="{00000000-0005-0000-0000-000077480000}"/>
    <cellStyle name="Normal 92 3 3" xfId="15847" xr:uid="{00000000-0005-0000-0000-000078480000}"/>
    <cellStyle name="Normal 92 3 4" xfId="11608" xr:uid="{00000000-0005-0000-0000-000079480000}"/>
    <cellStyle name="Normal 92 3_RH et QS" xfId="7913" xr:uid="{00000000-0005-0000-0000-00007A480000}"/>
    <cellStyle name="Normal 92 4" xfId="7914" xr:uid="{00000000-0005-0000-0000-00007B480000}"/>
    <cellStyle name="Normal 92 4 2" xfId="17017" xr:uid="{00000000-0005-0000-0000-00007C480000}"/>
    <cellStyle name="Normal 92 4 3" xfId="14076" xr:uid="{00000000-0005-0000-0000-00007D480000}"/>
    <cellStyle name="Normal 92 5" xfId="15469" xr:uid="{00000000-0005-0000-0000-00007E480000}"/>
    <cellStyle name="Normal 92 6" xfId="11207" xr:uid="{00000000-0005-0000-0000-00007F480000}"/>
    <cellStyle name="Normal 92_RH et QS" xfId="7915" xr:uid="{00000000-0005-0000-0000-000080480000}"/>
    <cellStyle name="Normal 93" xfId="4444" xr:uid="{00000000-0005-0000-0000-000081480000}"/>
    <cellStyle name="Normal 93 2" xfId="4696" xr:uid="{00000000-0005-0000-0000-000082480000}"/>
    <cellStyle name="Normal 93 2 2" xfId="7916" xr:uid="{00000000-0005-0000-0000-000083480000}"/>
    <cellStyle name="Normal 93 2 2 2" xfId="17018" xr:uid="{00000000-0005-0000-0000-000084480000}"/>
    <cellStyle name="Normal 93 2 2 3" xfId="14078" xr:uid="{00000000-0005-0000-0000-000085480000}"/>
    <cellStyle name="Normal 93 2 3" xfId="15680" xr:uid="{00000000-0005-0000-0000-000086480000}"/>
    <cellStyle name="Normal 93 2 4" xfId="11441" xr:uid="{00000000-0005-0000-0000-000087480000}"/>
    <cellStyle name="Normal 93 2_RH et QS" xfId="7917" xr:uid="{00000000-0005-0000-0000-000088480000}"/>
    <cellStyle name="Normal 93 3" xfId="4864" xr:uid="{00000000-0005-0000-0000-000089480000}"/>
    <cellStyle name="Normal 93 3 2" xfId="7918" xr:uid="{00000000-0005-0000-0000-00008A480000}"/>
    <cellStyle name="Normal 93 3 2 2" xfId="17019" xr:uid="{00000000-0005-0000-0000-00008B480000}"/>
    <cellStyle name="Normal 93 3 2 3" xfId="14080" xr:uid="{00000000-0005-0000-0000-00008C480000}"/>
    <cellStyle name="Normal 93 3 3" xfId="15848" xr:uid="{00000000-0005-0000-0000-00008D480000}"/>
    <cellStyle name="Normal 93 3 4" xfId="11609" xr:uid="{00000000-0005-0000-0000-00008E480000}"/>
    <cellStyle name="Normal 93 3_RH et QS" xfId="7919" xr:uid="{00000000-0005-0000-0000-00008F480000}"/>
    <cellStyle name="Normal 93 4" xfId="7920" xr:uid="{00000000-0005-0000-0000-000090480000}"/>
    <cellStyle name="Normal 93 4 2" xfId="17020" xr:uid="{00000000-0005-0000-0000-000091480000}"/>
    <cellStyle name="Normal 93 4 3" xfId="14082" xr:uid="{00000000-0005-0000-0000-000092480000}"/>
    <cellStyle name="Normal 93 5" xfId="15470" xr:uid="{00000000-0005-0000-0000-000093480000}"/>
    <cellStyle name="Normal 93 6" xfId="11208" xr:uid="{00000000-0005-0000-0000-000094480000}"/>
    <cellStyle name="Normal 93_RH et QS" xfId="7921" xr:uid="{00000000-0005-0000-0000-000095480000}"/>
    <cellStyle name="Normal 94" xfId="4445" xr:uid="{00000000-0005-0000-0000-000096480000}"/>
    <cellStyle name="Normal 94 2" xfId="4697" xr:uid="{00000000-0005-0000-0000-000097480000}"/>
    <cellStyle name="Normal 94 2 2" xfId="7922" xr:uid="{00000000-0005-0000-0000-000098480000}"/>
    <cellStyle name="Normal 94 2 2 2" xfId="17021" xr:uid="{00000000-0005-0000-0000-000099480000}"/>
    <cellStyle name="Normal 94 2 2 3" xfId="14084" xr:uid="{00000000-0005-0000-0000-00009A480000}"/>
    <cellStyle name="Normal 94 2 3" xfId="15681" xr:uid="{00000000-0005-0000-0000-00009B480000}"/>
    <cellStyle name="Normal 94 2 4" xfId="11442" xr:uid="{00000000-0005-0000-0000-00009C480000}"/>
    <cellStyle name="Normal 94 2_RH et QS" xfId="7923" xr:uid="{00000000-0005-0000-0000-00009D480000}"/>
    <cellStyle name="Normal 94 3" xfId="4865" xr:uid="{00000000-0005-0000-0000-00009E480000}"/>
    <cellStyle name="Normal 94 3 2" xfId="7924" xr:uid="{00000000-0005-0000-0000-00009F480000}"/>
    <cellStyle name="Normal 94 3 2 2" xfId="17022" xr:uid="{00000000-0005-0000-0000-0000A0480000}"/>
    <cellStyle name="Normal 94 3 2 3" xfId="14086" xr:uid="{00000000-0005-0000-0000-0000A1480000}"/>
    <cellStyle name="Normal 94 3 3" xfId="15849" xr:uid="{00000000-0005-0000-0000-0000A2480000}"/>
    <cellStyle name="Normal 94 3 4" xfId="11610" xr:uid="{00000000-0005-0000-0000-0000A3480000}"/>
    <cellStyle name="Normal 94 3_RH et QS" xfId="7925" xr:uid="{00000000-0005-0000-0000-0000A4480000}"/>
    <cellStyle name="Normal 94 4" xfId="7926" xr:uid="{00000000-0005-0000-0000-0000A5480000}"/>
    <cellStyle name="Normal 94 4 2" xfId="17023" xr:uid="{00000000-0005-0000-0000-0000A6480000}"/>
    <cellStyle name="Normal 94 4 3" xfId="14088" xr:uid="{00000000-0005-0000-0000-0000A7480000}"/>
    <cellStyle name="Normal 94 5" xfId="15471" xr:uid="{00000000-0005-0000-0000-0000A8480000}"/>
    <cellStyle name="Normal 94 6" xfId="11209" xr:uid="{00000000-0005-0000-0000-0000A9480000}"/>
    <cellStyle name="Normal 94_RH et QS" xfId="7927" xr:uid="{00000000-0005-0000-0000-0000AA480000}"/>
    <cellStyle name="Normal 95" xfId="4446" xr:uid="{00000000-0005-0000-0000-0000AB480000}"/>
    <cellStyle name="Normal 95 2" xfId="4698" xr:uid="{00000000-0005-0000-0000-0000AC480000}"/>
    <cellStyle name="Normal 95 2 2" xfId="7928" xr:uid="{00000000-0005-0000-0000-0000AD480000}"/>
    <cellStyle name="Normal 95 2 2 2" xfId="17024" xr:uid="{00000000-0005-0000-0000-0000AE480000}"/>
    <cellStyle name="Normal 95 2 2 3" xfId="14090" xr:uid="{00000000-0005-0000-0000-0000AF480000}"/>
    <cellStyle name="Normal 95 2 3" xfId="15682" xr:uid="{00000000-0005-0000-0000-0000B0480000}"/>
    <cellStyle name="Normal 95 2 4" xfId="11443" xr:uid="{00000000-0005-0000-0000-0000B1480000}"/>
    <cellStyle name="Normal 95 2_RH et QS" xfId="7929" xr:uid="{00000000-0005-0000-0000-0000B2480000}"/>
    <cellStyle name="Normal 95 3" xfId="4866" xr:uid="{00000000-0005-0000-0000-0000B3480000}"/>
    <cellStyle name="Normal 95 3 2" xfId="7930" xr:uid="{00000000-0005-0000-0000-0000B4480000}"/>
    <cellStyle name="Normal 95 3 2 2" xfId="17025" xr:uid="{00000000-0005-0000-0000-0000B5480000}"/>
    <cellStyle name="Normal 95 3 2 3" xfId="14092" xr:uid="{00000000-0005-0000-0000-0000B6480000}"/>
    <cellStyle name="Normal 95 3 3" xfId="15850" xr:uid="{00000000-0005-0000-0000-0000B7480000}"/>
    <cellStyle name="Normal 95 3 4" xfId="11611" xr:uid="{00000000-0005-0000-0000-0000B8480000}"/>
    <cellStyle name="Normal 95 3_RH et QS" xfId="7931" xr:uid="{00000000-0005-0000-0000-0000B9480000}"/>
    <cellStyle name="Normal 95 4" xfId="7932" xr:uid="{00000000-0005-0000-0000-0000BA480000}"/>
    <cellStyle name="Normal 95 4 2" xfId="17026" xr:uid="{00000000-0005-0000-0000-0000BB480000}"/>
    <cellStyle name="Normal 95 4 3" xfId="14094" xr:uid="{00000000-0005-0000-0000-0000BC480000}"/>
    <cellStyle name="Normal 95 5" xfId="15472" xr:uid="{00000000-0005-0000-0000-0000BD480000}"/>
    <cellStyle name="Normal 95 6" xfId="11210" xr:uid="{00000000-0005-0000-0000-0000BE480000}"/>
    <cellStyle name="Normal 95_RH et QS" xfId="7933" xr:uid="{00000000-0005-0000-0000-0000BF480000}"/>
    <cellStyle name="Normal 96" xfId="4467" xr:uid="{00000000-0005-0000-0000-0000C0480000}"/>
    <cellStyle name="Normal 96 2" xfId="7934" xr:uid="{00000000-0005-0000-0000-0000C1480000}"/>
    <cellStyle name="Normal 96 2 2" xfId="17027" xr:uid="{00000000-0005-0000-0000-0000C2480000}"/>
    <cellStyle name="Normal 96 2 3" xfId="14096" xr:uid="{00000000-0005-0000-0000-0000C3480000}"/>
    <cellStyle name="Normal 96 3" xfId="15493" xr:uid="{00000000-0005-0000-0000-0000C4480000}"/>
    <cellStyle name="Normal 96 4" xfId="11231" xr:uid="{00000000-0005-0000-0000-0000C5480000}"/>
    <cellStyle name="Normal 96_RH et QS" xfId="7935" xr:uid="{00000000-0005-0000-0000-0000C6480000}"/>
    <cellStyle name="Normal 97" xfId="4470" xr:uid="{00000000-0005-0000-0000-0000C7480000}"/>
    <cellStyle name="Normal 97 2" xfId="7936" xr:uid="{00000000-0005-0000-0000-0000C8480000}"/>
    <cellStyle name="Normal 97 2 2" xfId="17028" xr:uid="{00000000-0005-0000-0000-0000C9480000}"/>
    <cellStyle name="Normal 97 2 3" xfId="14098" xr:uid="{00000000-0005-0000-0000-0000CA480000}"/>
    <cellStyle name="Normal 97 3" xfId="15496" xr:uid="{00000000-0005-0000-0000-0000CB480000}"/>
    <cellStyle name="Normal 97 4" xfId="11234" xr:uid="{00000000-0005-0000-0000-0000CC480000}"/>
    <cellStyle name="Normal 97_RH et QS" xfId="7937" xr:uid="{00000000-0005-0000-0000-0000CD480000}"/>
    <cellStyle name="Normal 98" xfId="4469" xr:uid="{00000000-0005-0000-0000-0000CE480000}"/>
    <cellStyle name="Normal 98 2" xfId="7938" xr:uid="{00000000-0005-0000-0000-0000CF480000}"/>
    <cellStyle name="Normal 98 2 2" xfId="17029" xr:uid="{00000000-0005-0000-0000-0000D0480000}"/>
    <cellStyle name="Normal 98 2 3" xfId="14100" xr:uid="{00000000-0005-0000-0000-0000D1480000}"/>
    <cellStyle name="Normal 98 3" xfId="15495" xr:uid="{00000000-0005-0000-0000-0000D2480000}"/>
    <cellStyle name="Normal 98 4" xfId="11233" xr:uid="{00000000-0005-0000-0000-0000D3480000}"/>
    <cellStyle name="Normal 98_RH et QS" xfId="7939" xr:uid="{00000000-0005-0000-0000-0000D4480000}"/>
    <cellStyle name="Normal 99" xfId="4489" xr:uid="{00000000-0005-0000-0000-0000D5480000}"/>
    <cellStyle name="Normal 99 2" xfId="7940" xr:uid="{00000000-0005-0000-0000-0000D6480000}"/>
    <cellStyle name="Normal 99 2 2" xfId="17030" xr:uid="{00000000-0005-0000-0000-0000D7480000}"/>
    <cellStyle name="Normal 99 2 3" xfId="14102" xr:uid="{00000000-0005-0000-0000-0000D8480000}"/>
    <cellStyle name="Normal 99 3" xfId="15514" xr:uid="{00000000-0005-0000-0000-0000D9480000}"/>
    <cellStyle name="Normal 99 4" xfId="11253" xr:uid="{00000000-0005-0000-0000-0000DA480000}"/>
    <cellStyle name="Normal 99_RH et QS" xfId="7941" xr:uid="{00000000-0005-0000-0000-0000DB480000}"/>
    <cellStyle name="Normal Bold" xfId="2592" xr:uid="{00000000-0005-0000-0000-0000DC480000}"/>
    <cellStyle name="Normal Pct" xfId="2593" xr:uid="{00000000-0005-0000-0000-0000DD480000}"/>
    <cellStyle name="Normal text" xfId="2594" xr:uid="{00000000-0005-0000-0000-0000DE480000}"/>
    <cellStyle name="Normál_Book2000" xfId="2595" xr:uid="{00000000-0005-0000-0000-0000DF480000}"/>
    <cellStyle name="Normal_BUDTRESO11" xfId="4929" xr:uid="{00000000-0005-0000-0000-0000E0480000}"/>
    <cellStyle name="Normal_Reporting Onatel Aout 2008-V1" xfId="2596" xr:uid="{00000000-0005-0000-0000-0000E1480000}"/>
    <cellStyle name="Normal_TBG IAM v  27" xfId="2597" xr:uid="{00000000-0005-0000-0000-0000E2480000}"/>
    <cellStyle name="Normalny_12" xfId="2598" xr:uid="{00000000-0005-0000-0000-0000E3480000}"/>
    <cellStyle name="Note" xfId="2599" xr:uid="{00000000-0005-0000-0000-0000E4480000}"/>
    <cellStyle name="Note 10" xfId="7942" xr:uid="{00000000-0005-0000-0000-0000E5480000}"/>
    <cellStyle name="Note 11" xfId="7943" xr:uid="{00000000-0005-0000-0000-0000E6480000}"/>
    <cellStyle name="Note 12" xfId="7944" xr:uid="{00000000-0005-0000-0000-0000E7480000}"/>
    <cellStyle name="Note 13" xfId="7945" xr:uid="{00000000-0005-0000-0000-0000E8480000}"/>
    <cellStyle name="Note 14" xfId="7946" xr:uid="{00000000-0005-0000-0000-0000E9480000}"/>
    <cellStyle name="Note 15" xfId="7947" xr:uid="{00000000-0005-0000-0000-0000EA480000}"/>
    <cellStyle name="Note 16" xfId="7948" xr:uid="{00000000-0005-0000-0000-0000EB480000}"/>
    <cellStyle name="Note 17" xfId="7949" xr:uid="{00000000-0005-0000-0000-0000EC480000}"/>
    <cellStyle name="Note 18" xfId="7950" xr:uid="{00000000-0005-0000-0000-0000ED480000}"/>
    <cellStyle name="Note 19" xfId="7951" xr:uid="{00000000-0005-0000-0000-0000EE480000}"/>
    <cellStyle name="Note 2" xfId="7952" xr:uid="{00000000-0005-0000-0000-0000EF480000}"/>
    <cellStyle name="Note 20" xfId="7953" xr:uid="{00000000-0005-0000-0000-0000F0480000}"/>
    <cellStyle name="Note 21" xfId="7954" xr:uid="{00000000-0005-0000-0000-0000F1480000}"/>
    <cellStyle name="Note 22" xfId="7955" xr:uid="{00000000-0005-0000-0000-0000F2480000}"/>
    <cellStyle name="Note 23" xfId="7956" xr:uid="{00000000-0005-0000-0000-0000F3480000}"/>
    <cellStyle name="Note 24" xfId="7957" xr:uid="{00000000-0005-0000-0000-0000F4480000}"/>
    <cellStyle name="Note 25" xfId="7958" xr:uid="{00000000-0005-0000-0000-0000F5480000}"/>
    <cellStyle name="Note 26" xfId="7959" xr:uid="{00000000-0005-0000-0000-0000F6480000}"/>
    <cellStyle name="Note 27" xfId="7960" xr:uid="{00000000-0005-0000-0000-0000F7480000}"/>
    <cellStyle name="Note 28" xfId="7961" xr:uid="{00000000-0005-0000-0000-0000F8480000}"/>
    <cellStyle name="Note 3" xfId="7962" xr:uid="{00000000-0005-0000-0000-0000F9480000}"/>
    <cellStyle name="Note 4" xfId="7963" xr:uid="{00000000-0005-0000-0000-0000FA480000}"/>
    <cellStyle name="Note 5" xfId="7964" xr:uid="{00000000-0005-0000-0000-0000FB480000}"/>
    <cellStyle name="Note 6" xfId="7965" xr:uid="{00000000-0005-0000-0000-0000FC480000}"/>
    <cellStyle name="Note 7" xfId="7966" xr:uid="{00000000-0005-0000-0000-0000FD480000}"/>
    <cellStyle name="Note 8" xfId="7967" xr:uid="{00000000-0005-0000-0000-0000FE480000}"/>
    <cellStyle name="Note 9" xfId="7968" xr:uid="{00000000-0005-0000-0000-0000FF480000}"/>
    <cellStyle name="Note_RH et QS" xfId="7969" xr:uid="{00000000-0005-0000-0000-000000490000}"/>
    <cellStyle name="NPPESalesPct" xfId="2600" xr:uid="{00000000-0005-0000-0000-000001490000}"/>
    <cellStyle name="NPPESalesPct 10" xfId="4096" xr:uid="{00000000-0005-0000-0000-000002490000}"/>
    <cellStyle name="NPPESalesPct 11" xfId="4097" xr:uid="{00000000-0005-0000-0000-000003490000}"/>
    <cellStyle name="NPPESalesPct 12" xfId="4098" xr:uid="{00000000-0005-0000-0000-000004490000}"/>
    <cellStyle name="NPPESalesPct 13" xfId="4099" xr:uid="{00000000-0005-0000-0000-000005490000}"/>
    <cellStyle name="NPPESalesPct 14" xfId="4100" xr:uid="{00000000-0005-0000-0000-000006490000}"/>
    <cellStyle name="NPPESalesPct 2" xfId="4101" xr:uid="{00000000-0005-0000-0000-000007490000}"/>
    <cellStyle name="NPPESalesPct 3" xfId="4102" xr:uid="{00000000-0005-0000-0000-000008490000}"/>
    <cellStyle name="NPPESalesPct 4" xfId="4103" xr:uid="{00000000-0005-0000-0000-000009490000}"/>
    <cellStyle name="NPPESalesPct 5" xfId="4104" xr:uid="{00000000-0005-0000-0000-00000A490000}"/>
    <cellStyle name="NPPESalesPct 6" xfId="4105" xr:uid="{00000000-0005-0000-0000-00000B490000}"/>
    <cellStyle name="NPPESalesPct 7" xfId="4106" xr:uid="{00000000-0005-0000-0000-00000C490000}"/>
    <cellStyle name="NPPESalesPct 8" xfId="4107" xr:uid="{00000000-0005-0000-0000-00000D490000}"/>
    <cellStyle name="NPPESalesPct 9" xfId="4108" xr:uid="{00000000-0005-0000-0000-00000E490000}"/>
    <cellStyle name="NPPESalesPct_RH et QS" xfId="7970" xr:uid="{00000000-0005-0000-0000-00000F490000}"/>
    <cellStyle name="Number" xfId="2601" xr:uid="{00000000-0005-0000-0000-000010490000}"/>
    <cellStyle name="Numéro_Tab" xfId="2602" xr:uid="{00000000-0005-0000-0000-000011490000}"/>
    <cellStyle name="NWI%S" xfId="2603" xr:uid="{00000000-0005-0000-0000-000012490000}"/>
    <cellStyle name="NWI%S 10" xfId="4109" xr:uid="{00000000-0005-0000-0000-000013490000}"/>
    <cellStyle name="NWI%S 11" xfId="4110" xr:uid="{00000000-0005-0000-0000-000014490000}"/>
    <cellStyle name="NWI%S 12" xfId="4111" xr:uid="{00000000-0005-0000-0000-000015490000}"/>
    <cellStyle name="NWI%S 13" xfId="4112" xr:uid="{00000000-0005-0000-0000-000016490000}"/>
    <cellStyle name="NWI%S 14" xfId="4113" xr:uid="{00000000-0005-0000-0000-000017490000}"/>
    <cellStyle name="NWI%S 2" xfId="4114" xr:uid="{00000000-0005-0000-0000-000018490000}"/>
    <cellStyle name="NWI%S 3" xfId="4115" xr:uid="{00000000-0005-0000-0000-000019490000}"/>
    <cellStyle name="NWI%S 4" xfId="4116" xr:uid="{00000000-0005-0000-0000-00001A490000}"/>
    <cellStyle name="NWI%S 5" xfId="4117" xr:uid="{00000000-0005-0000-0000-00001B490000}"/>
    <cellStyle name="NWI%S 6" xfId="4118" xr:uid="{00000000-0005-0000-0000-00001C490000}"/>
    <cellStyle name="NWI%S 7" xfId="4119" xr:uid="{00000000-0005-0000-0000-00001D490000}"/>
    <cellStyle name="NWI%S 8" xfId="4120" xr:uid="{00000000-0005-0000-0000-00001E490000}"/>
    <cellStyle name="NWI%S 9" xfId="4121" xr:uid="{00000000-0005-0000-0000-00001F490000}"/>
    <cellStyle name="NWI%S_RH et QS" xfId="7971" xr:uid="{00000000-0005-0000-0000-000020490000}"/>
    <cellStyle name="Obsolete" xfId="7972" xr:uid="{00000000-0005-0000-0000-000021490000}"/>
    <cellStyle name="Œ…‹æØ‚è [0.00]_laroux" xfId="7973" xr:uid="{00000000-0005-0000-0000-000022490000}"/>
    <cellStyle name="Œ…‹æØ‚è_laroux" xfId="7974" xr:uid="{00000000-0005-0000-0000-000023490000}"/>
    <cellStyle name="Output" xfId="3697" builtinId="21" customBuiltin="1"/>
    <cellStyle name="Output 10" xfId="7975" xr:uid="{00000000-0005-0000-0000-000024490000}"/>
    <cellStyle name="Output 11" xfId="7976" xr:uid="{00000000-0005-0000-0000-000025490000}"/>
    <cellStyle name="Output 12" xfId="7977" xr:uid="{00000000-0005-0000-0000-000026490000}"/>
    <cellStyle name="Output 13" xfId="7978" xr:uid="{00000000-0005-0000-0000-000027490000}"/>
    <cellStyle name="Output 14" xfId="7979" xr:uid="{00000000-0005-0000-0000-000028490000}"/>
    <cellStyle name="Output 15" xfId="7980" xr:uid="{00000000-0005-0000-0000-000029490000}"/>
    <cellStyle name="Output 16" xfId="7981" xr:uid="{00000000-0005-0000-0000-00002A490000}"/>
    <cellStyle name="Output 17" xfId="7982" xr:uid="{00000000-0005-0000-0000-00002B490000}"/>
    <cellStyle name="Output 18" xfId="7983" xr:uid="{00000000-0005-0000-0000-00002C490000}"/>
    <cellStyle name="Output 19" xfId="7984" xr:uid="{00000000-0005-0000-0000-00002D490000}"/>
    <cellStyle name="Output 2" xfId="7985" xr:uid="{00000000-0005-0000-0000-00002E490000}"/>
    <cellStyle name="Output 20" xfId="7986" xr:uid="{00000000-0005-0000-0000-00002F490000}"/>
    <cellStyle name="Output 21" xfId="7987" xr:uid="{00000000-0005-0000-0000-000030490000}"/>
    <cellStyle name="Output 22" xfId="7988" xr:uid="{00000000-0005-0000-0000-000031490000}"/>
    <cellStyle name="Output 23" xfId="7989" xr:uid="{00000000-0005-0000-0000-000032490000}"/>
    <cellStyle name="Output 24" xfId="7990" xr:uid="{00000000-0005-0000-0000-000033490000}"/>
    <cellStyle name="Output 25" xfId="7991" xr:uid="{00000000-0005-0000-0000-000034490000}"/>
    <cellStyle name="Output 26" xfId="7992" xr:uid="{00000000-0005-0000-0000-000035490000}"/>
    <cellStyle name="Output 27" xfId="7993" xr:uid="{00000000-0005-0000-0000-000036490000}"/>
    <cellStyle name="Output 28" xfId="7994" xr:uid="{00000000-0005-0000-0000-000037490000}"/>
    <cellStyle name="Output 3" xfId="7995" xr:uid="{00000000-0005-0000-0000-000038490000}"/>
    <cellStyle name="Output 4" xfId="7996" xr:uid="{00000000-0005-0000-0000-000039490000}"/>
    <cellStyle name="Output 5" xfId="7997" xr:uid="{00000000-0005-0000-0000-00003A490000}"/>
    <cellStyle name="Output 6" xfId="7998" xr:uid="{00000000-0005-0000-0000-00003B490000}"/>
    <cellStyle name="Output 7" xfId="7999" xr:uid="{00000000-0005-0000-0000-00003C490000}"/>
    <cellStyle name="Output 8" xfId="8000" xr:uid="{00000000-0005-0000-0000-00003D490000}"/>
    <cellStyle name="Output 9" xfId="8001" xr:uid="{00000000-0005-0000-0000-00003E490000}"/>
    <cellStyle name="Output Amounts" xfId="8002" xr:uid="{00000000-0005-0000-0000-00003F490000}"/>
    <cellStyle name="Output Column Headings" xfId="8003" xr:uid="{00000000-0005-0000-0000-000040490000}"/>
    <cellStyle name="Output Line Items" xfId="8004" xr:uid="{00000000-0005-0000-0000-000041490000}"/>
    <cellStyle name="Output Report Heading" xfId="8005" xr:uid="{00000000-0005-0000-0000-000042490000}"/>
    <cellStyle name="Output Report Title" xfId="8006" xr:uid="{00000000-0005-0000-0000-000043490000}"/>
    <cellStyle name="Override" xfId="2604" xr:uid="{00000000-0005-0000-0000-000044490000}"/>
    <cellStyle name="Override 2" xfId="2605" xr:uid="{00000000-0005-0000-0000-000045490000}"/>
    <cellStyle name="Override 2 2" xfId="14967" xr:uid="{00000000-0005-0000-0000-000046490000}"/>
    <cellStyle name="Override 2 2 2" xfId="18745" xr:uid="{00000000-0005-0000-0000-000047490000}"/>
    <cellStyle name="Override 2 2 3" xfId="19654" xr:uid="{00000000-0005-0000-0000-000048490000}"/>
    <cellStyle name="Override 2 2 4" xfId="18058" xr:uid="{00000000-0005-0000-0000-000049490000}"/>
    <cellStyle name="Override 2 3" xfId="9954" xr:uid="{00000000-0005-0000-0000-00004A490000}"/>
    <cellStyle name="Override 3" xfId="14966" xr:uid="{00000000-0005-0000-0000-00004B490000}"/>
    <cellStyle name="Override 3 2" xfId="18744" xr:uid="{00000000-0005-0000-0000-00004C490000}"/>
    <cellStyle name="Override 3 3" xfId="19653" xr:uid="{00000000-0005-0000-0000-00004D490000}"/>
    <cellStyle name="Override 3 4" xfId="19022" xr:uid="{00000000-0005-0000-0000-00004E490000}"/>
    <cellStyle name="Override 4" xfId="9953" xr:uid="{00000000-0005-0000-0000-00004F490000}"/>
    <cellStyle name="Override_Budget Telmob 2011" xfId="3522" xr:uid="{00000000-0005-0000-0000-000050490000}"/>
    <cellStyle name="Page Heading Large" xfId="2606" xr:uid="{00000000-0005-0000-0000-000051490000}"/>
    <cellStyle name="Page Heading Small" xfId="2607" xr:uid="{00000000-0005-0000-0000-000052490000}"/>
    <cellStyle name="Pénznem [0]_Cable" xfId="2608" xr:uid="{00000000-0005-0000-0000-000053490000}"/>
    <cellStyle name="Pénznem_Cable" xfId="2609" xr:uid="{00000000-0005-0000-0000-000054490000}"/>
    <cellStyle name="per.style" xfId="2610" xr:uid="{00000000-0005-0000-0000-000055490000}"/>
    <cellStyle name="Percent" xfId="2629" xr:uid="{00000000-0005-0000-0000-000056490000}"/>
    <cellStyle name="Percent (0)" xfId="8007" xr:uid="{00000000-0005-0000-0000-000057490000}"/>
    <cellStyle name="Percent [0]" xfId="2611" xr:uid="{00000000-0005-0000-0000-000058490000}"/>
    <cellStyle name="Percent [00]" xfId="2612" xr:uid="{00000000-0005-0000-0000-000059490000}"/>
    <cellStyle name="Percent [00] 2" xfId="3563" xr:uid="{00000000-0005-0000-0000-00005A490000}"/>
    <cellStyle name="Percent [00]_Parc Mobile" xfId="8008" xr:uid="{00000000-0005-0000-0000-00005B490000}"/>
    <cellStyle name="Percent [1]" xfId="2613" xr:uid="{00000000-0005-0000-0000-00005C490000}"/>
    <cellStyle name="Percent [1] 2" xfId="14968" xr:uid="{00000000-0005-0000-0000-00005D490000}"/>
    <cellStyle name="Percent [1] 3" xfId="9963" xr:uid="{00000000-0005-0000-0000-00005E490000}"/>
    <cellStyle name="Percent [2]" xfId="2614" xr:uid="{00000000-0005-0000-0000-00005F490000}"/>
    <cellStyle name="Percent [2] 2" xfId="14969" xr:uid="{00000000-0005-0000-0000-000060490000}"/>
    <cellStyle name="Percent [2] 3" xfId="9964" xr:uid="{00000000-0005-0000-0000-000061490000}"/>
    <cellStyle name="Percent 0" xfId="2615" xr:uid="{00000000-0005-0000-0000-000062490000}"/>
    <cellStyle name="Percent 0,00" xfId="2616" xr:uid="{00000000-0005-0000-0000-000063490000}"/>
    <cellStyle name="Percent 0,00 2" xfId="2617" xr:uid="{00000000-0005-0000-0000-000064490000}"/>
    <cellStyle name="Percent 0,00_RH et QS" xfId="8009" xr:uid="{00000000-0005-0000-0000-000065490000}"/>
    <cellStyle name="Percent 0_7.2.3. CAPEX" xfId="2618" xr:uid="{00000000-0005-0000-0000-000066490000}"/>
    <cellStyle name="Percent 2" xfId="8010" xr:uid="{00000000-0005-0000-0000-000067490000}"/>
    <cellStyle name="Percent Hard" xfId="2619" xr:uid="{00000000-0005-0000-0000-000068490000}"/>
    <cellStyle name="Percent_financing modelsc1" xfId="2620" xr:uid="{00000000-0005-0000-0000-000069490000}"/>
    <cellStyle name="PercentChange" xfId="8011" xr:uid="{00000000-0005-0000-0000-00006A490000}"/>
    <cellStyle name="PercentSales" xfId="2621" xr:uid="{00000000-0005-0000-0000-00006B490000}"/>
    <cellStyle name="PercentSales 10" xfId="4122" xr:uid="{00000000-0005-0000-0000-00006C490000}"/>
    <cellStyle name="PercentSales 11" xfId="4123" xr:uid="{00000000-0005-0000-0000-00006D490000}"/>
    <cellStyle name="PercentSales 12" xfId="4124" xr:uid="{00000000-0005-0000-0000-00006E490000}"/>
    <cellStyle name="PercentSales 13" xfId="4125" xr:uid="{00000000-0005-0000-0000-00006F490000}"/>
    <cellStyle name="PercentSales 14" xfId="4126" xr:uid="{00000000-0005-0000-0000-000070490000}"/>
    <cellStyle name="PercentSales 2" xfId="4127" xr:uid="{00000000-0005-0000-0000-000071490000}"/>
    <cellStyle name="PercentSales 3" xfId="4128" xr:uid="{00000000-0005-0000-0000-000072490000}"/>
    <cellStyle name="PercentSales 4" xfId="4129" xr:uid="{00000000-0005-0000-0000-000073490000}"/>
    <cellStyle name="PercentSales 5" xfId="4130" xr:uid="{00000000-0005-0000-0000-000074490000}"/>
    <cellStyle name="PercentSales 6" xfId="4131" xr:uid="{00000000-0005-0000-0000-000075490000}"/>
    <cellStyle name="PercentSales 7" xfId="4132" xr:uid="{00000000-0005-0000-0000-000076490000}"/>
    <cellStyle name="PercentSales 8" xfId="4133" xr:uid="{00000000-0005-0000-0000-000077490000}"/>
    <cellStyle name="PercentSales 9" xfId="4134" xr:uid="{00000000-0005-0000-0000-000078490000}"/>
    <cellStyle name="PercentSales_RH et QS" xfId="8012" xr:uid="{00000000-0005-0000-0000-000079490000}"/>
    <cellStyle name="PillarData" xfId="2622" xr:uid="{00000000-0005-0000-0000-00007A490000}"/>
    <cellStyle name="PillarData 2" xfId="2623" xr:uid="{00000000-0005-0000-0000-00007B490000}"/>
    <cellStyle name="PillarData_RH et QS" xfId="8013" xr:uid="{00000000-0005-0000-0000-00007C490000}"/>
    <cellStyle name="PillarHeading" xfId="2624" xr:uid="{00000000-0005-0000-0000-00007D490000}"/>
    <cellStyle name="PillarText" xfId="2625" xr:uid="{00000000-0005-0000-0000-00007E490000}"/>
    <cellStyle name="PillarText 2" xfId="2626" xr:uid="{00000000-0005-0000-0000-00007F490000}"/>
    <cellStyle name="PillarText_RH et QS" xfId="8014" xr:uid="{00000000-0005-0000-0000-000080490000}"/>
    <cellStyle name="PillarTotal" xfId="2627" xr:uid="{00000000-0005-0000-0000-000081490000}"/>
    <cellStyle name="PillarTotal 2" xfId="2628" xr:uid="{00000000-0005-0000-0000-000082490000}"/>
    <cellStyle name="PillarTotal_RH et QS" xfId="8015" xr:uid="{00000000-0005-0000-0000-000083490000}"/>
    <cellStyle name="Pourcentage 10" xfId="2630" xr:uid="{00000000-0005-0000-0000-000084490000}"/>
    <cellStyle name="Pourcentage 11" xfId="2631" xr:uid="{00000000-0005-0000-0000-000085490000}"/>
    <cellStyle name="Pourcentage 11 2" xfId="3677" xr:uid="{00000000-0005-0000-0000-000086490000}"/>
    <cellStyle name="Pourcentage 11_RH et QS" xfId="8016" xr:uid="{00000000-0005-0000-0000-000087490000}"/>
    <cellStyle name="Pourcentage 12" xfId="3523" xr:uid="{00000000-0005-0000-0000-000088490000}"/>
    <cellStyle name="Pourcentage 12 2" xfId="3524" xr:uid="{00000000-0005-0000-0000-000089490000}"/>
    <cellStyle name="Pourcentage 12_RH et QS" xfId="8017" xr:uid="{00000000-0005-0000-0000-00008A490000}"/>
    <cellStyle name="Pourcentage 13" xfId="3525" xr:uid="{00000000-0005-0000-0000-00008B490000}"/>
    <cellStyle name="Pourcentage 14" xfId="3526" xr:uid="{00000000-0005-0000-0000-00008C490000}"/>
    <cellStyle name="Pourcentage 14 2" xfId="3527" xr:uid="{00000000-0005-0000-0000-00008D490000}"/>
    <cellStyle name="Pourcentage 14_RH et QS" xfId="8018" xr:uid="{00000000-0005-0000-0000-00008E490000}"/>
    <cellStyle name="Pourcentage 15" xfId="3528" xr:uid="{00000000-0005-0000-0000-00008F490000}"/>
    <cellStyle name="Pourcentage 16" xfId="3529" xr:uid="{00000000-0005-0000-0000-000090490000}"/>
    <cellStyle name="Pourcentage 17" xfId="3532" xr:uid="{00000000-0005-0000-0000-000091490000}"/>
    <cellStyle name="Pourcentage 17 2" xfId="3686" xr:uid="{00000000-0005-0000-0000-000092490000}"/>
    <cellStyle name="Pourcentage 17 2 2" xfId="4366" xr:uid="{00000000-0005-0000-0000-000093490000}"/>
    <cellStyle name="Pourcentage 17 2 2 2" xfId="4662" xr:uid="{00000000-0005-0000-0000-000094490000}"/>
    <cellStyle name="Pourcentage 17 2 2 2 2" xfId="8019" xr:uid="{00000000-0005-0000-0000-000095490000}"/>
    <cellStyle name="Pourcentage 17 2 2 2 2 2" xfId="17031" xr:uid="{00000000-0005-0000-0000-000096490000}"/>
    <cellStyle name="Pourcentage 17 2 2 2 2 3" xfId="14180" xr:uid="{00000000-0005-0000-0000-000097490000}"/>
    <cellStyle name="Pourcentage 17 2 2 2 3" xfId="15646" xr:uid="{00000000-0005-0000-0000-000098490000}"/>
    <cellStyle name="Pourcentage 17 2 2 2 4" xfId="11407" xr:uid="{00000000-0005-0000-0000-000099490000}"/>
    <cellStyle name="Pourcentage 17 2 2 2_RH et QS" xfId="8020" xr:uid="{00000000-0005-0000-0000-00009A490000}"/>
    <cellStyle name="Pourcentage 17 2 2 3" xfId="4827" xr:uid="{00000000-0005-0000-0000-00009B490000}"/>
    <cellStyle name="Pourcentage 17 2 2 3 2" xfId="8021" xr:uid="{00000000-0005-0000-0000-00009C490000}"/>
    <cellStyle name="Pourcentage 17 2 2 3 2 2" xfId="17032" xr:uid="{00000000-0005-0000-0000-00009D490000}"/>
    <cellStyle name="Pourcentage 17 2 2 3 2 3" xfId="14182" xr:uid="{00000000-0005-0000-0000-00009E490000}"/>
    <cellStyle name="Pourcentage 17 2 2 3 3" xfId="15811" xr:uid="{00000000-0005-0000-0000-00009F490000}"/>
    <cellStyle name="Pourcentage 17 2 2 3 4" xfId="11572" xr:uid="{00000000-0005-0000-0000-0000A0490000}"/>
    <cellStyle name="Pourcentage 17 2 2 3_RH et QS" xfId="8022" xr:uid="{00000000-0005-0000-0000-0000A1490000}"/>
    <cellStyle name="Pourcentage 17 2 2 4" xfId="8023" xr:uid="{00000000-0005-0000-0000-0000A2490000}"/>
    <cellStyle name="Pourcentage 17 2 2 4 2" xfId="17033" xr:uid="{00000000-0005-0000-0000-0000A3490000}"/>
    <cellStyle name="Pourcentage 17 2 2 4 3" xfId="14184" xr:uid="{00000000-0005-0000-0000-0000A4490000}"/>
    <cellStyle name="Pourcentage 17 2 2 5" xfId="15431" xr:uid="{00000000-0005-0000-0000-0000A5490000}"/>
    <cellStyle name="Pourcentage 17 2 2 6" xfId="11133" xr:uid="{00000000-0005-0000-0000-0000A6490000}"/>
    <cellStyle name="Pourcentage 17 2 2_RH et QS" xfId="8024" xr:uid="{00000000-0005-0000-0000-0000A7490000}"/>
    <cellStyle name="Pourcentage 17 2 3" xfId="4464" xr:uid="{00000000-0005-0000-0000-0000A8490000}"/>
    <cellStyle name="Pourcentage 17 2 3 2" xfId="4716" xr:uid="{00000000-0005-0000-0000-0000A9490000}"/>
    <cellStyle name="Pourcentage 17 2 3 2 2" xfId="8025" xr:uid="{00000000-0005-0000-0000-0000AA490000}"/>
    <cellStyle name="Pourcentage 17 2 3 2 2 2" xfId="17034" xr:uid="{00000000-0005-0000-0000-0000AB490000}"/>
    <cellStyle name="Pourcentage 17 2 3 2 2 3" xfId="14186" xr:uid="{00000000-0005-0000-0000-0000AC490000}"/>
    <cellStyle name="Pourcentage 17 2 3 2 3" xfId="15700" xr:uid="{00000000-0005-0000-0000-0000AD490000}"/>
    <cellStyle name="Pourcentage 17 2 3 2 4" xfId="11461" xr:uid="{00000000-0005-0000-0000-0000AE490000}"/>
    <cellStyle name="Pourcentage 17 2 3 2_RH et QS" xfId="8026" xr:uid="{00000000-0005-0000-0000-0000AF490000}"/>
    <cellStyle name="Pourcentage 17 2 3 3" xfId="4884" xr:uid="{00000000-0005-0000-0000-0000B0490000}"/>
    <cellStyle name="Pourcentage 17 2 3 3 2" xfId="8027" xr:uid="{00000000-0005-0000-0000-0000B1490000}"/>
    <cellStyle name="Pourcentage 17 2 3 3 2 2" xfId="17035" xr:uid="{00000000-0005-0000-0000-0000B2490000}"/>
    <cellStyle name="Pourcentage 17 2 3 3 2 3" xfId="14188" xr:uid="{00000000-0005-0000-0000-0000B3490000}"/>
    <cellStyle name="Pourcentage 17 2 3 3 3" xfId="15868" xr:uid="{00000000-0005-0000-0000-0000B4490000}"/>
    <cellStyle name="Pourcentage 17 2 3 3 4" xfId="11629" xr:uid="{00000000-0005-0000-0000-0000B5490000}"/>
    <cellStyle name="Pourcentage 17 2 3 3_RH et QS" xfId="8028" xr:uid="{00000000-0005-0000-0000-0000B6490000}"/>
    <cellStyle name="Pourcentage 17 2 3 4" xfId="8029" xr:uid="{00000000-0005-0000-0000-0000B7490000}"/>
    <cellStyle name="Pourcentage 17 2 3 4 2" xfId="17036" xr:uid="{00000000-0005-0000-0000-0000B8490000}"/>
    <cellStyle name="Pourcentage 17 2 3 4 3" xfId="14190" xr:uid="{00000000-0005-0000-0000-0000B9490000}"/>
    <cellStyle name="Pourcentage 17 2 3 5" xfId="15490" xr:uid="{00000000-0005-0000-0000-0000BA490000}"/>
    <cellStyle name="Pourcentage 17 2 3 6" xfId="11228" xr:uid="{00000000-0005-0000-0000-0000BB490000}"/>
    <cellStyle name="Pourcentage 17 2 3_RH et QS" xfId="8030" xr:uid="{00000000-0005-0000-0000-0000BC490000}"/>
    <cellStyle name="Pourcentage 17 2 4" xfId="4571" xr:uid="{00000000-0005-0000-0000-0000BD490000}"/>
    <cellStyle name="Pourcentage 17 2 4 2" xfId="8031" xr:uid="{00000000-0005-0000-0000-0000BE490000}"/>
    <cellStyle name="Pourcentage 17 2 4 2 2" xfId="17037" xr:uid="{00000000-0005-0000-0000-0000BF490000}"/>
    <cellStyle name="Pourcentage 17 2 4 2 3" xfId="14192" xr:uid="{00000000-0005-0000-0000-0000C0490000}"/>
    <cellStyle name="Pourcentage 17 2 4 3" xfId="15555" xr:uid="{00000000-0005-0000-0000-0000C1490000}"/>
    <cellStyle name="Pourcentage 17 2 4 4" xfId="11316" xr:uid="{00000000-0005-0000-0000-0000C2490000}"/>
    <cellStyle name="Pourcentage 17 2 4_RH et QS" xfId="8032" xr:uid="{00000000-0005-0000-0000-0000C3490000}"/>
    <cellStyle name="Pourcentage 17 2 5" xfId="4736" xr:uid="{00000000-0005-0000-0000-0000C4490000}"/>
    <cellStyle name="Pourcentage 17 2 5 2" xfId="8033" xr:uid="{00000000-0005-0000-0000-0000C5490000}"/>
    <cellStyle name="Pourcentage 17 2 5 2 2" xfId="17038" xr:uid="{00000000-0005-0000-0000-0000C6490000}"/>
    <cellStyle name="Pourcentage 17 2 5 2 3" xfId="14194" xr:uid="{00000000-0005-0000-0000-0000C7490000}"/>
    <cellStyle name="Pourcentage 17 2 5 3" xfId="15720" xr:uid="{00000000-0005-0000-0000-0000C8490000}"/>
    <cellStyle name="Pourcentage 17 2 5 4" xfId="11481" xr:uid="{00000000-0005-0000-0000-0000C9490000}"/>
    <cellStyle name="Pourcentage 17 2 5_RH et QS" xfId="8034" xr:uid="{00000000-0005-0000-0000-0000CA490000}"/>
    <cellStyle name="Pourcentage 17 2 6" xfId="8035" xr:uid="{00000000-0005-0000-0000-0000CB490000}"/>
    <cellStyle name="Pourcentage 17 2 6 2" xfId="17039" xr:uid="{00000000-0005-0000-0000-0000CC490000}"/>
    <cellStyle name="Pourcentage 17 2 6 3" xfId="14196" xr:uid="{00000000-0005-0000-0000-0000CD490000}"/>
    <cellStyle name="Pourcentage 17 2 7" xfId="15233" xr:uid="{00000000-0005-0000-0000-0000CE490000}"/>
    <cellStyle name="Pourcentage 17 2 8" xfId="10603" xr:uid="{00000000-0005-0000-0000-0000CF490000}"/>
    <cellStyle name="Pourcentage 17 2_RH et QS" xfId="8036" xr:uid="{00000000-0005-0000-0000-0000D0490000}"/>
    <cellStyle name="Pourcentage 17 3" xfId="4356" xr:uid="{00000000-0005-0000-0000-0000D1490000}"/>
    <cellStyle name="Pourcentage 17 3 2" xfId="4652" xr:uid="{00000000-0005-0000-0000-0000D2490000}"/>
    <cellStyle name="Pourcentage 17 3 2 2" xfId="8037" xr:uid="{00000000-0005-0000-0000-0000D3490000}"/>
    <cellStyle name="Pourcentage 17 3 2 2 2" xfId="17040" xr:uid="{00000000-0005-0000-0000-0000D4490000}"/>
    <cellStyle name="Pourcentage 17 3 2 2 3" xfId="14198" xr:uid="{00000000-0005-0000-0000-0000D5490000}"/>
    <cellStyle name="Pourcentage 17 3 2 3" xfId="15636" xr:uid="{00000000-0005-0000-0000-0000D6490000}"/>
    <cellStyle name="Pourcentage 17 3 2 4" xfId="11397" xr:uid="{00000000-0005-0000-0000-0000D7490000}"/>
    <cellStyle name="Pourcentage 17 3 2_RH et QS" xfId="8038" xr:uid="{00000000-0005-0000-0000-0000D8490000}"/>
    <cellStyle name="Pourcentage 17 3 3" xfId="4817" xr:uid="{00000000-0005-0000-0000-0000D9490000}"/>
    <cellStyle name="Pourcentage 17 3 3 2" xfId="8039" xr:uid="{00000000-0005-0000-0000-0000DA490000}"/>
    <cellStyle name="Pourcentage 17 3 3 2 2" xfId="17041" xr:uid="{00000000-0005-0000-0000-0000DB490000}"/>
    <cellStyle name="Pourcentage 17 3 3 2 3" xfId="14200" xr:uid="{00000000-0005-0000-0000-0000DC490000}"/>
    <cellStyle name="Pourcentage 17 3 3 3" xfId="15801" xr:uid="{00000000-0005-0000-0000-0000DD490000}"/>
    <cellStyle name="Pourcentage 17 3 3 4" xfId="11562" xr:uid="{00000000-0005-0000-0000-0000DE490000}"/>
    <cellStyle name="Pourcentage 17 3 3_RH et QS" xfId="8040" xr:uid="{00000000-0005-0000-0000-0000DF490000}"/>
    <cellStyle name="Pourcentage 17 3 4" xfId="8041" xr:uid="{00000000-0005-0000-0000-0000E0490000}"/>
    <cellStyle name="Pourcentage 17 3 4 2" xfId="17042" xr:uid="{00000000-0005-0000-0000-0000E1490000}"/>
    <cellStyle name="Pourcentage 17 3 4 3" xfId="14202" xr:uid="{00000000-0005-0000-0000-0000E2490000}"/>
    <cellStyle name="Pourcentage 17 3 5" xfId="15421" xr:uid="{00000000-0005-0000-0000-0000E3490000}"/>
    <cellStyle name="Pourcentage 17 3 6" xfId="11123" xr:uid="{00000000-0005-0000-0000-0000E4490000}"/>
    <cellStyle name="Pourcentage 17 3_RH et QS" xfId="8042" xr:uid="{00000000-0005-0000-0000-0000E5490000}"/>
    <cellStyle name="Pourcentage 17 4" xfId="4454" xr:uid="{00000000-0005-0000-0000-0000E6490000}"/>
    <cellStyle name="Pourcentage 17 4 2" xfId="4706" xr:uid="{00000000-0005-0000-0000-0000E7490000}"/>
    <cellStyle name="Pourcentage 17 4 2 2" xfId="8043" xr:uid="{00000000-0005-0000-0000-0000E8490000}"/>
    <cellStyle name="Pourcentage 17 4 2 2 2" xfId="17043" xr:uid="{00000000-0005-0000-0000-0000E9490000}"/>
    <cellStyle name="Pourcentage 17 4 2 2 3" xfId="14204" xr:uid="{00000000-0005-0000-0000-0000EA490000}"/>
    <cellStyle name="Pourcentage 17 4 2 3" xfId="15690" xr:uid="{00000000-0005-0000-0000-0000EB490000}"/>
    <cellStyle name="Pourcentage 17 4 2 4" xfId="11451" xr:uid="{00000000-0005-0000-0000-0000EC490000}"/>
    <cellStyle name="Pourcentage 17 4 2_RH et QS" xfId="8044" xr:uid="{00000000-0005-0000-0000-0000ED490000}"/>
    <cellStyle name="Pourcentage 17 4 3" xfId="4874" xr:uid="{00000000-0005-0000-0000-0000EE490000}"/>
    <cellStyle name="Pourcentage 17 4 3 2" xfId="8045" xr:uid="{00000000-0005-0000-0000-0000EF490000}"/>
    <cellStyle name="Pourcentage 17 4 3 2 2" xfId="17044" xr:uid="{00000000-0005-0000-0000-0000F0490000}"/>
    <cellStyle name="Pourcentage 17 4 3 2 3" xfId="14206" xr:uid="{00000000-0005-0000-0000-0000F1490000}"/>
    <cellStyle name="Pourcentage 17 4 3 3" xfId="15858" xr:uid="{00000000-0005-0000-0000-0000F2490000}"/>
    <cellStyle name="Pourcentage 17 4 3 4" xfId="11619" xr:uid="{00000000-0005-0000-0000-0000F3490000}"/>
    <cellStyle name="Pourcentage 17 4 3_RH et QS" xfId="8046" xr:uid="{00000000-0005-0000-0000-0000F4490000}"/>
    <cellStyle name="Pourcentage 17 4 4" xfId="8047" xr:uid="{00000000-0005-0000-0000-0000F5490000}"/>
    <cellStyle name="Pourcentage 17 4 4 2" xfId="17045" xr:uid="{00000000-0005-0000-0000-0000F6490000}"/>
    <cellStyle name="Pourcentage 17 4 4 3" xfId="14208" xr:uid="{00000000-0005-0000-0000-0000F7490000}"/>
    <cellStyle name="Pourcentage 17 4 5" xfId="15480" xr:uid="{00000000-0005-0000-0000-0000F8490000}"/>
    <cellStyle name="Pourcentage 17 4 6" xfId="11218" xr:uid="{00000000-0005-0000-0000-0000F9490000}"/>
    <cellStyle name="Pourcentage 17 4_RH et QS" xfId="8048" xr:uid="{00000000-0005-0000-0000-0000FA490000}"/>
    <cellStyle name="Pourcentage 17 5" xfId="4561" xr:uid="{00000000-0005-0000-0000-0000FB490000}"/>
    <cellStyle name="Pourcentage 17 5 2" xfId="8049" xr:uid="{00000000-0005-0000-0000-0000FC490000}"/>
    <cellStyle name="Pourcentage 17 5 2 2" xfId="17046" xr:uid="{00000000-0005-0000-0000-0000FD490000}"/>
    <cellStyle name="Pourcentage 17 5 2 3" xfId="14210" xr:uid="{00000000-0005-0000-0000-0000FE490000}"/>
    <cellStyle name="Pourcentage 17 5 3" xfId="15545" xr:uid="{00000000-0005-0000-0000-0000FF490000}"/>
    <cellStyle name="Pourcentage 17 5 4" xfId="11306" xr:uid="{00000000-0005-0000-0000-0000004A0000}"/>
    <cellStyle name="Pourcentage 17 5_RH et QS" xfId="8050" xr:uid="{00000000-0005-0000-0000-0000014A0000}"/>
    <cellStyle name="Pourcentage 17 6" xfId="4726" xr:uid="{00000000-0005-0000-0000-0000024A0000}"/>
    <cellStyle name="Pourcentage 17 6 2" xfId="8051" xr:uid="{00000000-0005-0000-0000-0000034A0000}"/>
    <cellStyle name="Pourcentage 17 6 2 2" xfId="17047" xr:uid="{00000000-0005-0000-0000-0000044A0000}"/>
    <cellStyle name="Pourcentage 17 6 2 3" xfId="14212" xr:uid="{00000000-0005-0000-0000-0000054A0000}"/>
    <cellStyle name="Pourcentage 17 6 3" xfId="15710" xr:uid="{00000000-0005-0000-0000-0000064A0000}"/>
    <cellStyle name="Pourcentage 17 6 4" xfId="11471" xr:uid="{00000000-0005-0000-0000-0000074A0000}"/>
    <cellStyle name="Pourcentage 17 6_RH et QS" xfId="8052" xr:uid="{00000000-0005-0000-0000-0000084A0000}"/>
    <cellStyle name="Pourcentage 17 7" xfId="8053" xr:uid="{00000000-0005-0000-0000-0000094A0000}"/>
    <cellStyle name="Pourcentage 17 7 2" xfId="17048" xr:uid="{00000000-0005-0000-0000-00000A4A0000}"/>
    <cellStyle name="Pourcentage 17 7 3" xfId="14214" xr:uid="{00000000-0005-0000-0000-00000B4A0000}"/>
    <cellStyle name="Pourcentage 17 8" xfId="15216" xr:uid="{00000000-0005-0000-0000-00000C4A0000}"/>
    <cellStyle name="Pourcentage 17 9" xfId="10509" xr:uid="{00000000-0005-0000-0000-00000D4A0000}"/>
    <cellStyle name="Pourcentage 17_RH et QS" xfId="8054" xr:uid="{00000000-0005-0000-0000-00000E4A0000}"/>
    <cellStyle name="Pourcentage 18" xfId="3534" xr:uid="{00000000-0005-0000-0000-00000F4A0000}"/>
    <cellStyle name="Pourcentage 18 2" xfId="3688" xr:uid="{00000000-0005-0000-0000-0000104A0000}"/>
    <cellStyle name="Pourcentage 18 2 2" xfId="4368" xr:uid="{00000000-0005-0000-0000-0000114A0000}"/>
    <cellStyle name="Pourcentage 18 2 2 2" xfId="4664" xr:uid="{00000000-0005-0000-0000-0000124A0000}"/>
    <cellStyle name="Pourcentage 18 2 2 2 2" xfId="8055" xr:uid="{00000000-0005-0000-0000-0000134A0000}"/>
    <cellStyle name="Pourcentage 18 2 2 2 2 2" xfId="17049" xr:uid="{00000000-0005-0000-0000-0000144A0000}"/>
    <cellStyle name="Pourcentage 18 2 2 2 2 3" xfId="14216" xr:uid="{00000000-0005-0000-0000-0000154A0000}"/>
    <cellStyle name="Pourcentage 18 2 2 2 3" xfId="15648" xr:uid="{00000000-0005-0000-0000-0000164A0000}"/>
    <cellStyle name="Pourcentage 18 2 2 2 4" xfId="11409" xr:uid="{00000000-0005-0000-0000-0000174A0000}"/>
    <cellStyle name="Pourcentage 18 2 2 2_RH et QS" xfId="8056" xr:uid="{00000000-0005-0000-0000-0000184A0000}"/>
    <cellStyle name="Pourcentage 18 2 2 3" xfId="4829" xr:uid="{00000000-0005-0000-0000-0000194A0000}"/>
    <cellStyle name="Pourcentage 18 2 2 3 2" xfId="8057" xr:uid="{00000000-0005-0000-0000-00001A4A0000}"/>
    <cellStyle name="Pourcentage 18 2 2 3 2 2" xfId="17050" xr:uid="{00000000-0005-0000-0000-00001B4A0000}"/>
    <cellStyle name="Pourcentage 18 2 2 3 2 3" xfId="14218" xr:uid="{00000000-0005-0000-0000-00001C4A0000}"/>
    <cellStyle name="Pourcentage 18 2 2 3 3" xfId="15813" xr:uid="{00000000-0005-0000-0000-00001D4A0000}"/>
    <cellStyle name="Pourcentage 18 2 2 3 4" xfId="11574" xr:uid="{00000000-0005-0000-0000-00001E4A0000}"/>
    <cellStyle name="Pourcentage 18 2 2 3_RH et QS" xfId="8058" xr:uid="{00000000-0005-0000-0000-00001F4A0000}"/>
    <cellStyle name="Pourcentage 18 2 2 4" xfId="8059" xr:uid="{00000000-0005-0000-0000-0000204A0000}"/>
    <cellStyle name="Pourcentage 18 2 2 4 2" xfId="17051" xr:uid="{00000000-0005-0000-0000-0000214A0000}"/>
    <cellStyle name="Pourcentage 18 2 2 4 3" xfId="14220" xr:uid="{00000000-0005-0000-0000-0000224A0000}"/>
    <cellStyle name="Pourcentage 18 2 2 5" xfId="15433" xr:uid="{00000000-0005-0000-0000-0000234A0000}"/>
    <cellStyle name="Pourcentage 18 2 2 6" xfId="11135" xr:uid="{00000000-0005-0000-0000-0000244A0000}"/>
    <cellStyle name="Pourcentage 18 2 2_RH et QS" xfId="8060" xr:uid="{00000000-0005-0000-0000-0000254A0000}"/>
    <cellStyle name="Pourcentage 18 2 3" xfId="4466" xr:uid="{00000000-0005-0000-0000-0000264A0000}"/>
    <cellStyle name="Pourcentage 18 2 3 2" xfId="4718" xr:uid="{00000000-0005-0000-0000-0000274A0000}"/>
    <cellStyle name="Pourcentage 18 2 3 2 2" xfId="8061" xr:uid="{00000000-0005-0000-0000-0000284A0000}"/>
    <cellStyle name="Pourcentage 18 2 3 2 2 2" xfId="17052" xr:uid="{00000000-0005-0000-0000-0000294A0000}"/>
    <cellStyle name="Pourcentage 18 2 3 2 2 3" xfId="14222" xr:uid="{00000000-0005-0000-0000-00002A4A0000}"/>
    <cellStyle name="Pourcentage 18 2 3 2 3" xfId="15702" xr:uid="{00000000-0005-0000-0000-00002B4A0000}"/>
    <cellStyle name="Pourcentage 18 2 3 2 4" xfId="11463" xr:uid="{00000000-0005-0000-0000-00002C4A0000}"/>
    <cellStyle name="Pourcentage 18 2 3 2_RH et QS" xfId="8062" xr:uid="{00000000-0005-0000-0000-00002D4A0000}"/>
    <cellStyle name="Pourcentage 18 2 3 3" xfId="4886" xr:uid="{00000000-0005-0000-0000-00002E4A0000}"/>
    <cellStyle name="Pourcentage 18 2 3 3 2" xfId="8063" xr:uid="{00000000-0005-0000-0000-00002F4A0000}"/>
    <cellStyle name="Pourcentage 18 2 3 3 2 2" xfId="17053" xr:uid="{00000000-0005-0000-0000-0000304A0000}"/>
    <cellStyle name="Pourcentage 18 2 3 3 2 3" xfId="14224" xr:uid="{00000000-0005-0000-0000-0000314A0000}"/>
    <cellStyle name="Pourcentage 18 2 3 3 3" xfId="15870" xr:uid="{00000000-0005-0000-0000-0000324A0000}"/>
    <cellStyle name="Pourcentage 18 2 3 3 4" xfId="11631" xr:uid="{00000000-0005-0000-0000-0000334A0000}"/>
    <cellStyle name="Pourcentage 18 2 3 3_RH et QS" xfId="8064" xr:uid="{00000000-0005-0000-0000-0000344A0000}"/>
    <cellStyle name="Pourcentage 18 2 3 4" xfId="8065" xr:uid="{00000000-0005-0000-0000-0000354A0000}"/>
    <cellStyle name="Pourcentage 18 2 3 4 2" xfId="17054" xr:uid="{00000000-0005-0000-0000-0000364A0000}"/>
    <cellStyle name="Pourcentage 18 2 3 4 3" xfId="14226" xr:uid="{00000000-0005-0000-0000-0000374A0000}"/>
    <cellStyle name="Pourcentage 18 2 3 5" xfId="15492" xr:uid="{00000000-0005-0000-0000-0000384A0000}"/>
    <cellStyle name="Pourcentage 18 2 3 6" xfId="11230" xr:uid="{00000000-0005-0000-0000-0000394A0000}"/>
    <cellStyle name="Pourcentage 18 2 3_RH et QS" xfId="8066" xr:uid="{00000000-0005-0000-0000-00003A4A0000}"/>
    <cellStyle name="Pourcentage 18 2 4" xfId="4573" xr:uid="{00000000-0005-0000-0000-00003B4A0000}"/>
    <cellStyle name="Pourcentage 18 2 4 2" xfId="8067" xr:uid="{00000000-0005-0000-0000-00003C4A0000}"/>
    <cellStyle name="Pourcentage 18 2 4 2 2" xfId="17055" xr:uid="{00000000-0005-0000-0000-00003D4A0000}"/>
    <cellStyle name="Pourcentage 18 2 4 2 3" xfId="14228" xr:uid="{00000000-0005-0000-0000-00003E4A0000}"/>
    <cellStyle name="Pourcentage 18 2 4 3" xfId="15557" xr:uid="{00000000-0005-0000-0000-00003F4A0000}"/>
    <cellStyle name="Pourcentage 18 2 4 4" xfId="11318" xr:uid="{00000000-0005-0000-0000-0000404A0000}"/>
    <cellStyle name="Pourcentage 18 2 4_RH et QS" xfId="8068" xr:uid="{00000000-0005-0000-0000-0000414A0000}"/>
    <cellStyle name="Pourcentage 18 2 5" xfId="4738" xr:uid="{00000000-0005-0000-0000-0000424A0000}"/>
    <cellStyle name="Pourcentage 18 2 5 2" xfId="8069" xr:uid="{00000000-0005-0000-0000-0000434A0000}"/>
    <cellStyle name="Pourcentage 18 2 5 2 2" xfId="17056" xr:uid="{00000000-0005-0000-0000-0000444A0000}"/>
    <cellStyle name="Pourcentage 18 2 5 2 3" xfId="14230" xr:uid="{00000000-0005-0000-0000-0000454A0000}"/>
    <cellStyle name="Pourcentage 18 2 5 3" xfId="15722" xr:uid="{00000000-0005-0000-0000-0000464A0000}"/>
    <cellStyle name="Pourcentage 18 2 5 4" xfId="11483" xr:uid="{00000000-0005-0000-0000-0000474A0000}"/>
    <cellStyle name="Pourcentage 18 2 5_RH et QS" xfId="8070" xr:uid="{00000000-0005-0000-0000-0000484A0000}"/>
    <cellStyle name="Pourcentage 18 2 6" xfId="8071" xr:uid="{00000000-0005-0000-0000-0000494A0000}"/>
    <cellStyle name="Pourcentage 18 2 6 2" xfId="17057" xr:uid="{00000000-0005-0000-0000-00004A4A0000}"/>
    <cellStyle name="Pourcentage 18 2 6 3" xfId="14232" xr:uid="{00000000-0005-0000-0000-00004B4A0000}"/>
    <cellStyle name="Pourcentage 18 2 7" xfId="15235" xr:uid="{00000000-0005-0000-0000-00004C4A0000}"/>
    <cellStyle name="Pourcentage 18 2 8" xfId="10605" xr:uid="{00000000-0005-0000-0000-00004D4A0000}"/>
    <cellStyle name="Pourcentage 18 2_RH et QS" xfId="8072" xr:uid="{00000000-0005-0000-0000-00004E4A0000}"/>
    <cellStyle name="Pourcentage 18 3" xfId="4358" xr:uid="{00000000-0005-0000-0000-00004F4A0000}"/>
    <cellStyle name="Pourcentage 18 3 2" xfId="4654" xr:uid="{00000000-0005-0000-0000-0000504A0000}"/>
    <cellStyle name="Pourcentage 18 3 2 2" xfId="8073" xr:uid="{00000000-0005-0000-0000-0000514A0000}"/>
    <cellStyle name="Pourcentage 18 3 2 2 2" xfId="17058" xr:uid="{00000000-0005-0000-0000-0000524A0000}"/>
    <cellStyle name="Pourcentage 18 3 2 2 3" xfId="14234" xr:uid="{00000000-0005-0000-0000-0000534A0000}"/>
    <cellStyle name="Pourcentage 18 3 2 3" xfId="15638" xr:uid="{00000000-0005-0000-0000-0000544A0000}"/>
    <cellStyle name="Pourcentage 18 3 2 4" xfId="11399" xr:uid="{00000000-0005-0000-0000-0000554A0000}"/>
    <cellStyle name="Pourcentage 18 3 2_RH et QS" xfId="8074" xr:uid="{00000000-0005-0000-0000-0000564A0000}"/>
    <cellStyle name="Pourcentage 18 3 3" xfId="4819" xr:uid="{00000000-0005-0000-0000-0000574A0000}"/>
    <cellStyle name="Pourcentage 18 3 3 2" xfId="8075" xr:uid="{00000000-0005-0000-0000-0000584A0000}"/>
    <cellStyle name="Pourcentage 18 3 3 2 2" xfId="17059" xr:uid="{00000000-0005-0000-0000-0000594A0000}"/>
    <cellStyle name="Pourcentage 18 3 3 2 3" xfId="14235" xr:uid="{00000000-0005-0000-0000-00005A4A0000}"/>
    <cellStyle name="Pourcentage 18 3 3 3" xfId="15803" xr:uid="{00000000-0005-0000-0000-00005B4A0000}"/>
    <cellStyle name="Pourcentage 18 3 3 4" xfId="11564" xr:uid="{00000000-0005-0000-0000-00005C4A0000}"/>
    <cellStyle name="Pourcentage 18 3 3_RH et QS" xfId="8076" xr:uid="{00000000-0005-0000-0000-00005D4A0000}"/>
    <cellStyle name="Pourcentage 18 3 4" xfId="8077" xr:uid="{00000000-0005-0000-0000-00005E4A0000}"/>
    <cellStyle name="Pourcentage 18 3 4 2" xfId="17060" xr:uid="{00000000-0005-0000-0000-00005F4A0000}"/>
    <cellStyle name="Pourcentage 18 3 4 3" xfId="14236" xr:uid="{00000000-0005-0000-0000-0000604A0000}"/>
    <cellStyle name="Pourcentage 18 3 5" xfId="15423" xr:uid="{00000000-0005-0000-0000-0000614A0000}"/>
    <cellStyle name="Pourcentage 18 3 6" xfId="11125" xr:uid="{00000000-0005-0000-0000-0000624A0000}"/>
    <cellStyle name="Pourcentage 18 3_RH et QS" xfId="8078" xr:uid="{00000000-0005-0000-0000-0000634A0000}"/>
    <cellStyle name="Pourcentage 18 4" xfId="4456" xr:uid="{00000000-0005-0000-0000-0000644A0000}"/>
    <cellStyle name="Pourcentage 18 4 2" xfId="4708" xr:uid="{00000000-0005-0000-0000-0000654A0000}"/>
    <cellStyle name="Pourcentage 18 4 2 2" xfId="8079" xr:uid="{00000000-0005-0000-0000-0000664A0000}"/>
    <cellStyle name="Pourcentage 18 4 2 2 2" xfId="17061" xr:uid="{00000000-0005-0000-0000-0000674A0000}"/>
    <cellStyle name="Pourcentage 18 4 2 2 3" xfId="14237" xr:uid="{00000000-0005-0000-0000-0000684A0000}"/>
    <cellStyle name="Pourcentage 18 4 2 3" xfId="15692" xr:uid="{00000000-0005-0000-0000-0000694A0000}"/>
    <cellStyle name="Pourcentage 18 4 2 4" xfId="11453" xr:uid="{00000000-0005-0000-0000-00006A4A0000}"/>
    <cellStyle name="Pourcentage 18 4 2_RH et QS" xfId="8080" xr:uid="{00000000-0005-0000-0000-00006B4A0000}"/>
    <cellStyle name="Pourcentage 18 4 3" xfId="4876" xr:uid="{00000000-0005-0000-0000-00006C4A0000}"/>
    <cellStyle name="Pourcentage 18 4 3 2" xfId="8081" xr:uid="{00000000-0005-0000-0000-00006D4A0000}"/>
    <cellStyle name="Pourcentage 18 4 3 2 2" xfId="17062" xr:uid="{00000000-0005-0000-0000-00006E4A0000}"/>
    <cellStyle name="Pourcentage 18 4 3 2 3" xfId="14238" xr:uid="{00000000-0005-0000-0000-00006F4A0000}"/>
    <cellStyle name="Pourcentage 18 4 3 3" xfId="15860" xr:uid="{00000000-0005-0000-0000-0000704A0000}"/>
    <cellStyle name="Pourcentage 18 4 3 4" xfId="11621" xr:uid="{00000000-0005-0000-0000-0000714A0000}"/>
    <cellStyle name="Pourcentage 18 4 3_RH et QS" xfId="8082" xr:uid="{00000000-0005-0000-0000-0000724A0000}"/>
    <cellStyle name="Pourcentage 18 4 4" xfId="8083" xr:uid="{00000000-0005-0000-0000-0000734A0000}"/>
    <cellStyle name="Pourcentage 18 4 4 2" xfId="17063" xr:uid="{00000000-0005-0000-0000-0000744A0000}"/>
    <cellStyle name="Pourcentage 18 4 4 3" xfId="14239" xr:uid="{00000000-0005-0000-0000-0000754A0000}"/>
    <cellStyle name="Pourcentage 18 4 5" xfId="15482" xr:uid="{00000000-0005-0000-0000-0000764A0000}"/>
    <cellStyle name="Pourcentage 18 4 6" xfId="11220" xr:uid="{00000000-0005-0000-0000-0000774A0000}"/>
    <cellStyle name="Pourcentage 18 4_RH et QS" xfId="8084" xr:uid="{00000000-0005-0000-0000-0000784A0000}"/>
    <cellStyle name="Pourcentage 18 5" xfId="4563" xr:uid="{00000000-0005-0000-0000-0000794A0000}"/>
    <cellStyle name="Pourcentage 18 5 2" xfId="8085" xr:uid="{00000000-0005-0000-0000-00007A4A0000}"/>
    <cellStyle name="Pourcentage 18 5 2 2" xfId="17064" xr:uid="{00000000-0005-0000-0000-00007B4A0000}"/>
    <cellStyle name="Pourcentage 18 5 2 3" xfId="14240" xr:uid="{00000000-0005-0000-0000-00007C4A0000}"/>
    <cellStyle name="Pourcentage 18 5 3" xfId="15547" xr:uid="{00000000-0005-0000-0000-00007D4A0000}"/>
    <cellStyle name="Pourcentage 18 5 4" xfId="11308" xr:uid="{00000000-0005-0000-0000-00007E4A0000}"/>
    <cellStyle name="Pourcentage 18 5_RH et QS" xfId="8086" xr:uid="{00000000-0005-0000-0000-00007F4A0000}"/>
    <cellStyle name="Pourcentage 18 6" xfId="4728" xr:uid="{00000000-0005-0000-0000-0000804A0000}"/>
    <cellStyle name="Pourcentage 18 6 2" xfId="8087" xr:uid="{00000000-0005-0000-0000-0000814A0000}"/>
    <cellStyle name="Pourcentage 18 6 2 2" xfId="17065" xr:uid="{00000000-0005-0000-0000-0000824A0000}"/>
    <cellStyle name="Pourcentage 18 6 2 3" xfId="14241" xr:uid="{00000000-0005-0000-0000-0000834A0000}"/>
    <cellStyle name="Pourcentage 18 6 3" xfId="15712" xr:uid="{00000000-0005-0000-0000-0000844A0000}"/>
    <cellStyle name="Pourcentage 18 6 4" xfId="11473" xr:uid="{00000000-0005-0000-0000-0000854A0000}"/>
    <cellStyle name="Pourcentage 18 6_RH et QS" xfId="8088" xr:uid="{00000000-0005-0000-0000-0000864A0000}"/>
    <cellStyle name="Pourcentage 18 7" xfId="8089" xr:uid="{00000000-0005-0000-0000-0000874A0000}"/>
    <cellStyle name="Pourcentage 18 7 2" xfId="17066" xr:uid="{00000000-0005-0000-0000-0000884A0000}"/>
    <cellStyle name="Pourcentage 18 7 3" xfId="14242" xr:uid="{00000000-0005-0000-0000-0000894A0000}"/>
    <cellStyle name="Pourcentage 18 8" xfId="15218" xr:uid="{00000000-0005-0000-0000-00008A4A0000}"/>
    <cellStyle name="Pourcentage 18 9" xfId="10511" xr:uid="{00000000-0005-0000-0000-00008B4A0000}"/>
    <cellStyle name="Pourcentage 18_RH et QS" xfId="8090" xr:uid="{00000000-0005-0000-0000-00008C4A0000}"/>
    <cellStyle name="Pourcentage 19" xfId="4427" xr:uid="{00000000-0005-0000-0000-00008D4A0000}"/>
    <cellStyle name="Pourcentage 19 2" xfId="4682" xr:uid="{00000000-0005-0000-0000-00008E4A0000}"/>
    <cellStyle name="Pourcentage 19 2 2" xfId="8091" xr:uid="{00000000-0005-0000-0000-00008F4A0000}"/>
    <cellStyle name="Pourcentage 19 2 2 2" xfId="17067" xr:uid="{00000000-0005-0000-0000-0000904A0000}"/>
    <cellStyle name="Pourcentage 19 2 2 3" xfId="14243" xr:uid="{00000000-0005-0000-0000-0000914A0000}"/>
    <cellStyle name="Pourcentage 19 2 3" xfId="15666" xr:uid="{00000000-0005-0000-0000-0000924A0000}"/>
    <cellStyle name="Pourcentage 19 2 4" xfId="11427" xr:uid="{00000000-0005-0000-0000-0000934A0000}"/>
    <cellStyle name="Pourcentage 19 2_RH et QS" xfId="8092" xr:uid="{00000000-0005-0000-0000-0000944A0000}"/>
    <cellStyle name="Pourcentage 19 3" xfId="4847" xr:uid="{00000000-0005-0000-0000-0000954A0000}"/>
    <cellStyle name="Pourcentage 19 3 2" xfId="8093" xr:uid="{00000000-0005-0000-0000-0000964A0000}"/>
    <cellStyle name="Pourcentage 19 3 2 2" xfId="17068" xr:uid="{00000000-0005-0000-0000-0000974A0000}"/>
    <cellStyle name="Pourcentage 19 3 2 3" xfId="14244" xr:uid="{00000000-0005-0000-0000-0000984A0000}"/>
    <cellStyle name="Pourcentage 19 3 3" xfId="15831" xr:uid="{00000000-0005-0000-0000-0000994A0000}"/>
    <cellStyle name="Pourcentage 19 3 4" xfId="11592" xr:uid="{00000000-0005-0000-0000-00009A4A0000}"/>
    <cellStyle name="Pourcentage 19 3_RH et QS" xfId="8094" xr:uid="{00000000-0005-0000-0000-00009B4A0000}"/>
    <cellStyle name="Pourcentage 19 4" xfId="8095" xr:uid="{00000000-0005-0000-0000-00009C4A0000}"/>
    <cellStyle name="Pourcentage 19 4 2" xfId="17069" xr:uid="{00000000-0005-0000-0000-00009D4A0000}"/>
    <cellStyle name="Pourcentage 19 4 3" xfId="14245" xr:uid="{00000000-0005-0000-0000-00009E4A0000}"/>
    <cellStyle name="Pourcentage 19 5" xfId="15453" xr:uid="{00000000-0005-0000-0000-00009F4A0000}"/>
    <cellStyle name="Pourcentage 19 6" xfId="11191" xr:uid="{00000000-0005-0000-0000-0000A04A0000}"/>
    <cellStyle name="Pourcentage 19_RH et QS" xfId="8096" xr:uid="{00000000-0005-0000-0000-0000A14A0000}"/>
    <cellStyle name="Pourcentage 2" xfId="2632" xr:uid="{00000000-0005-0000-0000-0000A24A0000}"/>
    <cellStyle name="Pourcentage 2 10" xfId="4135" xr:uid="{00000000-0005-0000-0000-0000A34A0000}"/>
    <cellStyle name="Pourcentage 2 11" xfId="4136" xr:uid="{00000000-0005-0000-0000-0000A44A0000}"/>
    <cellStyle name="Pourcentage 2 12" xfId="4411" xr:uid="{00000000-0005-0000-0000-0000A54A0000}"/>
    <cellStyle name="Pourcentage 2 2" xfId="2633" xr:uid="{00000000-0005-0000-0000-0000A64A0000}"/>
    <cellStyle name="Pourcentage 2 2 2" xfId="4137" xr:uid="{00000000-0005-0000-0000-0000A74A0000}"/>
    <cellStyle name="Pourcentage 2 2 3" xfId="4138" xr:uid="{00000000-0005-0000-0000-0000A84A0000}"/>
    <cellStyle name="Pourcentage 2 2 4" xfId="4139" xr:uid="{00000000-0005-0000-0000-0000A94A0000}"/>
    <cellStyle name="Pourcentage 2 2 5" xfId="4140" xr:uid="{00000000-0005-0000-0000-0000AA4A0000}"/>
    <cellStyle name="Pourcentage 2 2 6" xfId="4141" xr:uid="{00000000-0005-0000-0000-0000AB4A0000}"/>
    <cellStyle name="Pourcentage 2 2 7" xfId="4142" xr:uid="{00000000-0005-0000-0000-0000AC4A0000}"/>
    <cellStyle name="Pourcentage 2 2 8" xfId="4143" xr:uid="{00000000-0005-0000-0000-0000AD4A0000}"/>
    <cellStyle name="Pourcentage 2 2 9" xfId="4144" xr:uid="{00000000-0005-0000-0000-0000AE4A0000}"/>
    <cellStyle name="Pourcentage 2 2_RH et QS" xfId="8097" xr:uid="{00000000-0005-0000-0000-0000AF4A0000}"/>
    <cellStyle name="Pourcentage 2 3" xfId="2634" xr:uid="{00000000-0005-0000-0000-0000B04A0000}"/>
    <cellStyle name="Pourcentage 2 3 2" xfId="4145" xr:uid="{00000000-0005-0000-0000-0000B14A0000}"/>
    <cellStyle name="Pourcentage 2 3_RH et QS" xfId="8098" xr:uid="{00000000-0005-0000-0000-0000B24A0000}"/>
    <cellStyle name="Pourcentage 2 4" xfId="2635" xr:uid="{00000000-0005-0000-0000-0000B34A0000}"/>
    <cellStyle name="Pourcentage 2 5" xfId="4146" xr:uid="{00000000-0005-0000-0000-0000B44A0000}"/>
    <cellStyle name="Pourcentage 2 6" xfId="4147" xr:uid="{00000000-0005-0000-0000-0000B54A0000}"/>
    <cellStyle name="Pourcentage 2 7" xfId="4148" xr:uid="{00000000-0005-0000-0000-0000B64A0000}"/>
    <cellStyle name="Pourcentage 2 8" xfId="4149" xr:uid="{00000000-0005-0000-0000-0000B74A0000}"/>
    <cellStyle name="Pourcentage 2 9" xfId="4150" xr:uid="{00000000-0005-0000-0000-0000B84A0000}"/>
    <cellStyle name="Pourcentage 2_RH et QS" xfId="8099" xr:uid="{00000000-0005-0000-0000-0000B94A0000}"/>
    <cellStyle name="Pourcentage 20" xfId="4468" xr:uid="{00000000-0005-0000-0000-0000BA4A0000}"/>
    <cellStyle name="Pourcentage 20 2" xfId="8100" xr:uid="{00000000-0005-0000-0000-0000BB4A0000}"/>
    <cellStyle name="Pourcentage 20 2 2" xfId="17070" xr:uid="{00000000-0005-0000-0000-0000BC4A0000}"/>
    <cellStyle name="Pourcentage 20 2 3" xfId="14246" xr:uid="{00000000-0005-0000-0000-0000BD4A0000}"/>
    <cellStyle name="Pourcentage 20 3" xfId="15494" xr:uid="{00000000-0005-0000-0000-0000BE4A0000}"/>
    <cellStyle name="Pourcentage 20 4" xfId="11232" xr:uid="{00000000-0005-0000-0000-0000BF4A0000}"/>
    <cellStyle name="Pourcentage 20_RH et QS" xfId="8101" xr:uid="{00000000-0005-0000-0000-0000C04A0000}"/>
    <cellStyle name="Pourcentage 21" xfId="4928" xr:uid="{00000000-0005-0000-0000-0000C14A0000}"/>
    <cellStyle name="Pourcentage 21 2" xfId="8102" xr:uid="{00000000-0005-0000-0000-0000C24A0000}"/>
    <cellStyle name="Pourcentage 21 2 2" xfId="17071" xr:uid="{00000000-0005-0000-0000-0000C34A0000}"/>
    <cellStyle name="Pourcentage 21 2 3" xfId="14247" xr:uid="{00000000-0005-0000-0000-0000C44A0000}"/>
    <cellStyle name="Pourcentage 21 3" xfId="15872" xr:uid="{00000000-0005-0000-0000-0000C54A0000}"/>
    <cellStyle name="Pourcentage 21 4" xfId="11649" xr:uid="{00000000-0005-0000-0000-0000C64A0000}"/>
    <cellStyle name="Pourcentage 21_RH et QS" xfId="8103" xr:uid="{00000000-0005-0000-0000-0000C74A0000}"/>
    <cellStyle name="Pourcentage 22" xfId="14274" xr:uid="{00000000-0005-0000-0000-0000C84A0000}"/>
    <cellStyle name="Pourcentage 22 2" xfId="17088" xr:uid="{00000000-0005-0000-0000-0000C94A0000}"/>
    <cellStyle name="Pourcentage 23" xfId="14275" xr:uid="{00000000-0005-0000-0000-0000CA4A0000}"/>
    <cellStyle name="Pourcentage 23 2" xfId="17089" xr:uid="{00000000-0005-0000-0000-0000CB4A0000}"/>
    <cellStyle name="Pourcentage 24" xfId="14277" xr:uid="{00000000-0005-0000-0000-0000CC4A0000}"/>
    <cellStyle name="Pourcentage 24 2" xfId="17091" xr:uid="{00000000-0005-0000-0000-0000CD4A0000}"/>
    <cellStyle name="Pourcentage 24 3" xfId="20187" xr:uid="{00000000-0005-0000-0000-0000CE4A0000}"/>
    <cellStyle name="Pourcentage 24 3 2" xfId="20189" xr:uid="{00000000-0005-0000-0000-0000CF4A0000}"/>
    <cellStyle name="Pourcentage 3" xfId="2636" xr:uid="{00000000-0005-0000-0000-0000D04A0000}"/>
    <cellStyle name="Pourcentage 3 2" xfId="2637" xr:uid="{00000000-0005-0000-0000-0000D14A0000}"/>
    <cellStyle name="Pourcentage 3 3" xfId="3731" xr:uid="{00000000-0005-0000-0000-0000D24A0000}"/>
    <cellStyle name="Pourcentage 3 3 2" xfId="4370" xr:uid="{00000000-0005-0000-0000-0000D34A0000}"/>
    <cellStyle name="Pourcentage 3 3 2 2" xfId="4666" xr:uid="{00000000-0005-0000-0000-0000D44A0000}"/>
    <cellStyle name="Pourcentage 3 3 2 2 2" xfId="8104" xr:uid="{00000000-0005-0000-0000-0000D54A0000}"/>
    <cellStyle name="Pourcentage 3 3 2 2 2 2" xfId="17072" xr:uid="{00000000-0005-0000-0000-0000D64A0000}"/>
    <cellStyle name="Pourcentage 3 3 2 2 2 3" xfId="14248" xr:uid="{00000000-0005-0000-0000-0000D74A0000}"/>
    <cellStyle name="Pourcentage 3 3 2 2 3" xfId="15650" xr:uid="{00000000-0005-0000-0000-0000D84A0000}"/>
    <cellStyle name="Pourcentage 3 3 2 2 4" xfId="11411" xr:uid="{00000000-0005-0000-0000-0000D94A0000}"/>
    <cellStyle name="Pourcentage 3 3 2 2_RH et QS" xfId="8105" xr:uid="{00000000-0005-0000-0000-0000DA4A0000}"/>
    <cellStyle name="Pourcentage 3 3 2 3" xfId="4831" xr:uid="{00000000-0005-0000-0000-0000DB4A0000}"/>
    <cellStyle name="Pourcentage 3 3 2 3 2" xfId="8106" xr:uid="{00000000-0005-0000-0000-0000DC4A0000}"/>
    <cellStyle name="Pourcentage 3 3 2 3 2 2" xfId="17073" xr:uid="{00000000-0005-0000-0000-0000DD4A0000}"/>
    <cellStyle name="Pourcentage 3 3 2 3 2 3" xfId="14249" xr:uid="{00000000-0005-0000-0000-0000DE4A0000}"/>
    <cellStyle name="Pourcentage 3 3 2 3 3" xfId="15815" xr:uid="{00000000-0005-0000-0000-0000DF4A0000}"/>
    <cellStyle name="Pourcentage 3 3 2 3 4" xfId="11576" xr:uid="{00000000-0005-0000-0000-0000E04A0000}"/>
    <cellStyle name="Pourcentage 3 3 2 3_RH et QS" xfId="8107" xr:uid="{00000000-0005-0000-0000-0000E14A0000}"/>
    <cellStyle name="Pourcentage 3 3 2 4" xfId="8108" xr:uid="{00000000-0005-0000-0000-0000E24A0000}"/>
    <cellStyle name="Pourcentage 3 3 2 4 2" xfId="17074" xr:uid="{00000000-0005-0000-0000-0000E34A0000}"/>
    <cellStyle name="Pourcentage 3 3 2 4 3" xfId="14250" xr:uid="{00000000-0005-0000-0000-0000E44A0000}"/>
    <cellStyle name="Pourcentage 3 3 2 5" xfId="15435" xr:uid="{00000000-0005-0000-0000-0000E54A0000}"/>
    <cellStyle name="Pourcentage 3 3 2 6" xfId="11137" xr:uid="{00000000-0005-0000-0000-0000E64A0000}"/>
    <cellStyle name="Pourcentage 3 3 2_RH et QS" xfId="8109" xr:uid="{00000000-0005-0000-0000-0000E74A0000}"/>
    <cellStyle name="Pourcentage 3 3 3" xfId="4545" xr:uid="{00000000-0005-0000-0000-0000E84A0000}"/>
    <cellStyle name="Pourcentage 3 3 4" xfId="4587" xr:uid="{00000000-0005-0000-0000-0000E94A0000}"/>
    <cellStyle name="Pourcentage 3 3 4 2" xfId="8110" xr:uid="{00000000-0005-0000-0000-0000EA4A0000}"/>
    <cellStyle name="Pourcentage 3 3 4 2 2" xfId="17075" xr:uid="{00000000-0005-0000-0000-0000EB4A0000}"/>
    <cellStyle name="Pourcentage 3 3 4 2 3" xfId="14251" xr:uid="{00000000-0005-0000-0000-0000EC4A0000}"/>
    <cellStyle name="Pourcentage 3 3 4 3" xfId="15571" xr:uid="{00000000-0005-0000-0000-0000ED4A0000}"/>
    <cellStyle name="Pourcentage 3 3 4 4" xfId="11332" xr:uid="{00000000-0005-0000-0000-0000EE4A0000}"/>
    <cellStyle name="Pourcentage 3 3 4_RH et QS" xfId="8111" xr:uid="{00000000-0005-0000-0000-0000EF4A0000}"/>
    <cellStyle name="Pourcentage 3 3 5" xfId="4752" xr:uid="{00000000-0005-0000-0000-0000F04A0000}"/>
    <cellStyle name="Pourcentage 3 3 5 2" xfId="8112" xr:uid="{00000000-0005-0000-0000-0000F14A0000}"/>
    <cellStyle name="Pourcentage 3 3 5 2 2" xfId="17076" xr:uid="{00000000-0005-0000-0000-0000F24A0000}"/>
    <cellStyle name="Pourcentage 3 3 5 2 3" xfId="14252" xr:uid="{00000000-0005-0000-0000-0000F34A0000}"/>
    <cellStyle name="Pourcentage 3 3 5 3" xfId="15736" xr:uid="{00000000-0005-0000-0000-0000F44A0000}"/>
    <cellStyle name="Pourcentage 3 3 5 4" xfId="11497" xr:uid="{00000000-0005-0000-0000-0000F54A0000}"/>
    <cellStyle name="Pourcentage 3 3 5_RH et QS" xfId="8113" xr:uid="{00000000-0005-0000-0000-0000F64A0000}"/>
    <cellStyle name="Pourcentage 3 3 6" xfId="8114" xr:uid="{00000000-0005-0000-0000-0000F74A0000}"/>
    <cellStyle name="Pourcentage 3 3 6 2" xfId="17077" xr:uid="{00000000-0005-0000-0000-0000F84A0000}"/>
    <cellStyle name="Pourcentage 3 3 6 3" xfId="14253" xr:uid="{00000000-0005-0000-0000-0000F94A0000}"/>
    <cellStyle name="Pourcentage 3 3 7" xfId="15251" xr:uid="{00000000-0005-0000-0000-0000FA4A0000}"/>
    <cellStyle name="Pourcentage 3 3 8" xfId="10627" xr:uid="{00000000-0005-0000-0000-0000FB4A0000}"/>
    <cellStyle name="Pourcentage 3 3_RH et QS" xfId="8115" xr:uid="{00000000-0005-0000-0000-0000FC4A0000}"/>
    <cellStyle name="Pourcentage 3 4" xfId="4378" xr:uid="{00000000-0005-0000-0000-0000FD4A0000}"/>
    <cellStyle name="Pourcentage 3 5" xfId="4228" xr:uid="{00000000-0005-0000-0000-0000FE4A0000}"/>
    <cellStyle name="Pourcentage 3_RH et QS" xfId="8116" xr:uid="{00000000-0005-0000-0000-0000FF4A0000}"/>
    <cellStyle name="Pourcentage 4" xfId="2638" xr:uid="{00000000-0005-0000-0000-0000004B0000}"/>
    <cellStyle name="Pourcentage 4 2" xfId="2639" xr:uid="{00000000-0005-0000-0000-0000014B0000}"/>
    <cellStyle name="Pourcentage 4 3" xfId="4546" xr:uid="{00000000-0005-0000-0000-0000024B0000}"/>
    <cellStyle name="Pourcentage 4_RH et QS" xfId="8117" xr:uid="{00000000-0005-0000-0000-0000034B0000}"/>
    <cellStyle name="Pourcentage 5" xfId="2640" xr:uid="{00000000-0005-0000-0000-0000044B0000}"/>
    <cellStyle name="Pourcentage 5 2" xfId="2641" xr:uid="{00000000-0005-0000-0000-0000054B0000}"/>
    <cellStyle name="Pourcentage 5_RH et QS" xfId="8118" xr:uid="{00000000-0005-0000-0000-0000064B0000}"/>
    <cellStyle name="Pourcentage 6" xfId="2642" xr:uid="{00000000-0005-0000-0000-0000074B0000}"/>
    <cellStyle name="Pourcentage 7" xfId="2643" xr:uid="{00000000-0005-0000-0000-0000084B0000}"/>
    <cellStyle name="Pourcentage 7 2" xfId="2644" xr:uid="{00000000-0005-0000-0000-0000094B0000}"/>
    <cellStyle name="Pourcentage 7 2 2" xfId="3679" xr:uid="{00000000-0005-0000-0000-00000A4B0000}"/>
    <cellStyle name="Pourcentage 7 2_RH et QS" xfId="8119" xr:uid="{00000000-0005-0000-0000-00000B4B0000}"/>
    <cellStyle name="Pourcentage 7 3" xfId="2645" xr:uid="{00000000-0005-0000-0000-00000C4B0000}"/>
    <cellStyle name="Pourcentage 7 4" xfId="3678" xr:uid="{00000000-0005-0000-0000-00000D4B0000}"/>
    <cellStyle name="Pourcentage 7 5" xfId="4334" xr:uid="{00000000-0005-0000-0000-00000E4B0000}"/>
    <cellStyle name="Pourcentage 7_RH et QS" xfId="8120" xr:uid="{00000000-0005-0000-0000-00000F4B0000}"/>
    <cellStyle name="Pourcentage 8" xfId="2646" xr:uid="{00000000-0005-0000-0000-0000104B0000}"/>
    <cellStyle name="Pourcentage 8 2" xfId="2647" xr:uid="{00000000-0005-0000-0000-0000114B0000}"/>
    <cellStyle name="Pourcentage 8 2 2" xfId="3681" xr:uid="{00000000-0005-0000-0000-0000124B0000}"/>
    <cellStyle name="Pourcentage 8 2_RH et QS" xfId="8121" xr:uid="{00000000-0005-0000-0000-0000134B0000}"/>
    <cellStyle name="Pourcentage 8 3" xfId="2648" xr:uid="{00000000-0005-0000-0000-0000144B0000}"/>
    <cellStyle name="Pourcentage 8 3 2" xfId="3682" xr:uid="{00000000-0005-0000-0000-0000154B0000}"/>
    <cellStyle name="Pourcentage 8 3_RH et QS" xfId="8122" xr:uid="{00000000-0005-0000-0000-0000164B0000}"/>
    <cellStyle name="Pourcentage 8 4" xfId="3680" xr:uid="{00000000-0005-0000-0000-0000174B0000}"/>
    <cellStyle name="Pourcentage 8 5" xfId="4151" xr:uid="{00000000-0005-0000-0000-0000184B0000}"/>
    <cellStyle name="Pourcentage 8 6" xfId="4335" xr:uid="{00000000-0005-0000-0000-0000194B0000}"/>
    <cellStyle name="Pourcentage 8 7" xfId="4487" xr:uid="{00000000-0005-0000-0000-00001A4B0000}"/>
    <cellStyle name="Pourcentage 8 7 2" xfId="8123" xr:uid="{00000000-0005-0000-0000-00001B4B0000}"/>
    <cellStyle name="Pourcentage 8 7 2 2" xfId="17078" xr:uid="{00000000-0005-0000-0000-00001C4B0000}"/>
    <cellStyle name="Pourcentage 8 7 2 3" xfId="14254" xr:uid="{00000000-0005-0000-0000-00001D4B0000}"/>
    <cellStyle name="Pourcentage 8 7 3" xfId="15512" xr:uid="{00000000-0005-0000-0000-00001E4B0000}"/>
    <cellStyle name="Pourcentage 8 7 4" xfId="11251" xr:uid="{00000000-0005-0000-0000-00001F4B0000}"/>
    <cellStyle name="Pourcentage 8 7_RH et QS" xfId="8124" xr:uid="{00000000-0005-0000-0000-0000204B0000}"/>
    <cellStyle name="Pourcentage 8_RH et QS" xfId="8125" xr:uid="{00000000-0005-0000-0000-0000214B0000}"/>
    <cellStyle name="Pourcentage 9" xfId="2649" xr:uid="{00000000-0005-0000-0000-0000224B0000}"/>
    <cellStyle name="Pourcentage 9 2" xfId="2650" xr:uid="{00000000-0005-0000-0000-0000234B0000}"/>
    <cellStyle name="Pourcentage 9 2 2" xfId="3684" xr:uid="{00000000-0005-0000-0000-0000244B0000}"/>
    <cellStyle name="Pourcentage 9 2_RH et QS" xfId="8126" xr:uid="{00000000-0005-0000-0000-0000254B0000}"/>
    <cellStyle name="Pourcentage 9 3" xfId="3683" xr:uid="{00000000-0005-0000-0000-0000264B0000}"/>
    <cellStyle name="Pourcentage 9 4" xfId="4152" xr:uid="{00000000-0005-0000-0000-0000274B0000}"/>
    <cellStyle name="Pourcentage 9_RH et QS" xfId="8127" xr:uid="{00000000-0005-0000-0000-0000284B0000}"/>
    <cellStyle name="Prefilled" xfId="2651" xr:uid="{00000000-0005-0000-0000-0000294B0000}"/>
    <cellStyle name="Prefilled 2" xfId="14970" xr:uid="{00000000-0005-0000-0000-00002A4B0000}"/>
    <cellStyle name="Prefilled 2 2" xfId="18748" xr:uid="{00000000-0005-0000-0000-00002B4B0000}"/>
    <cellStyle name="Prefilled 2 3" xfId="19657" xr:uid="{00000000-0005-0000-0000-00002C4B0000}"/>
    <cellStyle name="Prefilled 2 4" xfId="12650" xr:uid="{00000000-0005-0000-0000-00002D4B0000}"/>
    <cellStyle name="Prefilled 3" xfId="9981" xr:uid="{00000000-0005-0000-0000-00002E4B0000}"/>
    <cellStyle name="PrePop Currency (0)" xfId="2652" xr:uid="{00000000-0005-0000-0000-00002F4B0000}"/>
    <cellStyle name="PrePop Currency (0) 2" xfId="3564" xr:uid="{00000000-0005-0000-0000-0000304B0000}"/>
    <cellStyle name="PrePop Currency (0)_Parc Mobile" xfId="8128" xr:uid="{00000000-0005-0000-0000-0000314B0000}"/>
    <cellStyle name="PrePop Currency (2)" xfId="2653" xr:uid="{00000000-0005-0000-0000-0000324B0000}"/>
    <cellStyle name="PrePop Currency (2) 2" xfId="3565" xr:uid="{00000000-0005-0000-0000-0000334B0000}"/>
    <cellStyle name="PrePop Currency (2)_Parc Mobile" xfId="8129" xr:uid="{00000000-0005-0000-0000-0000344B0000}"/>
    <cellStyle name="PrePop Units (0)" xfId="2654" xr:uid="{00000000-0005-0000-0000-0000354B0000}"/>
    <cellStyle name="PrePop Units (0) 2" xfId="3566" xr:uid="{00000000-0005-0000-0000-0000364B0000}"/>
    <cellStyle name="PrePop Units (0)_Parc Mobile" xfId="8130" xr:uid="{00000000-0005-0000-0000-0000374B0000}"/>
    <cellStyle name="PrePop Units (1)" xfId="2655" xr:uid="{00000000-0005-0000-0000-0000384B0000}"/>
    <cellStyle name="PrePop Units (1) 2" xfId="3567" xr:uid="{00000000-0005-0000-0000-0000394B0000}"/>
    <cellStyle name="PrePop Units (1)_Parc Mobile" xfId="8131" xr:uid="{00000000-0005-0000-0000-00003A4B0000}"/>
    <cellStyle name="PrePop Units (2)" xfId="2656" xr:uid="{00000000-0005-0000-0000-00003B4B0000}"/>
    <cellStyle name="PrePop Units (2) 2" xfId="3568" xr:uid="{00000000-0005-0000-0000-00003C4B0000}"/>
    <cellStyle name="PrePop Units (2)_Parc Mobile" xfId="8132" xr:uid="{00000000-0005-0000-0000-00003D4B0000}"/>
    <cellStyle name="Pricelist_level1" xfId="8133" xr:uid="{00000000-0005-0000-0000-00003E4B0000}"/>
    <cellStyle name="pricing" xfId="2657" xr:uid="{00000000-0005-0000-0000-00003F4B0000}"/>
    <cellStyle name="Product Title" xfId="2658" xr:uid="{00000000-0005-0000-0000-0000404B0000}"/>
    <cellStyle name="PropGenCurrencyFormat" xfId="8134" xr:uid="{00000000-0005-0000-0000-0000414B0000}"/>
    <cellStyle name="Protected" xfId="8135" xr:uid="{00000000-0005-0000-0000-0000424B0000}"/>
    <cellStyle name="Prozent +line" xfId="2659" xr:uid="{00000000-0005-0000-0000-0000434B0000}"/>
    <cellStyle name="Prozent(+line)" xfId="2660" xr:uid="{00000000-0005-0000-0000-0000444B0000}"/>
    <cellStyle name="Prozent_7.2.3. CAPEX" xfId="2661" xr:uid="{00000000-0005-0000-0000-0000454B0000}"/>
    <cellStyle name="PSChar" xfId="2662" xr:uid="{00000000-0005-0000-0000-0000464B0000}"/>
    <cellStyle name="PSDate" xfId="2663" xr:uid="{00000000-0005-0000-0000-0000474B0000}"/>
    <cellStyle name="PSDec" xfId="2664" xr:uid="{00000000-0005-0000-0000-0000484B0000}"/>
    <cellStyle name="PSHeading" xfId="2665" xr:uid="{00000000-0005-0000-0000-0000494B0000}"/>
    <cellStyle name="PSHeading 2" xfId="14971" xr:uid="{00000000-0005-0000-0000-00004A4B0000}"/>
    <cellStyle name="PSHeading 2 2" xfId="18749" xr:uid="{00000000-0005-0000-0000-00004B4B0000}"/>
    <cellStyle name="PSHeading 2 3" xfId="19658" xr:uid="{00000000-0005-0000-0000-00004C4B0000}"/>
    <cellStyle name="PSHeading 2 4" xfId="12647" xr:uid="{00000000-0005-0000-0000-00004D4B0000}"/>
    <cellStyle name="PSHeading 3" xfId="9425" xr:uid="{00000000-0005-0000-0000-00004E4B0000}"/>
    <cellStyle name="PSInt" xfId="2666" xr:uid="{00000000-0005-0000-0000-00004F4B0000}"/>
    <cellStyle name="PSSpacer" xfId="2667" xr:uid="{00000000-0005-0000-0000-0000504B0000}"/>
    <cellStyle name="Qté calculées" xfId="2668" xr:uid="{00000000-0005-0000-0000-0000514B0000}"/>
    <cellStyle name="Qté calculées 2" xfId="14972" xr:uid="{00000000-0005-0000-0000-0000524B0000}"/>
    <cellStyle name="Qté calculées 2 2" xfId="18750" xr:uid="{00000000-0005-0000-0000-0000534B0000}"/>
    <cellStyle name="Qté calculées 2 3" xfId="19659" xr:uid="{00000000-0005-0000-0000-0000544B0000}"/>
    <cellStyle name="Qté calculées 2 4" xfId="12644" xr:uid="{00000000-0005-0000-0000-0000554B0000}"/>
    <cellStyle name="Qté calculées 3" xfId="9982" xr:uid="{00000000-0005-0000-0000-0000564B0000}"/>
    <cellStyle name="QTé entrées" xfId="2669" xr:uid="{00000000-0005-0000-0000-0000574B0000}"/>
    <cellStyle name="RatioX" xfId="8136" xr:uid="{00000000-0005-0000-0000-0000584B0000}"/>
    <cellStyle name="Red font" xfId="2670" xr:uid="{00000000-0005-0000-0000-0000594B0000}"/>
    <cellStyle name="réel" xfId="2671" xr:uid="{00000000-0005-0000-0000-00005A4B0000}"/>
    <cellStyle name="réel 2" xfId="4153" xr:uid="{00000000-0005-0000-0000-00005B4B0000}"/>
    <cellStyle name="réel 2 2" xfId="4205" xr:uid="{00000000-0005-0000-0000-00005C4B0000}"/>
    <cellStyle name="réel 2_RH et QS" xfId="8137" xr:uid="{00000000-0005-0000-0000-00005D4B0000}"/>
    <cellStyle name="réel 3" xfId="4154" xr:uid="{00000000-0005-0000-0000-00005E4B0000}"/>
    <cellStyle name="réel 3 2" xfId="4206" xr:uid="{00000000-0005-0000-0000-00005F4B0000}"/>
    <cellStyle name="réel 3_RH et QS" xfId="8138" xr:uid="{00000000-0005-0000-0000-0000604B0000}"/>
    <cellStyle name="réel 4" xfId="4207" xr:uid="{00000000-0005-0000-0000-0000614B0000}"/>
    <cellStyle name="réel_Kombissiri" xfId="4155" xr:uid="{00000000-0005-0000-0000-0000624B0000}"/>
    <cellStyle name="Reference" xfId="2672" xr:uid="{00000000-0005-0000-0000-0000634B0000}"/>
    <cellStyle name="Reference (O%)" xfId="2673" xr:uid="{00000000-0005-0000-0000-0000644B0000}"/>
    <cellStyle name="Reference [00]" xfId="2674" xr:uid="{00000000-0005-0000-0000-0000654B0000}"/>
    <cellStyle name="Reference_Actu 1 du Budget Annuel Groupe IAM  2007" xfId="2675" xr:uid="{00000000-0005-0000-0000-0000664B0000}"/>
    <cellStyle name="regstoresfromspecstores" xfId="2676" xr:uid="{00000000-0005-0000-0000-0000674B0000}"/>
    <cellStyle name="RevList" xfId="2677" xr:uid="{00000000-0005-0000-0000-0000684B0000}"/>
    <cellStyle name="RowHeader_Indent3" xfId="2678" xr:uid="{00000000-0005-0000-0000-0000694B0000}"/>
    <cellStyle name="SAPBEXaggData" xfId="2679" xr:uid="{00000000-0005-0000-0000-00006A4B0000}"/>
    <cellStyle name="SAPBEXaggData 2" xfId="14973" xr:uid="{00000000-0005-0000-0000-00006B4B0000}"/>
    <cellStyle name="SAPBEXaggData 3" xfId="9983" xr:uid="{00000000-0005-0000-0000-00006C4B0000}"/>
    <cellStyle name="SAPBEXaggData 4" xfId="12794" xr:uid="{00000000-0005-0000-0000-00006D4B0000}"/>
    <cellStyle name="SAPBEXaggData 5" xfId="9341" xr:uid="{00000000-0005-0000-0000-00006E4B0000}"/>
    <cellStyle name="SAPBEXaggData 6" xfId="19707" xr:uid="{00000000-0005-0000-0000-00006F4B0000}"/>
    <cellStyle name="SAPBEXaggDataEmph" xfId="2680" xr:uid="{00000000-0005-0000-0000-0000704B0000}"/>
    <cellStyle name="SAPBEXaggDataEmph 2" xfId="14974" xr:uid="{00000000-0005-0000-0000-0000714B0000}"/>
    <cellStyle name="SAPBEXaggDataEmph 3" xfId="9984" xr:uid="{00000000-0005-0000-0000-0000724B0000}"/>
    <cellStyle name="SAPBEXaggDataEmph 4" xfId="12791" xr:uid="{00000000-0005-0000-0000-0000734B0000}"/>
    <cellStyle name="SAPBEXaggDataEmph 5" xfId="19001" xr:uid="{00000000-0005-0000-0000-0000744B0000}"/>
    <cellStyle name="SAPBEXaggDataEmph 6" xfId="9691" xr:uid="{00000000-0005-0000-0000-0000754B0000}"/>
    <cellStyle name="SAPBEXaggItem" xfId="2681" xr:uid="{00000000-0005-0000-0000-0000764B0000}"/>
    <cellStyle name="SAPBEXaggItem 2" xfId="14975" xr:uid="{00000000-0005-0000-0000-0000774B0000}"/>
    <cellStyle name="SAPBEXaggItem 3" xfId="9985" xr:uid="{00000000-0005-0000-0000-0000784B0000}"/>
    <cellStyle name="SAPBEXaggItem 4" xfId="12788" xr:uid="{00000000-0005-0000-0000-0000794B0000}"/>
    <cellStyle name="SAPBEXaggItem 5" xfId="10328" xr:uid="{00000000-0005-0000-0000-00007A4B0000}"/>
    <cellStyle name="SAPBEXaggItem 6" xfId="9366" xr:uid="{00000000-0005-0000-0000-00007B4B0000}"/>
    <cellStyle name="SAPBEXaggItemX" xfId="2682" xr:uid="{00000000-0005-0000-0000-00007C4B0000}"/>
    <cellStyle name="SAPBEXaggItemX 2" xfId="14976" xr:uid="{00000000-0005-0000-0000-00007D4B0000}"/>
    <cellStyle name="SAPBEXaggItemX 3" xfId="9986" xr:uid="{00000000-0005-0000-0000-00007E4B0000}"/>
    <cellStyle name="SAPBEXaggItemX 4" xfId="12785" xr:uid="{00000000-0005-0000-0000-00007F4B0000}"/>
    <cellStyle name="SAPBEXaggItemX 5" xfId="19000" xr:uid="{00000000-0005-0000-0000-0000804B0000}"/>
    <cellStyle name="SAPBEXaggItemX 6" xfId="19647" xr:uid="{00000000-0005-0000-0000-0000814B0000}"/>
    <cellStyle name="SAPBEXchaText" xfId="2683" xr:uid="{00000000-0005-0000-0000-0000824B0000}"/>
    <cellStyle name="SAPBEXchaText 2" xfId="14977" xr:uid="{00000000-0005-0000-0000-0000834B0000}"/>
    <cellStyle name="SAPBEXchaText 3" xfId="9987" xr:uid="{00000000-0005-0000-0000-0000844B0000}"/>
    <cellStyle name="SAPBEXchaText 4" xfId="12782" xr:uid="{00000000-0005-0000-0000-0000854B0000}"/>
    <cellStyle name="SAPBEXchaText 5" xfId="9342" xr:uid="{00000000-0005-0000-0000-0000864B0000}"/>
    <cellStyle name="SAPBEXchaText 6" xfId="11699" xr:uid="{00000000-0005-0000-0000-0000874B0000}"/>
    <cellStyle name="SAPBEXexcBad7" xfId="2684" xr:uid="{00000000-0005-0000-0000-0000884B0000}"/>
    <cellStyle name="SAPBEXexcBad7 2" xfId="14978" xr:uid="{00000000-0005-0000-0000-0000894B0000}"/>
    <cellStyle name="SAPBEXexcBad7 3" xfId="9988" xr:uid="{00000000-0005-0000-0000-00008A4B0000}"/>
    <cellStyle name="SAPBEXexcBad7 4" xfId="12779" xr:uid="{00000000-0005-0000-0000-00008B4B0000}"/>
    <cellStyle name="SAPBEXexcBad7 5" xfId="18999" xr:uid="{00000000-0005-0000-0000-00008C4B0000}"/>
    <cellStyle name="SAPBEXexcBad7 6" xfId="19749" xr:uid="{00000000-0005-0000-0000-00008D4B0000}"/>
    <cellStyle name="SAPBEXexcBad8" xfId="2685" xr:uid="{00000000-0005-0000-0000-00008E4B0000}"/>
    <cellStyle name="SAPBEXexcBad8 2" xfId="14979" xr:uid="{00000000-0005-0000-0000-00008F4B0000}"/>
    <cellStyle name="SAPBEXexcBad8 3" xfId="9989" xr:uid="{00000000-0005-0000-0000-0000904B0000}"/>
    <cellStyle name="SAPBEXexcBad8 4" xfId="12776" xr:uid="{00000000-0005-0000-0000-0000914B0000}"/>
    <cellStyle name="SAPBEXexcBad8 5" xfId="9343" xr:uid="{00000000-0005-0000-0000-0000924B0000}"/>
    <cellStyle name="SAPBEXexcBad8 6" xfId="19938" xr:uid="{00000000-0005-0000-0000-0000934B0000}"/>
    <cellStyle name="SAPBEXexcBad9" xfId="2686" xr:uid="{00000000-0005-0000-0000-0000944B0000}"/>
    <cellStyle name="SAPBEXexcBad9 2" xfId="14980" xr:uid="{00000000-0005-0000-0000-0000954B0000}"/>
    <cellStyle name="SAPBEXexcBad9 3" xfId="9990" xr:uid="{00000000-0005-0000-0000-0000964B0000}"/>
    <cellStyle name="SAPBEXexcBad9 4" xfId="12773" xr:uid="{00000000-0005-0000-0000-0000974B0000}"/>
    <cellStyle name="SAPBEXexcBad9 5" xfId="18998" xr:uid="{00000000-0005-0000-0000-0000984B0000}"/>
    <cellStyle name="SAPBEXexcBad9 6" xfId="13070" xr:uid="{00000000-0005-0000-0000-0000994B0000}"/>
    <cellStyle name="SAPBEXexcCritical4" xfId="2687" xr:uid="{00000000-0005-0000-0000-00009A4B0000}"/>
    <cellStyle name="SAPBEXexcCritical4 2" xfId="14981" xr:uid="{00000000-0005-0000-0000-00009B4B0000}"/>
    <cellStyle name="SAPBEXexcCritical4 3" xfId="9991" xr:uid="{00000000-0005-0000-0000-00009C4B0000}"/>
    <cellStyle name="SAPBEXexcCritical4 4" xfId="12770" xr:uid="{00000000-0005-0000-0000-00009D4B0000}"/>
    <cellStyle name="SAPBEXexcCritical4 5" xfId="10329" xr:uid="{00000000-0005-0000-0000-00009E4B0000}"/>
    <cellStyle name="SAPBEXexcCritical4 6" xfId="10589" xr:uid="{00000000-0005-0000-0000-00009F4B0000}"/>
    <cellStyle name="SAPBEXexcCritical5" xfId="2688" xr:uid="{00000000-0005-0000-0000-0000A04B0000}"/>
    <cellStyle name="SAPBEXexcCritical5 2" xfId="14982" xr:uid="{00000000-0005-0000-0000-0000A14B0000}"/>
    <cellStyle name="SAPBEXexcCritical5 3" xfId="9992" xr:uid="{00000000-0005-0000-0000-0000A24B0000}"/>
    <cellStyle name="SAPBEXexcCritical5 4" xfId="12767" xr:uid="{00000000-0005-0000-0000-0000A34B0000}"/>
    <cellStyle name="SAPBEXexcCritical5 5" xfId="18997" xr:uid="{00000000-0005-0000-0000-0000A44B0000}"/>
    <cellStyle name="SAPBEXexcCritical5 6" xfId="19884" xr:uid="{00000000-0005-0000-0000-0000A54B0000}"/>
    <cellStyle name="SAPBEXexcCritical6" xfId="2689" xr:uid="{00000000-0005-0000-0000-0000A64B0000}"/>
    <cellStyle name="SAPBEXexcCritical6 2" xfId="14983" xr:uid="{00000000-0005-0000-0000-0000A74B0000}"/>
    <cellStyle name="SAPBEXexcCritical6 3" xfId="9993" xr:uid="{00000000-0005-0000-0000-0000A84B0000}"/>
    <cellStyle name="SAPBEXexcCritical6 4" xfId="12764" xr:uid="{00000000-0005-0000-0000-0000A94B0000}"/>
    <cellStyle name="SAPBEXexcCritical6 5" xfId="9344" xr:uid="{00000000-0005-0000-0000-0000AA4B0000}"/>
    <cellStyle name="SAPBEXexcCritical6 6" xfId="19937" xr:uid="{00000000-0005-0000-0000-0000AB4B0000}"/>
    <cellStyle name="SAPBEXexcGood1" xfId="2690" xr:uid="{00000000-0005-0000-0000-0000AC4B0000}"/>
    <cellStyle name="SAPBEXexcGood1 2" xfId="14984" xr:uid="{00000000-0005-0000-0000-0000AD4B0000}"/>
    <cellStyle name="SAPBEXexcGood1 3" xfId="9994" xr:uid="{00000000-0005-0000-0000-0000AE4B0000}"/>
    <cellStyle name="SAPBEXexcGood1 4" xfId="12761" xr:uid="{00000000-0005-0000-0000-0000AF4B0000}"/>
    <cellStyle name="SAPBEXexcGood1 5" xfId="18996" xr:uid="{00000000-0005-0000-0000-0000B04B0000}"/>
    <cellStyle name="SAPBEXexcGood1 6" xfId="9695" xr:uid="{00000000-0005-0000-0000-0000B14B0000}"/>
    <cellStyle name="SAPBEXexcGood2" xfId="2691" xr:uid="{00000000-0005-0000-0000-0000B24B0000}"/>
    <cellStyle name="SAPBEXexcGood2 2" xfId="14985" xr:uid="{00000000-0005-0000-0000-0000B34B0000}"/>
    <cellStyle name="SAPBEXexcGood2 3" xfId="9995" xr:uid="{00000000-0005-0000-0000-0000B44B0000}"/>
    <cellStyle name="SAPBEXexcGood2 4" xfId="12758" xr:uid="{00000000-0005-0000-0000-0000B54B0000}"/>
    <cellStyle name="SAPBEXexcGood2 5" xfId="9345" xr:uid="{00000000-0005-0000-0000-0000B64B0000}"/>
    <cellStyle name="SAPBEXexcGood2 6" xfId="17112" xr:uid="{00000000-0005-0000-0000-0000B74B0000}"/>
    <cellStyle name="SAPBEXexcGood3" xfId="2692" xr:uid="{00000000-0005-0000-0000-0000B84B0000}"/>
    <cellStyle name="SAPBEXexcGood3 2" xfId="14986" xr:uid="{00000000-0005-0000-0000-0000B94B0000}"/>
    <cellStyle name="SAPBEXexcGood3 3" xfId="9996" xr:uid="{00000000-0005-0000-0000-0000BA4B0000}"/>
    <cellStyle name="SAPBEXexcGood3 4" xfId="12755" xr:uid="{00000000-0005-0000-0000-0000BB4B0000}"/>
    <cellStyle name="SAPBEXexcGood3 5" xfId="17561" xr:uid="{00000000-0005-0000-0000-0000BC4B0000}"/>
    <cellStyle name="SAPBEXexcGood3 6" xfId="11697" xr:uid="{00000000-0005-0000-0000-0000BD4B0000}"/>
    <cellStyle name="SAPBEXfilterDrill" xfId="2693" xr:uid="{00000000-0005-0000-0000-0000BE4B0000}"/>
    <cellStyle name="SAPBEXfilterDrill 2" xfId="14987" xr:uid="{00000000-0005-0000-0000-0000BF4B0000}"/>
    <cellStyle name="SAPBEXfilterDrill 3" xfId="9997" xr:uid="{00000000-0005-0000-0000-0000C04B0000}"/>
    <cellStyle name="SAPBEXfilterDrill 4" xfId="12752" xr:uid="{00000000-0005-0000-0000-0000C14B0000}"/>
    <cellStyle name="SAPBEXfilterDrill 5" xfId="18995" xr:uid="{00000000-0005-0000-0000-0000C24B0000}"/>
    <cellStyle name="SAPBEXfilterDrill 6" xfId="19821" xr:uid="{00000000-0005-0000-0000-0000C34B0000}"/>
    <cellStyle name="SAPBEXfilterItem" xfId="2694" xr:uid="{00000000-0005-0000-0000-0000C44B0000}"/>
    <cellStyle name="SAPBEXfilterItem 2" xfId="14988" xr:uid="{00000000-0005-0000-0000-0000C54B0000}"/>
    <cellStyle name="SAPBEXfilterItem 2 2" xfId="18751" xr:uid="{00000000-0005-0000-0000-0000C64B0000}"/>
    <cellStyle name="SAPBEXfilterItem 2 3" xfId="19661" xr:uid="{00000000-0005-0000-0000-0000C74B0000}"/>
    <cellStyle name="SAPBEXfilterItem 2 4" xfId="12627" xr:uid="{00000000-0005-0000-0000-0000C84B0000}"/>
    <cellStyle name="SAPBEXfilterItem 2 5" xfId="19721" xr:uid="{00000000-0005-0000-0000-0000C94B0000}"/>
    <cellStyle name="SAPBEXfilterItem 3" xfId="9998" xr:uid="{00000000-0005-0000-0000-0000CA4B0000}"/>
    <cellStyle name="SAPBEXfilterItem 4" xfId="12749" xr:uid="{00000000-0005-0000-0000-0000CB4B0000}"/>
    <cellStyle name="SAPBEXfilterItem 5" xfId="9346" xr:uid="{00000000-0005-0000-0000-0000CC4B0000}"/>
    <cellStyle name="SAPBEXfilterItem 6" xfId="19936" xr:uid="{00000000-0005-0000-0000-0000CD4B0000}"/>
    <cellStyle name="SAPBEXfilterItem 7" xfId="20154" xr:uid="{00000000-0005-0000-0000-0000CE4B0000}"/>
    <cellStyle name="SAPBEXfilterText" xfId="2695" xr:uid="{00000000-0005-0000-0000-0000CF4B0000}"/>
    <cellStyle name="SAPBEXformats" xfId="2696" xr:uid="{00000000-0005-0000-0000-0000D04B0000}"/>
    <cellStyle name="SAPBEXformats 2" xfId="14989" xr:uid="{00000000-0005-0000-0000-0000D14B0000}"/>
    <cellStyle name="SAPBEXformats 3" xfId="9999" xr:uid="{00000000-0005-0000-0000-0000D24B0000}"/>
    <cellStyle name="SAPBEXformats 4" xfId="12744" xr:uid="{00000000-0005-0000-0000-0000D34B0000}"/>
    <cellStyle name="SAPBEXformats 5" xfId="18731" xr:uid="{00000000-0005-0000-0000-0000D44B0000}"/>
    <cellStyle name="SAPBEXformats 6" xfId="17151" xr:uid="{00000000-0005-0000-0000-0000D54B0000}"/>
    <cellStyle name="SAPBEXheaderItem" xfId="2697" xr:uid="{00000000-0005-0000-0000-0000D64B0000}"/>
    <cellStyle name="SAPBEXheaderItem 2" xfId="14990" xr:uid="{00000000-0005-0000-0000-0000D74B0000}"/>
    <cellStyle name="SAPBEXheaderItem 3" xfId="10000" xr:uid="{00000000-0005-0000-0000-0000D84B0000}"/>
    <cellStyle name="SAPBEXheaderItem 4" xfId="12741" xr:uid="{00000000-0005-0000-0000-0000D94B0000}"/>
    <cellStyle name="SAPBEXheaderItem 5" xfId="17560" xr:uid="{00000000-0005-0000-0000-0000DA4B0000}"/>
    <cellStyle name="SAPBEXheaderItem 6" xfId="17205" xr:uid="{00000000-0005-0000-0000-0000DB4B0000}"/>
    <cellStyle name="SAPBEXheaderText" xfId="2698" xr:uid="{00000000-0005-0000-0000-0000DC4B0000}"/>
    <cellStyle name="SAPBEXheaderText 2" xfId="14991" xr:uid="{00000000-0005-0000-0000-0000DD4B0000}"/>
    <cellStyle name="SAPBEXheaderText 3" xfId="10001" xr:uid="{00000000-0005-0000-0000-0000DE4B0000}"/>
    <cellStyle name="SAPBEXheaderText 4" xfId="12738" xr:uid="{00000000-0005-0000-0000-0000DF4B0000}"/>
    <cellStyle name="SAPBEXheaderText 5" xfId="19061" xr:uid="{00000000-0005-0000-0000-0000E04B0000}"/>
    <cellStyle name="SAPBEXheaderText 6" xfId="19706" xr:uid="{00000000-0005-0000-0000-0000E14B0000}"/>
    <cellStyle name="SAPBEXHLevel0" xfId="2699" xr:uid="{00000000-0005-0000-0000-0000E24B0000}"/>
    <cellStyle name="SAPBEXHLevel0 2" xfId="14992" xr:uid="{00000000-0005-0000-0000-0000E34B0000}"/>
    <cellStyle name="SAPBEXHLevel0 3" xfId="10002" xr:uid="{00000000-0005-0000-0000-0000E44B0000}"/>
    <cellStyle name="SAPBEXHLevel0 4" xfId="12735" xr:uid="{00000000-0005-0000-0000-0000E54B0000}"/>
    <cellStyle name="SAPBEXHLevel0 5" xfId="19407" xr:uid="{00000000-0005-0000-0000-0000E64B0000}"/>
    <cellStyle name="SAPBEXHLevel0 6" xfId="9374" xr:uid="{00000000-0005-0000-0000-0000E74B0000}"/>
    <cellStyle name="SAPBEXHLevel0X" xfId="2700" xr:uid="{00000000-0005-0000-0000-0000E84B0000}"/>
    <cellStyle name="SAPBEXHLevel0X 2" xfId="14993" xr:uid="{00000000-0005-0000-0000-0000E94B0000}"/>
    <cellStyle name="SAPBEXHLevel0X 3" xfId="10003" xr:uid="{00000000-0005-0000-0000-0000EA4B0000}"/>
    <cellStyle name="SAPBEXHLevel0X 4" xfId="12732" xr:uid="{00000000-0005-0000-0000-0000EB4B0000}"/>
    <cellStyle name="SAPBEXHLevel0X 5" xfId="17559" xr:uid="{00000000-0005-0000-0000-0000EC4B0000}"/>
    <cellStyle name="SAPBEXHLevel0X 6" xfId="17568" xr:uid="{00000000-0005-0000-0000-0000ED4B0000}"/>
    <cellStyle name="SAPBEXHLevel1" xfId="2701" xr:uid="{00000000-0005-0000-0000-0000EE4B0000}"/>
    <cellStyle name="SAPBEXHLevel1 2" xfId="14994" xr:uid="{00000000-0005-0000-0000-0000EF4B0000}"/>
    <cellStyle name="SAPBEXHLevel1 3" xfId="10004" xr:uid="{00000000-0005-0000-0000-0000F04B0000}"/>
    <cellStyle name="SAPBEXHLevel1 4" xfId="12729" xr:uid="{00000000-0005-0000-0000-0000F14B0000}"/>
    <cellStyle name="SAPBEXHLevel1 5" xfId="17558" xr:uid="{00000000-0005-0000-0000-0000F24B0000}"/>
    <cellStyle name="SAPBEXHLevel1 6" xfId="20130" xr:uid="{00000000-0005-0000-0000-0000F34B0000}"/>
    <cellStyle name="SAPBEXHLevel1X" xfId="2702" xr:uid="{00000000-0005-0000-0000-0000F44B0000}"/>
    <cellStyle name="SAPBEXHLevel1X 2" xfId="14995" xr:uid="{00000000-0005-0000-0000-0000F54B0000}"/>
    <cellStyle name="SAPBEXHLevel1X 3" xfId="10005" xr:uid="{00000000-0005-0000-0000-0000F64B0000}"/>
    <cellStyle name="SAPBEXHLevel1X 4" xfId="12726" xr:uid="{00000000-0005-0000-0000-0000F74B0000}"/>
    <cellStyle name="SAPBEXHLevel1X 5" xfId="19229" xr:uid="{00000000-0005-0000-0000-0000F84B0000}"/>
    <cellStyle name="SAPBEXHLevel1X 6" xfId="14266" xr:uid="{00000000-0005-0000-0000-0000F94B0000}"/>
    <cellStyle name="SAPBEXHLevel2" xfId="2703" xr:uid="{00000000-0005-0000-0000-0000FA4B0000}"/>
    <cellStyle name="SAPBEXHLevel2 2" xfId="14996" xr:uid="{00000000-0005-0000-0000-0000FB4B0000}"/>
    <cellStyle name="SAPBEXHLevel2 3" xfId="10006" xr:uid="{00000000-0005-0000-0000-0000FC4B0000}"/>
    <cellStyle name="SAPBEXHLevel2 4" xfId="12723" xr:uid="{00000000-0005-0000-0000-0000FD4B0000}"/>
    <cellStyle name="SAPBEXHLevel2 5" xfId="19406" xr:uid="{00000000-0005-0000-0000-0000FE4B0000}"/>
    <cellStyle name="SAPBEXHLevel2 6" xfId="20129" xr:uid="{00000000-0005-0000-0000-0000FF4B0000}"/>
    <cellStyle name="SAPBEXHLevel2X" xfId="2704" xr:uid="{00000000-0005-0000-0000-0000004C0000}"/>
    <cellStyle name="SAPBEXHLevel2X 2" xfId="14997" xr:uid="{00000000-0005-0000-0000-0000014C0000}"/>
    <cellStyle name="SAPBEXHLevel2X 3" xfId="10007" xr:uid="{00000000-0005-0000-0000-0000024C0000}"/>
    <cellStyle name="SAPBEXHLevel2X 4" xfId="12720" xr:uid="{00000000-0005-0000-0000-0000034C0000}"/>
    <cellStyle name="SAPBEXHLevel2X 5" xfId="17557" xr:uid="{00000000-0005-0000-0000-0000044C0000}"/>
    <cellStyle name="SAPBEXHLevel2X 6" xfId="14265" xr:uid="{00000000-0005-0000-0000-0000054C0000}"/>
    <cellStyle name="SAPBEXHLevel3" xfId="2705" xr:uid="{00000000-0005-0000-0000-0000064C0000}"/>
    <cellStyle name="SAPBEXHLevel3 2" xfId="14998" xr:uid="{00000000-0005-0000-0000-0000074C0000}"/>
    <cellStyle name="SAPBEXHLevel3 3" xfId="10008" xr:uid="{00000000-0005-0000-0000-0000084C0000}"/>
    <cellStyle name="SAPBEXHLevel3 4" xfId="12717" xr:uid="{00000000-0005-0000-0000-0000094C0000}"/>
    <cellStyle name="SAPBEXHLevel3 5" xfId="8465" xr:uid="{00000000-0005-0000-0000-00000A4C0000}"/>
    <cellStyle name="SAPBEXHLevel3 6" xfId="11695" xr:uid="{00000000-0005-0000-0000-00000B4C0000}"/>
    <cellStyle name="SAPBEXHLevel3X" xfId="2706" xr:uid="{00000000-0005-0000-0000-00000C4C0000}"/>
    <cellStyle name="SAPBEXHLevel3X 2" xfId="14999" xr:uid="{00000000-0005-0000-0000-00000D4C0000}"/>
    <cellStyle name="SAPBEXHLevel3X 3" xfId="10009" xr:uid="{00000000-0005-0000-0000-00000E4C0000}"/>
    <cellStyle name="SAPBEXHLevel3X 4" xfId="12714" xr:uid="{00000000-0005-0000-0000-00000F4C0000}"/>
    <cellStyle name="SAPBEXHLevel3X 5" xfId="17556" xr:uid="{00000000-0005-0000-0000-0000104C0000}"/>
    <cellStyle name="SAPBEXHLevel3X 6" xfId="19907" xr:uid="{00000000-0005-0000-0000-0000114C0000}"/>
    <cellStyle name="SAPBEXresData" xfId="2707" xr:uid="{00000000-0005-0000-0000-0000124C0000}"/>
    <cellStyle name="SAPBEXresData 2" xfId="15000" xr:uid="{00000000-0005-0000-0000-0000134C0000}"/>
    <cellStyle name="SAPBEXresData 3" xfId="10010" xr:uid="{00000000-0005-0000-0000-0000144C0000}"/>
    <cellStyle name="SAPBEXresData 4" xfId="12711" xr:uid="{00000000-0005-0000-0000-0000154C0000}"/>
    <cellStyle name="SAPBEXresData 5" xfId="19156" xr:uid="{00000000-0005-0000-0000-0000164C0000}"/>
    <cellStyle name="SAPBEXresData 6" xfId="19935" xr:uid="{00000000-0005-0000-0000-0000174C0000}"/>
    <cellStyle name="SAPBEXresDataEmph" xfId="2708" xr:uid="{00000000-0005-0000-0000-0000184C0000}"/>
    <cellStyle name="SAPBEXresDataEmph 2" xfId="15001" xr:uid="{00000000-0005-0000-0000-0000194C0000}"/>
    <cellStyle name="SAPBEXresDataEmph 3" xfId="10011" xr:uid="{00000000-0005-0000-0000-00001A4C0000}"/>
    <cellStyle name="SAPBEXresDataEmph 4" xfId="12708" xr:uid="{00000000-0005-0000-0000-00001B4C0000}"/>
    <cellStyle name="SAPBEXresDataEmph 5" xfId="19405" xr:uid="{00000000-0005-0000-0000-00001C4C0000}"/>
    <cellStyle name="SAPBEXresDataEmph 6" xfId="13069" xr:uid="{00000000-0005-0000-0000-00001D4C0000}"/>
    <cellStyle name="SAPBEXresItem" xfId="2709" xr:uid="{00000000-0005-0000-0000-00001E4C0000}"/>
    <cellStyle name="SAPBEXresItem 2" xfId="15002" xr:uid="{00000000-0005-0000-0000-00001F4C0000}"/>
    <cellStyle name="SAPBEXresItem 3" xfId="10012" xr:uid="{00000000-0005-0000-0000-0000204C0000}"/>
    <cellStyle name="SAPBEXresItem 4" xfId="12705" xr:uid="{00000000-0005-0000-0000-0000214C0000}"/>
    <cellStyle name="SAPBEXresItem 5" xfId="17555" xr:uid="{00000000-0005-0000-0000-0000224C0000}"/>
    <cellStyle name="SAPBEXresItem 6" xfId="17097" xr:uid="{00000000-0005-0000-0000-0000234C0000}"/>
    <cellStyle name="SAPBEXresItemX" xfId="2710" xr:uid="{00000000-0005-0000-0000-0000244C0000}"/>
    <cellStyle name="SAPBEXresItemX 2" xfId="15003" xr:uid="{00000000-0005-0000-0000-0000254C0000}"/>
    <cellStyle name="SAPBEXresItemX 3" xfId="10013" xr:uid="{00000000-0005-0000-0000-0000264C0000}"/>
    <cellStyle name="SAPBEXresItemX 4" xfId="12702" xr:uid="{00000000-0005-0000-0000-0000274C0000}"/>
    <cellStyle name="SAPBEXresItemX 5" xfId="8510" xr:uid="{00000000-0005-0000-0000-0000284C0000}"/>
    <cellStyle name="SAPBEXresItemX 6" xfId="13068" xr:uid="{00000000-0005-0000-0000-0000294C0000}"/>
    <cellStyle name="SAPBEXstdData" xfId="2711" xr:uid="{00000000-0005-0000-0000-00002A4C0000}"/>
    <cellStyle name="SAPBEXstdData 2" xfId="15004" xr:uid="{00000000-0005-0000-0000-00002B4C0000}"/>
    <cellStyle name="SAPBEXstdData 3" xfId="10014" xr:uid="{00000000-0005-0000-0000-00002C4C0000}"/>
    <cellStyle name="SAPBEXstdData 4" xfId="12699" xr:uid="{00000000-0005-0000-0000-00002D4C0000}"/>
    <cellStyle name="SAPBEXstdData 5" xfId="9063" xr:uid="{00000000-0005-0000-0000-00002E4C0000}"/>
    <cellStyle name="SAPBEXstdData 6" xfId="19774" xr:uid="{00000000-0005-0000-0000-00002F4C0000}"/>
    <cellStyle name="SAPBEXstdDataEmph" xfId="2712" xr:uid="{00000000-0005-0000-0000-0000304C0000}"/>
    <cellStyle name="SAPBEXstdDataEmph 2" xfId="15005" xr:uid="{00000000-0005-0000-0000-0000314C0000}"/>
    <cellStyle name="SAPBEXstdDataEmph 3" xfId="10015" xr:uid="{00000000-0005-0000-0000-0000324C0000}"/>
    <cellStyle name="SAPBEXstdDataEmph 4" xfId="12696" xr:uid="{00000000-0005-0000-0000-0000334C0000}"/>
    <cellStyle name="SAPBEXstdDataEmph 5" xfId="18994" xr:uid="{00000000-0005-0000-0000-0000344C0000}"/>
    <cellStyle name="SAPBEXstdDataEmph 6" xfId="19934" xr:uid="{00000000-0005-0000-0000-0000354C0000}"/>
    <cellStyle name="SAPBEXstdItem" xfId="2713" xr:uid="{00000000-0005-0000-0000-0000364C0000}"/>
    <cellStyle name="SAPBEXstdItem 2" xfId="15006" xr:uid="{00000000-0005-0000-0000-0000374C0000}"/>
    <cellStyle name="SAPBEXstdItem 3" xfId="10016" xr:uid="{00000000-0005-0000-0000-0000384C0000}"/>
    <cellStyle name="SAPBEXstdItem 4" xfId="12693" xr:uid="{00000000-0005-0000-0000-0000394C0000}"/>
    <cellStyle name="SAPBEXstdItem 5" xfId="9347" xr:uid="{00000000-0005-0000-0000-00003A4C0000}"/>
    <cellStyle name="SAPBEXstdItem 6" xfId="13067" xr:uid="{00000000-0005-0000-0000-00003B4C0000}"/>
    <cellStyle name="SAPBEXstdItemX" xfId="2714" xr:uid="{00000000-0005-0000-0000-00003C4C0000}"/>
    <cellStyle name="SAPBEXstdItemX 2" xfId="15007" xr:uid="{00000000-0005-0000-0000-00003D4C0000}"/>
    <cellStyle name="SAPBEXstdItemX 3" xfId="10017" xr:uid="{00000000-0005-0000-0000-00003E4C0000}"/>
    <cellStyle name="SAPBEXstdItemX 4" xfId="12690" xr:uid="{00000000-0005-0000-0000-00003F4C0000}"/>
    <cellStyle name="SAPBEXstdItemX 5" xfId="12912" xr:uid="{00000000-0005-0000-0000-0000404C0000}"/>
    <cellStyle name="SAPBEXstdItemX 6" xfId="19351" xr:uid="{00000000-0005-0000-0000-0000414C0000}"/>
    <cellStyle name="SAPBEXtitle" xfId="2715" xr:uid="{00000000-0005-0000-0000-0000424C0000}"/>
    <cellStyle name="SAPBEXundefined" xfId="2716" xr:uid="{00000000-0005-0000-0000-0000434C0000}"/>
    <cellStyle name="SAPBEXundefined 2" xfId="15008" xr:uid="{00000000-0005-0000-0000-0000444C0000}"/>
    <cellStyle name="SAPBEXundefined 3" xfId="10018" xr:uid="{00000000-0005-0000-0000-0000454C0000}"/>
    <cellStyle name="SAPBEXundefined 4" xfId="12684" xr:uid="{00000000-0005-0000-0000-0000464C0000}"/>
    <cellStyle name="SAPBEXundefined 5" xfId="18067" xr:uid="{00000000-0005-0000-0000-0000474C0000}"/>
    <cellStyle name="SAPBEXundefined 6" xfId="19705" xr:uid="{00000000-0005-0000-0000-0000484C0000}"/>
    <cellStyle name="Satisfaisant 2" xfId="2717" xr:uid="{00000000-0005-0000-0000-00004A4C0000}"/>
    <cellStyle name="Satisfaisant 2 2" xfId="4156" xr:uid="{00000000-0005-0000-0000-00004B4C0000}"/>
    <cellStyle name="Satisfaisant 2 2 2" xfId="4547" xr:uid="{00000000-0005-0000-0000-00004C4C0000}"/>
    <cellStyle name="Satisfaisant 2 2_Parc Mobile" xfId="8139" xr:uid="{00000000-0005-0000-0000-00004D4C0000}"/>
    <cellStyle name="Satisfaisant 2_RH et QS" xfId="8140" xr:uid="{00000000-0005-0000-0000-00004E4C0000}"/>
    <cellStyle name="Satisfaisant 3" xfId="2718" xr:uid="{00000000-0005-0000-0000-00004F4C0000}"/>
    <cellStyle name="Satisfaisant 3 2" xfId="4157" xr:uid="{00000000-0005-0000-0000-0000504C0000}"/>
    <cellStyle name="Satisfaisant 3_RH et QS" xfId="8141" xr:uid="{00000000-0005-0000-0000-0000514C0000}"/>
    <cellStyle name="Satisfaisant 4" xfId="2719" xr:uid="{00000000-0005-0000-0000-0000524C0000}"/>
    <cellStyle name="Satisfaisant 4 2" xfId="4158" xr:uid="{00000000-0005-0000-0000-0000534C0000}"/>
    <cellStyle name="Satisfaisant 4_RH et QS" xfId="8142" xr:uid="{00000000-0005-0000-0000-0000544C0000}"/>
    <cellStyle name="Satisfaisant 5" xfId="2720" xr:uid="{00000000-0005-0000-0000-0000554C0000}"/>
    <cellStyle name="Satisfaisant 5 2" xfId="8143" xr:uid="{00000000-0005-0000-0000-0000564C0000}"/>
    <cellStyle name="Satisfaisant 5_RH et QS" xfId="8144" xr:uid="{00000000-0005-0000-0000-0000574C0000}"/>
    <cellStyle name="Satisfaisant 6" xfId="4159" xr:uid="{00000000-0005-0000-0000-0000584C0000}"/>
    <cellStyle name="Satisfaisant 6 2" xfId="8145" xr:uid="{00000000-0005-0000-0000-0000594C0000}"/>
    <cellStyle name="Satisfaisant 6_RH et QS" xfId="8146" xr:uid="{00000000-0005-0000-0000-00005A4C0000}"/>
    <cellStyle name="Satisfaisant 7 2" xfId="8147" xr:uid="{00000000-0005-0000-0000-00005B4C0000}"/>
    <cellStyle name="Satisfaisant 8 2" xfId="8148" xr:uid="{00000000-0005-0000-0000-00005C4C0000}"/>
    <cellStyle name="ScripFactor" xfId="8149" xr:uid="{00000000-0005-0000-0000-00005D4C0000}"/>
    <cellStyle name="Shaded" xfId="2721" xr:uid="{00000000-0005-0000-0000-00005E4C0000}"/>
    <cellStyle name="SHADEDSTORES" xfId="2722" xr:uid="{00000000-0005-0000-0000-00005F4C0000}"/>
    <cellStyle name="SHADEDSTORES 2" xfId="15009" xr:uid="{00000000-0005-0000-0000-0000604C0000}"/>
    <cellStyle name="SHADEDSTORES 2 2" xfId="18755" xr:uid="{00000000-0005-0000-0000-0000614C0000}"/>
    <cellStyle name="SHADEDSTORES 2 3" xfId="19662" xr:uid="{00000000-0005-0000-0000-0000624C0000}"/>
    <cellStyle name="SHADEDSTORES 2 4" xfId="18059" xr:uid="{00000000-0005-0000-0000-0000634C0000}"/>
    <cellStyle name="SHADEDSTORES 2 5" xfId="8411" xr:uid="{00000000-0005-0000-0000-0000644C0000}"/>
    <cellStyle name="SHADEDSTORES 3" xfId="10019" xr:uid="{00000000-0005-0000-0000-0000654C0000}"/>
    <cellStyle name="SHADEDSTORES 4" xfId="12669" xr:uid="{00000000-0005-0000-0000-0000664C0000}"/>
    <cellStyle name="SHADEDSTORES 5" xfId="10693" xr:uid="{00000000-0005-0000-0000-0000674C0000}"/>
    <cellStyle name="SHADEDSTORES 6" xfId="17345" xr:uid="{00000000-0005-0000-0000-0000684C0000}"/>
    <cellStyle name="ShOut" xfId="2723" xr:uid="{00000000-0005-0000-0000-0000694C0000}"/>
    <cellStyle name="Small" xfId="2724" xr:uid="{00000000-0005-0000-0000-00006A4C0000}"/>
    <cellStyle name="Small 2" xfId="15010" xr:uid="{00000000-0005-0000-0000-00006B4C0000}"/>
    <cellStyle name="Small 2 2" xfId="18756" xr:uid="{00000000-0005-0000-0000-00006C4C0000}"/>
    <cellStyle name="Small 2 3" xfId="19663" xr:uid="{00000000-0005-0000-0000-00006D4C0000}"/>
    <cellStyle name="Small 2 4" xfId="18060" xr:uid="{00000000-0005-0000-0000-00006E4C0000}"/>
    <cellStyle name="Small 3" xfId="10020" xr:uid="{00000000-0005-0000-0000-00006F4C0000}"/>
    <cellStyle name="Sortie 2" xfId="2725" xr:uid="{00000000-0005-0000-0000-0000714C0000}"/>
    <cellStyle name="Sortie 2 2" xfId="4160" xr:uid="{00000000-0005-0000-0000-0000724C0000}"/>
    <cellStyle name="Sortie 2 2 2" xfId="4548" xr:uid="{00000000-0005-0000-0000-0000734C0000}"/>
    <cellStyle name="Sortie 2 2 2 2" xfId="15536" xr:uid="{00000000-0005-0000-0000-0000744C0000}"/>
    <cellStyle name="Sortie 2 2 2 3" xfId="11297" xr:uid="{00000000-0005-0000-0000-0000754C0000}"/>
    <cellStyle name="Sortie 2 2 2 4" xfId="9027" xr:uid="{00000000-0005-0000-0000-0000764C0000}"/>
    <cellStyle name="Sortie 2 2 2 5" xfId="19344" xr:uid="{00000000-0005-0000-0000-0000774C0000}"/>
    <cellStyle name="Sortie 2 2 2 6" xfId="19294" xr:uid="{00000000-0005-0000-0000-0000784C0000}"/>
    <cellStyle name="Sortie 2 2 3" xfId="15350" xr:uid="{00000000-0005-0000-0000-0000794C0000}"/>
    <cellStyle name="Sortie 2 2 4" xfId="10980" xr:uid="{00000000-0005-0000-0000-00007A4C0000}"/>
    <cellStyle name="Sortie 2 2 5" xfId="9281" xr:uid="{00000000-0005-0000-0000-00007B4C0000}"/>
    <cellStyle name="Sortie 2 2 6" xfId="17257" xr:uid="{00000000-0005-0000-0000-00007C4C0000}"/>
    <cellStyle name="Sortie 2 2 7" xfId="19289" xr:uid="{00000000-0005-0000-0000-00007D4C0000}"/>
    <cellStyle name="Sortie 2 2_Parc Mobile" xfId="8150" xr:uid="{00000000-0005-0000-0000-00007E4C0000}"/>
    <cellStyle name="Sortie 2 3" xfId="15011" xr:uid="{00000000-0005-0000-0000-00007F4C0000}"/>
    <cellStyle name="Sortie 2 4" xfId="10021" xr:uid="{00000000-0005-0000-0000-0000804C0000}"/>
    <cellStyle name="Sortie 2 5" xfId="12662" xr:uid="{00000000-0005-0000-0000-0000814C0000}"/>
    <cellStyle name="Sortie 2 6" xfId="19092" xr:uid="{00000000-0005-0000-0000-0000824C0000}"/>
    <cellStyle name="Sortie 2 7" xfId="9392" xr:uid="{00000000-0005-0000-0000-0000834C0000}"/>
    <cellStyle name="Sortie 2 8" xfId="18063" xr:uid="{00000000-0005-0000-0000-0000844C0000}"/>
    <cellStyle name="Sortie 2_RH et QS" xfId="8151" xr:uid="{00000000-0005-0000-0000-0000854C0000}"/>
    <cellStyle name="Sortie 3" xfId="2726" xr:uid="{00000000-0005-0000-0000-0000864C0000}"/>
    <cellStyle name="Sortie 3 2" xfId="4161" xr:uid="{00000000-0005-0000-0000-0000874C0000}"/>
    <cellStyle name="Sortie 3 2 2" xfId="15351" xr:uid="{00000000-0005-0000-0000-0000884C0000}"/>
    <cellStyle name="Sortie 3 2 3" xfId="10981" xr:uid="{00000000-0005-0000-0000-0000894C0000}"/>
    <cellStyle name="Sortie 3 2 4" xfId="9280" xr:uid="{00000000-0005-0000-0000-00008A4C0000}"/>
    <cellStyle name="Sortie 3 2 5" xfId="17256" xr:uid="{00000000-0005-0000-0000-00008B4C0000}"/>
    <cellStyle name="Sortie 3 2 6" xfId="19288" xr:uid="{00000000-0005-0000-0000-00008C4C0000}"/>
    <cellStyle name="Sortie 3 3" xfId="15012" xr:uid="{00000000-0005-0000-0000-00008D4C0000}"/>
    <cellStyle name="Sortie 3 4" xfId="10022" xr:uid="{00000000-0005-0000-0000-00008E4C0000}"/>
    <cellStyle name="Sortie 3 5" xfId="12659" xr:uid="{00000000-0005-0000-0000-00008F4C0000}"/>
    <cellStyle name="Sortie 3 6" xfId="19404" xr:uid="{00000000-0005-0000-0000-0000904C0000}"/>
    <cellStyle name="Sortie 3 7" xfId="17338" xr:uid="{00000000-0005-0000-0000-0000914C0000}"/>
    <cellStyle name="Sortie 3_RH et QS" xfId="8152" xr:uid="{00000000-0005-0000-0000-0000924C0000}"/>
    <cellStyle name="Sortie 4" xfId="2727" xr:uid="{00000000-0005-0000-0000-0000934C0000}"/>
    <cellStyle name="Sortie 4 2" xfId="4162" xr:uid="{00000000-0005-0000-0000-0000944C0000}"/>
    <cellStyle name="Sortie 4 2 2" xfId="15352" xr:uid="{00000000-0005-0000-0000-0000954C0000}"/>
    <cellStyle name="Sortie 4 2 3" xfId="10982" xr:uid="{00000000-0005-0000-0000-0000964C0000}"/>
    <cellStyle name="Sortie 4 2 4" xfId="9279" xr:uid="{00000000-0005-0000-0000-0000974C0000}"/>
    <cellStyle name="Sortie 4 2 5" xfId="17255" xr:uid="{00000000-0005-0000-0000-0000984C0000}"/>
    <cellStyle name="Sortie 4 2 6" xfId="8362" xr:uid="{00000000-0005-0000-0000-0000994C0000}"/>
    <cellStyle name="Sortie 4 3" xfId="15013" xr:uid="{00000000-0005-0000-0000-00009A4C0000}"/>
    <cellStyle name="Sortie 4 4" xfId="10023" xr:uid="{00000000-0005-0000-0000-00009B4C0000}"/>
    <cellStyle name="Sortie 4 5" xfId="12656" xr:uid="{00000000-0005-0000-0000-00009C4C0000}"/>
    <cellStyle name="Sortie 4 6" xfId="17554" xr:uid="{00000000-0005-0000-0000-00009D4C0000}"/>
    <cellStyle name="Sortie 4 7" xfId="19679" xr:uid="{00000000-0005-0000-0000-00009E4C0000}"/>
    <cellStyle name="Sortie 4_RH et QS" xfId="8153" xr:uid="{00000000-0005-0000-0000-00009F4C0000}"/>
    <cellStyle name="Sortie 5" xfId="2728" xr:uid="{00000000-0005-0000-0000-0000A04C0000}"/>
    <cellStyle name="Sortie 5 2" xfId="8154" xr:uid="{00000000-0005-0000-0000-0000A14C0000}"/>
    <cellStyle name="Sortie 5 2 2" xfId="17079" xr:uid="{00000000-0005-0000-0000-0000A24C0000}"/>
    <cellStyle name="Sortie 5 2 2 2" xfId="19609" xr:uid="{00000000-0005-0000-0000-0000A34C0000}"/>
    <cellStyle name="Sortie 5 2 2 3" xfId="20123" xr:uid="{00000000-0005-0000-0000-0000A44C0000}"/>
    <cellStyle name="Sortie 5 2 2 4" xfId="20156" xr:uid="{00000000-0005-0000-0000-0000A54C0000}"/>
    <cellStyle name="Sortie 5 2 2 5" xfId="20180" xr:uid="{00000000-0005-0000-0000-0000A64C0000}"/>
    <cellStyle name="Sortie 5 2 3" xfId="14259" xr:uid="{00000000-0005-0000-0000-0000A74C0000}"/>
    <cellStyle name="Sortie 5 3" xfId="15014" xr:uid="{00000000-0005-0000-0000-0000A84C0000}"/>
    <cellStyle name="Sortie 5 4" xfId="10024" xr:uid="{00000000-0005-0000-0000-0000A94C0000}"/>
    <cellStyle name="Sortie 5 5" xfId="12653" xr:uid="{00000000-0005-0000-0000-0000AA4C0000}"/>
    <cellStyle name="Sortie 5 6" xfId="9039" xr:uid="{00000000-0005-0000-0000-0000AB4C0000}"/>
    <cellStyle name="Sortie 5 7" xfId="9092" xr:uid="{00000000-0005-0000-0000-0000AC4C0000}"/>
    <cellStyle name="Sortie 5_RH et QS" xfId="8155" xr:uid="{00000000-0005-0000-0000-0000AD4C0000}"/>
    <cellStyle name="Sortie 6" xfId="4163" xr:uid="{00000000-0005-0000-0000-0000AE4C0000}"/>
    <cellStyle name="Sortie 6 2" xfId="8156" xr:uid="{00000000-0005-0000-0000-0000AF4C0000}"/>
    <cellStyle name="Sortie 6 2 2" xfId="17080" xr:uid="{00000000-0005-0000-0000-0000B04C0000}"/>
    <cellStyle name="Sortie 6 2 2 2" xfId="19610" xr:uid="{00000000-0005-0000-0000-0000B14C0000}"/>
    <cellStyle name="Sortie 6 2 2 3" xfId="20124" xr:uid="{00000000-0005-0000-0000-0000B24C0000}"/>
    <cellStyle name="Sortie 6 2 2 4" xfId="20157" xr:uid="{00000000-0005-0000-0000-0000B34C0000}"/>
    <cellStyle name="Sortie 6 2 2 5" xfId="20181" xr:uid="{00000000-0005-0000-0000-0000B44C0000}"/>
    <cellStyle name="Sortie 6 2 3" xfId="14260" xr:uid="{00000000-0005-0000-0000-0000B54C0000}"/>
    <cellStyle name="Sortie 6 3" xfId="15353" xr:uid="{00000000-0005-0000-0000-0000B64C0000}"/>
    <cellStyle name="Sortie 6 4" xfId="10983" xr:uid="{00000000-0005-0000-0000-0000B74C0000}"/>
    <cellStyle name="Sortie 6 5" xfId="9278" xr:uid="{00000000-0005-0000-0000-0000B84C0000}"/>
    <cellStyle name="Sortie 6 6" xfId="17254" xr:uid="{00000000-0005-0000-0000-0000B94C0000}"/>
    <cellStyle name="Sortie 6 7" xfId="8361" xr:uid="{00000000-0005-0000-0000-0000BA4C0000}"/>
    <cellStyle name="Sortie 6_RH et QS" xfId="8157" xr:uid="{00000000-0005-0000-0000-0000BB4C0000}"/>
    <cellStyle name="Sortie 7 2" xfId="8158" xr:uid="{00000000-0005-0000-0000-0000BC4C0000}"/>
    <cellStyle name="Sortie 7 2 2" xfId="17081" xr:uid="{00000000-0005-0000-0000-0000BD4C0000}"/>
    <cellStyle name="Sortie 7 2 2 2" xfId="19611" xr:uid="{00000000-0005-0000-0000-0000BE4C0000}"/>
    <cellStyle name="Sortie 7 2 2 3" xfId="20125" xr:uid="{00000000-0005-0000-0000-0000BF4C0000}"/>
    <cellStyle name="Sortie 7 2 2 4" xfId="20158" xr:uid="{00000000-0005-0000-0000-0000C04C0000}"/>
    <cellStyle name="Sortie 7 2 2 5" xfId="20182" xr:uid="{00000000-0005-0000-0000-0000C14C0000}"/>
    <cellStyle name="Sortie 7 2 3" xfId="14261" xr:uid="{00000000-0005-0000-0000-0000C24C0000}"/>
    <cellStyle name="Sortie 8 2" xfId="8159" xr:uid="{00000000-0005-0000-0000-0000C34C0000}"/>
    <cellStyle name="Sortie 8 2 2" xfId="17082" xr:uid="{00000000-0005-0000-0000-0000C44C0000}"/>
    <cellStyle name="Sortie 8 2 2 2" xfId="19612" xr:uid="{00000000-0005-0000-0000-0000C54C0000}"/>
    <cellStyle name="Sortie 8 2 2 3" xfId="20126" xr:uid="{00000000-0005-0000-0000-0000C64C0000}"/>
    <cellStyle name="Sortie 8 2 2 4" xfId="20159" xr:uid="{00000000-0005-0000-0000-0000C74C0000}"/>
    <cellStyle name="Sortie 8 2 2 5" xfId="20183" xr:uid="{00000000-0005-0000-0000-0000C84C0000}"/>
    <cellStyle name="Sortie 8 2 3" xfId="14262" xr:uid="{00000000-0005-0000-0000-0000C94C0000}"/>
    <cellStyle name="specstores" xfId="2729" xr:uid="{00000000-0005-0000-0000-0000CA4C0000}"/>
    <cellStyle name="Standaard_Residential" xfId="2730" xr:uid="{00000000-0005-0000-0000-0000CB4C0000}"/>
    <cellStyle name="Standard" xfId="2731" xr:uid="{00000000-0005-0000-0000-0000CC4C0000}"/>
    <cellStyle name="Style 1" xfId="2732" xr:uid="{00000000-0005-0000-0000-0000CD4C0000}"/>
    <cellStyle name="Style 1 2" xfId="4262" xr:uid="{00000000-0005-0000-0000-0000CE4C0000}"/>
    <cellStyle name="Style 1 3" xfId="4227" xr:uid="{00000000-0005-0000-0000-0000CF4C0000}"/>
    <cellStyle name="Style 1 4" xfId="8160" xr:uid="{00000000-0005-0000-0000-0000D04C0000}"/>
    <cellStyle name="Style 1 5" xfId="8161" xr:uid="{00000000-0005-0000-0000-0000D14C0000}"/>
    <cellStyle name="Style 1 6" xfId="8162" xr:uid="{00000000-0005-0000-0000-0000D24C0000}"/>
    <cellStyle name="Style 1 7" xfId="8163" xr:uid="{00000000-0005-0000-0000-0000D34C0000}"/>
    <cellStyle name="Style 1 8" xfId="8164" xr:uid="{00000000-0005-0000-0000-0000D44C0000}"/>
    <cellStyle name="Style 1_Parc Mobile" xfId="8165" xr:uid="{00000000-0005-0000-0000-0000D54C0000}"/>
    <cellStyle name="Style 2" xfId="2733" xr:uid="{00000000-0005-0000-0000-0000D64C0000}"/>
    <cellStyle name="Style 3" xfId="2734" xr:uid="{00000000-0005-0000-0000-0000D74C0000}"/>
    <cellStyle name="SubTitle" xfId="2735" xr:uid="{00000000-0005-0000-0000-0000D84C0000}"/>
    <cellStyle name="Subtotal" xfId="2736" xr:uid="{00000000-0005-0000-0000-0000D94C0000}"/>
    <cellStyle name="Summe" xfId="2737" xr:uid="{00000000-0005-0000-0000-0000DA4C0000}"/>
    <cellStyle name="Switch" xfId="2738" xr:uid="{00000000-0005-0000-0000-0000DB4C0000}"/>
    <cellStyle name="Table Col Head" xfId="2739" xr:uid="{00000000-0005-0000-0000-0000DC4C0000}"/>
    <cellStyle name="Table Sub Head" xfId="2740" xr:uid="{00000000-0005-0000-0000-0000DD4C0000}"/>
    <cellStyle name="Table Title" xfId="2741" xr:uid="{00000000-0005-0000-0000-0000DE4C0000}"/>
    <cellStyle name="Table Title 2" xfId="2742" xr:uid="{00000000-0005-0000-0000-0000DF4C0000}"/>
    <cellStyle name="Table Title_RH et QS" xfId="8166" xr:uid="{00000000-0005-0000-0000-0000E04C0000}"/>
    <cellStyle name="Table Units" xfId="2743" xr:uid="{00000000-0005-0000-0000-0000E14C0000}"/>
    <cellStyle name="taples Plaza" xfId="8167" xr:uid="{00000000-0005-0000-0000-0000E24C0000}"/>
    <cellStyle name="Tariff" xfId="2744" xr:uid="{00000000-0005-0000-0000-0000E34C0000}"/>
    <cellStyle name="Text" xfId="2745" xr:uid="{00000000-0005-0000-0000-0000E44C0000}"/>
    <cellStyle name="Text 2" xfId="2746" xr:uid="{00000000-0005-0000-0000-0000E54C0000}"/>
    <cellStyle name="Text 3" xfId="3569" xr:uid="{00000000-0005-0000-0000-0000E64C0000}"/>
    <cellStyle name="Text 4" xfId="4336" xr:uid="{00000000-0005-0000-0000-0000E74C0000}"/>
    <cellStyle name="Text allg" xfId="2747" xr:uid="{00000000-0005-0000-0000-0000E84C0000}"/>
    <cellStyle name="Text allg 2" xfId="15015" xr:uid="{00000000-0005-0000-0000-0000E94C0000}"/>
    <cellStyle name="Text allg 2 2" xfId="18757" xr:uid="{00000000-0005-0000-0000-0000EA4C0000}"/>
    <cellStyle name="Text allg 2 3" xfId="19664" xr:uid="{00000000-0005-0000-0000-0000EB4C0000}"/>
    <cellStyle name="Text allg 2 4" xfId="18061" xr:uid="{00000000-0005-0000-0000-0000EC4C0000}"/>
    <cellStyle name="Text allg 3" xfId="10025" xr:uid="{00000000-0005-0000-0000-0000ED4C0000}"/>
    <cellStyle name="Text Indent A" xfId="2748" xr:uid="{00000000-0005-0000-0000-0000EE4C0000}"/>
    <cellStyle name="Text Indent B" xfId="2749" xr:uid="{00000000-0005-0000-0000-0000EF4C0000}"/>
    <cellStyle name="Text Indent B 2" xfId="3570" xr:uid="{00000000-0005-0000-0000-0000F04C0000}"/>
    <cellStyle name="Text Indent B_Parc Mobile" xfId="8168" xr:uid="{00000000-0005-0000-0000-0000F14C0000}"/>
    <cellStyle name="Text Indent C" xfId="2750" xr:uid="{00000000-0005-0000-0000-0000F24C0000}"/>
    <cellStyle name="Text Indent C 2" xfId="3571" xr:uid="{00000000-0005-0000-0000-0000F34C0000}"/>
    <cellStyle name="Text Indent C_Parc Mobile" xfId="8169" xr:uid="{00000000-0005-0000-0000-0000F44C0000}"/>
    <cellStyle name="Text_FRA Master 1 Tableaux Etats Fi exercice 2005 BU 2212" xfId="2751" xr:uid="{00000000-0005-0000-0000-0000F54C0000}"/>
    <cellStyle name="TextData" xfId="8170" xr:uid="{00000000-0005-0000-0000-0000F64C0000}"/>
    <cellStyle name="TextDataFlag" xfId="8171" xr:uid="{00000000-0005-0000-0000-0000F74C0000}"/>
    <cellStyle name="TextDataLong" xfId="8172" xr:uid="{00000000-0005-0000-0000-0000F84C0000}"/>
    <cellStyle name="Texte explicatif 2" xfId="2752" xr:uid="{00000000-0005-0000-0000-0000FA4C0000}"/>
    <cellStyle name="Texte explicatif 2 2" xfId="4164" xr:uid="{00000000-0005-0000-0000-0000FB4C0000}"/>
    <cellStyle name="Texte explicatif 2_RH et QS" xfId="8173" xr:uid="{00000000-0005-0000-0000-0000FC4C0000}"/>
    <cellStyle name="Texte explicatif 3" xfId="2753" xr:uid="{00000000-0005-0000-0000-0000FD4C0000}"/>
    <cellStyle name="Texte explicatif 3 2" xfId="4165" xr:uid="{00000000-0005-0000-0000-0000FE4C0000}"/>
    <cellStyle name="Texte explicatif 3_RH et QS" xfId="8174" xr:uid="{00000000-0005-0000-0000-0000FF4C0000}"/>
    <cellStyle name="Texte explicatif 4" xfId="2754" xr:uid="{00000000-0005-0000-0000-0000004D0000}"/>
    <cellStyle name="Texte explicatif 4 2" xfId="8175" xr:uid="{00000000-0005-0000-0000-0000014D0000}"/>
    <cellStyle name="Texte explicatif 4_RH et QS" xfId="8176" xr:uid="{00000000-0005-0000-0000-0000024D0000}"/>
    <cellStyle name="Texte explicatif 5" xfId="4166" xr:uid="{00000000-0005-0000-0000-0000034D0000}"/>
    <cellStyle name="Texte explicatif 5 2" xfId="8177" xr:uid="{00000000-0005-0000-0000-0000044D0000}"/>
    <cellStyle name="Texte explicatif 5_RH et QS" xfId="8178" xr:uid="{00000000-0005-0000-0000-0000054D0000}"/>
    <cellStyle name="Texte explicatif 6" xfId="4167" xr:uid="{00000000-0005-0000-0000-0000064D0000}"/>
    <cellStyle name="Texte explicatif 6 2" xfId="8179" xr:uid="{00000000-0005-0000-0000-0000074D0000}"/>
    <cellStyle name="Texte explicatif 6_RH et QS" xfId="8180" xr:uid="{00000000-0005-0000-0000-0000084D0000}"/>
    <cellStyle name="Texte explicatif 7 2" xfId="8181" xr:uid="{00000000-0005-0000-0000-0000094D0000}"/>
    <cellStyle name="Texte explicatif 8 2" xfId="8182" xr:uid="{00000000-0005-0000-0000-00000A4D0000}"/>
    <cellStyle name="TFCF" xfId="2755" xr:uid="{00000000-0005-0000-0000-00000B4D0000}"/>
    <cellStyle name="Thousand" xfId="8183" xr:uid="{00000000-0005-0000-0000-00000C4D0000}"/>
    <cellStyle name="Thousands" xfId="2756" xr:uid="{00000000-0005-0000-0000-00000D4D0000}"/>
    <cellStyle name="times new roman" xfId="2757" xr:uid="{00000000-0005-0000-0000-00000E4D0000}"/>
    <cellStyle name="Title" xfId="3689" xr:uid="{00000000-0005-0000-0000-00000F4D0000}"/>
    <cellStyle name="Title 10" xfId="8184" xr:uid="{00000000-0005-0000-0000-0000104D0000}"/>
    <cellStyle name="Title 11" xfId="8185" xr:uid="{00000000-0005-0000-0000-0000114D0000}"/>
    <cellStyle name="Title 12" xfId="8186" xr:uid="{00000000-0005-0000-0000-0000124D0000}"/>
    <cellStyle name="Title 13" xfId="8187" xr:uid="{00000000-0005-0000-0000-0000134D0000}"/>
    <cellStyle name="Title 14" xfId="8188" xr:uid="{00000000-0005-0000-0000-0000144D0000}"/>
    <cellStyle name="Title 15" xfId="8189" xr:uid="{00000000-0005-0000-0000-0000154D0000}"/>
    <cellStyle name="Title 16" xfId="8190" xr:uid="{00000000-0005-0000-0000-0000164D0000}"/>
    <cellStyle name="Title 17" xfId="8191" xr:uid="{00000000-0005-0000-0000-0000174D0000}"/>
    <cellStyle name="Title 18" xfId="8192" xr:uid="{00000000-0005-0000-0000-0000184D0000}"/>
    <cellStyle name="Title 19" xfId="8193" xr:uid="{00000000-0005-0000-0000-0000194D0000}"/>
    <cellStyle name="Title 2" xfId="8194" xr:uid="{00000000-0005-0000-0000-00001A4D0000}"/>
    <cellStyle name="Title 20" xfId="8195" xr:uid="{00000000-0005-0000-0000-00001B4D0000}"/>
    <cellStyle name="Title 21" xfId="8196" xr:uid="{00000000-0005-0000-0000-00001C4D0000}"/>
    <cellStyle name="Title 22" xfId="8197" xr:uid="{00000000-0005-0000-0000-00001D4D0000}"/>
    <cellStyle name="Title 23" xfId="8198" xr:uid="{00000000-0005-0000-0000-00001E4D0000}"/>
    <cellStyle name="Title 24" xfId="8199" xr:uid="{00000000-0005-0000-0000-00001F4D0000}"/>
    <cellStyle name="Title 25" xfId="8200" xr:uid="{00000000-0005-0000-0000-0000204D0000}"/>
    <cellStyle name="Title 26" xfId="8201" xr:uid="{00000000-0005-0000-0000-0000214D0000}"/>
    <cellStyle name="Title 27" xfId="8202" xr:uid="{00000000-0005-0000-0000-0000224D0000}"/>
    <cellStyle name="Title 28" xfId="8203" xr:uid="{00000000-0005-0000-0000-0000234D0000}"/>
    <cellStyle name="Title 3" xfId="8204" xr:uid="{00000000-0005-0000-0000-0000244D0000}"/>
    <cellStyle name="Title 4" xfId="8205" xr:uid="{00000000-0005-0000-0000-0000254D0000}"/>
    <cellStyle name="Title 5" xfId="8206" xr:uid="{00000000-0005-0000-0000-0000264D0000}"/>
    <cellStyle name="Title 6" xfId="8207" xr:uid="{00000000-0005-0000-0000-0000274D0000}"/>
    <cellStyle name="Title 7" xfId="8208" xr:uid="{00000000-0005-0000-0000-0000284D0000}"/>
    <cellStyle name="Title 8" xfId="8209" xr:uid="{00000000-0005-0000-0000-0000294D0000}"/>
    <cellStyle name="Title 9" xfId="8210" xr:uid="{00000000-0005-0000-0000-00002A4D0000}"/>
    <cellStyle name="Title_RH et QS" xfId="8211" xr:uid="{00000000-0005-0000-0000-00002B4D0000}"/>
    <cellStyle name="Title2" xfId="8212" xr:uid="{00000000-0005-0000-0000-00002C4D0000}"/>
    <cellStyle name="Titles" xfId="8213" xr:uid="{00000000-0005-0000-0000-00002D4D0000}"/>
    <cellStyle name="TitleVertical" xfId="8214" xr:uid="{00000000-0005-0000-0000-00002E4D0000}"/>
    <cellStyle name="Titre 2" xfId="2758" xr:uid="{00000000-0005-0000-0000-00002F4D0000}"/>
    <cellStyle name="Titre 2 2" xfId="4168" xr:uid="{00000000-0005-0000-0000-0000304D0000}"/>
    <cellStyle name="Titre 2 3" xfId="4337" xr:uid="{00000000-0005-0000-0000-0000314D0000}"/>
    <cellStyle name="Titre 2 4" xfId="4255" xr:uid="{00000000-0005-0000-0000-0000324D0000}"/>
    <cellStyle name="Titre 2_RH et QS" xfId="8215" xr:uid="{00000000-0005-0000-0000-0000334D0000}"/>
    <cellStyle name="Titre 3" xfId="2759" xr:uid="{00000000-0005-0000-0000-0000344D0000}"/>
    <cellStyle name="Titre 3 2" xfId="4169" xr:uid="{00000000-0005-0000-0000-0000354D0000}"/>
    <cellStyle name="Titre 3_RH et QS" xfId="8216" xr:uid="{00000000-0005-0000-0000-0000364D0000}"/>
    <cellStyle name="Titre 4" xfId="2760" xr:uid="{00000000-0005-0000-0000-0000374D0000}"/>
    <cellStyle name="Titre 4 2" xfId="4170" xr:uid="{00000000-0005-0000-0000-0000384D0000}"/>
    <cellStyle name="Titre 4_RH et QS" xfId="8217" xr:uid="{00000000-0005-0000-0000-0000394D0000}"/>
    <cellStyle name="Titre 5" xfId="2761" xr:uid="{00000000-0005-0000-0000-00003A4D0000}"/>
    <cellStyle name="Titre 5 2" xfId="8218" xr:uid="{00000000-0005-0000-0000-00003B4D0000}"/>
    <cellStyle name="Titre 5_RH et QS" xfId="8219" xr:uid="{00000000-0005-0000-0000-00003C4D0000}"/>
    <cellStyle name="Titre 6" xfId="4171" xr:uid="{00000000-0005-0000-0000-00003D4D0000}"/>
    <cellStyle name="Titre 6 2" xfId="8220" xr:uid="{00000000-0005-0000-0000-00003E4D0000}"/>
    <cellStyle name="Titre 6_RH et QS" xfId="8221" xr:uid="{00000000-0005-0000-0000-00003F4D0000}"/>
    <cellStyle name="Titre 7 2" xfId="8222" xr:uid="{00000000-0005-0000-0000-0000404D0000}"/>
    <cellStyle name="Titre 8 2" xfId="8223" xr:uid="{00000000-0005-0000-0000-0000414D0000}"/>
    <cellStyle name="Titre de la feuille" xfId="2762" xr:uid="{00000000-0005-0000-0000-0000424D0000}"/>
    <cellStyle name="Titre 1 2" xfId="2763" xr:uid="{00000000-0005-0000-0000-0000434D0000}"/>
    <cellStyle name="Titre 1 2 2" xfId="4172" xr:uid="{00000000-0005-0000-0000-0000444D0000}"/>
    <cellStyle name="Titre 1 2 2 2" xfId="4549" xr:uid="{00000000-0005-0000-0000-0000454D0000}"/>
    <cellStyle name="Titre 1 2 2_Parc Mobile" xfId="8224" xr:uid="{00000000-0005-0000-0000-0000464D0000}"/>
    <cellStyle name="Titre 1 2_RH et QS" xfId="8225" xr:uid="{00000000-0005-0000-0000-0000474D0000}"/>
    <cellStyle name="Titre 1 3" xfId="2764" xr:uid="{00000000-0005-0000-0000-0000484D0000}"/>
    <cellStyle name="Titre 1 3 2" xfId="4173" xr:uid="{00000000-0005-0000-0000-0000494D0000}"/>
    <cellStyle name="Titre 1 3_RH et QS" xfId="8226" xr:uid="{00000000-0005-0000-0000-00004A4D0000}"/>
    <cellStyle name="Titre 1 4" xfId="2765" xr:uid="{00000000-0005-0000-0000-00004B4D0000}"/>
    <cellStyle name="Titre 1 4 2" xfId="4174" xr:uid="{00000000-0005-0000-0000-00004C4D0000}"/>
    <cellStyle name="Titre 1 4_RH et QS" xfId="8227" xr:uid="{00000000-0005-0000-0000-00004D4D0000}"/>
    <cellStyle name="Titre 1 5" xfId="2766" xr:uid="{00000000-0005-0000-0000-00004E4D0000}"/>
    <cellStyle name="Titre 1 5 2" xfId="8228" xr:uid="{00000000-0005-0000-0000-00004F4D0000}"/>
    <cellStyle name="Titre 1 5_RH et QS" xfId="8229" xr:uid="{00000000-0005-0000-0000-0000504D0000}"/>
    <cellStyle name="Titre 1 6" xfId="4175" xr:uid="{00000000-0005-0000-0000-0000514D0000}"/>
    <cellStyle name="Titre 1 6 2" xfId="8230" xr:uid="{00000000-0005-0000-0000-0000524D0000}"/>
    <cellStyle name="Titre 1 6_RH et QS" xfId="8231" xr:uid="{00000000-0005-0000-0000-0000534D0000}"/>
    <cellStyle name="Titre 1 7 2" xfId="8232" xr:uid="{00000000-0005-0000-0000-0000544D0000}"/>
    <cellStyle name="Titre 1 8 2" xfId="8233" xr:uid="{00000000-0005-0000-0000-0000554D0000}"/>
    <cellStyle name="Titre 2 2" xfId="2767" xr:uid="{00000000-0005-0000-0000-0000564D0000}"/>
    <cellStyle name="Titre 2 2 2" xfId="4176" xr:uid="{00000000-0005-0000-0000-0000574D0000}"/>
    <cellStyle name="Titre 2 2 2 2" xfId="4550" xr:uid="{00000000-0005-0000-0000-0000584D0000}"/>
    <cellStyle name="Titre 2 2 2_Parc Mobile" xfId="8234" xr:uid="{00000000-0005-0000-0000-0000594D0000}"/>
    <cellStyle name="Titre 2 2_RH et QS" xfId="8235" xr:uid="{00000000-0005-0000-0000-00005A4D0000}"/>
    <cellStyle name="Titre 2 3" xfId="2768" xr:uid="{00000000-0005-0000-0000-00005B4D0000}"/>
    <cellStyle name="Titre 2 3 2" xfId="4177" xr:uid="{00000000-0005-0000-0000-00005C4D0000}"/>
    <cellStyle name="Titre 2 3_RH et QS" xfId="8236" xr:uid="{00000000-0005-0000-0000-00005D4D0000}"/>
    <cellStyle name="Titre 2 4" xfId="2769" xr:uid="{00000000-0005-0000-0000-00005E4D0000}"/>
    <cellStyle name="Titre 2 4 2" xfId="4178" xr:uid="{00000000-0005-0000-0000-00005F4D0000}"/>
    <cellStyle name="Titre 2 4_RH et QS" xfId="8237" xr:uid="{00000000-0005-0000-0000-0000604D0000}"/>
    <cellStyle name="Titre 2 5" xfId="2770" xr:uid="{00000000-0005-0000-0000-0000614D0000}"/>
    <cellStyle name="Titre 2 5 2" xfId="8238" xr:uid="{00000000-0005-0000-0000-0000624D0000}"/>
    <cellStyle name="Titre 2 5_RH et QS" xfId="8239" xr:uid="{00000000-0005-0000-0000-0000634D0000}"/>
    <cellStyle name="Titre 2 6" xfId="4179" xr:uid="{00000000-0005-0000-0000-0000644D0000}"/>
    <cellStyle name="Titre 2 6 2" xfId="8240" xr:uid="{00000000-0005-0000-0000-0000654D0000}"/>
    <cellStyle name="Titre 2 6_RH et QS" xfId="8241" xr:uid="{00000000-0005-0000-0000-0000664D0000}"/>
    <cellStyle name="Titre 2 7 2" xfId="8242" xr:uid="{00000000-0005-0000-0000-0000674D0000}"/>
    <cellStyle name="Titre 2 8 2" xfId="8243" xr:uid="{00000000-0005-0000-0000-0000684D0000}"/>
    <cellStyle name="Titre 3 2" xfId="2771" xr:uid="{00000000-0005-0000-0000-0000694D0000}"/>
    <cellStyle name="Titre 3 2 2" xfId="4180" xr:uid="{00000000-0005-0000-0000-00006A4D0000}"/>
    <cellStyle name="Titre 3 2 2 2" xfId="4551" xr:uid="{00000000-0005-0000-0000-00006B4D0000}"/>
    <cellStyle name="Titre 3 2 2 2 2" xfId="17175" xr:uid="{00000000-0005-0000-0000-00006C4D0000}"/>
    <cellStyle name="Titre 3 2 2 2 3" xfId="19912" xr:uid="{00000000-0005-0000-0000-00006D4D0000}"/>
    <cellStyle name="Titre 3 2 2 3" xfId="17253" xr:uid="{00000000-0005-0000-0000-00006E4D0000}"/>
    <cellStyle name="Titre 3 2 2 4" xfId="19291" xr:uid="{00000000-0005-0000-0000-00006F4D0000}"/>
    <cellStyle name="Titre 3 2 2_Parc Mobile" xfId="8244" xr:uid="{00000000-0005-0000-0000-0000704D0000}"/>
    <cellStyle name="Titre 3 2 3" xfId="10330" xr:uid="{00000000-0005-0000-0000-0000714D0000}"/>
    <cellStyle name="Titre 3 2 4" xfId="13066" xr:uid="{00000000-0005-0000-0000-0000724D0000}"/>
    <cellStyle name="Titre 3 2 5" xfId="17095" xr:uid="{00000000-0005-0000-0000-0000734D0000}"/>
    <cellStyle name="Titre 3 2_RH et QS" xfId="8245" xr:uid="{00000000-0005-0000-0000-0000744D0000}"/>
    <cellStyle name="Titre 3 3" xfId="2772" xr:uid="{00000000-0005-0000-0000-0000754D0000}"/>
    <cellStyle name="Titre 3 3 2" xfId="4181" xr:uid="{00000000-0005-0000-0000-0000764D0000}"/>
    <cellStyle name="Titre 3 3 2 2" xfId="17252" xr:uid="{00000000-0005-0000-0000-0000774D0000}"/>
    <cellStyle name="Titre 3 3 2 3" xfId="19290" xr:uid="{00000000-0005-0000-0000-0000784D0000}"/>
    <cellStyle name="Titre 3 3 3" xfId="12913" xr:uid="{00000000-0005-0000-0000-0000794D0000}"/>
    <cellStyle name="Titre 3 3 4" xfId="17110" xr:uid="{00000000-0005-0000-0000-00007A4D0000}"/>
    <cellStyle name="Titre 3 3_RH et QS" xfId="8246" xr:uid="{00000000-0005-0000-0000-00007B4D0000}"/>
    <cellStyle name="Titre 3 4" xfId="2773" xr:uid="{00000000-0005-0000-0000-00007C4D0000}"/>
    <cellStyle name="Titre 3 4 2" xfId="4182" xr:uid="{00000000-0005-0000-0000-00007D4D0000}"/>
    <cellStyle name="Titre 3 4 2 2" xfId="17251" xr:uid="{00000000-0005-0000-0000-00007E4D0000}"/>
    <cellStyle name="Titre 3 4 2 3" xfId="8360" xr:uid="{00000000-0005-0000-0000-00007F4D0000}"/>
    <cellStyle name="Titre 3 4 3" xfId="17552" xr:uid="{00000000-0005-0000-0000-0000804D0000}"/>
    <cellStyle name="Titre 3 4 4" xfId="11689" xr:uid="{00000000-0005-0000-0000-0000814D0000}"/>
    <cellStyle name="Titre 3 4_RH et QS" xfId="8247" xr:uid="{00000000-0005-0000-0000-0000824D0000}"/>
    <cellStyle name="Titre 3 5" xfId="2774" xr:uid="{00000000-0005-0000-0000-0000834D0000}"/>
    <cellStyle name="Titre 3 5 2" xfId="8248" xr:uid="{00000000-0005-0000-0000-0000844D0000}"/>
    <cellStyle name="Titre 3 5 2 2" xfId="14255" xr:uid="{00000000-0005-0000-0000-0000854D0000}"/>
    <cellStyle name="Titre 3 5 2 3" xfId="19621" xr:uid="{00000000-0005-0000-0000-0000864D0000}"/>
    <cellStyle name="Titre 3 5 3" xfId="19064" xr:uid="{00000000-0005-0000-0000-0000874D0000}"/>
    <cellStyle name="Titre 3 5 4" xfId="19823" xr:uid="{00000000-0005-0000-0000-0000884D0000}"/>
    <cellStyle name="Titre 3 5_RH et QS" xfId="8249" xr:uid="{00000000-0005-0000-0000-0000894D0000}"/>
    <cellStyle name="Titre 3 6" xfId="4183" xr:uid="{00000000-0005-0000-0000-00008A4D0000}"/>
    <cellStyle name="Titre 3 6 2" xfId="8250" xr:uid="{00000000-0005-0000-0000-00008B4D0000}"/>
    <cellStyle name="Titre 3 6 2 2" xfId="14256" xr:uid="{00000000-0005-0000-0000-00008C4D0000}"/>
    <cellStyle name="Titre 3 6 2 3" xfId="19620" xr:uid="{00000000-0005-0000-0000-00008D4D0000}"/>
    <cellStyle name="Titre 3 6 3" xfId="17250" xr:uid="{00000000-0005-0000-0000-00008E4D0000}"/>
    <cellStyle name="Titre 3 6 4" xfId="8359" xr:uid="{00000000-0005-0000-0000-00008F4D0000}"/>
    <cellStyle name="Titre 3 6_RH et QS" xfId="8251" xr:uid="{00000000-0005-0000-0000-0000904D0000}"/>
    <cellStyle name="Titre 3 7 2" xfId="8252" xr:uid="{00000000-0005-0000-0000-0000914D0000}"/>
    <cellStyle name="Titre 3 7 2 2" xfId="14257" xr:uid="{00000000-0005-0000-0000-0000924D0000}"/>
    <cellStyle name="Titre 3 7 2 3" xfId="19619" xr:uid="{00000000-0005-0000-0000-0000934D0000}"/>
    <cellStyle name="Titre 3 8 2" xfId="8253" xr:uid="{00000000-0005-0000-0000-0000944D0000}"/>
    <cellStyle name="Titre 3 8 2 2" xfId="14258" xr:uid="{00000000-0005-0000-0000-0000954D0000}"/>
    <cellStyle name="Titre 3 8 2 3" xfId="19618" xr:uid="{00000000-0005-0000-0000-0000964D0000}"/>
    <cellStyle name="Titre 4 2" xfId="2775" xr:uid="{00000000-0005-0000-0000-0000974D0000}"/>
    <cellStyle name="Titre 4 2 2" xfId="4184" xr:uid="{00000000-0005-0000-0000-0000984D0000}"/>
    <cellStyle name="Titre 4 2 2 2" xfId="4552" xr:uid="{00000000-0005-0000-0000-0000994D0000}"/>
    <cellStyle name="Titre 4 2 2_Parc Mobile" xfId="8254" xr:uid="{00000000-0005-0000-0000-00009A4D0000}"/>
    <cellStyle name="Titre 4 2_RH et QS" xfId="8255" xr:uid="{00000000-0005-0000-0000-00009B4D0000}"/>
    <cellStyle name="Titre 4 3" xfId="2776" xr:uid="{00000000-0005-0000-0000-00009C4D0000}"/>
    <cellStyle name="Titre 4 3 2" xfId="4185" xr:uid="{00000000-0005-0000-0000-00009D4D0000}"/>
    <cellStyle name="Titre 4 3_RH et QS" xfId="8256" xr:uid="{00000000-0005-0000-0000-00009E4D0000}"/>
    <cellStyle name="Titre 4 4" xfId="2777" xr:uid="{00000000-0005-0000-0000-00009F4D0000}"/>
    <cellStyle name="Titre 4 4 2" xfId="4186" xr:uid="{00000000-0005-0000-0000-0000A04D0000}"/>
    <cellStyle name="Titre 4 4_RH et QS" xfId="8257" xr:uid="{00000000-0005-0000-0000-0000A14D0000}"/>
    <cellStyle name="Titre 4 5" xfId="2778" xr:uid="{00000000-0005-0000-0000-0000A24D0000}"/>
    <cellStyle name="Titre 4 5 2" xfId="8258" xr:uid="{00000000-0005-0000-0000-0000A34D0000}"/>
    <cellStyle name="Titre 4 5_RH et QS" xfId="8259" xr:uid="{00000000-0005-0000-0000-0000A44D0000}"/>
    <cellStyle name="Titre 4 6" xfId="4187" xr:uid="{00000000-0005-0000-0000-0000A54D0000}"/>
    <cellStyle name="Titre 4 6 2" xfId="8260" xr:uid="{00000000-0005-0000-0000-0000A64D0000}"/>
    <cellStyle name="Titre 4 6_RH et QS" xfId="8261" xr:uid="{00000000-0005-0000-0000-0000A74D0000}"/>
    <cellStyle name="Titre 4 7 2" xfId="8262" xr:uid="{00000000-0005-0000-0000-0000A84D0000}"/>
    <cellStyle name="Titre 4 8 2" xfId="8263" xr:uid="{00000000-0005-0000-0000-0000A94D0000}"/>
    <cellStyle name="Top_Border" xfId="2779" xr:uid="{00000000-0005-0000-0000-0000AA4D0000}"/>
    <cellStyle name="Total" xfId="3703" builtinId="25" customBuiltin="1"/>
    <cellStyle name="Total 10" xfId="8264" xr:uid="{00000000-0005-0000-0000-0000AC4D0000}"/>
    <cellStyle name="Total 11" xfId="8265" xr:uid="{00000000-0005-0000-0000-0000AD4D0000}"/>
    <cellStyle name="Total 12" xfId="8266" xr:uid="{00000000-0005-0000-0000-0000AE4D0000}"/>
    <cellStyle name="Total 13" xfId="8267" xr:uid="{00000000-0005-0000-0000-0000AF4D0000}"/>
    <cellStyle name="Total 14" xfId="8268" xr:uid="{00000000-0005-0000-0000-0000B04D0000}"/>
    <cellStyle name="Total 15" xfId="8269" xr:uid="{00000000-0005-0000-0000-0000B14D0000}"/>
    <cellStyle name="Total 16" xfId="8270" xr:uid="{00000000-0005-0000-0000-0000B24D0000}"/>
    <cellStyle name="Total 17" xfId="8271" xr:uid="{00000000-0005-0000-0000-0000B34D0000}"/>
    <cellStyle name="Total 18" xfId="8272" xr:uid="{00000000-0005-0000-0000-0000B44D0000}"/>
    <cellStyle name="Total 19" xfId="8273" xr:uid="{00000000-0005-0000-0000-0000B54D0000}"/>
    <cellStyle name="Total 2" xfId="2780" xr:uid="{00000000-0005-0000-0000-0000B64D0000}"/>
    <cellStyle name="Total 2 10" xfId="15016" xr:uid="{00000000-0005-0000-0000-0000B74D0000}"/>
    <cellStyle name="Total 2 10 2" xfId="18758" xr:uid="{00000000-0005-0000-0000-0000B84D0000}"/>
    <cellStyle name="Total 2 10 3" xfId="19665" xr:uid="{00000000-0005-0000-0000-0000B94D0000}"/>
    <cellStyle name="Total 2 10 4" xfId="12598" xr:uid="{00000000-0005-0000-0000-0000BA4D0000}"/>
    <cellStyle name="Total 2 10 5" xfId="9348" xr:uid="{00000000-0005-0000-0000-0000BB4D0000}"/>
    <cellStyle name="Total 2 11" xfId="10026" xr:uid="{00000000-0005-0000-0000-0000BC4D0000}"/>
    <cellStyle name="Total 2 12" xfId="12540" xr:uid="{00000000-0005-0000-0000-0000BD4D0000}"/>
    <cellStyle name="Total 2 13" xfId="19403" xr:uid="{00000000-0005-0000-0000-0000BE4D0000}"/>
    <cellStyle name="Total 2 14" xfId="19367" xr:uid="{00000000-0005-0000-0000-0000BF4D0000}"/>
    <cellStyle name="Total 2 15" xfId="19255" xr:uid="{00000000-0005-0000-0000-0000C04D0000}"/>
    <cellStyle name="Total 2 2" xfId="4188" xr:uid="{00000000-0005-0000-0000-0000C14D0000}"/>
    <cellStyle name="Total 2 2 2" xfId="4553" xr:uid="{00000000-0005-0000-0000-0000C24D0000}"/>
    <cellStyle name="Total 2 2 2 2" xfId="15537" xr:uid="{00000000-0005-0000-0000-0000C34D0000}"/>
    <cellStyle name="Total 2 2 2 2 2" xfId="19105" xr:uid="{00000000-0005-0000-0000-0000C44D0000}"/>
    <cellStyle name="Total 2 2 2 2 3" xfId="19783" xr:uid="{00000000-0005-0000-0000-0000C54D0000}"/>
    <cellStyle name="Total 2 2 2 2 4" xfId="20133" xr:uid="{00000000-0005-0000-0000-0000C64D0000}"/>
    <cellStyle name="Total 2 2 2 2 5" xfId="20162" xr:uid="{00000000-0005-0000-0000-0000C74D0000}"/>
    <cellStyle name="Total 2 2 2 3" xfId="11298" xr:uid="{00000000-0005-0000-0000-0000C84D0000}"/>
    <cellStyle name="Total 2 2 2 4" xfId="10067" xr:uid="{00000000-0005-0000-0000-0000C94D0000}"/>
    <cellStyle name="Total 2 2 2 5" xfId="19343" xr:uid="{00000000-0005-0000-0000-0000CA4D0000}"/>
    <cellStyle name="Total 2 2 2 6" xfId="17094" xr:uid="{00000000-0005-0000-0000-0000CB4D0000}"/>
    <cellStyle name="Total 2 2 2 7" xfId="20135" xr:uid="{00000000-0005-0000-0000-0000CC4D0000}"/>
    <cellStyle name="Total 2 2 3" xfId="15354" xr:uid="{00000000-0005-0000-0000-0000CD4D0000}"/>
    <cellStyle name="Total 2 2 3 2" xfId="19023" xr:uid="{00000000-0005-0000-0000-0000CE4D0000}"/>
    <cellStyle name="Total 2 2 3 3" xfId="19722" xr:uid="{00000000-0005-0000-0000-0000CF4D0000}"/>
    <cellStyle name="Total 2 2 3 4" xfId="17336" xr:uid="{00000000-0005-0000-0000-0000D04D0000}"/>
    <cellStyle name="Total 2 2 3 5" xfId="19132" xr:uid="{00000000-0005-0000-0000-0000D14D0000}"/>
    <cellStyle name="Total 2 2 4" xfId="10984" xr:uid="{00000000-0005-0000-0000-0000D24D0000}"/>
    <cellStyle name="Total 2 2 5" xfId="10307" xr:uid="{00000000-0005-0000-0000-0000D34D0000}"/>
    <cellStyle name="Total 2 2 6" xfId="17249" xr:uid="{00000000-0005-0000-0000-0000D44D0000}"/>
    <cellStyle name="Total 2 2 7" xfId="8358" xr:uid="{00000000-0005-0000-0000-0000D54D0000}"/>
    <cellStyle name="Total 2 2 8" xfId="17096" xr:uid="{00000000-0005-0000-0000-0000D64D0000}"/>
    <cellStyle name="Total 2 2_Parc Mobile" xfId="8274" xr:uid="{00000000-0005-0000-0000-0000D74D0000}"/>
    <cellStyle name="Total 2 3" xfId="8275" xr:uid="{00000000-0005-0000-0000-0000D84D0000}"/>
    <cellStyle name="Total 2 4" xfId="8276" xr:uid="{00000000-0005-0000-0000-0000D94D0000}"/>
    <cellStyle name="Total 2 5" xfId="8277" xr:uid="{00000000-0005-0000-0000-0000DA4D0000}"/>
    <cellStyle name="Total 2 6" xfId="8278" xr:uid="{00000000-0005-0000-0000-0000DB4D0000}"/>
    <cellStyle name="Total 2 7" xfId="8279" xr:uid="{00000000-0005-0000-0000-0000DC4D0000}"/>
    <cellStyle name="Total 2 8" xfId="8280" xr:uid="{00000000-0005-0000-0000-0000DD4D0000}"/>
    <cellStyle name="Total 2 9" xfId="8281" xr:uid="{00000000-0005-0000-0000-0000DE4D0000}"/>
    <cellStyle name="Total 2_RH et QS" xfId="8282" xr:uid="{00000000-0005-0000-0000-0000DF4D0000}"/>
    <cellStyle name="Total 20" xfId="8283" xr:uid="{00000000-0005-0000-0000-0000E04D0000}"/>
    <cellStyle name="Total 21" xfId="8284" xr:uid="{00000000-0005-0000-0000-0000E14D0000}"/>
    <cellStyle name="Total 22" xfId="8285" xr:uid="{00000000-0005-0000-0000-0000E24D0000}"/>
    <cellStyle name="Total 23" xfId="8286" xr:uid="{00000000-0005-0000-0000-0000E34D0000}"/>
    <cellStyle name="Total 24" xfId="8287" xr:uid="{00000000-0005-0000-0000-0000E44D0000}"/>
    <cellStyle name="Total 25" xfId="8288" xr:uid="{00000000-0005-0000-0000-0000E54D0000}"/>
    <cellStyle name="Total 26" xfId="8289" xr:uid="{00000000-0005-0000-0000-0000E64D0000}"/>
    <cellStyle name="Total 27" xfId="8290" xr:uid="{00000000-0005-0000-0000-0000E74D0000}"/>
    <cellStyle name="Total 28" xfId="8291" xr:uid="{00000000-0005-0000-0000-0000E84D0000}"/>
    <cellStyle name="Total 29 2" xfId="8292" xr:uid="{00000000-0005-0000-0000-0000E94D0000}"/>
    <cellStyle name="Total 3" xfId="2781" xr:uid="{00000000-0005-0000-0000-0000EA4D0000}"/>
    <cellStyle name="Total 3 2" xfId="4189" xr:uid="{00000000-0005-0000-0000-0000EB4D0000}"/>
    <cellStyle name="Total 3 2 2" xfId="15355" xr:uid="{00000000-0005-0000-0000-0000EC4D0000}"/>
    <cellStyle name="Total 3 2 2 2" xfId="19024" xr:uid="{00000000-0005-0000-0000-0000ED4D0000}"/>
    <cellStyle name="Total 3 2 2 3" xfId="19723" xr:uid="{00000000-0005-0000-0000-0000EE4D0000}"/>
    <cellStyle name="Total 3 2 2 4" xfId="17244" xr:uid="{00000000-0005-0000-0000-0000EF4D0000}"/>
    <cellStyle name="Total 3 2 2 5" xfId="19400" xr:uid="{00000000-0005-0000-0000-0000F04D0000}"/>
    <cellStyle name="Total 3 2 3" xfId="10985" xr:uid="{00000000-0005-0000-0000-0000F14D0000}"/>
    <cellStyle name="Total 3 2 4" xfId="9276" xr:uid="{00000000-0005-0000-0000-0000F24D0000}"/>
    <cellStyle name="Total 3 2 5" xfId="17248" xr:uid="{00000000-0005-0000-0000-0000F34D0000}"/>
    <cellStyle name="Total 3 2 6" xfId="8357" xr:uid="{00000000-0005-0000-0000-0000F44D0000}"/>
    <cellStyle name="Total 3 2 7" xfId="8524" xr:uid="{00000000-0005-0000-0000-0000F54D0000}"/>
    <cellStyle name="Total 3 3" xfId="15017" xr:uid="{00000000-0005-0000-0000-0000F64D0000}"/>
    <cellStyle name="Total 3 3 2" xfId="18759" xr:uid="{00000000-0005-0000-0000-0000F74D0000}"/>
    <cellStyle name="Total 3 3 3" xfId="19666" xr:uid="{00000000-0005-0000-0000-0000F84D0000}"/>
    <cellStyle name="Total 3 3 4" xfId="9277" xr:uid="{00000000-0005-0000-0000-0000F94D0000}"/>
    <cellStyle name="Total 3 3 5" xfId="17553" xr:uid="{00000000-0005-0000-0000-0000FA4D0000}"/>
    <cellStyle name="Total 3 4" xfId="10027" xr:uid="{00000000-0005-0000-0000-0000FB4D0000}"/>
    <cellStyle name="Total 3 5" xfId="12537" xr:uid="{00000000-0005-0000-0000-0000FC4D0000}"/>
    <cellStyle name="Total 3 6" xfId="17551" xr:uid="{00000000-0005-0000-0000-0000FD4D0000}"/>
    <cellStyle name="Total 3 7" xfId="10636" xr:uid="{00000000-0005-0000-0000-0000FE4D0000}"/>
    <cellStyle name="Total 3 8" xfId="19911" xr:uid="{00000000-0005-0000-0000-0000FF4D0000}"/>
    <cellStyle name="Total 3_Parc Mobile" xfId="8293" xr:uid="{00000000-0005-0000-0000-0000004E0000}"/>
    <cellStyle name="Total 30 2" xfId="8294" xr:uid="{00000000-0005-0000-0000-0000014E0000}"/>
    <cellStyle name="Total 31 2" xfId="8295" xr:uid="{00000000-0005-0000-0000-0000024E0000}"/>
    <cellStyle name="Total 32 2" xfId="8296" xr:uid="{00000000-0005-0000-0000-0000034E0000}"/>
    <cellStyle name="Total 33 2" xfId="8297" xr:uid="{00000000-0005-0000-0000-0000044E0000}"/>
    <cellStyle name="Total 34 2" xfId="8298" xr:uid="{00000000-0005-0000-0000-0000054E0000}"/>
    <cellStyle name="Total 4" xfId="2782" xr:uid="{00000000-0005-0000-0000-0000064E0000}"/>
    <cellStyle name="Total 4 2" xfId="4190" xr:uid="{00000000-0005-0000-0000-0000074E0000}"/>
    <cellStyle name="Total 4 2 2" xfId="15356" xr:uid="{00000000-0005-0000-0000-0000084E0000}"/>
    <cellStyle name="Total 4 2 2 2" xfId="19025" xr:uid="{00000000-0005-0000-0000-0000094E0000}"/>
    <cellStyle name="Total 4 2 2 3" xfId="19724" xr:uid="{00000000-0005-0000-0000-00000A4E0000}"/>
    <cellStyle name="Total 4 2 2 4" xfId="17245" xr:uid="{00000000-0005-0000-0000-00000B4E0000}"/>
    <cellStyle name="Total 4 2 2 5" xfId="14263" xr:uid="{00000000-0005-0000-0000-00000C4E0000}"/>
    <cellStyle name="Total 4 2 3" xfId="10986" xr:uid="{00000000-0005-0000-0000-00000D4E0000}"/>
    <cellStyle name="Total 4 2 4" xfId="9275" xr:uid="{00000000-0005-0000-0000-00000E4E0000}"/>
    <cellStyle name="Total 4 2 5" xfId="17247" xr:uid="{00000000-0005-0000-0000-00000F4E0000}"/>
    <cellStyle name="Total 4 2 6" xfId="19293" xr:uid="{00000000-0005-0000-0000-0000104E0000}"/>
    <cellStyle name="Total 4 2 7" xfId="19909" xr:uid="{00000000-0005-0000-0000-0000114E0000}"/>
    <cellStyle name="Total 4 3" xfId="15018" xr:uid="{00000000-0005-0000-0000-0000124E0000}"/>
    <cellStyle name="Total 4 3 2" xfId="18760" xr:uid="{00000000-0005-0000-0000-0000134E0000}"/>
    <cellStyle name="Total 4 3 3" xfId="19667" xr:uid="{00000000-0005-0000-0000-0000144E0000}"/>
    <cellStyle name="Total 4 3 4" xfId="18062" xr:uid="{00000000-0005-0000-0000-0000154E0000}"/>
    <cellStyle name="Total 4 3 5" xfId="18968" xr:uid="{00000000-0005-0000-0000-0000164E0000}"/>
    <cellStyle name="Total 4 4" xfId="10028" xr:uid="{00000000-0005-0000-0000-0000174E0000}"/>
    <cellStyle name="Total 4 5" xfId="12534" xr:uid="{00000000-0005-0000-0000-0000184E0000}"/>
    <cellStyle name="Total 4 6" xfId="17550" xr:uid="{00000000-0005-0000-0000-0000194E0000}"/>
    <cellStyle name="Total 4 7" xfId="19729" xr:uid="{00000000-0005-0000-0000-00001A4E0000}"/>
    <cellStyle name="Total 4 8" xfId="13023" xr:uid="{00000000-0005-0000-0000-00001B4E0000}"/>
    <cellStyle name="Total 4_Parc Mobile" xfId="8299" xr:uid="{00000000-0005-0000-0000-00001C4E0000}"/>
    <cellStyle name="Total 5" xfId="2783" xr:uid="{00000000-0005-0000-0000-00001D4E0000}"/>
    <cellStyle name="Total 5 2" xfId="15019" xr:uid="{00000000-0005-0000-0000-00001E4E0000}"/>
    <cellStyle name="Total 5 2 2" xfId="18761" xr:uid="{00000000-0005-0000-0000-00001F4E0000}"/>
    <cellStyle name="Total 5 2 3" xfId="19668" xr:uid="{00000000-0005-0000-0000-0000204E0000}"/>
    <cellStyle name="Total 5 2 4" xfId="12595" xr:uid="{00000000-0005-0000-0000-0000214E0000}"/>
    <cellStyle name="Total 5 2 5" xfId="18993" xr:uid="{00000000-0005-0000-0000-0000224E0000}"/>
    <cellStyle name="Total 5 3" xfId="10029" xr:uid="{00000000-0005-0000-0000-0000234E0000}"/>
    <cellStyle name="Total 5 4" xfId="12531" xr:uid="{00000000-0005-0000-0000-0000244E0000}"/>
    <cellStyle name="Total 5 5" xfId="19231" xr:uid="{00000000-0005-0000-0000-0000254E0000}"/>
    <cellStyle name="Total 5 6" xfId="19933" xr:uid="{00000000-0005-0000-0000-0000264E0000}"/>
    <cellStyle name="Total 5 7" xfId="20134" xr:uid="{00000000-0005-0000-0000-0000274E0000}"/>
    <cellStyle name="Total 6" xfId="4191" xr:uid="{00000000-0005-0000-0000-0000284E0000}"/>
    <cellStyle name="Total 6 2" xfId="15357" xr:uid="{00000000-0005-0000-0000-0000294E0000}"/>
    <cellStyle name="Total 6 2 2" xfId="19026" xr:uid="{00000000-0005-0000-0000-00002A4E0000}"/>
    <cellStyle name="Total 6 2 3" xfId="19725" xr:uid="{00000000-0005-0000-0000-00002B4E0000}"/>
    <cellStyle name="Total 6 2 4" xfId="17337" xr:uid="{00000000-0005-0000-0000-00002C4E0000}"/>
    <cellStyle name="Total 6 2 5" xfId="17546" xr:uid="{00000000-0005-0000-0000-00002D4E0000}"/>
    <cellStyle name="Total 6 3" xfId="10987" xr:uid="{00000000-0005-0000-0000-00002E4E0000}"/>
    <cellStyle name="Total 6 4" xfId="10306" xr:uid="{00000000-0005-0000-0000-00002F4E0000}"/>
    <cellStyle name="Total 6 5" xfId="17246" xr:uid="{00000000-0005-0000-0000-0000304E0000}"/>
    <cellStyle name="Total 6 6" xfId="19292" xr:uid="{00000000-0005-0000-0000-0000314E0000}"/>
    <cellStyle name="Total 6 7" xfId="19908" xr:uid="{00000000-0005-0000-0000-0000324E0000}"/>
    <cellStyle name="Total 7" xfId="8300" xr:uid="{00000000-0005-0000-0000-0000334E0000}"/>
    <cellStyle name="Total 8" xfId="8301" xr:uid="{00000000-0005-0000-0000-0000344E0000}"/>
    <cellStyle name="Total 9" xfId="8302" xr:uid="{00000000-0005-0000-0000-0000354E0000}"/>
    <cellStyle name="Tusental (0)_pldt" xfId="8303" xr:uid="{00000000-0005-0000-0000-0000364E0000}"/>
    <cellStyle name="Tusental_NPV" xfId="8304" xr:uid="{00000000-0005-0000-0000-0000374E0000}"/>
    <cellStyle name="Underline" xfId="2784" xr:uid="{00000000-0005-0000-0000-0000384E0000}"/>
    <cellStyle name="Underline 2" xfId="10030" xr:uid="{00000000-0005-0000-0000-0000394E0000}"/>
    <cellStyle name="Unlocked" xfId="8305" xr:uid="{00000000-0005-0000-0000-00003A4E0000}"/>
    <cellStyle name="Unlocked 2" xfId="17083" xr:uid="{00000000-0005-0000-0000-00003B4E0000}"/>
    <cellStyle name="Unlocked 2 2" xfId="19613" xr:uid="{00000000-0005-0000-0000-00003C4E0000}"/>
    <cellStyle name="Unlocked 2 3" xfId="20127" xr:uid="{00000000-0005-0000-0000-00003D4E0000}"/>
    <cellStyle name="Unlocked 2 4" xfId="20160" xr:uid="{00000000-0005-0000-0000-00003E4E0000}"/>
    <cellStyle name="Unlocked 2 5" xfId="20184" xr:uid="{00000000-0005-0000-0000-00003F4E0000}"/>
    <cellStyle name="Unlocked 3" xfId="14267" xr:uid="{00000000-0005-0000-0000-0000404E0000}"/>
    <cellStyle name="Valuta (0)_pldt" xfId="8306" xr:uid="{00000000-0005-0000-0000-0000414E0000}"/>
    <cellStyle name="Valuta [0]_RESULTS" xfId="8307" xr:uid="{00000000-0005-0000-0000-0000424E0000}"/>
    <cellStyle name="Valuta_NPV" xfId="8308" xr:uid="{00000000-0005-0000-0000-0000434E0000}"/>
    <cellStyle name="Vérification 2" xfId="2785" xr:uid="{00000000-0005-0000-0000-0000454E0000}"/>
    <cellStyle name="Vérification 2 2" xfId="4192" xr:uid="{00000000-0005-0000-0000-0000464E0000}"/>
    <cellStyle name="Vérification 2_RH et QS" xfId="8309" xr:uid="{00000000-0005-0000-0000-0000474E0000}"/>
    <cellStyle name="Vérification 3" xfId="2786" xr:uid="{00000000-0005-0000-0000-0000484E0000}"/>
    <cellStyle name="Vérification 3 2" xfId="4193" xr:uid="{00000000-0005-0000-0000-0000494E0000}"/>
    <cellStyle name="Vérification 3_RH et QS" xfId="8310" xr:uid="{00000000-0005-0000-0000-00004A4E0000}"/>
    <cellStyle name="Vérification 4" xfId="2787" xr:uid="{00000000-0005-0000-0000-00004B4E0000}"/>
    <cellStyle name="Vérification 4 2" xfId="8311" xr:uid="{00000000-0005-0000-0000-00004C4E0000}"/>
    <cellStyle name="Vérification 4_RH et QS" xfId="8312" xr:uid="{00000000-0005-0000-0000-00004D4E0000}"/>
    <cellStyle name="Vérification 5" xfId="4194" xr:uid="{00000000-0005-0000-0000-00004E4E0000}"/>
    <cellStyle name="Vérification 5 2" xfId="8313" xr:uid="{00000000-0005-0000-0000-00004F4E0000}"/>
    <cellStyle name="Vérification 5_RH et QS" xfId="8314" xr:uid="{00000000-0005-0000-0000-0000504E0000}"/>
    <cellStyle name="Vérification 6" xfId="4195" xr:uid="{00000000-0005-0000-0000-0000514E0000}"/>
    <cellStyle name="Vérification 6 2" xfId="8315" xr:uid="{00000000-0005-0000-0000-0000524E0000}"/>
    <cellStyle name="Vérification 6_RH et QS" xfId="8316" xr:uid="{00000000-0005-0000-0000-0000534E0000}"/>
    <cellStyle name="Vérification 7 2" xfId="8317" xr:uid="{00000000-0005-0000-0000-0000544E0000}"/>
    <cellStyle name="Vérification 8 2" xfId="8318" xr:uid="{00000000-0005-0000-0000-0000554E0000}"/>
    <cellStyle name="ViewDate" xfId="2788" xr:uid="{00000000-0005-0000-0000-0000564E0000}"/>
    <cellStyle name="ViewDetailDate" xfId="2789" xr:uid="{00000000-0005-0000-0000-0000574E0000}"/>
    <cellStyle name="ViewDetailDate 2" xfId="15020" xr:uid="{00000000-0005-0000-0000-0000584E0000}"/>
    <cellStyle name="ViewDetailDate 2 2" xfId="18762" xr:uid="{00000000-0005-0000-0000-0000594E0000}"/>
    <cellStyle name="ViewDetailDate 2 3" xfId="19669" xr:uid="{00000000-0005-0000-0000-00005A4E0000}"/>
    <cellStyle name="ViewDetailDate 3" xfId="10031" xr:uid="{00000000-0005-0000-0000-00005B4E0000}"/>
    <cellStyle name="ViewDetailDate 4" xfId="12518" xr:uid="{00000000-0005-0000-0000-00005C4E0000}"/>
    <cellStyle name="ViewDetailDate 5" xfId="19402" xr:uid="{00000000-0005-0000-0000-00005D4E0000}"/>
    <cellStyle name="ViewDetailDate 6" xfId="19315" xr:uid="{00000000-0005-0000-0000-00005E4E0000}"/>
    <cellStyle name="ViewDetailInt" xfId="2790" xr:uid="{00000000-0005-0000-0000-00005F4E0000}"/>
    <cellStyle name="ViewDetailInt 2" xfId="15021" xr:uid="{00000000-0005-0000-0000-0000604E0000}"/>
    <cellStyle name="ViewDetailInt 2 2" xfId="18763" xr:uid="{00000000-0005-0000-0000-0000614E0000}"/>
    <cellStyle name="ViewDetailInt 2 3" xfId="19670" xr:uid="{00000000-0005-0000-0000-0000624E0000}"/>
    <cellStyle name="ViewDetailInt 3" xfId="10032" xr:uid="{00000000-0005-0000-0000-0000634E0000}"/>
    <cellStyle name="ViewDetailInt 4" xfId="12515" xr:uid="{00000000-0005-0000-0000-0000644E0000}"/>
    <cellStyle name="ViewDetailInt 5" xfId="17549" xr:uid="{00000000-0005-0000-0000-0000654E0000}"/>
    <cellStyle name="ViewDetailInt 6" xfId="9614" xr:uid="{00000000-0005-0000-0000-0000664E0000}"/>
    <cellStyle name="ViewDetailPct" xfId="2791" xr:uid="{00000000-0005-0000-0000-0000674E0000}"/>
    <cellStyle name="ViewDetailPct 2" xfId="15022" xr:uid="{00000000-0005-0000-0000-0000684E0000}"/>
    <cellStyle name="ViewDetailPct 2 2" xfId="18764" xr:uid="{00000000-0005-0000-0000-0000694E0000}"/>
    <cellStyle name="ViewDetailPct 2 3" xfId="19671" xr:uid="{00000000-0005-0000-0000-00006A4E0000}"/>
    <cellStyle name="ViewDetailPct 3" xfId="10033" xr:uid="{00000000-0005-0000-0000-00006B4E0000}"/>
    <cellStyle name="ViewDetailPct 4" xfId="12512" xr:uid="{00000000-0005-0000-0000-00006C4E0000}"/>
    <cellStyle name="ViewDetailPct 5" xfId="8507" xr:uid="{00000000-0005-0000-0000-00006D4E0000}"/>
    <cellStyle name="ViewDetailPct 6" xfId="19802" xr:uid="{00000000-0005-0000-0000-00006E4E0000}"/>
    <cellStyle name="ViewGrndTotalInt" xfId="2792" xr:uid="{00000000-0005-0000-0000-00006F4E0000}"/>
    <cellStyle name="ViewGrndTotalInt 2" xfId="15023" xr:uid="{00000000-0005-0000-0000-0000704E0000}"/>
    <cellStyle name="ViewGrndTotalInt 2 2" xfId="18765" xr:uid="{00000000-0005-0000-0000-0000714E0000}"/>
    <cellStyle name="ViewGrndTotalInt 2 3" xfId="19672" xr:uid="{00000000-0005-0000-0000-0000724E0000}"/>
    <cellStyle name="ViewGrndTotalInt 3" xfId="10034" xr:uid="{00000000-0005-0000-0000-0000734E0000}"/>
    <cellStyle name="ViewGrndTotalInt 4" xfId="12509" xr:uid="{00000000-0005-0000-0000-0000744E0000}"/>
    <cellStyle name="ViewGrndTotalInt 5" xfId="9055" xr:uid="{00000000-0005-0000-0000-0000754E0000}"/>
    <cellStyle name="ViewGrndTotalInt 6" xfId="19932" xr:uid="{00000000-0005-0000-0000-0000764E0000}"/>
    <cellStyle name="ViewGrndTotalPct" xfId="2793" xr:uid="{00000000-0005-0000-0000-0000774E0000}"/>
    <cellStyle name="ViewGrndTotalPct 2" xfId="15024" xr:uid="{00000000-0005-0000-0000-0000784E0000}"/>
    <cellStyle name="ViewGrndTotalPct 2 2" xfId="18766" xr:uid="{00000000-0005-0000-0000-0000794E0000}"/>
    <cellStyle name="ViewGrndTotalPct 2 3" xfId="19673" xr:uid="{00000000-0005-0000-0000-00007A4E0000}"/>
    <cellStyle name="ViewGrndTotalPct 3" xfId="10035" xr:uid="{00000000-0005-0000-0000-00007B4E0000}"/>
    <cellStyle name="ViewGrndTotalPct 4" xfId="12506" xr:uid="{00000000-0005-0000-0000-00007C4E0000}"/>
    <cellStyle name="ViewGrndTotalPct 5" xfId="19062" xr:uid="{00000000-0005-0000-0000-00007D4E0000}"/>
    <cellStyle name="ViewGrndTotalPct 6" xfId="13065" xr:uid="{00000000-0005-0000-0000-00007E4E0000}"/>
    <cellStyle name="ViewHide" xfId="2794" xr:uid="{00000000-0005-0000-0000-00007F4E0000}"/>
    <cellStyle name="ViewHide 2" xfId="15025" xr:uid="{00000000-0005-0000-0000-0000804E0000}"/>
    <cellStyle name="ViewHide 3" xfId="10036" xr:uid="{00000000-0005-0000-0000-0000814E0000}"/>
    <cellStyle name="ViewTotal" xfId="2795" xr:uid="{00000000-0005-0000-0000-0000824E0000}"/>
    <cellStyle name="ViewTotal 2" xfId="15026" xr:uid="{00000000-0005-0000-0000-0000834E0000}"/>
    <cellStyle name="ViewTotal 2 2" xfId="18767" xr:uid="{00000000-0005-0000-0000-0000844E0000}"/>
    <cellStyle name="ViewTotal 2 3" xfId="19674" xr:uid="{00000000-0005-0000-0000-0000854E0000}"/>
    <cellStyle name="ViewTotal 3" xfId="10037" xr:uid="{00000000-0005-0000-0000-0000864E0000}"/>
    <cellStyle name="ViewTotal 4" xfId="12501" xr:uid="{00000000-0005-0000-0000-0000874E0000}"/>
    <cellStyle name="ViewTotal 5" xfId="17548" xr:uid="{00000000-0005-0000-0000-0000884E0000}"/>
    <cellStyle name="ViewTotal 6" xfId="17238" xr:uid="{00000000-0005-0000-0000-0000894E0000}"/>
    <cellStyle name="ViewTotalHide" xfId="2796" xr:uid="{00000000-0005-0000-0000-00008A4E0000}"/>
    <cellStyle name="ViewTotalHide 2" xfId="15027" xr:uid="{00000000-0005-0000-0000-00008B4E0000}"/>
    <cellStyle name="ViewTotalHide 2 2" xfId="18768" xr:uid="{00000000-0005-0000-0000-00008C4E0000}"/>
    <cellStyle name="ViewTotalHide 2 3" xfId="19675" xr:uid="{00000000-0005-0000-0000-00008D4E0000}"/>
    <cellStyle name="ViewTotalHide 3" xfId="10038" xr:uid="{00000000-0005-0000-0000-00008E4E0000}"/>
    <cellStyle name="ViewTotalHide 4" xfId="12498" xr:uid="{00000000-0005-0000-0000-00008F4E0000}"/>
    <cellStyle name="ViewTotalHide 5" xfId="19037" xr:uid="{00000000-0005-0000-0000-0000904E0000}"/>
    <cellStyle name="ViewTotalHide 6" xfId="10078" xr:uid="{00000000-0005-0000-0000-0000914E0000}"/>
    <cellStyle name="ViewTotalInt" xfId="2797" xr:uid="{00000000-0005-0000-0000-0000924E0000}"/>
    <cellStyle name="ViewTotalInt 2" xfId="15028" xr:uid="{00000000-0005-0000-0000-0000934E0000}"/>
    <cellStyle name="ViewTotalInt 2 2" xfId="18769" xr:uid="{00000000-0005-0000-0000-0000944E0000}"/>
    <cellStyle name="ViewTotalInt 2 3" xfId="19676" xr:uid="{00000000-0005-0000-0000-0000954E0000}"/>
    <cellStyle name="ViewTotalInt 3" xfId="10039" xr:uid="{00000000-0005-0000-0000-0000964E0000}"/>
    <cellStyle name="ViewTotalInt 4" xfId="12496" xr:uid="{00000000-0005-0000-0000-0000974E0000}"/>
    <cellStyle name="ViewTotalInt 5" xfId="19401" xr:uid="{00000000-0005-0000-0000-0000984E0000}"/>
    <cellStyle name="ViewTotalInt 6" xfId="10455" xr:uid="{00000000-0005-0000-0000-0000994E0000}"/>
    <cellStyle name="ViewTotalPct" xfId="2798" xr:uid="{00000000-0005-0000-0000-00009A4E0000}"/>
    <cellStyle name="ViewTotalPct 2" xfId="15029" xr:uid="{00000000-0005-0000-0000-00009B4E0000}"/>
    <cellStyle name="ViewTotalPct 2 2" xfId="18770" xr:uid="{00000000-0005-0000-0000-00009C4E0000}"/>
    <cellStyle name="ViewTotalPct 2 3" xfId="19677" xr:uid="{00000000-0005-0000-0000-00009D4E0000}"/>
    <cellStyle name="ViewTotalPct 3" xfId="10040" xr:uid="{00000000-0005-0000-0000-00009E4E0000}"/>
    <cellStyle name="ViewTotalPct 4" xfId="12494" xr:uid="{00000000-0005-0000-0000-00009F4E0000}"/>
    <cellStyle name="ViewTotalPct 5" xfId="17547" xr:uid="{00000000-0005-0000-0000-0000A04E0000}"/>
    <cellStyle name="ViewTotalPct 6" xfId="19686" xr:uid="{00000000-0005-0000-0000-0000A14E0000}"/>
    <cellStyle name="Virgule fixe" xfId="2799" xr:uid="{00000000-0005-0000-0000-0000A24E0000}"/>
    <cellStyle name="Währung [0]_Acquisition stats" xfId="2800" xr:uid="{00000000-0005-0000-0000-0000A34E0000}"/>
    <cellStyle name="Währung_Acquisition stats" xfId="2801" xr:uid="{00000000-0005-0000-0000-0000A44E0000}"/>
    <cellStyle name="Walutowy [0]_12" xfId="2802" xr:uid="{00000000-0005-0000-0000-0000A54E0000}"/>
    <cellStyle name="Walutowy_12" xfId="2803" xr:uid="{00000000-0005-0000-0000-0000A64E0000}"/>
    <cellStyle name="Warning" xfId="2804" xr:uid="{00000000-0005-0000-0000-0000A74E0000}"/>
    <cellStyle name="Warning Text" xfId="3701" builtinId="11" customBuiltin="1"/>
    <cellStyle name="Warning Text 10" xfId="8319" xr:uid="{00000000-0005-0000-0000-0000A84E0000}"/>
    <cellStyle name="Warning Text 11" xfId="8320" xr:uid="{00000000-0005-0000-0000-0000A94E0000}"/>
    <cellStyle name="Warning Text 12" xfId="8321" xr:uid="{00000000-0005-0000-0000-0000AA4E0000}"/>
    <cellStyle name="Warning Text 13" xfId="8322" xr:uid="{00000000-0005-0000-0000-0000AB4E0000}"/>
    <cellStyle name="Warning Text 14" xfId="8323" xr:uid="{00000000-0005-0000-0000-0000AC4E0000}"/>
    <cellStyle name="Warning Text 15" xfId="8324" xr:uid="{00000000-0005-0000-0000-0000AD4E0000}"/>
    <cellStyle name="Warning Text 16" xfId="8325" xr:uid="{00000000-0005-0000-0000-0000AE4E0000}"/>
    <cellStyle name="Warning Text 17" xfId="8326" xr:uid="{00000000-0005-0000-0000-0000AF4E0000}"/>
    <cellStyle name="Warning Text 18" xfId="8327" xr:uid="{00000000-0005-0000-0000-0000B04E0000}"/>
    <cellStyle name="Warning Text 19" xfId="8328" xr:uid="{00000000-0005-0000-0000-0000B14E0000}"/>
    <cellStyle name="Warning Text 2" xfId="8329" xr:uid="{00000000-0005-0000-0000-0000B24E0000}"/>
    <cellStyle name="Warning Text 20" xfId="8330" xr:uid="{00000000-0005-0000-0000-0000B34E0000}"/>
    <cellStyle name="Warning Text 21" xfId="8331" xr:uid="{00000000-0005-0000-0000-0000B44E0000}"/>
    <cellStyle name="Warning Text 22" xfId="8332" xr:uid="{00000000-0005-0000-0000-0000B54E0000}"/>
    <cellStyle name="Warning Text 23" xfId="8333" xr:uid="{00000000-0005-0000-0000-0000B64E0000}"/>
    <cellStyle name="Warning Text 24" xfId="8334" xr:uid="{00000000-0005-0000-0000-0000B74E0000}"/>
    <cellStyle name="Warning Text 25" xfId="8335" xr:uid="{00000000-0005-0000-0000-0000B84E0000}"/>
    <cellStyle name="Warning Text 26" xfId="8336" xr:uid="{00000000-0005-0000-0000-0000B94E0000}"/>
    <cellStyle name="Warning Text 27" xfId="8337" xr:uid="{00000000-0005-0000-0000-0000BA4E0000}"/>
    <cellStyle name="Warning Text 28" xfId="8338" xr:uid="{00000000-0005-0000-0000-0000BB4E0000}"/>
    <cellStyle name="Warning Text 3" xfId="8339" xr:uid="{00000000-0005-0000-0000-0000BC4E0000}"/>
    <cellStyle name="Warning Text 4" xfId="8340" xr:uid="{00000000-0005-0000-0000-0000BD4E0000}"/>
    <cellStyle name="Warning Text 5" xfId="8341" xr:uid="{00000000-0005-0000-0000-0000BE4E0000}"/>
    <cellStyle name="Warning Text 6" xfId="8342" xr:uid="{00000000-0005-0000-0000-0000BF4E0000}"/>
    <cellStyle name="Warning Text 7" xfId="8343" xr:uid="{00000000-0005-0000-0000-0000C04E0000}"/>
    <cellStyle name="Warning Text 8" xfId="8344" xr:uid="{00000000-0005-0000-0000-0000C14E0000}"/>
    <cellStyle name="Warning Text 9" xfId="8345" xr:uid="{00000000-0005-0000-0000-0000C24E0000}"/>
    <cellStyle name="Warning_Parc Mobile" xfId="8346" xr:uid="{00000000-0005-0000-0000-0000C34E0000}"/>
    <cellStyle name="WHead - Style2" xfId="8347" xr:uid="{00000000-0005-0000-0000-0000C44E0000}"/>
    <cellStyle name="WHead - Style2 2" xfId="14268" xr:uid="{00000000-0005-0000-0000-0000C54E0000}"/>
    <cellStyle name="x" xfId="8348" xr:uid="{00000000-0005-0000-0000-0000C64E0000}"/>
    <cellStyle name="x 2" xfId="17084" xr:uid="{00000000-0005-0000-0000-0000C74E0000}"/>
    <cellStyle name="x 2 2" xfId="19614" xr:uid="{00000000-0005-0000-0000-0000C84E0000}"/>
    <cellStyle name="x 2 3" xfId="20128" xr:uid="{00000000-0005-0000-0000-0000C94E0000}"/>
    <cellStyle name="x 2 4" xfId="20161" xr:uid="{00000000-0005-0000-0000-0000CA4E0000}"/>
    <cellStyle name="x 3" xfId="14269" xr:uid="{00000000-0005-0000-0000-0000CB4E0000}"/>
    <cellStyle name="x_RH et QS" xfId="8349" xr:uid="{00000000-0005-0000-0000-0000CC4E0000}"/>
    <cellStyle name="Year" xfId="2805" xr:uid="{00000000-0005-0000-0000-0000CD4E0000}"/>
    <cellStyle name="Year 2" xfId="2806" xr:uid="{00000000-0005-0000-0000-0000CE4E0000}"/>
    <cellStyle name="Year_RH et QS" xfId="8350" xr:uid="{00000000-0005-0000-0000-0000CF4E0000}"/>
    <cellStyle name="Years" xfId="2807" xr:uid="{00000000-0005-0000-0000-0000D04E0000}"/>
    <cellStyle name="Yellow" xfId="2808" xr:uid="{00000000-0005-0000-0000-0000D14E0000}"/>
    <cellStyle name="Βασικό_τιμοκατ-σύμβασης-for-diekat" xfId="8351" xr:uid="{00000000-0005-0000-0000-0000D24E0000}"/>
    <cellStyle name="Обычный_PrimTel-offer-r2" xfId="8352" xr:uid="{00000000-0005-0000-0000-0000D34E0000}"/>
    <cellStyle name="一般_1999_CORP ACCTG" xfId="2809" xr:uid="{00000000-0005-0000-0000-0000D44E0000}"/>
    <cellStyle name="千位[0]_laroux" xfId="2810" xr:uid="{00000000-0005-0000-0000-0000D54E0000}"/>
    <cellStyle name="千位_laroux" xfId="2811" xr:uid="{00000000-0005-0000-0000-0000D64E0000}"/>
    <cellStyle name="千位分隔_IRAQI" xfId="2812" xr:uid="{00000000-0005-0000-0000-0000D74E0000}"/>
    <cellStyle name="千分位[0]_laroux" xfId="2813" xr:uid="{00000000-0005-0000-0000-0000D84E0000}"/>
    <cellStyle name="千分位_laroux" xfId="2814" xr:uid="{00000000-0005-0000-0000-0000D94E0000}"/>
    <cellStyle name="常规_1622720030624011detail" xfId="2815" xr:uid="{00000000-0005-0000-0000-0000DA4E0000}"/>
    <cellStyle name="普通_laroux" xfId="2816" xr:uid="{00000000-0005-0000-0000-0000DB4E0000}"/>
    <cellStyle name="標準_NTT G.Lite Pricing Jan 25th" xfId="8353" xr:uid="{00000000-0005-0000-0000-0000DC4E0000}"/>
    <cellStyle name="貨幣 [0]_PERSONAL" xfId="2817" xr:uid="{00000000-0005-0000-0000-0000DD4E0000}"/>
    <cellStyle name="貨幣_PERSONAL" xfId="2818" xr:uid="{00000000-0005-0000-0000-0000DE4E0000}"/>
    <cellStyle name="通貨 [0.00]_NTT G.Lite Pricing Jan 25th" xfId="8354" xr:uid="{00000000-0005-0000-0000-0000DF4E0000}"/>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99FF66"/>
      <color rgb="FFFF0066"/>
      <color rgb="FFC0C0C0"/>
      <color rgb="FFFF0000"/>
      <color rgb="FF00FF00"/>
      <color rgb="FF00FFFF"/>
      <color rgb="FF000099"/>
      <color rgb="FFFFFE00"/>
      <color rgb="FF0000FF"/>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3.xml"/><Relationship Id="rId21" Type="http://schemas.openxmlformats.org/officeDocument/2006/relationships/worksheet" Target="worksheets/sheet21.xml"/><Relationship Id="rId42" Type="http://schemas.openxmlformats.org/officeDocument/2006/relationships/externalLink" Target="externalLinks/externalLink8.xml"/><Relationship Id="rId63" Type="http://schemas.openxmlformats.org/officeDocument/2006/relationships/externalLink" Target="externalLinks/externalLink29.xml"/><Relationship Id="rId84" Type="http://schemas.openxmlformats.org/officeDocument/2006/relationships/externalLink" Target="externalLinks/externalLink50.xml"/><Relationship Id="rId138" Type="http://schemas.openxmlformats.org/officeDocument/2006/relationships/externalLink" Target="externalLinks/externalLink104.xml"/><Relationship Id="rId159" Type="http://schemas.openxmlformats.org/officeDocument/2006/relationships/externalLink" Target="externalLinks/externalLink125.xml"/><Relationship Id="rId170" Type="http://schemas.openxmlformats.org/officeDocument/2006/relationships/externalLink" Target="externalLinks/externalLink136.xml"/><Relationship Id="rId191" Type="http://schemas.openxmlformats.org/officeDocument/2006/relationships/externalLink" Target="externalLinks/externalLink157.xml"/><Relationship Id="rId205" Type="http://schemas.openxmlformats.org/officeDocument/2006/relationships/externalLink" Target="externalLinks/externalLink171.xml"/><Relationship Id="rId107" Type="http://schemas.openxmlformats.org/officeDocument/2006/relationships/externalLink" Target="externalLinks/externalLink73.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externalLink" Target="externalLinks/externalLink19.xml"/><Relationship Id="rId74" Type="http://schemas.openxmlformats.org/officeDocument/2006/relationships/externalLink" Target="externalLinks/externalLink40.xml"/><Relationship Id="rId128" Type="http://schemas.openxmlformats.org/officeDocument/2006/relationships/externalLink" Target="externalLinks/externalLink94.xml"/><Relationship Id="rId149" Type="http://schemas.openxmlformats.org/officeDocument/2006/relationships/externalLink" Target="externalLinks/externalLink115.xml"/><Relationship Id="rId5" Type="http://schemas.openxmlformats.org/officeDocument/2006/relationships/worksheet" Target="worksheets/sheet5.xml"/><Relationship Id="rId95" Type="http://schemas.openxmlformats.org/officeDocument/2006/relationships/externalLink" Target="externalLinks/externalLink61.xml"/><Relationship Id="rId160" Type="http://schemas.openxmlformats.org/officeDocument/2006/relationships/externalLink" Target="externalLinks/externalLink126.xml"/><Relationship Id="rId181" Type="http://schemas.openxmlformats.org/officeDocument/2006/relationships/externalLink" Target="externalLinks/externalLink147.xml"/><Relationship Id="rId22" Type="http://schemas.openxmlformats.org/officeDocument/2006/relationships/worksheet" Target="worksheets/sheet22.xml"/><Relationship Id="rId43" Type="http://schemas.openxmlformats.org/officeDocument/2006/relationships/externalLink" Target="externalLinks/externalLink9.xml"/><Relationship Id="rId64" Type="http://schemas.openxmlformats.org/officeDocument/2006/relationships/externalLink" Target="externalLinks/externalLink30.xml"/><Relationship Id="rId118" Type="http://schemas.openxmlformats.org/officeDocument/2006/relationships/externalLink" Target="externalLinks/externalLink84.xml"/><Relationship Id="rId139" Type="http://schemas.openxmlformats.org/officeDocument/2006/relationships/externalLink" Target="externalLinks/externalLink105.xml"/><Relationship Id="rId85" Type="http://schemas.openxmlformats.org/officeDocument/2006/relationships/externalLink" Target="externalLinks/externalLink51.xml"/><Relationship Id="rId150" Type="http://schemas.openxmlformats.org/officeDocument/2006/relationships/externalLink" Target="externalLinks/externalLink116.xml"/><Relationship Id="rId171" Type="http://schemas.openxmlformats.org/officeDocument/2006/relationships/externalLink" Target="externalLinks/externalLink137.xml"/><Relationship Id="rId192" Type="http://schemas.openxmlformats.org/officeDocument/2006/relationships/externalLink" Target="externalLinks/externalLink158.xml"/><Relationship Id="rId206" Type="http://schemas.openxmlformats.org/officeDocument/2006/relationships/externalLink" Target="externalLinks/externalLink17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74.xml"/><Relationship Id="rId129" Type="http://schemas.openxmlformats.org/officeDocument/2006/relationships/externalLink" Target="externalLinks/externalLink95.xml"/><Relationship Id="rId54" Type="http://schemas.openxmlformats.org/officeDocument/2006/relationships/externalLink" Target="externalLinks/externalLink20.xml"/><Relationship Id="rId75" Type="http://schemas.openxmlformats.org/officeDocument/2006/relationships/externalLink" Target="externalLinks/externalLink41.xml"/><Relationship Id="rId96" Type="http://schemas.openxmlformats.org/officeDocument/2006/relationships/externalLink" Target="externalLinks/externalLink62.xml"/><Relationship Id="rId140" Type="http://schemas.openxmlformats.org/officeDocument/2006/relationships/externalLink" Target="externalLinks/externalLink106.xml"/><Relationship Id="rId161" Type="http://schemas.openxmlformats.org/officeDocument/2006/relationships/externalLink" Target="externalLinks/externalLink127.xml"/><Relationship Id="rId182" Type="http://schemas.openxmlformats.org/officeDocument/2006/relationships/externalLink" Target="externalLinks/externalLink148.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85.xml"/><Relationship Id="rId44" Type="http://schemas.openxmlformats.org/officeDocument/2006/relationships/externalLink" Target="externalLinks/externalLink10.xml"/><Relationship Id="rId65" Type="http://schemas.openxmlformats.org/officeDocument/2006/relationships/externalLink" Target="externalLinks/externalLink31.xml"/><Relationship Id="rId86" Type="http://schemas.openxmlformats.org/officeDocument/2006/relationships/externalLink" Target="externalLinks/externalLink52.xml"/><Relationship Id="rId130" Type="http://schemas.openxmlformats.org/officeDocument/2006/relationships/externalLink" Target="externalLinks/externalLink96.xml"/><Relationship Id="rId151" Type="http://schemas.openxmlformats.org/officeDocument/2006/relationships/externalLink" Target="externalLinks/externalLink117.xml"/><Relationship Id="rId172" Type="http://schemas.openxmlformats.org/officeDocument/2006/relationships/externalLink" Target="externalLinks/externalLink138.xml"/><Relationship Id="rId193" Type="http://schemas.openxmlformats.org/officeDocument/2006/relationships/externalLink" Target="externalLinks/externalLink159.xml"/><Relationship Id="rId207" Type="http://schemas.openxmlformats.org/officeDocument/2006/relationships/externalLink" Target="externalLinks/externalLink173.xml"/><Relationship Id="rId13" Type="http://schemas.openxmlformats.org/officeDocument/2006/relationships/worksheet" Target="worksheets/sheet13.xml"/><Relationship Id="rId109" Type="http://schemas.openxmlformats.org/officeDocument/2006/relationships/externalLink" Target="externalLinks/externalLink75.xml"/><Relationship Id="rId34" Type="http://schemas.openxmlformats.org/officeDocument/2006/relationships/worksheet" Target="worksheets/sheet34.xml"/><Relationship Id="rId55" Type="http://schemas.openxmlformats.org/officeDocument/2006/relationships/externalLink" Target="externalLinks/externalLink21.xml"/><Relationship Id="rId76" Type="http://schemas.openxmlformats.org/officeDocument/2006/relationships/externalLink" Target="externalLinks/externalLink42.xml"/><Relationship Id="rId97" Type="http://schemas.openxmlformats.org/officeDocument/2006/relationships/externalLink" Target="externalLinks/externalLink63.xml"/><Relationship Id="rId120" Type="http://schemas.openxmlformats.org/officeDocument/2006/relationships/externalLink" Target="externalLinks/externalLink86.xml"/><Relationship Id="rId141" Type="http://schemas.openxmlformats.org/officeDocument/2006/relationships/externalLink" Target="externalLinks/externalLink107.xml"/><Relationship Id="rId7" Type="http://schemas.openxmlformats.org/officeDocument/2006/relationships/worksheet" Target="worksheets/sheet7.xml"/><Relationship Id="rId162" Type="http://schemas.openxmlformats.org/officeDocument/2006/relationships/externalLink" Target="externalLinks/externalLink128.xml"/><Relationship Id="rId183" Type="http://schemas.openxmlformats.org/officeDocument/2006/relationships/externalLink" Target="externalLinks/externalLink149.xml"/><Relationship Id="rId24" Type="http://schemas.openxmlformats.org/officeDocument/2006/relationships/worksheet" Target="worksheets/sheet24.xml"/><Relationship Id="rId45" Type="http://schemas.openxmlformats.org/officeDocument/2006/relationships/externalLink" Target="externalLinks/externalLink11.xml"/><Relationship Id="rId66" Type="http://schemas.openxmlformats.org/officeDocument/2006/relationships/externalLink" Target="externalLinks/externalLink32.xml"/><Relationship Id="rId87" Type="http://schemas.openxmlformats.org/officeDocument/2006/relationships/externalLink" Target="externalLinks/externalLink53.xml"/><Relationship Id="rId110" Type="http://schemas.openxmlformats.org/officeDocument/2006/relationships/externalLink" Target="externalLinks/externalLink76.xml"/><Relationship Id="rId131" Type="http://schemas.openxmlformats.org/officeDocument/2006/relationships/externalLink" Target="externalLinks/externalLink97.xml"/><Relationship Id="rId61" Type="http://schemas.openxmlformats.org/officeDocument/2006/relationships/externalLink" Target="externalLinks/externalLink27.xml"/><Relationship Id="rId82" Type="http://schemas.openxmlformats.org/officeDocument/2006/relationships/externalLink" Target="externalLinks/externalLink48.xml"/><Relationship Id="rId152" Type="http://schemas.openxmlformats.org/officeDocument/2006/relationships/externalLink" Target="externalLinks/externalLink118.xml"/><Relationship Id="rId173" Type="http://schemas.openxmlformats.org/officeDocument/2006/relationships/externalLink" Target="externalLinks/externalLink139.xml"/><Relationship Id="rId194" Type="http://schemas.openxmlformats.org/officeDocument/2006/relationships/externalLink" Target="externalLinks/externalLink160.xml"/><Relationship Id="rId199" Type="http://schemas.openxmlformats.org/officeDocument/2006/relationships/externalLink" Target="externalLinks/externalLink165.xml"/><Relationship Id="rId203" Type="http://schemas.openxmlformats.org/officeDocument/2006/relationships/externalLink" Target="externalLinks/externalLink169.xml"/><Relationship Id="rId208"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externalLink" Target="externalLinks/externalLink1.xml"/><Relationship Id="rId56" Type="http://schemas.openxmlformats.org/officeDocument/2006/relationships/externalLink" Target="externalLinks/externalLink22.xml"/><Relationship Id="rId77" Type="http://schemas.openxmlformats.org/officeDocument/2006/relationships/externalLink" Target="externalLinks/externalLink43.xml"/><Relationship Id="rId100" Type="http://schemas.openxmlformats.org/officeDocument/2006/relationships/externalLink" Target="externalLinks/externalLink66.xml"/><Relationship Id="rId105" Type="http://schemas.openxmlformats.org/officeDocument/2006/relationships/externalLink" Target="externalLinks/externalLink71.xml"/><Relationship Id="rId126" Type="http://schemas.openxmlformats.org/officeDocument/2006/relationships/externalLink" Target="externalLinks/externalLink92.xml"/><Relationship Id="rId147" Type="http://schemas.openxmlformats.org/officeDocument/2006/relationships/externalLink" Target="externalLinks/externalLink113.xml"/><Relationship Id="rId168"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17.xml"/><Relationship Id="rId72" Type="http://schemas.openxmlformats.org/officeDocument/2006/relationships/externalLink" Target="externalLinks/externalLink38.xml"/><Relationship Id="rId93" Type="http://schemas.openxmlformats.org/officeDocument/2006/relationships/externalLink" Target="externalLinks/externalLink59.xml"/><Relationship Id="rId98" Type="http://schemas.openxmlformats.org/officeDocument/2006/relationships/externalLink" Target="externalLinks/externalLink64.xml"/><Relationship Id="rId121" Type="http://schemas.openxmlformats.org/officeDocument/2006/relationships/externalLink" Target="externalLinks/externalLink87.xml"/><Relationship Id="rId142" Type="http://schemas.openxmlformats.org/officeDocument/2006/relationships/externalLink" Target="externalLinks/externalLink108.xml"/><Relationship Id="rId163" Type="http://schemas.openxmlformats.org/officeDocument/2006/relationships/externalLink" Target="externalLinks/externalLink129.xml"/><Relationship Id="rId184" Type="http://schemas.openxmlformats.org/officeDocument/2006/relationships/externalLink" Target="externalLinks/externalLink150.xml"/><Relationship Id="rId189" Type="http://schemas.openxmlformats.org/officeDocument/2006/relationships/externalLink" Target="externalLinks/externalLink15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2.xml"/><Relationship Id="rId67" Type="http://schemas.openxmlformats.org/officeDocument/2006/relationships/externalLink" Target="externalLinks/externalLink33.xml"/><Relationship Id="rId116" Type="http://schemas.openxmlformats.org/officeDocument/2006/relationships/externalLink" Target="externalLinks/externalLink82.xml"/><Relationship Id="rId137" Type="http://schemas.openxmlformats.org/officeDocument/2006/relationships/externalLink" Target="externalLinks/externalLink103.xml"/><Relationship Id="rId158" Type="http://schemas.openxmlformats.org/officeDocument/2006/relationships/externalLink" Target="externalLinks/externalLink124.xml"/><Relationship Id="rId20" Type="http://schemas.openxmlformats.org/officeDocument/2006/relationships/worksheet" Target="worksheets/sheet20.xml"/><Relationship Id="rId41" Type="http://schemas.openxmlformats.org/officeDocument/2006/relationships/externalLink" Target="externalLinks/externalLink7.xml"/><Relationship Id="rId62" Type="http://schemas.openxmlformats.org/officeDocument/2006/relationships/externalLink" Target="externalLinks/externalLink28.xml"/><Relationship Id="rId83" Type="http://schemas.openxmlformats.org/officeDocument/2006/relationships/externalLink" Target="externalLinks/externalLink49.xml"/><Relationship Id="rId88" Type="http://schemas.openxmlformats.org/officeDocument/2006/relationships/externalLink" Target="externalLinks/externalLink54.xml"/><Relationship Id="rId111" Type="http://schemas.openxmlformats.org/officeDocument/2006/relationships/externalLink" Target="externalLinks/externalLink77.xml"/><Relationship Id="rId132" Type="http://schemas.openxmlformats.org/officeDocument/2006/relationships/externalLink" Target="externalLinks/externalLink98.xml"/><Relationship Id="rId153" Type="http://schemas.openxmlformats.org/officeDocument/2006/relationships/externalLink" Target="externalLinks/externalLink119.xml"/><Relationship Id="rId174" Type="http://schemas.openxmlformats.org/officeDocument/2006/relationships/externalLink" Target="externalLinks/externalLink140.xml"/><Relationship Id="rId179" Type="http://schemas.openxmlformats.org/officeDocument/2006/relationships/externalLink" Target="externalLinks/externalLink145.xml"/><Relationship Id="rId195" Type="http://schemas.openxmlformats.org/officeDocument/2006/relationships/externalLink" Target="externalLinks/externalLink161.xml"/><Relationship Id="rId209" Type="http://schemas.openxmlformats.org/officeDocument/2006/relationships/styles" Target="styles.xml"/><Relationship Id="rId190" Type="http://schemas.openxmlformats.org/officeDocument/2006/relationships/externalLink" Target="externalLinks/externalLink156.xml"/><Relationship Id="rId204" Type="http://schemas.openxmlformats.org/officeDocument/2006/relationships/externalLink" Target="externalLinks/externalLink170.xml"/><Relationship Id="rId15" Type="http://schemas.openxmlformats.org/officeDocument/2006/relationships/worksheet" Target="worksheets/sheet15.xml"/><Relationship Id="rId36" Type="http://schemas.openxmlformats.org/officeDocument/2006/relationships/externalLink" Target="externalLinks/externalLink2.xml"/><Relationship Id="rId57" Type="http://schemas.openxmlformats.org/officeDocument/2006/relationships/externalLink" Target="externalLinks/externalLink23.xml"/><Relationship Id="rId106" Type="http://schemas.openxmlformats.org/officeDocument/2006/relationships/externalLink" Target="externalLinks/externalLink72.xml"/><Relationship Id="rId127" Type="http://schemas.openxmlformats.org/officeDocument/2006/relationships/externalLink" Target="externalLinks/externalLink9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externalLink" Target="externalLinks/externalLink18.xml"/><Relationship Id="rId73" Type="http://schemas.openxmlformats.org/officeDocument/2006/relationships/externalLink" Target="externalLinks/externalLink39.xml"/><Relationship Id="rId78" Type="http://schemas.openxmlformats.org/officeDocument/2006/relationships/externalLink" Target="externalLinks/externalLink44.xml"/><Relationship Id="rId94" Type="http://schemas.openxmlformats.org/officeDocument/2006/relationships/externalLink" Target="externalLinks/externalLink60.xml"/><Relationship Id="rId99" Type="http://schemas.openxmlformats.org/officeDocument/2006/relationships/externalLink" Target="externalLinks/externalLink65.xml"/><Relationship Id="rId101" Type="http://schemas.openxmlformats.org/officeDocument/2006/relationships/externalLink" Target="externalLinks/externalLink67.xml"/><Relationship Id="rId122" Type="http://schemas.openxmlformats.org/officeDocument/2006/relationships/externalLink" Target="externalLinks/externalLink88.xml"/><Relationship Id="rId143" Type="http://schemas.openxmlformats.org/officeDocument/2006/relationships/externalLink" Target="externalLinks/externalLink109.xml"/><Relationship Id="rId148" Type="http://schemas.openxmlformats.org/officeDocument/2006/relationships/externalLink" Target="externalLinks/externalLink114.xml"/><Relationship Id="rId164" Type="http://schemas.openxmlformats.org/officeDocument/2006/relationships/externalLink" Target="externalLinks/externalLink130.xml"/><Relationship Id="rId169" Type="http://schemas.openxmlformats.org/officeDocument/2006/relationships/externalLink" Target="externalLinks/externalLink135.xml"/><Relationship Id="rId185" Type="http://schemas.openxmlformats.org/officeDocument/2006/relationships/externalLink" Target="externalLinks/externalLink15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46.xml"/><Relationship Id="rId210" Type="http://schemas.openxmlformats.org/officeDocument/2006/relationships/sharedStrings" Target="sharedStrings.xml"/><Relationship Id="rId26" Type="http://schemas.openxmlformats.org/officeDocument/2006/relationships/worksheet" Target="worksheets/sheet26.xml"/><Relationship Id="rId47" Type="http://schemas.openxmlformats.org/officeDocument/2006/relationships/externalLink" Target="externalLinks/externalLink13.xml"/><Relationship Id="rId68" Type="http://schemas.openxmlformats.org/officeDocument/2006/relationships/externalLink" Target="externalLinks/externalLink34.xml"/><Relationship Id="rId89" Type="http://schemas.openxmlformats.org/officeDocument/2006/relationships/externalLink" Target="externalLinks/externalLink55.xml"/><Relationship Id="rId112" Type="http://schemas.openxmlformats.org/officeDocument/2006/relationships/externalLink" Target="externalLinks/externalLink78.xml"/><Relationship Id="rId133" Type="http://schemas.openxmlformats.org/officeDocument/2006/relationships/externalLink" Target="externalLinks/externalLink99.xml"/><Relationship Id="rId154" Type="http://schemas.openxmlformats.org/officeDocument/2006/relationships/externalLink" Target="externalLinks/externalLink120.xml"/><Relationship Id="rId175" Type="http://schemas.openxmlformats.org/officeDocument/2006/relationships/externalLink" Target="externalLinks/externalLink141.xml"/><Relationship Id="rId196" Type="http://schemas.openxmlformats.org/officeDocument/2006/relationships/externalLink" Target="externalLinks/externalLink162.xml"/><Relationship Id="rId200" Type="http://schemas.openxmlformats.org/officeDocument/2006/relationships/externalLink" Target="externalLinks/externalLink166.xml"/><Relationship Id="rId16" Type="http://schemas.openxmlformats.org/officeDocument/2006/relationships/worksheet" Target="worksheets/sheet16.xml"/><Relationship Id="rId37" Type="http://schemas.openxmlformats.org/officeDocument/2006/relationships/externalLink" Target="externalLinks/externalLink3.xml"/><Relationship Id="rId58" Type="http://schemas.openxmlformats.org/officeDocument/2006/relationships/externalLink" Target="externalLinks/externalLink24.xml"/><Relationship Id="rId79" Type="http://schemas.openxmlformats.org/officeDocument/2006/relationships/externalLink" Target="externalLinks/externalLink45.xml"/><Relationship Id="rId102" Type="http://schemas.openxmlformats.org/officeDocument/2006/relationships/externalLink" Target="externalLinks/externalLink68.xml"/><Relationship Id="rId123" Type="http://schemas.openxmlformats.org/officeDocument/2006/relationships/externalLink" Target="externalLinks/externalLink89.xml"/><Relationship Id="rId144" Type="http://schemas.openxmlformats.org/officeDocument/2006/relationships/externalLink" Target="externalLinks/externalLink110.xml"/><Relationship Id="rId90" Type="http://schemas.openxmlformats.org/officeDocument/2006/relationships/externalLink" Target="externalLinks/externalLink56.xml"/><Relationship Id="rId165" Type="http://schemas.openxmlformats.org/officeDocument/2006/relationships/externalLink" Target="externalLinks/externalLink131.xml"/><Relationship Id="rId186" Type="http://schemas.openxmlformats.org/officeDocument/2006/relationships/externalLink" Target="externalLinks/externalLink152.xml"/><Relationship Id="rId211" Type="http://schemas.openxmlformats.org/officeDocument/2006/relationships/calcChain" Target="calcChain.xml"/><Relationship Id="rId27" Type="http://schemas.openxmlformats.org/officeDocument/2006/relationships/worksheet" Target="worksheets/sheet27.xml"/><Relationship Id="rId48" Type="http://schemas.openxmlformats.org/officeDocument/2006/relationships/externalLink" Target="externalLinks/externalLink14.xml"/><Relationship Id="rId69" Type="http://schemas.openxmlformats.org/officeDocument/2006/relationships/externalLink" Target="externalLinks/externalLink35.xml"/><Relationship Id="rId113" Type="http://schemas.openxmlformats.org/officeDocument/2006/relationships/externalLink" Target="externalLinks/externalLink79.xml"/><Relationship Id="rId134" Type="http://schemas.openxmlformats.org/officeDocument/2006/relationships/externalLink" Target="externalLinks/externalLink100.xml"/><Relationship Id="rId80" Type="http://schemas.openxmlformats.org/officeDocument/2006/relationships/externalLink" Target="externalLinks/externalLink46.xml"/><Relationship Id="rId155" Type="http://schemas.openxmlformats.org/officeDocument/2006/relationships/externalLink" Target="externalLinks/externalLink121.xml"/><Relationship Id="rId176" Type="http://schemas.openxmlformats.org/officeDocument/2006/relationships/externalLink" Target="externalLinks/externalLink142.xml"/><Relationship Id="rId197" Type="http://schemas.openxmlformats.org/officeDocument/2006/relationships/externalLink" Target="externalLinks/externalLink163.xml"/><Relationship Id="rId201" Type="http://schemas.openxmlformats.org/officeDocument/2006/relationships/externalLink" Target="externalLinks/externalLink167.xml"/><Relationship Id="rId17" Type="http://schemas.openxmlformats.org/officeDocument/2006/relationships/worksheet" Target="worksheets/sheet17.xml"/><Relationship Id="rId38" Type="http://schemas.openxmlformats.org/officeDocument/2006/relationships/externalLink" Target="externalLinks/externalLink4.xml"/><Relationship Id="rId59" Type="http://schemas.openxmlformats.org/officeDocument/2006/relationships/externalLink" Target="externalLinks/externalLink25.xml"/><Relationship Id="rId103" Type="http://schemas.openxmlformats.org/officeDocument/2006/relationships/externalLink" Target="externalLinks/externalLink69.xml"/><Relationship Id="rId124" Type="http://schemas.openxmlformats.org/officeDocument/2006/relationships/externalLink" Target="externalLinks/externalLink90.xml"/><Relationship Id="rId70" Type="http://schemas.openxmlformats.org/officeDocument/2006/relationships/externalLink" Target="externalLinks/externalLink36.xml"/><Relationship Id="rId91" Type="http://schemas.openxmlformats.org/officeDocument/2006/relationships/externalLink" Target="externalLinks/externalLink57.xml"/><Relationship Id="rId145" Type="http://schemas.openxmlformats.org/officeDocument/2006/relationships/externalLink" Target="externalLinks/externalLink111.xml"/><Relationship Id="rId166" Type="http://schemas.openxmlformats.org/officeDocument/2006/relationships/externalLink" Target="externalLinks/externalLink132.xml"/><Relationship Id="rId187" Type="http://schemas.openxmlformats.org/officeDocument/2006/relationships/externalLink" Target="externalLinks/externalLink153.xml"/><Relationship Id="rId1" Type="http://schemas.openxmlformats.org/officeDocument/2006/relationships/worksheet" Target="worksheets/sheet1.xml"/><Relationship Id="rId212" Type="http://schemas.openxmlformats.org/officeDocument/2006/relationships/customXml" Target="../customXml/item1.xml"/><Relationship Id="rId28" Type="http://schemas.openxmlformats.org/officeDocument/2006/relationships/worksheet" Target="worksheets/sheet28.xml"/><Relationship Id="rId49" Type="http://schemas.openxmlformats.org/officeDocument/2006/relationships/externalLink" Target="externalLinks/externalLink15.xml"/><Relationship Id="rId114" Type="http://schemas.openxmlformats.org/officeDocument/2006/relationships/externalLink" Target="externalLinks/externalLink80.xml"/><Relationship Id="rId60" Type="http://schemas.openxmlformats.org/officeDocument/2006/relationships/externalLink" Target="externalLinks/externalLink26.xml"/><Relationship Id="rId81" Type="http://schemas.openxmlformats.org/officeDocument/2006/relationships/externalLink" Target="externalLinks/externalLink47.xml"/><Relationship Id="rId135" Type="http://schemas.openxmlformats.org/officeDocument/2006/relationships/externalLink" Target="externalLinks/externalLink101.xml"/><Relationship Id="rId156" Type="http://schemas.openxmlformats.org/officeDocument/2006/relationships/externalLink" Target="externalLinks/externalLink122.xml"/><Relationship Id="rId177" Type="http://schemas.openxmlformats.org/officeDocument/2006/relationships/externalLink" Target="externalLinks/externalLink143.xml"/><Relationship Id="rId198" Type="http://schemas.openxmlformats.org/officeDocument/2006/relationships/externalLink" Target="externalLinks/externalLink164.xml"/><Relationship Id="rId202" Type="http://schemas.openxmlformats.org/officeDocument/2006/relationships/externalLink" Target="externalLinks/externalLink168.xml"/><Relationship Id="rId18" Type="http://schemas.openxmlformats.org/officeDocument/2006/relationships/worksheet" Target="worksheets/sheet18.xml"/><Relationship Id="rId39" Type="http://schemas.openxmlformats.org/officeDocument/2006/relationships/externalLink" Target="externalLinks/externalLink5.xml"/><Relationship Id="rId50" Type="http://schemas.openxmlformats.org/officeDocument/2006/relationships/externalLink" Target="externalLinks/externalLink16.xml"/><Relationship Id="rId104" Type="http://schemas.openxmlformats.org/officeDocument/2006/relationships/externalLink" Target="externalLinks/externalLink70.xml"/><Relationship Id="rId125" Type="http://schemas.openxmlformats.org/officeDocument/2006/relationships/externalLink" Target="externalLinks/externalLink91.xml"/><Relationship Id="rId146" Type="http://schemas.openxmlformats.org/officeDocument/2006/relationships/externalLink" Target="externalLinks/externalLink112.xml"/><Relationship Id="rId167" Type="http://schemas.openxmlformats.org/officeDocument/2006/relationships/externalLink" Target="externalLinks/externalLink133.xml"/><Relationship Id="rId188" Type="http://schemas.openxmlformats.org/officeDocument/2006/relationships/externalLink" Target="externalLinks/externalLink154.xml"/><Relationship Id="rId71" Type="http://schemas.openxmlformats.org/officeDocument/2006/relationships/externalLink" Target="externalLinks/externalLink37.xml"/><Relationship Id="rId92" Type="http://schemas.openxmlformats.org/officeDocument/2006/relationships/externalLink" Target="externalLinks/externalLink58.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externalLink" Target="externalLinks/externalLink6.xml"/><Relationship Id="rId115" Type="http://schemas.openxmlformats.org/officeDocument/2006/relationships/externalLink" Target="externalLinks/externalLink81.xml"/><Relationship Id="rId136" Type="http://schemas.openxmlformats.org/officeDocument/2006/relationships/externalLink" Target="externalLinks/externalLink102.xml"/><Relationship Id="rId157" Type="http://schemas.openxmlformats.org/officeDocument/2006/relationships/externalLink" Target="externalLinks/externalLink123.xml"/><Relationship Id="rId178" Type="http://schemas.openxmlformats.org/officeDocument/2006/relationships/externalLink" Target="externalLinks/externalLink144.xml"/></Relationships>
</file>

<file path=xl/drawings/drawing1.xml><?xml version="1.0" encoding="utf-8"?>
<xdr:wsDr xmlns:xdr="http://schemas.openxmlformats.org/drawingml/2006/spreadsheetDrawing" xmlns:a="http://schemas.openxmlformats.org/drawingml/2006/main">
  <xdr:twoCellAnchor>
    <xdr:from>
      <xdr:col>14</xdr:col>
      <xdr:colOff>26940</xdr:colOff>
      <xdr:row>16</xdr:row>
      <xdr:rowOff>127922</xdr:rowOff>
    </xdr:from>
    <xdr:to>
      <xdr:col>15</xdr:col>
      <xdr:colOff>452394</xdr:colOff>
      <xdr:row>16</xdr:row>
      <xdr:rowOff>402066</xdr:rowOff>
    </xdr:to>
    <xdr:sp macro="" textlink="">
      <xdr:nvSpPr>
        <xdr:cNvPr id="3" name="ZoneTexte 2">
          <a:extLst>
            <a:ext uri="{FF2B5EF4-FFF2-40B4-BE49-F238E27FC236}">
              <a16:creationId xmlns:a16="http://schemas.microsoft.com/office/drawing/2014/main" id="{00000000-0008-0000-0100-000003000000}"/>
            </a:ext>
          </a:extLst>
        </xdr:cNvPr>
        <xdr:cNvSpPr txBox="1"/>
      </xdr:nvSpPr>
      <xdr:spPr>
        <a:xfrm rot="19298201">
          <a:off x="9780540" y="3118772"/>
          <a:ext cx="1187454" cy="2741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fr-FR" sz="1200" b="1">
              <a:solidFill>
                <a:srgbClr val="FF0000"/>
              </a:solidFill>
            </a:rPr>
            <a:t>Confidentiel</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pnasv02\planstrat\Documents%20and%20Settings\kleind\Local%20Settings\Temporary%20Internet%20Files\OLK36\net-02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nts%20and%20Settings\onisankara\Local%20Settings\Temporary%20Internet%20Files\Content.Outlook\2XPXR8CP\TEMP\LA%20Submission%20Acq%20Schedule%20-%20July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nts%20and%20Settings\lnekhili\Local%20Settings\Temporary%20Internet%20Files\Content.Outlook\YB8L9B66\TEMP\LA%20Submission%20Acq%20Schedule%20-%20July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nts%20and%20Settings\sriouattara\Local%20Settings\Temporary%20Internet%20Files\Content.Outlook\Z0Q9T2BE\TEMP\LA%20Submission%20Acq%20Schedule%20-%20July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m.haddouch\Local%20Settings\Temporary%20Internet%20Files\OLK124\Cl&#244;ture%2011%2003\estimation%20CA%20pr&#233;p.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1\K1B6F~1.KHA\LOCALS~1\Temp\Cl&#244;ture%2011%2003\estimation%20CA%20pr&#233;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as\Consolidation\EXCEL\BUDGET99\CP99EXLP\CP99NA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Garde_sankara_ouss&#233;ni\dossiers%202008\TBG%202008\TBG%20NOVEMBRE%202008\Documents%20and%20Settings\Sanfo\Mes%20documents\2008\budget2008%20de%20la%20DS\TdB%20et%20Objectifs%20Data%20et%20Interne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lient2\C\TBORD\FINANC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as\Consolidation\ANCIEN\EXCEL\BUD98FON\PERSON9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DQI\TAB\Production%20TdBOS\TdB%20OS%202000\mise%20&#224;%20jour%20mensuelle%202000\TdB%2005%2000\p32%20Pr&#233;s&#233;lecti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mp002\bficf\TEMP\a%20b&#226;tons%20rompu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mp002\bficf\aff75\spie\OPRO\master%20eval%20LB%20OPR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CTYWKBKS\LA\MEX9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TEMP\Desktop\MT%20Turnkey%20400%20-750%20sites\IAM%20600%20Sites%20Rev%20%232%20Mod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pnasv02\planstrat\CDG%202008\TBG%20Mauritel%20conso\conso%20fevrier%202008\Activit&#233;%20Mobile\Base%20engagement%20CAPEX%202008%20activit&#233;%20Mobile%20VF%20fev%2008.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EXEC9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pnasv02\planstrat\EVERYONE\CBA%20Revisions%205_97\SourcingTeam\Market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pnasv02\planstrat\WINDOWS\TEMP\cap%20budget-99.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useles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pnasv02\planstrat\Documents%20and%20Settings\m.benkhajjou\Local%20Settings\Temporary%20Internet%20Files\OLK2\Documents%20and%20Settings\s.sribi\Local%20Settings\Temporary%20Internet%20Files\OLK23\Cl&#244;ture%2011%2003\estimation%20CA%20pr&#233;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riem\Local%20Settings\Temporary%20Internet%20Files\OLK6\Charges%20(OPEX)%202004.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CG_RH/DECIS14A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tnas5\PlanStrat\Documents%20and%20Settings\farah\Local%20Settings\Temporary%20Internet%20Files\OLK101\BUDGET_TRESO2003_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nasv02\planstrat\Documents%20and%20Settings\ghannam\Bureau\Acquisitions\Acquisitions\RDC\C2C%20mobile%20model%20v1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R:\Admin\Thomas\R.%20Spitz\Smiths%20Group\spreadsheets\Smiths%20-%20SOTP%20valuation%20-%2006.11.07%20v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MP002\bficf\DOCUME~1\CummingA\LOCALS~1\Temp\notesF20BA6\~514951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Cl&#244;tures%202007\Juin%2007\Dossier%20Cl&#244;ture%20Juin2007\BALANCES%20AGGEES%20AU%2030-06-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a.achetouan\Local%20Settings\Temporary%20Internet%20Files\OLK4A\CIP%20%20%20NOVEMVRE%20200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f.gastinel\Local%20Settings\Temporary%20Internet%20Files\Content.Outlook\59BTPEV4\BFR110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nts%20and%20Settings\rkakafando\Local%20Settings\Temporary%20Internet%20Files\Content.IE5\F1MWASD7\Mes%20Documents\BBUD98.xlw"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pnasv02\planstrat\Documents%20and%20Settings\m.benkhajjou\Local%20Settings\Temporary%20Internet%20Files\OLK2\Documents%20and%20Settings\y.berrada\Bureau\SI%20OC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compass.mot.com/New%20Job/Reporting/April-01/mtd-valu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siege7\User\WINDOWS\TEMP\MODELE\REEL\oldiesR2000sst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WINDOWS\TEMP\MODELE\REEL\oldiesR2000sst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OSES\DFS\Localfiles\Paneld\Temporary%20Internet%20Files\OLKE\draft\check.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pnasv02\PlanStrat\MarocTelecom\RechercheBroker\HSBC\gemstelvalOct200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pnasv02\planstrat\DOCUME~1\CONS\LOCALS~1\Temp\Rar$DI00.172\bureau\2005\Actu2\mensu%2025-07%20hors%20jui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pnasv02\planstrat\DOCUME~1\CONS\LOCALS~1\Temp\Rar$DI00.172\TEMP\Prev_activ\Prev_Activ_V2.2002\Prev_activ\Prev_activ_V1.2002\Prev_activ\Prev_activ_V12.2001\TEMP\TEMP\Pr&#233;v%20RM%202001%205-09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pnasv02\planstrat\DOCUME~1\CONS\LOCALS~1\Temp\Rar$DI00.172\TEMP\Prev_activ\Prev_Activ_V2.2002\Prev_activ\Prev_activ_V1.2002\Prev_activ\Prev_activ_V12.2001\TEMP\Projet\Retention\RETENTION_DIRECTE\Reporting%20Ret%20Direc"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OSES\DFS\Delphine%20Zhang\Magnitude\Structure\Mapping%20Venus%20-%20V2U%2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siege7\User\WINDOWS\TEMP\MODELE\REEL\icnewoldie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Bertali\Bureau\Oct%2009\Documents%20and%20Settings\k.khajjou\Bureau\WINDOWS\TEMP\MODELE\REEL\icnewoldi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WINDOWS\TEMP\MODELE\REEL\icnewoldie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tnas5\PlanStrat\2010\Q1.2010\TBG\TBG%20GT%20Mars%202010%20-%20V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compass.mot.com/Data%20Folder%20JO/Forecast/1999/JANUARY%20FCST/Group%20FinanceShared%20RSBs/RSB-TOTAL%20CIG"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m.ouarhzani\Bureau\patrimoine%202003\WINDOWS\BUREAU\patrimoine%202000\Flux99\Rapp_r&#233;gional\CENTRA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IFSETB01\Redirect_DossiersDF\angildas\Bureau\DOSSIERS%20ETISALAT%20BENIN\EXERCICE%202018\Budget%202018\Calcul%20des%20amort%20budget%202018.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Users\mohamed%20said\AppData\Roaming\Microsoft\Excel\ONATEL\SIB\2006\BUDGET%202006\Documents%20and%20Settings\USER\Mes%20documents\DEMANDES%20DE%20MOYEN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TBG\Documents%20and%20Settings\mrini.IAM-DG.000\Local%20Settings\Temporary%20Internet%20Files\OLK2\Doss%20Analyt\Classeur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f.aboutammam\Local%20Settings\Temporary%20Internet%20Files\OLK61\Doss%20Analyt\Classeur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castille.IAM-DG\Local%20Settings\Temporary%20Internet%20Files\OLK7\Doss%20Analyt\Classeur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mrini.IAM-DG.000\Local%20Settings\Temporary%20Internet%20Files\OLK2\Doss%20Analyt\Classeur1.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5411%20Sotcks%20analise"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MP002\bficf\Documents%20and%20Settings\gponte\Desktop\dds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compass.mot.com/Desktop/Current/2002%20Plan/2002%20PLAN%20-%20AP%20wo%20Japan_9_20_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MP002\BFICF\Media&amp;Telecoms\Working%20Part\Projects\Projects\Project%20Sotelma\6%20-%20Spreadsheet\C&amp;W%20-%20transaction%20multiples-V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compass.mot.com/Data%20Folder%20JO/Forecast/1999/JANUARY%20FCST/Forecastmonthly/Jul97%20Forecast/RECV97-Jul97"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compass.mot.com/home/jresano1/P_&amp;_l_99/Febrero99/TM_TAC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VIR98F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A:\IMPOT\COD-CO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rcbparsrv014\ServeurRCI\Sirene1102\Mod&#232;les\VU%2011-02%2004%20Volatilities%20VIE%20Historic.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Mes%20documents\Bud2002\kh99iam\KRIAM99.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mtnas5\PlanStrat\CDG\budget2005\budget2005_VD_mensual.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b.gaulandeau.IAM-DG\Local%20Settings\Temporary%20Internet%20Files\OLK34\Proj_Budg_DR2005.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tnas5\PlanStrat\Mes%20Documents\BBUD98.xlw"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nts%20and%20Settings\l.sebbata\Local%20Settings\Temporary%20Internet%20Files\OLK4\ACTU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Documents%20and%20Settings\l.sebbata\Local%20Settings\Temporary%20Internet%20Files\OLK4\ACTU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pnasv02\planstrat\Documents%20and%20Settings\m.benkhajjou\Local%20Settings\Temporary%20Internet%20Files\OLK2\Documents%20and%20Settings\hmamed\Local%20Settings\Temporary%20Internet%20Files\OLK5\Cl&#244;ture%2009%2003\subv%2008%2003%20DV.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Users\mohamed%20said\AppData\Roaming\Microsoft\Excel\ONATEL\SIB\2006\RAPPORTS%20BUDGETAIRES\Rapport%20Budgetaire%2030-09-06\ENGAGEMENTS%20au%2009_0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windows\TEMP\BUDGET%20200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ifsetb01\DocumentsDF\windows\TEMP\BUDGET%20200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WINDOWS\Bureau\WINDOWS\TEMP\Mes%20documents\ANNEE%202003\ANNEE%202002\TABLEAU%20D'ORD-PROG-200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0.0.16.147\user\trafic\suivi%20pour%20TdB\trafic%20Actu2%2020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moftaqir\Local%20Settings\Temporary%20Internet%20Files\OLK52\Arr&#234;t&#233;s%20Janvier%202005\Masse%20Salariale%20janvier%200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tnas5\PlanStrat\MesEtats_FP\CHARGPERS04\FRAISPER03.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Hpnasv02\planstrat\Documents%20and%20Settings\M.kebiri\Mes%20documents\CDG\TBG\Old%20TBG\D&#233;cembre\TBG\TBG%20Mobile%20dummy.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mtnas5\PlanStrat\TEMP\Prev_activ\Prev_Activ_V2.2002\Prev_activ\Prev_activ_V1.2002\Prev_activ\Prev_activ_V12.2001\TEMP\Projet\Retention\RETENTION_DIRECTE\Reporting%20Ret%20Directe\Report2001\Reporting%20RMD_0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T:\Sage500\Situat&#176;%20Tresorerie\SITJTRES.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Startup" Target="BUDGET_2003/MODELB03_HYPODV.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berahmani\Local%20Settings\Temporary%20Internet%20Files\OLK66\RABAT10503600.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Worksheet%20in%20Mail%20Message"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Cl&#244;tures%202007\Septembre%2007\Dossier%20Cl&#244;ture\BALANCE%20AGEE-3009200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Dmp002\bficf\UserData\COURS070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Documents%20and%20Settings\a.aityakoub\Local%20Settings\Temporary%20Internet%20Files\OLK7\CIP%20%20%20NOVEMVRE%202006.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compass.mot.com/FINPROP/WIP/HANDOVER/PROFORMA/TKEY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Documents%20and%20Settings\mo.chakir\Local%20Settings\Temporary%20Internet%20Files\OLKB1\D&#233;l&#233;gations%20O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T:\previsions%20rmd\prevventes%20au%2011-0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inwfp05lax\VOL2\SHARE\SXS-ULT\KJB%20Projects\2001%20Plan\July%2019\FY01%20Plan%20Appendix%20v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A:\WINDOWS\Bureau\WINDOWS\TEMP\Mes%20documents\ANNEE%202003\ANNEE%202002\EQUIPM99.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Bertali\Bureau\Oct%2009\CDG\budget2005\budget2005_VD_mensua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Cl&#244;tures%202007\Mai%2007\dossier%20C&#244;ture%20Mai%202007\BALANCES%20AGGEES%20AU%2031-05-07.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LODOCS1\FGODET\Ownership.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DOCUME~1\ONISAN~1\LOCALS~1\Temp\Documents%20and%20Settings\onisankara\Local%20Settings\Temporary%20Internet%20Files\Content.Outlook\V4B57BM5\LODOCS1\FGODET\Ownershi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Hpnasv02\planstrat\DOCUME~1\CONS\LOCALS~1\Temp\Rar$DI00.172\Flux99\Rapp_r&#233;gional\CENTRAL.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pnasv02\planstrat\DOCUME~1\CONS\LOCALS~1\Temp\Rar$DI00.172\Reorg\PARTAGE\PREVI_MK\EXCEL\BU%20services\Reporting%20DSP%202004\Reorg\PARTAGE\PREVI_MK\EXCEL\BU%20services\Reporting\Reporting%20BU%20SERVICES\Donn&#233;es%20volume%20S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ROSES\DFS\TEMP\Internet\OLK2\01%20VU%20Liquidity%203010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mtnas5\PlanStrat\Reorg\PARTAGE\PREVI_MK\EXCEL\BU%20services\Reporting%20DSP%202004\Reorg\PARTAGE\PREVI_MK\EXCEL\BU%20services\Reporting\Reporting%20BU%20SERVICES\Reporting%202105%20(Francs).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castille.IAM-DG\Local%20Settings\Temporary%20Internet%20Files\OLK7\windows\TEMP\IMMO\RME%20-%20flux%2020"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DSRV117a\a56244\TELECOM\Telecom%20new\Companies\Colt\Models\Published%20Model\COL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Users\mohamed%20said\AppData\Roaming\Microsoft\Excel\ONATEL\RECAP%20Budget%202007.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pnasv02\planstrat\Documents%20and%20Settings\m.elkhaldi\Local%20Settings\Temporary%20Internet%20Files\OLKDD\Mes%20documents\Bud_02_Centre_profit\Ressources_0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Hpnasv02\planstrat\DOCUME~1\CONS\LOCALS~1\Temp\Rar$DI00.172\Mes%20documents\IMPOT\COD-CO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zmo01fil01\F\Data\Network\2002%20network%20stats\Network_Brief_W2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zmo01fil01\f\Departments\Optimization\Global_Report_&amp;_Stats_Template\New_Report\W30\Network\Network_Brief_W3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Hpnasv02\planstrat\DOCUME~1\CONS\LOCALS~1\Temp\Rar$DI00.172\WINDOWS\Bureau\IMPOT\COD-COM.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Cl&#244;tures%202007\Septembre%2007\Frs%20glob-092007.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Hpnasv02\planstrat\TEMP\LA%20Submission%20Acq%20Schedule%20-%20July0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DOCUME~1\ONISAN~1\LOCALS~1\Temp\Documents%20and%20Settings\onisankara\Local%20Settings\Temporary%20Internet%20Files\Content.Outlook\V4B57BM5\Mina%20dokument\Budget%20Utfors%20group\270CpCBuild%20-%20All%20Sheets.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Documents%20and%20Settings\k.abadel\Local%20Settings\Temporary%20Internet%20Files\OLK271\xSAPtemp215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mtnas5\PlanStrat\Documents%20and%20Settings\elayadi\Local%20Settings\Temporary%20Internet%20Files\OLK39\CA%20%20SEPT%202007.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pnasv02\planstrat\RCose\EXCEL\Programming\Inventory\10-01%20USA%20Inventory-new.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Hpnasv02\planstrat\DOCUME~1\CONS\LOCALS~1\Temp\Rar$DI00.172\GST\COM\COMMUT~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mtnas5\PlanStrat\2010\Q1.2010\TBG\EMNSD\Pricing\2001\Templates\GSM%20Equipment%20Templates\OMC-R\OMC-R%20Configurator.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Hpnasv02\planstrat\DOCUME~1\CONS\LOCALS~1\Temp\Rar$DI00.172\TEMP\Prev_activ\Prev_Activ_V2.2002\Prev_activ\Prev_activ_V1.2002\Prev_activ\Prev_activ_V12.2001\TEMP\TEMP\Pr&#233;v%20RM%202001.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pnasv02\planstrat\EVERYONE\CBA%20Revisions%205_97\Terry.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WINDOWS\Bureau\WINDOWS\TEMP\Mes%20documents\ANNEE%202003\CABLAGE%202001\EQUIPM9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Utilisateurs\faymar\Desktop\TBG%20AT%20Togo%20Mars%202015%20du%2031%20Mars%202015'.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Users\harnaud\AppData\Local\Microsoft\Windows\INetCache\Content.Outlook\X0NTIL3T\APPENDIX%20BUDGET%202024%20ACTU%203%20VF%20(NW2).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ANNEE%202024/APPENDIX%20BUDGET%202024%20ACTU%203%20VF%20(NW2).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NTANJOU21\DF_VE\Controle,%20Budget,%20Plan\hotline\Interfv2u\Documentation%20param&#233;trage%20-%20utilisation\Mapping%20CARAT%20Venus%20-%20V2U.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60A2667A\CENTRAL.xls" TargetMode="External"/></Relationships>
</file>

<file path=xl/externalLinks/_rels/externalLink123.xml.rels><?xml version="1.0" encoding="UTF-8" standalone="yes"?>
<Relationships xmlns="http://schemas.openxmlformats.org/package/2006/relationships"><Relationship Id="rId2" Type="http://schemas.microsoft.com/office/2019/04/relationships/externalLinkLongPath" Target="file:///\\Hpnasv02\planstrat\Documents%20and%20Settings\m.benkhajjou\Local%20Settings\Temporary%20Internet%20Files\OLK2\Documents%20and%20Settings\castille.IAM-DG\Local%20Settings\Temporary%20Internet%20Files\OLK7\windows\TEMP\Flux99\Rapp_r&#233;gional\CENTRAL.xls?F93DB7F7" TargetMode="External"/><Relationship Id="rId1" Type="http://schemas.openxmlformats.org/officeDocument/2006/relationships/externalLinkPath" Target="file:///\\F93DB7F7\CENTRAL.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Hpnasv02\planstrat\DOCUME~1\CONS\LOCALS~1\Temp\Rar$DI00.172\rappro\Flux99\Rapp_r&#233;gional\CENTRAL.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Mes%20documents\Consol_PFE\Suivi_consol%2003\donn&#233;es_reporting_capex_pour_access.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mtnas5\PlanStrat\TEMP\Prev_activ\Prev_Activ_V2.2002\Prev_activ\Prev_activ_V1.2002\Prev_activ\Prev_activ_V12.2001\TEMP\DONNEES\Prev_activ\Prev_activ_V9.2001\Donnes%20Perso\Reporting%20RetDir_oct00.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pnasv02\planstrat\Documents%20and%20Settings\m.benkhajjou\Local%20Settings\Temporary%20Internet%20Files\OLK2\retraitements\retraitements%2007%20estim&#233;s.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Hpnasv02\planstrat\WIN95\TEMP\First%20Run%20Amortization.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Hpnasv02\planstrat\HOME\JB3\Excel\Amortization\1996%20Sci-Fi%20Inventory\Movie%20Amortization%20Analysis.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mtnas5\PlanStrat\Documents%20and%20Settings\k.khajjou\Bureau\TBG\busness_plan_JPM\Model_IAM_BP_290500%20deliver%20MT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mtnas5\PlanStrat\Documents%20and%20Settings\k.khajjou\Bureau\busness_plan_JPM\Model_IAM_BP_290500%20deliver%20MT3.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mtnas5\PlanStrat\2005\Pilotages%20des%20stocks\Etats%20access\Stock%20par%20DR.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Bertali\Bureau\Oct%2009\2005\Pilotages%20des%20stocks\Etats%20access\Stock%20par%20DR.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pnasv02\PlanStrat\Q1%202004\version%203%20actu.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Bertali\Bureau\DOCUME~1\CONS\LOCALS~1\Temp\Rar$DI00.906\Q1%202004\version%203%20actu.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WINDOWS\Bureau\dossier%202004\TABLEAU%20DE%20BORD\TBtri1-04%20.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mtnas5\PlanStrat\Users\bennani\Desktop\TBG%20JUILLET\DOCUME~1\B3023~1.BEN\LOCALS~1\Temp\emeaTelval230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cbparsrv014\ServeurRCI\Local%20Files\Temporary%20Internet%20Files\OLK118\Desktop%20Folder\ExcelPC\Chapter1and2"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http://compass.mot.com/Data%20Folder%20JO/Forecast/1999/JANUARY%20FCST/Forecast1997%20Plan/Sep%209%20Targets/pass%202%20schd"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compass.mot.com/home/jresano1/P_&amp;_l_99/P_&amp;_l_WWM_Telef&#243;nica/Telef_PL_14-12-98_BY_MONTH.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mtnas5\PlanStrat\Documents%20and%20Settings\s.benkhemis\Local%20Settings\Temporary%20Internet%20Files\OLK2\Rep_Terminaux_Fonction\Prev_Fonctionnalite\V5.2002\p&#233;n&#233;tration%20fonctionnalit&#233;.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Hpnasv02\planstrat\Documents%20and%20Settings\kleind\Local%20Settings\Temporary%20Internet%20Files\OLK36\Cable\2002%20Actual%20to%20MFR%20Reconciliation-Consolidated%20Fin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Hpnasv02\planstrat\SHARE\PRODACCT\Cash%20Reports\Cash%20Reports\Forecasts\2001%20Forecasts\July%202001\Forecast%20JULY%2028a.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WINDOWS\TEMP\Mes%20documents\ANNEE%202003\CABLAGE%202001\EQUIPM99.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Hpnasv02\planstrat\DOCUME~1\CONS\LOCALS~1\Temp\Rar$DI00.172\Arr&#234;t&#233;%20Septbre\Arr&#234;t&#233;%20Mai\Cl&#244;ture%20Fin%20Mai\CloturFP_Mai04.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Hpnasv02\planstrat\1995\OCTFCST\MEL\EXEC\REC-FIN.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Bertali\Bureau\DOCUME~1\CONS\LOCALS~1\Temp\Rar$DI00.906\1995\OCTFCST\MEL\EXEC\REC-FIN.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SCECONSO\CH-AFF97\TEL1A12.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siege7\User\cdgm\K.kamar\Mes%20documents\P&#244;le%20Mobile\Co&#251;t%20d'acquisition\co&#251;t%20d'acquisition\cout-d'acqu-200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Mes%20documents\Kh00iam\Kh00iam\Kh00iam\KRIAM99.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Mes%20documents\Doss%20Analyt\Classeur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C:\Documents%20and%20Settings\s.sribi\Local%20Settings\Temporary%20Internet%20Files\OLK23\Kh00iam\Kh00iam\Kh00iam\KRIAM99.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Abel\d\boudihaj2\Enc_iam\marencour250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pnasv02\planstrat\DOCUME~1\MF167~1.BEN\LOCALS~1\Temp\Rar$DI01.062\OLD_SS%20June%202004%20D+25.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pnasv02\planstrat\Documents%20and%20Settings\m.ghanim\Local%20Settings\Temporary%20Internet%20Files\OLK99\TCP%20V09%2002%2008%20(2).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Users\mohamed%20said\AppData\Roaming\Microsoft\Excel\DOCUME~1\ONISAN~1\LOCALS~1\Temp\Documents%20and%20Settings\m.ghanim\Local%20Settings\Temporary%20Internet%20Files\OLK99\TCP%20V09%2002%2008%20(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C:\ARRIVEES%20CIP%20COMMERCIAL-NOVEMBRE%202006\CRMD.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DOCUME~1\N2C90~1.ARN\LOCALS~1\Temp\TD_80\6c262030\Attach\BUG2243\OPEX%202009%20reporting%20TBG%2008-2009.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Hpnasv02\planstrat\DOCUME~1\CONS\LOCALS~1\Temp\Rar$DI00.172\2002\suivi-r&#233;al02\Agadir\MSBD.xls" TargetMode="External"/></Relationships>
</file>

<file path=xl/externalLinks/_rels/externalLink160.xml.rels><?xml version="1.0" encoding="UTF-8" standalone="yes"?>
<Relationships xmlns="http://schemas.openxmlformats.org/package/2006/relationships"><Relationship Id="rId1" Type="http://schemas.microsoft.com/office/2006/relationships/xlExternalLinkPath/xlStartup" Target="Bud_02_Centre_profit/Ressources_0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Hpnasv02\planstrat\MODEL\2002%20Plan\Indirects%202002%203yearPlan.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C:\Documents%20and%20Settings\rkakafando\Local%20Settings\Temporary%20Internet%20Files\Content.IE5\F1MWASD7\BBUD98.xlw"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Hpnasv02\planstrat\DOCUME~1\CONS\LOCALS~1\Temp\Rar$DI00.172\Documents%20and%20Settings\k.khajjou\Bureau\Documents%20and%20Settings\jfdeprest\Local%20Settings\Temporary%20Internet%20Files\OLK12\Mes%20documents\P&#244;le%20Mobile\Co&#251;t%20d'acq"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C-siege7\User\cdgm\K.kamar\Mes%20documents\P&#244;le%20Mobile\Co&#251;t%20d'acquisition\co&#251;t%20d'acquisition\BUD8JDID\ONPT98NW.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rcbparsrv014\ServeurRCI\Unibail\Unibail0201\Presentations\Comareg\Presentations\valeo%20acquisitions.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pnasv02\planstrat\Documents%20and%20Settings\tsilvestre\Local%20Settings\Temporary%20Internet%20Files\OLK1F5\Lusotur%20Golf\Apresenta&#231;ao%20final\Anexos%20da%20Apresenta&#231;&#227;o%20-%20Final.xls" TargetMode="External"/></Relationships>
</file>

<file path=xl/externalLinks/_rels/externalLink167.xml.rels><?xml version="1.0" encoding="UTF-8" standalone="yes"?>
<Relationships xmlns="http://schemas.openxmlformats.org/package/2006/relationships"><Relationship Id="rId1" Type="http://schemas.microsoft.com/office/2006/relationships/xlExternalLinkPath/xlPathMissing" Target="Worksheet%20in%20%20%20Vendas%20Totais%20Clientes%202006_Hospitalar%20Mensal"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MP002\bficf\Projects\Projects\Certora\Report\ddss.xls" TargetMode="External"/></Relationships>
</file>

<file path=xl/externalLinks/_rels/externalLink169.xml.rels><?xml version="1.0" encoding="UTF-8" standalone="yes"?>
<Relationships xmlns="http://schemas.openxmlformats.org/package/2006/relationships"><Relationship Id="rId1" Type="http://schemas.microsoft.com/office/2006/relationships/xlExternalLinkPath/xlPathMissing" Target="Worksheet%20in%20%20%20Stocks%20-%20analise" TargetMode="External"/></Relationships>
</file>

<file path=xl/externalLinks/_rels/externalLink170.xml.rels><?xml version="1.0" encoding="UTF-8" standalone="yes"?>
<Relationships xmlns="http://schemas.openxmlformats.org/package/2006/relationships"><Relationship Id="rId1" Type="http://schemas.microsoft.com/office/2006/relationships/xlExternalLinkPath/xlPathMissing" Target="Worksheet%20in%20%20%20GENERIS%20-%20Ficheiro%20de%20suporte%20global"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Hpnasv02\planstrat\DOCUME~1\CONS\LOCALS~1\Temp\Rar$DI00.172\Mes%20documents\enc311200.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siege7\User\ANCIEN\EXCEL\BUD98FON\BUD98PT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Hpnasv02\planstrat\Documents%20and%20Settings\m.benkhajjou\Local%20Settings\Temporary%20Internet%20Files\OLK2\Documents%20and%20Settings\hmamed\Local%20Settings\Temporary%20Internet%20Files\OLK5\P&amp;L%20Mob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 Q v Plan"/>
      <sheetName val="Référentiel"/>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FX Rates"/>
      <sheetName val="Bud_OPEX_Analytique_DAL_04"/>
      <sheetName val="SV16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FX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Rat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LA Submission Acq Schedule - Ju"/>
      <sheetName val="SC - Marke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REF"/>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dir99"/>
      <sheetName val="Nég99"/>
      <sheetName val="6135-1"/>
      <sheetName val="7 DR Source"/>
      <sheetName val="Réal_Sc+Soc"/>
      <sheetName val="Réal_Prév98"/>
      <sheetName val="PDTS_IAM 99"/>
      <sheetName val="Social99"/>
      <sheetName val="verdal99"/>
      <sheetName val="Ver99dir"/>
      <sheetName val="Total_IAM 99"/>
      <sheetName val="Ent_IAM99"/>
      <sheetName val="Imp_DRT_99"/>
      <sheetName val="%DRT98IAM"/>
      <sheetName val="DCT_IAM98 "/>
      <sheetName val="Rend98_99"/>
      <sheetName val="#REF"/>
      <sheetName val="Cur Q v Plan"/>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jectifs Internet"/>
      <sheetName val="CA Internet"/>
      <sheetName val="Objectif Data"/>
      <sheetName val="CA data"/>
      <sheetName val="Charts"/>
      <sheetName val="FX Rates"/>
      <sheetName val="Cur Q v Plan"/>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S"/>
      <sheetName val="_REF"/>
      <sheetName val="Rend98_99"/>
      <sheetName val="U.S ILD"/>
      <sheetName val="BG"/>
      <sheetName val="GRAPHIQUES"/>
      <sheetName val="Liste"/>
      <sheetName val="U_S_ILD"/>
      <sheetName val="U_S_ILD1"/>
      <sheetName val="Magsin SAP"/>
      <sheetName val="Saisi Données"/>
      <sheetName val="Calcul Ecart"/>
      <sheetName val="Attachement sais"/>
      <sheetName val="Fichier SAP "/>
      <sheetName val="Fiuche Opportinuté "/>
      <sheetName val="Etat Commande"/>
      <sheetName val="analyse Données "/>
      <sheetName val="Materiel"/>
      <sheetName val="Liste 2"/>
      <sheetName val="Feuil1"/>
      <sheetName val="Attachement"/>
      <sheetName val="Fiuche Opportinuté"/>
      <sheetName val="PV contradictoir "/>
      <sheetName val="Compt rendu Vérif Téch"/>
      <sheetName val="PV récpt"/>
      <sheetName val="pv provisoire"/>
      <sheetName val="Procés-verbal contradictoire"/>
      <sheetName val="Feuil2"/>
      <sheetName val="Feuil3"/>
      <sheetName val="Feuil4"/>
      <sheetName val="U_S_ILD2"/>
      <sheetName val="U_S_ILD4"/>
      <sheetName val="U_S_ILD3"/>
      <sheetName val="U_S_ILD5"/>
      <sheetName val="U_S_ILD7"/>
      <sheetName val="U_S_ILD6"/>
      <sheetName val="U_S_ILD8"/>
      <sheetName val="Magsin_SAP"/>
      <sheetName val="Saisi_Données"/>
      <sheetName val="Calcul_Ecart"/>
      <sheetName val="Attachement_sais"/>
      <sheetName val="Fichier_SAP_"/>
      <sheetName val="Fiuche_Opportinuté_"/>
      <sheetName val="Etat_Commande"/>
      <sheetName val="analyse_Données_"/>
      <sheetName val="Liste_2"/>
      <sheetName val="Fiuche_Opportinuté"/>
      <sheetName val="PV_contradictoir_"/>
      <sheetName val="Compt_rendu_Vérif_Téch"/>
      <sheetName val="PV_récpt"/>
      <sheetName val="pv_provisoire"/>
      <sheetName val="Procés-verbal_contradictoire"/>
      <sheetName val="U_S_ILD9"/>
      <sheetName val="Magsin_SAP1"/>
      <sheetName val="Saisi_Données1"/>
      <sheetName val="Calcul_Ecart1"/>
      <sheetName val="Attachement_sais1"/>
      <sheetName val="Fichier_SAP_1"/>
      <sheetName val="Fiuche_Opportinuté_1"/>
      <sheetName val="Etat_Commande1"/>
      <sheetName val="analyse_Données_1"/>
      <sheetName val="Liste_21"/>
      <sheetName val="Fiuche_Opportinuté1"/>
      <sheetName val="PV_contradictoir_1"/>
      <sheetName val="Compt_rendu_Vérif_Téch1"/>
      <sheetName val="PV_récpt1"/>
      <sheetName val="pv_provisoire1"/>
      <sheetName val="Procés-verbal_contradictoire1"/>
      <sheetName val="U_S_ILD10"/>
      <sheetName val="Magsin_SAP2"/>
      <sheetName val="Saisi_Données2"/>
      <sheetName val="Calcul_Ecart2"/>
      <sheetName val="Attachement_sais2"/>
      <sheetName val="Fichier_SAP_2"/>
      <sheetName val="Fiuche_Opportinuté_2"/>
      <sheetName val="Etat_Commande2"/>
      <sheetName val="analyse_Données_2"/>
      <sheetName val="Liste_22"/>
      <sheetName val="Fiuche_Opportinuté2"/>
      <sheetName val="PV_contradictoir_2"/>
      <sheetName val="Compt_rendu_Vérif_Téch2"/>
      <sheetName val="PV_récpt2"/>
      <sheetName val="pv_provisoire2"/>
      <sheetName val="Procés-verbal_contradictoire2"/>
      <sheetName val="U_S_ILD11"/>
      <sheetName val="Magsin_SAP3"/>
      <sheetName val="Saisi_Données3"/>
      <sheetName val="Calcul_Ecart3"/>
      <sheetName val="Attachement_sais3"/>
      <sheetName val="Fichier_SAP_3"/>
      <sheetName val="Fiuche_Opportinuté_3"/>
      <sheetName val="Etat_Commande3"/>
      <sheetName val="analyse_Données_3"/>
      <sheetName val="Liste_23"/>
      <sheetName val="Fiuche_Opportinuté3"/>
      <sheetName val="PV_contradictoir_3"/>
      <sheetName val="Compt_rendu_Vérif_Téch3"/>
      <sheetName val="PV_récpt3"/>
      <sheetName val="pv_provisoire3"/>
      <sheetName val="Procés-verbal_contradictoire3"/>
      <sheetName val="Magsin_SAP8"/>
      <sheetName val="Saisi_Données8"/>
      <sheetName val="Calcul_Ecart8"/>
      <sheetName val="Attachement_sais8"/>
      <sheetName val="Fichier_SAP_8"/>
      <sheetName val="Fiuche_Opportinuté_8"/>
      <sheetName val="Etat_Commande8"/>
      <sheetName val="analyse_Données_8"/>
      <sheetName val="Liste_28"/>
      <sheetName val="Fiuche_Opportinuté8"/>
      <sheetName val="PV_contradictoir_8"/>
      <sheetName val="Compt_rendu_Vérif_Téch8"/>
      <sheetName val="PV_récpt8"/>
      <sheetName val="pv_provisoire8"/>
      <sheetName val="Procés-verbal_contradictoire8"/>
      <sheetName val="Magsin_SAP4"/>
      <sheetName val="Saisi_Données4"/>
      <sheetName val="Calcul_Ecart4"/>
      <sheetName val="Attachement_sais4"/>
      <sheetName val="Fichier_SAP_4"/>
      <sheetName val="Fiuche_Opportinuté_4"/>
      <sheetName val="Etat_Commande4"/>
      <sheetName val="analyse_Données_4"/>
      <sheetName val="Liste_24"/>
      <sheetName val="Fiuche_Opportinuté4"/>
      <sheetName val="PV_contradictoir_4"/>
      <sheetName val="Compt_rendu_Vérif_Téch4"/>
      <sheetName val="PV_récpt4"/>
      <sheetName val="pv_provisoire4"/>
      <sheetName val="Procés-verbal_contradictoire4"/>
      <sheetName val="Magsin_SAP5"/>
      <sheetName val="Saisi_Données5"/>
      <sheetName val="Calcul_Ecart5"/>
      <sheetName val="Attachement_sais5"/>
      <sheetName val="Fichier_SAP_5"/>
      <sheetName val="Fiuche_Opportinuté_5"/>
      <sheetName val="Etat_Commande5"/>
      <sheetName val="analyse_Données_5"/>
      <sheetName val="Liste_25"/>
      <sheetName val="Fiuche_Opportinuté5"/>
      <sheetName val="PV_contradictoir_5"/>
      <sheetName val="Compt_rendu_Vérif_Téch5"/>
      <sheetName val="PV_récpt5"/>
      <sheetName val="pv_provisoire5"/>
      <sheetName val="Procés-verbal_contradictoire5"/>
      <sheetName val="Magsin_SAP6"/>
      <sheetName val="Saisi_Données6"/>
      <sheetName val="Calcul_Ecart6"/>
      <sheetName val="Attachement_sais6"/>
      <sheetName val="Fichier_SAP_6"/>
      <sheetName val="Fiuche_Opportinuté_6"/>
      <sheetName val="Etat_Commande6"/>
      <sheetName val="analyse_Données_6"/>
      <sheetName val="Liste_26"/>
      <sheetName val="Fiuche_Opportinuté6"/>
      <sheetName val="PV_contradictoir_6"/>
      <sheetName val="Compt_rendu_Vérif_Téch6"/>
      <sheetName val="PV_récpt6"/>
      <sheetName val="pv_provisoire6"/>
      <sheetName val="Procés-verbal_contradictoire6"/>
      <sheetName val="Magsin_SAP7"/>
      <sheetName val="Saisi_Données7"/>
      <sheetName val="Calcul_Ecart7"/>
      <sheetName val="Attachement_sais7"/>
      <sheetName val="Fichier_SAP_7"/>
      <sheetName val="Fiuche_Opportinuté_7"/>
      <sheetName val="Etat_Commande7"/>
      <sheetName val="analyse_Données_7"/>
      <sheetName val="Liste_27"/>
      <sheetName val="Fiuche_Opportinuté7"/>
      <sheetName val="PV_contradictoir_7"/>
      <sheetName val="Compt_rendu_Vérif_Téch7"/>
      <sheetName val="PV_récpt7"/>
      <sheetName val="pv_provisoire7"/>
      <sheetName val="Procés-verbal_contradictoire7"/>
      <sheetName val="Magsin_SAP9"/>
      <sheetName val="Saisi_Données9"/>
      <sheetName val="Calcul_Ecart9"/>
      <sheetName val="Attachement_sais9"/>
      <sheetName val="Fichier_SAP_9"/>
      <sheetName val="Fiuche_Opportinuté_9"/>
      <sheetName val="Etat_Commande9"/>
      <sheetName val="analyse_Données_9"/>
      <sheetName val="Liste_29"/>
      <sheetName val="Fiuche_Opportinuté9"/>
      <sheetName val="PV_contradictoir_9"/>
      <sheetName val="Compt_rendu_Vérif_Téch9"/>
      <sheetName val="PV_récpt9"/>
      <sheetName val="pv_provisoire9"/>
      <sheetName val="Procés-verbal_contradictoire9"/>
      <sheetName val="Graphs Evo"/>
      <sheetName val="hyp"/>
      <sheetName val="listes"/>
      <sheetName val="revenus hors 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T_Exist98"/>
      <sheetName val="DCT_créa98"/>
      <sheetName val="DCT_Calcul98"/>
      <sheetName val="DCT_transp98"/>
      <sheetName val="DCT_titu98+Rend"/>
      <sheetName val="Rend98_99"/>
      <sheetName val="base données"/>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ees brutes QS PRESELECTION"/>
      <sheetName val="TdB PRESELECTION"/>
      <sheetName val="Detail mensuel"/>
      <sheetName val="Cumul"/>
      <sheetName val="F-Présélection"/>
      <sheetName val="ARRIVEE"/>
      <sheetName val="Data"/>
      <sheetName val="DCT_titu98+Rend"/>
      <sheetName val="Assum"/>
      <sheetName val="Rend98_99"/>
      <sheetName val="MOB"/>
      <sheetName val="A"/>
      <sheetName val="Listes"/>
      <sheetName val="Donnees_brutes_QS_PRESELECTION"/>
      <sheetName val="TdB_PRESELECTION"/>
      <sheetName val="Detail_mensuel"/>
      <sheetName val="Donnees_brutes_QS_PRESELECTION1"/>
      <sheetName val="TdB_PRESELECTION1"/>
      <sheetName val="Detail_mensuel1"/>
      <sheetName val="P.EQUIPEMENT99"/>
      <sheetName val="A300"/>
      <sheetName val="人员定义"/>
      <sheetName val="revenus hors intercomp."/>
      <sheetName val="Project_Summary"/>
      <sheetName val="Donnees_brutes_QS_PRESELECTION3"/>
      <sheetName val="TdB_PRESELECTION3"/>
      <sheetName val="Detail_mensuel3"/>
      <sheetName val="Donnees_brutes_QS_PRESELECTION2"/>
      <sheetName val="TdB_PRESELECTION2"/>
      <sheetName val="Detail_mensuel2"/>
      <sheetName val="Donnees_brutes_QS_PRESELECTION4"/>
      <sheetName val="TdB_PRESELECTION4"/>
      <sheetName val="Detail_mensuel4"/>
      <sheetName val="Donnees_brutes_QS_PRESELECTION6"/>
      <sheetName val="TdB_PRESELECTION6"/>
      <sheetName val="Detail_mensuel6"/>
      <sheetName val="Donnees_brutes_QS_PRESELECTION5"/>
      <sheetName val="TdB_PRESELECTION5"/>
      <sheetName val="Detail_mensuel5"/>
      <sheetName val="G"/>
      <sheetName val="Donnees_brutes_QS_PRESELECTION7"/>
      <sheetName val="TdB_PRESELECTION7"/>
      <sheetName val="Detail_mensuel7"/>
      <sheetName val="P_EQUIPEMENT99"/>
      <sheetName val="revenus_hors_intercomp_"/>
      <sheetName val="CH95"/>
      <sheetName val="SUMMARY"/>
      <sheetName val="EPE&amp;DC"/>
      <sheetName val="Donnees_brutes_QS_PRESELECTION9"/>
      <sheetName val="TdB_PRESELECTION9"/>
      <sheetName val="Detail_mensuel9"/>
      <sheetName val="P_EQUIPEMENT992"/>
      <sheetName val="revenus_hors_intercomp_2"/>
      <sheetName val="Donnees_brutes_QS_PRESELECTION8"/>
      <sheetName val="TdB_PRESELECTION8"/>
      <sheetName val="Detail_mensuel8"/>
      <sheetName val="P_EQUIPEMENT991"/>
      <sheetName val="revenus_hors_intercomp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1"/>
      <sheetName val="Graph2"/>
      <sheetName val="synthgraph"/>
      <sheetName val="CAPEX08"/>
      <sheetName val="Merger"/>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_conso"/>
      <sheetName val="bilan_conso"/>
      <sheetName val="Synth_P+L"/>
      <sheetName val="Sum_of_Parts"/>
      <sheetName val="LBE"/>
      <sheetName val="Air&amp;Chaleur"/>
      <sheetName val="SICE"/>
      <sheetName val="STEPE"/>
      <sheetName val="PETAVIT"/>
      <sheetName val="Black Box"/>
      <sheetName val="DCF"/>
      <sheetName val="synthgraph DCF"/>
      <sheetName val="DCF (2)"/>
      <sheetName val="DCF (3)"/>
      <sheetName val="Synergies (2)"/>
      <sheetName val="graph-synergies"/>
      <sheetName val="Synergies"/>
      <sheetName val="comps"/>
      <sheetName val="retraitements"/>
      <sheetName val="caracteristics"/>
      <sheetName val="WACC"/>
      <sheetName val="base"/>
      <sheetName val="Valo COMPS"/>
      <sheetName val="synthgraph COMPS"/>
      <sheetName val="Deal Information"/>
      <sheetName val="Footnotes"/>
      <sheetName val="back-up"/>
      <sheetName val="Valo DEALS"/>
      <sheetName val="synthgraph DEALS"/>
      <sheetName val="synthgraph SCENARII 1-2"/>
      <sheetName val="SYNTHESE VALEUR"/>
      <sheetName val="Graph"/>
      <sheetName val="NewGraph"/>
      <sheetName val="AVP"/>
      <sheetName val="synthgraph"/>
      <sheetName val="Main"/>
      <sheetName val="distrib"/>
      <sheetName val="scs"/>
      <sheetName val="Sésame"/>
      <sheetName val="vpc"/>
      <sheetName val="Black_Box"/>
      <sheetName val="synthgraph_DCF"/>
      <sheetName val="DCF_(2)"/>
      <sheetName val="DCF_(3)"/>
      <sheetName val="Synergies_(2)"/>
      <sheetName val="Valo_COMPS"/>
      <sheetName val="synthgraph_COMPS"/>
      <sheetName val="Deal_Information"/>
      <sheetName val="Valo_DEALS"/>
      <sheetName val="synthgraph_DEALS"/>
      <sheetName val="synthgraph_SCENARII_1-2"/>
      <sheetName val="SYNTHESE_VALEUR"/>
      <sheetName val="Black_Box1"/>
      <sheetName val="synthgraph_DCF1"/>
      <sheetName val="DCF_(2)1"/>
      <sheetName val="DCF_(3)1"/>
      <sheetName val="Synergies_(2)1"/>
      <sheetName val="Valo_COMPS1"/>
      <sheetName val="synthgraph_COMPS1"/>
      <sheetName val="Deal_Information1"/>
      <sheetName val="Valo_DEALS1"/>
      <sheetName val="synthgraph_DEALS1"/>
      <sheetName val="synthgraph_SCENARII_1-21"/>
      <sheetName val="SYNTHESE_VALEUR1"/>
      <sheetName val="Black_Box2"/>
      <sheetName val="synthgraph_DCF2"/>
      <sheetName val="DCF_(2)2"/>
      <sheetName val="DCF_(3)2"/>
      <sheetName val="Synergies_(2)2"/>
      <sheetName val="Valo_COMPS2"/>
      <sheetName val="synthgraph_COMPS2"/>
      <sheetName val="Deal_Information2"/>
      <sheetName val="Valo_DEALS2"/>
      <sheetName val="synthgraph_DEALS2"/>
      <sheetName val="synthgraph_SCENARII_1-22"/>
      <sheetName val="SYNTHESE_VALEUR2"/>
      <sheetName val="Black_Box3"/>
      <sheetName val="synthgraph_DCF3"/>
      <sheetName val="DCF_(2)3"/>
      <sheetName val="DCF_(3)3"/>
      <sheetName val="Synergies_(2)3"/>
      <sheetName val="Valo_COMPS3"/>
      <sheetName val="synthgraph_COMPS3"/>
      <sheetName val="Deal_Information3"/>
      <sheetName val="Valo_DEALS3"/>
      <sheetName val="synthgraph_DEALS3"/>
      <sheetName val="synthgraph_SCENARII_1-23"/>
      <sheetName val="SYNTHESE_VALEUR3"/>
      <sheetName val="Black_Box4"/>
      <sheetName val="synthgraph_DCF4"/>
      <sheetName val="DCF_(2)4"/>
      <sheetName val="DCF_(3)4"/>
      <sheetName val="Synergies_(2)4"/>
      <sheetName val="Valo_COMPS4"/>
      <sheetName val="synthgraph_COMPS4"/>
      <sheetName val="Deal_Information4"/>
      <sheetName val="Valo_DEALS4"/>
      <sheetName val="synthgraph_DEALS4"/>
      <sheetName val="synthgraph_SCENARII_1-24"/>
      <sheetName val="SYNTHESE_VALEUR4"/>
      <sheetName val="BUDGET tréso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synthgraph DCF"/>
      <sheetName val="KENLBOPK"/>
      <sheetName val="AW"/>
      <sheetName val="RSG"/>
      <sheetName val="Media Output"/>
      <sheetName val="MEX97"/>
      <sheetName val="Transaction"/>
      <sheetName val="Media_Output"/>
      <sheetName val="ReplaceExistingSites"/>
      <sheetName val="ELSA - Data Sheet"/>
      <sheetName val="Media_Output3"/>
      <sheetName val="synthgraph_DCF2"/>
      <sheetName val="Media_Output1"/>
      <sheetName val="synthgraph_DCF"/>
      <sheetName val="FINANCE"/>
      <sheetName val="Media_Output2"/>
      <sheetName val="synthgraph_DCF1"/>
      <sheetName val="Media_Output4"/>
      <sheetName val="synthgraph_DCF3"/>
      <sheetName val="synthgraph_DCF4"/>
      <sheetName val="Media_Output5"/>
      <sheetName val="ELSA_-_Data_Sheet"/>
      <sheetName val="synthgraph_DCF5"/>
      <sheetName val="Media_Output6"/>
      <sheetName val="ELSA_-_Data_Sheet1"/>
      <sheetName val="synthgraph_DCF6"/>
      <sheetName val="Media_Output7"/>
      <sheetName val="ELSA_-_Data_Sheet2"/>
      <sheetName val="synthgraph_DCF7"/>
      <sheetName val="Media_Output8"/>
      <sheetName val="ELSA_-_Data_Sheet3"/>
      <sheetName val="synthgraph_DCF8"/>
      <sheetName val="Media_Output9"/>
      <sheetName val="ELSA_-_Data_Sheet4"/>
      <sheetName val="MobileDataOutput"/>
      <sheetName val="MobileDemandOutput"/>
      <sheetName val="Ukraine Data"/>
      <sheetName val="Technology Inputs"/>
      <sheetName val="synthgraph"/>
      <sheetName val="synthgraph_DCF9"/>
      <sheetName val="Media_Output10"/>
      <sheetName val="ELSA_-_Data_Sheet5"/>
      <sheetName val="Ukraine_Data"/>
      <sheetName val="Technology_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REPORT"/>
      <sheetName val="DO NOT TOUCH"/>
      <sheetName val="Configurator"/>
      <sheetName val="TRX 900"/>
      <sheetName val="说明"/>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08"/>
      <sheetName val="CAPEX PAR DIRECTION"/>
      <sheetName val="Report invest Mob"/>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95"/>
      <sheetName val="INV95"/>
      <sheetName val="RECINV95"/>
      <sheetName val="INV95_BRA"/>
      <sheetName val="Rev Mob new"/>
      <sheetName val="Mobile  Clts  (2)"/>
      <sheetName val="Marge Brute Mble"/>
      <sheetName val="Mobile Ind clés Rev"/>
      <sheetName val="Ind Clés Trafic (2)"/>
      <sheetName val="Subvention"/>
      <sheetName val="Prov Créances"/>
      <sheetName val="Recouvrement"/>
      <sheetName val="ARPU segmenté"/>
      <sheetName val="coût d'acqui"/>
      <sheetName val="#REF"/>
      <sheetName val="synth des coûts TM&amp;DEP comprise"/>
      <sheetName val="CAPEX08"/>
      <sheetName val="DETAIL REPORT"/>
      <sheetName val="Bud_OPEX_Analytique_DAL_04"/>
      <sheetName val="by dept"/>
      <sheetName val="Frs Loc"/>
      <sheetName val="Detail mensuel"/>
      <sheetName val="Trafic"/>
      <sheetName val=""/>
      <sheetName val="Income Statement"/>
      <sheetName val="DCT_titu98+Rend"/>
      <sheetName val="Mobile Ind cl?s Rev"/>
      <sheetName val="Ind Cl?s Trafic (2)"/>
      <sheetName val="Prov Cr?ances"/>
      <sheetName val="ARPU segment?"/>
      <sheetName val="co?t d'acqui"/>
      <sheetName val="synth des co?ts TM&amp;DEP comprise"/>
      <sheetName val="Ciment"/>
      <sheetName val="Cur Q v Plan"/>
      <sheetName val="EXEC95"/>
      <sheetName val="Cost investments"/>
      <sheetName val="Fair value investments"/>
      <sheetName val="Other LT loans &amp; investments"/>
      <sheetName val="Invest. in equity affiliates"/>
      <sheetName val="Mobile Ind cl_s Rev"/>
      <sheetName val="Ind Cl_s Trafic (2)"/>
      <sheetName val="Prov Cr_ances"/>
      <sheetName val="ARPU segment_"/>
      <sheetName val="co_t d'acqui"/>
      <sheetName val="synth des co_ts TM&amp;DEP comprise"/>
      <sheetName val="Projets PSDSI"/>
      <sheetName val="R2000ssta"/>
      <sheetName val="A3ssta00"/>
      <sheetName val="Project_Summary"/>
      <sheetName val="ONPT"/>
      <sheetName val="Rend98_99"/>
      <sheetName val="Rev_Mob_new1"/>
      <sheetName val="Mobile__Clts__(2)1"/>
      <sheetName val="Marge_Brute_Mble1"/>
      <sheetName val="Mobile_Ind_clés_Rev1"/>
      <sheetName val="Ind_Clés_Trafic_(2)1"/>
      <sheetName val="Prov_Créances1"/>
      <sheetName val="ARPU_segmenté1"/>
      <sheetName val="coût_d'acqui1"/>
      <sheetName val="synth_des_coûts_TM&amp;DEP_compris1"/>
      <sheetName val="DETAIL_REPORT1"/>
      <sheetName val="by_dept1"/>
      <sheetName val="Frs_Loc1"/>
      <sheetName val="Detail_mensuel1"/>
      <sheetName val="Income_Statement1"/>
      <sheetName val="Mobile_Ind_cl?s_Rev1"/>
      <sheetName val="Ind_Cl?s_Trafic_(2)1"/>
      <sheetName val="Prov_Cr?ances1"/>
      <sheetName val="ARPU_segment?1"/>
      <sheetName val="co?t_d'acqui1"/>
      <sheetName val="synth_des_co?ts_TM&amp;DEP_compris1"/>
      <sheetName val="Cur_Q_v_Plan1"/>
      <sheetName val="Rev_Mob_new"/>
      <sheetName val="Mobile__Clts__(2)"/>
      <sheetName val="Marge_Brute_Mble"/>
      <sheetName val="Mobile_Ind_clés_Rev"/>
      <sheetName val="Ind_Clés_Trafic_(2)"/>
      <sheetName val="Prov_Créances"/>
      <sheetName val="ARPU_segmenté"/>
      <sheetName val="coût_d'acqui"/>
      <sheetName val="synth_des_coûts_TM&amp;DEP_comprise"/>
      <sheetName val="DETAIL_REPORT"/>
      <sheetName val="by_dept"/>
      <sheetName val="Frs_Loc"/>
      <sheetName val="Detail_mensuel"/>
      <sheetName val="Income_Statement"/>
      <sheetName val="Mobile_Ind_cl?s_Rev"/>
      <sheetName val="Ind_Cl?s_Trafic_(2)"/>
      <sheetName val="Prov_Cr?ances"/>
      <sheetName val="ARPU_segment?"/>
      <sheetName val="co?t_d'acqui"/>
      <sheetName val="synth_des_co?ts_TM&amp;DEP_comprise"/>
      <sheetName val="Cur_Q_v_Plan"/>
      <sheetName val="Mobile_Ind_cl_s_Rev"/>
      <sheetName val="Ind_Cl_s_Trafic_(2)"/>
      <sheetName val="Prov_Cr_ances"/>
      <sheetName val="ARPU_segment_"/>
      <sheetName val="co_t_d'acqui"/>
      <sheetName val="synth_des_co_ts_TM&amp;DEP_comprise"/>
      <sheetName val="Rev_Mob_new2"/>
      <sheetName val="Mobile__Clts__(2)2"/>
      <sheetName val="Marge_Brute_Mble2"/>
      <sheetName val="Mobile_Ind_clés_Rev2"/>
      <sheetName val="Ind_Clés_Trafic_(2)2"/>
      <sheetName val="Prov_Créances2"/>
      <sheetName val="ARPU_segmenté2"/>
      <sheetName val="coût_d'acqui2"/>
      <sheetName val="synth_des_coûts_TM&amp;DEP_compris2"/>
      <sheetName val="DETAIL_REPORT2"/>
      <sheetName val="by_dept2"/>
      <sheetName val="Frs_Loc2"/>
      <sheetName val="Detail_mensuel2"/>
      <sheetName val="Income_Statement2"/>
      <sheetName val="Mobile_Ind_cl?s_Rev2"/>
      <sheetName val="Ind_Cl?s_Trafic_(2)2"/>
      <sheetName val="Prov_Cr?ances2"/>
      <sheetName val="ARPU_segment?2"/>
      <sheetName val="co?t_d'acqui2"/>
      <sheetName val="synth_des_co?ts_TM&amp;DEP_compris2"/>
      <sheetName val="Cur_Q_v_Plan2"/>
      <sheetName val="Mobile_Ind_cl_s_Rev1"/>
      <sheetName val="Ind_Cl_s_Trafic_(2)1"/>
      <sheetName val="Prov_Cr_ances1"/>
      <sheetName val="ARPU_segment_1"/>
      <sheetName val="co_t_d'acqui1"/>
      <sheetName val="synth_des_co_ts_TM&amp;DEP_compris1"/>
      <sheetName val="Rev_Mob_new3"/>
      <sheetName val="Mobile__Clts__(2)3"/>
      <sheetName val="Marge_Brute_Mble3"/>
      <sheetName val="Mobile_Ind_clés_Rev3"/>
      <sheetName val="Ind_Clés_Trafic_(2)3"/>
      <sheetName val="Prov_Créances3"/>
      <sheetName val="ARPU_segmenté3"/>
      <sheetName val="coût_d'acqui3"/>
      <sheetName val="synth_des_coûts_TM&amp;DEP_compris3"/>
      <sheetName val="DETAIL_REPORT3"/>
      <sheetName val="by_dept3"/>
      <sheetName val="Frs_Loc3"/>
      <sheetName val="Detail_mensuel3"/>
      <sheetName val="Income_Statement3"/>
      <sheetName val="Mobile_Ind_cl?s_Rev3"/>
      <sheetName val="Ind_Cl?s_Trafic_(2)3"/>
      <sheetName val="Prov_Cr?ances3"/>
      <sheetName val="ARPU_segment?3"/>
      <sheetName val="co?t_d'acqui3"/>
      <sheetName val="synth_des_co?ts_TM&amp;DEP_compris3"/>
      <sheetName val="Cur_Q_v_Plan3"/>
      <sheetName val="Mobile_Ind_cl_s_Rev2"/>
      <sheetName val="Ind_Cl_s_Trafic_(2)2"/>
      <sheetName val="Prov_Cr_ances2"/>
      <sheetName val="ARPU_segment_2"/>
      <sheetName val="co_t_d'acqui2"/>
      <sheetName val="synth_des_co_ts_TM&amp;DEP_compris2"/>
      <sheetName val="Cost_investments"/>
      <sheetName val="Fair_value_investments"/>
      <sheetName val="Other_LT_loans_&amp;_investments"/>
      <sheetName val="Invest__in_equity_affiliates"/>
      <sheetName val="Projets_PSDSI"/>
      <sheetName val="Rev_Mob_new4"/>
      <sheetName val="Mobile__Clts__(2)4"/>
      <sheetName val="Marge_Brute_Mble4"/>
      <sheetName val="Mobile_Ind_clés_Rev4"/>
      <sheetName val="Ind_Clés_Trafic_(2)4"/>
      <sheetName val="Prov_Créances4"/>
      <sheetName val="ARPU_segmenté4"/>
      <sheetName val="coût_d'acqui4"/>
      <sheetName val="synth_des_coûts_TM&amp;DEP_compris4"/>
      <sheetName val="DETAIL_REPORT4"/>
      <sheetName val="by_dept4"/>
      <sheetName val="Frs_Loc4"/>
      <sheetName val="Detail_mensuel4"/>
      <sheetName val="Income_Statement4"/>
      <sheetName val="Mobile_Ind_cl?s_Rev4"/>
      <sheetName val="Ind_Cl?s_Trafic_(2)4"/>
      <sheetName val="Prov_Cr?ances4"/>
      <sheetName val="ARPU_segment?4"/>
      <sheetName val="co?t_d'acqui4"/>
      <sheetName val="synth_des_co?ts_TM&amp;DEP_compris4"/>
      <sheetName val="Cur_Q_v_Plan4"/>
      <sheetName val="Mobile_Ind_cl_s_Rev3"/>
      <sheetName val="Ind_Cl_s_Trafic_(2)3"/>
      <sheetName val="Prov_Cr_ances3"/>
      <sheetName val="ARPU_segment_3"/>
      <sheetName val="co_t_d'acqui3"/>
      <sheetName val="synth_des_co_ts_TM&amp;DEP_compris3"/>
      <sheetName val="Contivity"/>
      <sheetName val="Description of Each Section"/>
      <sheetName val="Info &amp; Versions"/>
      <sheetName val="Centrex IP"/>
      <sheetName val="PVG"/>
      <sheetName val="Element Managers"/>
      <sheetName val="Diagrams"/>
      <sheetName val="Passport 15K"/>
      <sheetName val="XA-Core Translations"/>
      <sheetName val="Tones &amp; AMA"/>
      <sheetName val="Contents"/>
      <sheetName val="Announcements"/>
      <sheetName val="ISN05 IP Addressing"/>
      <sheetName val="USP"/>
      <sheetName val="SDM"/>
      <sheetName val="Rev_Mob_new13"/>
      <sheetName val="Mobile__Clts__(2)13"/>
      <sheetName val="Marge_Brute_Mble13"/>
      <sheetName val="Mobile_Ind_clés_Rev13"/>
      <sheetName val="Ind_Clés_Trafic_(2)13"/>
      <sheetName val="Prov_Créances13"/>
      <sheetName val="ARPU_segmenté13"/>
      <sheetName val="coût_d'acqui13"/>
      <sheetName val="synth_des_coûts_TM&amp;DEP_compri13"/>
      <sheetName val="DETAIL_REPORT13"/>
      <sheetName val="by_dept13"/>
      <sheetName val="Frs_Loc13"/>
      <sheetName val="Detail_mensuel13"/>
      <sheetName val="Income_Statement13"/>
      <sheetName val="Mobile_Ind_cl?s_Rev13"/>
      <sheetName val="Ind_Cl?s_Trafic_(2)13"/>
      <sheetName val="Prov_Cr?ances13"/>
      <sheetName val="ARPU_segment?13"/>
      <sheetName val="co?t_d'acqui13"/>
      <sheetName val="synth_des_co?ts_TM&amp;DEP_compri13"/>
      <sheetName val="Cur_Q_v_Plan13"/>
      <sheetName val="Mobile_Ind_cl_s_Rev13"/>
      <sheetName val="Ind_Cl_s_Trafic_(2)13"/>
      <sheetName val="Prov_Cr_ances13"/>
      <sheetName val="ARPU_segment_13"/>
      <sheetName val="co_t_d'acqui13"/>
      <sheetName val="synth_des_co_ts_TM&amp;DEP_compri13"/>
      <sheetName val="Mobile_Ind_cl_s_Rev4"/>
      <sheetName val="Ind_Cl_s_Trafic_(2)4"/>
      <sheetName val="Prov_Cr_ances4"/>
      <sheetName val="ARPU_segment_4"/>
      <sheetName val="co_t_d'acqui4"/>
      <sheetName val="synth_des_co_ts_TM&amp;DEP_compris4"/>
      <sheetName val="Rev_Mob_new5"/>
      <sheetName val="Mobile__Clts__(2)5"/>
      <sheetName val="Marge_Brute_Mble5"/>
      <sheetName val="Mobile_Ind_clés_Rev5"/>
      <sheetName val="Ind_Clés_Trafic_(2)5"/>
      <sheetName val="Prov_Créances5"/>
      <sheetName val="ARPU_segmenté5"/>
      <sheetName val="coût_d'acqui5"/>
      <sheetName val="synth_des_coûts_TM&amp;DEP_compris5"/>
      <sheetName val="DETAIL_REPORT5"/>
      <sheetName val="by_dept5"/>
      <sheetName val="Frs_Loc5"/>
      <sheetName val="Detail_mensuel5"/>
      <sheetName val="Income_Statement5"/>
      <sheetName val="Mobile_Ind_cl?s_Rev5"/>
      <sheetName val="Ind_Cl?s_Trafic_(2)5"/>
      <sheetName val="Prov_Cr?ances5"/>
      <sheetName val="ARPU_segment?5"/>
      <sheetName val="co?t_d'acqui5"/>
      <sheetName val="synth_des_co?ts_TM&amp;DEP_compris5"/>
      <sheetName val="Cur_Q_v_Plan5"/>
      <sheetName val="Mobile_Ind_cl_s_Rev5"/>
      <sheetName val="Ind_Cl_s_Trafic_(2)5"/>
      <sheetName val="Prov_Cr_ances5"/>
      <sheetName val="ARPU_segment_5"/>
      <sheetName val="co_t_d'acqui5"/>
      <sheetName val="synth_des_co_ts_TM&amp;DEP_compris5"/>
      <sheetName val="Rev_Mob_new6"/>
      <sheetName val="Mobile__Clts__(2)6"/>
      <sheetName val="Marge_Brute_Mble6"/>
      <sheetName val="Mobile_Ind_clés_Rev6"/>
      <sheetName val="Ind_Clés_Trafic_(2)6"/>
      <sheetName val="Prov_Créances6"/>
      <sheetName val="ARPU_segmenté6"/>
      <sheetName val="coût_d'acqui6"/>
      <sheetName val="synth_des_coûts_TM&amp;DEP_compris6"/>
      <sheetName val="DETAIL_REPORT6"/>
      <sheetName val="by_dept6"/>
      <sheetName val="Frs_Loc6"/>
      <sheetName val="Detail_mensuel6"/>
      <sheetName val="Income_Statement6"/>
      <sheetName val="Mobile_Ind_cl?s_Rev6"/>
      <sheetName val="Ind_Cl?s_Trafic_(2)6"/>
      <sheetName val="Prov_Cr?ances6"/>
      <sheetName val="ARPU_segment?6"/>
      <sheetName val="co?t_d'acqui6"/>
      <sheetName val="synth_des_co?ts_TM&amp;DEP_compris6"/>
      <sheetName val="Cur_Q_v_Plan6"/>
      <sheetName val="Mobile_Ind_cl_s_Rev6"/>
      <sheetName val="Ind_Cl_s_Trafic_(2)6"/>
      <sheetName val="Prov_Cr_ances6"/>
      <sheetName val="ARPU_segment_6"/>
      <sheetName val="co_t_d'acqui6"/>
      <sheetName val="synth_des_co_ts_TM&amp;DEP_compris6"/>
      <sheetName val="Rev_Mob_new7"/>
      <sheetName val="Mobile__Clts__(2)7"/>
      <sheetName val="Marge_Brute_Mble7"/>
      <sheetName val="Mobile_Ind_clés_Rev7"/>
      <sheetName val="Ind_Clés_Trafic_(2)7"/>
      <sheetName val="Prov_Créances7"/>
      <sheetName val="ARPU_segmenté7"/>
      <sheetName val="coût_d'acqui7"/>
      <sheetName val="synth_des_coûts_TM&amp;DEP_compris7"/>
      <sheetName val="DETAIL_REPORT7"/>
      <sheetName val="by_dept7"/>
      <sheetName val="Frs_Loc7"/>
      <sheetName val="Detail_mensuel7"/>
      <sheetName val="Income_Statement7"/>
      <sheetName val="Mobile_Ind_cl?s_Rev7"/>
      <sheetName val="Ind_Cl?s_Trafic_(2)7"/>
      <sheetName val="Prov_Cr?ances7"/>
      <sheetName val="ARPU_segment?7"/>
      <sheetName val="co?t_d'acqui7"/>
      <sheetName val="synth_des_co?ts_TM&amp;DEP_compris7"/>
      <sheetName val="Cur_Q_v_Plan7"/>
      <sheetName val="Mobile_Ind_cl_s_Rev7"/>
      <sheetName val="Ind_Cl_s_Trafic_(2)7"/>
      <sheetName val="Prov_Cr_ances7"/>
      <sheetName val="ARPU_segment_7"/>
      <sheetName val="co_t_d'acqui7"/>
      <sheetName val="synth_des_co_ts_TM&amp;DEP_compris7"/>
      <sheetName val="Rev_Mob_new8"/>
      <sheetName val="Mobile__Clts__(2)8"/>
      <sheetName val="Marge_Brute_Mble8"/>
      <sheetName val="Mobile_Ind_clés_Rev8"/>
      <sheetName val="Ind_Clés_Trafic_(2)8"/>
      <sheetName val="Prov_Créances8"/>
      <sheetName val="ARPU_segmenté8"/>
      <sheetName val="coût_d'acqui8"/>
      <sheetName val="synth_des_coûts_TM&amp;DEP_compris8"/>
      <sheetName val="DETAIL_REPORT8"/>
      <sheetName val="by_dept8"/>
      <sheetName val="Frs_Loc8"/>
      <sheetName val="Detail_mensuel8"/>
      <sheetName val="Income_Statement8"/>
      <sheetName val="Mobile_Ind_cl?s_Rev8"/>
      <sheetName val="Ind_Cl?s_Trafic_(2)8"/>
      <sheetName val="Prov_Cr?ances8"/>
      <sheetName val="ARPU_segment?8"/>
      <sheetName val="co?t_d'acqui8"/>
      <sheetName val="synth_des_co?ts_TM&amp;DEP_compris8"/>
      <sheetName val="Cur_Q_v_Plan8"/>
      <sheetName val="Mobile_Ind_cl_s_Rev8"/>
      <sheetName val="Ind_Cl_s_Trafic_(2)8"/>
      <sheetName val="Prov_Cr_ances8"/>
      <sheetName val="ARPU_segment_8"/>
      <sheetName val="co_t_d'acqui8"/>
      <sheetName val="synth_des_co_ts_TM&amp;DEP_compris8"/>
      <sheetName val="Rev_Mob_new9"/>
      <sheetName val="Mobile__Clts__(2)9"/>
      <sheetName val="Marge_Brute_Mble9"/>
      <sheetName val="Mobile_Ind_clés_Rev9"/>
      <sheetName val="Ind_Clés_Trafic_(2)9"/>
      <sheetName val="Prov_Créances9"/>
      <sheetName val="ARPU_segmenté9"/>
      <sheetName val="coût_d'acqui9"/>
      <sheetName val="synth_des_coûts_TM&amp;DEP_compris9"/>
      <sheetName val="DETAIL_REPORT9"/>
      <sheetName val="by_dept9"/>
      <sheetName val="Frs_Loc9"/>
      <sheetName val="Detail_mensuel9"/>
      <sheetName val="Income_Statement9"/>
      <sheetName val="Mobile_Ind_cl?s_Rev9"/>
      <sheetName val="Ind_Cl?s_Trafic_(2)9"/>
      <sheetName val="Prov_Cr?ances9"/>
      <sheetName val="ARPU_segment?9"/>
      <sheetName val="co?t_d'acqui9"/>
      <sheetName val="synth_des_co?ts_TM&amp;DEP_compris9"/>
      <sheetName val="Cur_Q_v_Plan9"/>
      <sheetName val="Mobile_Ind_cl_s_Rev9"/>
      <sheetName val="Ind_Cl_s_Trafic_(2)9"/>
      <sheetName val="Prov_Cr_ances9"/>
      <sheetName val="ARPU_segment_9"/>
      <sheetName val="co_t_d'acqui9"/>
      <sheetName val="synth_des_co_ts_TM&amp;DEP_compris9"/>
      <sheetName val="Rev_Mob_new10"/>
      <sheetName val="Mobile__Clts__(2)10"/>
      <sheetName val="Marge_Brute_Mble10"/>
      <sheetName val="Mobile_Ind_clés_Rev10"/>
      <sheetName val="Ind_Clés_Trafic_(2)10"/>
      <sheetName val="Prov_Créances10"/>
      <sheetName val="ARPU_segmenté10"/>
      <sheetName val="coût_d'acqui10"/>
      <sheetName val="synth_des_coûts_TM&amp;DEP_compri10"/>
      <sheetName val="DETAIL_REPORT10"/>
      <sheetName val="by_dept10"/>
      <sheetName val="Frs_Loc10"/>
      <sheetName val="Detail_mensuel10"/>
      <sheetName val="Income_Statement10"/>
      <sheetName val="Mobile_Ind_cl?s_Rev10"/>
      <sheetName val="Ind_Cl?s_Trafic_(2)10"/>
      <sheetName val="Prov_Cr?ances10"/>
      <sheetName val="ARPU_segment?10"/>
      <sheetName val="co?t_d'acqui10"/>
      <sheetName val="synth_des_co?ts_TM&amp;DEP_compri10"/>
      <sheetName val="Cur_Q_v_Plan10"/>
      <sheetName val="Mobile_Ind_cl_s_Rev10"/>
      <sheetName val="Ind_Cl_s_Trafic_(2)10"/>
      <sheetName val="Prov_Cr_ances10"/>
      <sheetName val="ARPU_segment_10"/>
      <sheetName val="co_t_d'acqui10"/>
      <sheetName val="synth_des_co_ts_TM&amp;DEP_compri10"/>
      <sheetName val="Rev_Mob_new11"/>
      <sheetName val="Mobile__Clts__(2)11"/>
      <sheetName val="Marge_Brute_Mble11"/>
      <sheetName val="Mobile_Ind_clés_Rev11"/>
      <sheetName val="Ind_Clés_Trafic_(2)11"/>
      <sheetName val="Prov_Créances11"/>
      <sheetName val="ARPU_segmenté11"/>
      <sheetName val="coût_d'acqui11"/>
      <sheetName val="synth_des_coûts_TM&amp;DEP_compri11"/>
      <sheetName val="DETAIL_REPORT11"/>
      <sheetName val="by_dept11"/>
      <sheetName val="Frs_Loc11"/>
      <sheetName val="Detail_mensuel11"/>
      <sheetName val="Income_Statement11"/>
      <sheetName val="Mobile_Ind_cl?s_Rev11"/>
      <sheetName val="Ind_Cl?s_Trafic_(2)11"/>
      <sheetName val="Prov_Cr?ances11"/>
      <sheetName val="ARPU_segment?11"/>
      <sheetName val="co?t_d'acqui11"/>
      <sheetName val="synth_des_co?ts_TM&amp;DEP_compri11"/>
      <sheetName val="Cur_Q_v_Plan11"/>
      <sheetName val="Mobile_Ind_cl_s_Rev11"/>
      <sheetName val="Ind_Cl_s_Trafic_(2)11"/>
      <sheetName val="Prov_Cr_ances11"/>
      <sheetName val="ARPU_segment_11"/>
      <sheetName val="co_t_d'acqui11"/>
      <sheetName val="synth_des_co_ts_TM&amp;DEP_compri11"/>
      <sheetName val="Rev_Mob_new12"/>
      <sheetName val="Mobile__Clts__(2)12"/>
      <sheetName val="Marge_Brute_Mble12"/>
      <sheetName val="Mobile_Ind_clés_Rev12"/>
      <sheetName val="Ind_Clés_Trafic_(2)12"/>
      <sheetName val="Prov_Créances12"/>
      <sheetName val="ARPU_segmenté12"/>
      <sheetName val="coût_d'acqui12"/>
      <sheetName val="synth_des_coûts_TM&amp;DEP_compri12"/>
      <sheetName val="DETAIL_REPORT12"/>
      <sheetName val="by_dept12"/>
      <sheetName val="Frs_Loc12"/>
      <sheetName val="Detail_mensuel12"/>
      <sheetName val="Income_Statement12"/>
      <sheetName val="Mobile_Ind_cl?s_Rev12"/>
      <sheetName val="Ind_Cl?s_Trafic_(2)12"/>
      <sheetName val="Prov_Cr?ances12"/>
      <sheetName val="ARPU_segment?12"/>
      <sheetName val="co?t_d'acqui12"/>
      <sheetName val="synth_des_co?ts_TM&amp;DEP_compri12"/>
      <sheetName val="Cur_Q_v_Plan12"/>
      <sheetName val="Mobile_Ind_cl_s_Rev12"/>
      <sheetName val="Ind_Cl_s_Trafic_(2)12"/>
      <sheetName val="Prov_Cr_ances12"/>
      <sheetName val="ARPU_segment_12"/>
      <sheetName val="co_t_d'acqui12"/>
      <sheetName val="synth_des_co_ts_TM&amp;DEP_compri12"/>
      <sheetName val="Rev_Mob_new14"/>
      <sheetName val="Mobile__Clts__(2)14"/>
      <sheetName val="Marge_Brute_Mble14"/>
      <sheetName val="Mobile_Ind_clés_Rev14"/>
      <sheetName val="Ind_Clés_Trafic_(2)14"/>
      <sheetName val="Prov_Créances14"/>
      <sheetName val="ARPU_segmenté14"/>
      <sheetName val="coût_d'acqui14"/>
      <sheetName val="synth_des_coûts_TM&amp;DEP_compri14"/>
      <sheetName val="DETAIL_REPORT14"/>
      <sheetName val="by_dept14"/>
      <sheetName val="Frs_Loc14"/>
      <sheetName val="Detail_mensuel14"/>
      <sheetName val="Income_Statement14"/>
      <sheetName val="Mobile_Ind_cl?s_Rev14"/>
      <sheetName val="Ind_Cl?s_Trafic_(2)14"/>
      <sheetName val="Prov_Cr?ances14"/>
      <sheetName val="ARPU_segment?14"/>
      <sheetName val="co?t_d'acqui14"/>
      <sheetName val="synth_des_co?ts_TM&amp;DEP_compri14"/>
      <sheetName val="Cur_Q_v_Plan14"/>
      <sheetName val="Mobile_Ind_cl_s_Rev14"/>
      <sheetName val="Ind_Cl_s_Trafic_(2)14"/>
      <sheetName val="Prov_Cr_ances14"/>
      <sheetName val="ARPU_segment_14"/>
      <sheetName val="co_t_d'acqui14"/>
      <sheetName val="synth_des_co_ts_TM&amp;DEP_compri14"/>
      <sheetName val="Rev_Mob_new15"/>
      <sheetName val="Mobile__Clts__(2)15"/>
      <sheetName val="Marge_Brute_Mble15"/>
      <sheetName val="Mobile_Ind_clés_Rev15"/>
      <sheetName val="Ind_Clés_Trafic_(2)15"/>
      <sheetName val="Prov_Créances15"/>
      <sheetName val="ARPU_segmenté15"/>
      <sheetName val="coût_d'acqui15"/>
      <sheetName val="synth_des_coûts_TM&amp;DEP_compri15"/>
      <sheetName val="DETAIL_REPORT15"/>
      <sheetName val="by_dept15"/>
      <sheetName val="Frs_Loc15"/>
      <sheetName val="Detail_mensuel15"/>
      <sheetName val="Income_Statement15"/>
      <sheetName val="Mobile_Ind_cl?s_Rev15"/>
      <sheetName val="Ind_Cl?s_Trafic_(2)15"/>
      <sheetName val="Prov_Cr?ances15"/>
      <sheetName val="ARPU_segment?15"/>
      <sheetName val="co?t_d'acqui15"/>
      <sheetName val="synth_des_co?ts_TM&amp;DEP_compri15"/>
      <sheetName val="Cur_Q_v_Plan15"/>
      <sheetName val="Mobile_Ind_cl_s_Rev15"/>
      <sheetName val="Ind_Cl_s_Trafic_(2)15"/>
      <sheetName val="Prov_Cr_ances15"/>
      <sheetName val="ARPU_segment_15"/>
      <sheetName val="co_t_d'acqui15"/>
      <sheetName val="synth_des_co_ts_TM&amp;DEP_compri15"/>
      <sheetName val="Rev_Mob_new24"/>
      <sheetName val="Mobile__Clts__(2)24"/>
      <sheetName val="Marge_Brute_Mble24"/>
      <sheetName val="Mobile_Ind_clés_Rev24"/>
      <sheetName val="Ind_Clés_Trafic_(2)24"/>
      <sheetName val="Prov_Créances24"/>
      <sheetName val="ARPU_segmenté24"/>
      <sheetName val="coût_d'acqui24"/>
      <sheetName val="synth_des_coûts_TM&amp;DEP_compri24"/>
      <sheetName val="DETAIL_REPORT24"/>
      <sheetName val="by_dept24"/>
      <sheetName val="Frs_Loc24"/>
      <sheetName val="Detail_mensuel24"/>
      <sheetName val="Income_Statement24"/>
      <sheetName val="Mobile_Ind_cl?s_Rev24"/>
      <sheetName val="Ind_Cl?s_Trafic_(2)24"/>
      <sheetName val="Prov_Cr?ances24"/>
      <sheetName val="ARPU_segment?24"/>
      <sheetName val="co?t_d'acqui24"/>
      <sheetName val="synth_des_co?ts_TM&amp;DEP_compri24"/>
      <sheetName val="Cur_Q_v_Plan24"/>
      <sheetName val="Mobile_Ind_cl_s_Rev24"/>
      <sheetName val="Ind_Cl_s_Trafic_(2)24"/>
      <sheetName val="Prov_Cr_ances24"/>
      <sheetName val="ARPU_segment_24"/>
      <sheetName val="co_t_d'acqui24"/>
      <sheetName val="synth_des_co_ts_TM&amp;DEP_compri24"/>
      <sheetName val="Rev_Mob_new16"/>
      <sheetName val="Mobile__Clts__(2)16"/>
      <sheetName val="Marge_Brute_Mble16"/>
      <sheetName val="Mobile_Ind_clés_Rev16"/>
      <sheetName val="Ind_Clés_Trafic_(2)16"/>
      <sheetName val="Prov_Créances16"/>
      <sheetName val="ARPU_segmenté16"/>
      <sheetName val="coût_d'acqui16"/>
      <sheetName val="synth_des_coûts_TM&amp;DEP_compri16"/>
      <sheetName val="DETAIL_REPORT16"/>
      <sheetName val="by_dept16"/>
      <sheetName val="Frs_Loc16"/>
      <sheetName val="Detail_mensuel16"/>
      <sheetName val="Income_Statement16"/>
      <sheetName val="Mobile_Ind_cl?s_Rev16"/>
      <sheetName val="Ind_Cl?s_Trafic_(2)16"/>
      <sheetName val="Prov_Cr?ances16"/>
      <sheetName val="ARPU_segment?16"/>
      <sheetName val="co?t_d'acqui16"/>
      <sheetName val="synth_des_co?ts_TM&amp;DEP_compri16"/>
      <sheetName val="Cur_Q_v_Plan16"/>
      <sheetName val="Mobile_Ind_cl_s_Rev16"/>
      <sheetName val="Ind_Cl_s_Trafic_(2)16"/>
      <sheetName val="Prov_Cr_ances16"/>
      <sheetName val="ARPU_segment_16"/>
      <sheetName val="co_t_d'acqui16"/>
      <sheetName val="synth_des_co_ts_TM&amp;DEP_compri16"/>
      <sheetName val="Rev_Mob_new17"/>
      <sheetName val="Mobile__Clts__(2)17"/>
      <sheetName val="Marge_Brute_Mble17"/>
      <sheetName val="Mobile_Ind_clés_Rev17"/>
      <sheetName val="Ind_Clés_Trafic_(2)17"/>
      <sheetName val="Prov_Créances17"/>
      <sheetName val="ARPU_segmenté17"/>
      <sheetName val="coût_d'acqui17"/>
      <sheetName val="synth_des_coûts_TM&amp;DEP_compri17"/>
      <sheetName val="DETAIL_REPORT17"/>
      <sheetName val="by_dept17"/>
      <sheetName val="Frs_Loc17"/>
      <sheetName val="Detail_mensuel17"/>
      <sheetName val="Income_Statement17"/>
      <sheetName val="Mobile_Ind_cl?s_Rev17"/>
      <sheetName val="Ind_Cl?s_Trafic_(2)17"/>
      <sheetName val="Prov_Cr?ances17"/>
      <sheetName val="ARPU_segment?17"/>
      <sheetName val="co?t_d'acqui17"/>
      <sheetName val="synth_des_co?ts_TM&amp;DEP_compri17"/>
      <sheetName val="Cur_Q_v_Plan17"/>
      <sheetName val="Mobile_Ind_cl_s_Rev17"/>
      <sheetName val="Ind_Cl_s_Trafic_(2)17"/>
      <sheetName val="Prov_Cr_ances17"/>
      <sheetName val="ARPU_segment_17"/>
      <sheetName val="co_t_d'acqui17"/>
      <sheetName val="synth_des_co_ts_TM&amp;DEP_compri17"/>
      <sheetName val="Rev_Mob_new18"/>
      <sheetName val="Mobile__Clts__(2)18"/>
      <sheetName val="Marge_Brute_Mble18"/>
      <sheetName val="Mobile_Ind_clés_Rev18"/>
      <sheetName val="Ind_Clés_Trafic_(2)18"/>
      <sheetName val="Prov_Créances18"/>
      <sheetName val="ARPU_segmenté18"/>
      <sheetName val="coût_d'acqui18"/>
      <sheetName val="synth_des_coûts_TM&amp;DEP_compri18"/>
      <sheetName val="DETAIL_REPORT18"/>
      <sheetName val="by_dept18"/>
      <sheetName val="Frs_Loc18"/>
      <sheetName val="Detail_mensuel18"/>
      <sheetName val="Income_Statement18"/>
      <sheetName val="Mobile_Ind_cl?s_Rev18"/>
      <sheetName val="Ind_Cl?s_Trafic_(2)18"/>
      <sheetName val="Prov_Cr?ances18"/>
      <sheetName val="ARPU_segment?18"/>
      <sheetName val="co?t_d'acqui18"/>
      <sheetName val="synth_des_co?ts_TM&amp;DEP_compri18"/>
      <sheetName val="Cur_Q_v_Plan18"/>
      <sheetName val="Mobile_Ind_cl_s_Rev18"/>
      <sheetName val="Ind_Cl_s_Trafic_(2)18"/>
      <sheetName val="Prov_Cr_ances18"/>
      <sheetName val="ARPU_segment_18"/>
      <sheetName val="co_t_d'acqui18"/>
      <sheetName val="synth_des_co_ts_TM&amp;DEP_compri18"/>
      <sheetName val="Rev_Mob_new19"/>
      <sheetName val="Mobile__Clts__(2)19"/>
      <sheetName val="Marge_Brute_Mble19"/>
      <sheetName val="Mobile_Ind_clés_Rev19"/>
      <sheetName val="Ind_Clés_Trafic_(2)19"/>
      <sheetName val="Prov_Créances19"/>
      <sheetName val="ARPU_segmenté19"/>
      <sheetName val="coût_d'acqui19"/>
      <sheetName val="synth_des_coûts_TM&amp;DEP_compri19"/>
      <sheetName val="DETAIL_REPORT19"/>
      <sheetName val="by_dept19"/>
      <sheetName val="Frs_Loc19"/>
      <sheetName val="Detail_mensuel19"/>
      <sheetName val="Income_Statement19"/>
      <sheetName val="Mobile_Ind_cl?s_Rev19"/>
      <sheetName val="Ind_Cl?s_Trafic_(2)19"/>
      <sheetName val="Prov_Cr?ances19"/>
      <sheetName val="ARPU_segment?19"/>
      <sheetName val="co?t_d'acqui19"/>
      <sheetName val="synth_des_co?ts_TM&amp;DEP_compri19"/>
      <sheetName val="Cur_Q_v_Plan19"/>
      <sheetName val="Mobile_Ind_cl_s_Rev19"/>
      <sheetName val="Ind_Cl_s_Trafic_(2)19"/>
      <sheetName val="Prov_Cr_ances19"/>
      <sheetName val="ARPU_segment_19"/>
      <sheetName val="co_t_d'acqui19"/>
      <sheetName val="synth_des_co_ts_TM&amp;DEP_compri19"/>
      <sheetName val="Rev_Mob_new20"/>
      <sheetName val="Mobile__Clts__(2)20"/>
      <sheetName val="Marge_Brute_Mble20"/>
      <sheetName val="Mobile_Ind_clés_Rev20"/>
      <sheetName val="Ind_Clés_Trafic_(2)20"/>
      <sheetName val="Prov_Créances20"/>
      <sheetName val="ARPU_segmenté20"/>
      <sheetName val="coût_d'acqui20"/>
      <sheetName val="synth_des_coûts_TM&amp;DEP_compri20"/>
      <sheetName val="DETAIL_REPORT20"/>
      <sheetName val="by_dept20"/>
      <sheetName val="Frs_Loc20"/>
      <sheetName val="Detail_mensuel20"/>
      <sheetName val="Income_Statement20"/>
      <sheetName val="Mobile_Ind_cl?s_Rev20"/>
      <sheetName val="Ind_Cl?s_Trafic_(2)20"/>
      <sheetName val="Prov_Cr?ances20"/>
      <sheetName val="ARPU_segment?20"/>
      <sheetName val="co?t_d'acqui20"/>
      <sheetName val="synth_des_co?ts_TM&amp;DEP_compri20"/>
      <sheetName val="Cur_Q_v_Plan20"/>
      <sheetName val="Mobile_Ind_cl_s_Rev20"/>
      <sheetName val="Ind_Cl_s_Trafic_(2)20"/>
      <sheetName val="Prov_Cr_ances20"/>
      <sheetName val="ARPU_segment_20"/>
      <sheetName val="co_t_d'acqui20"/>
      <sheetName val="synth_des_co_ts_TM&amp;DEP_compri20"/>
      <sheetName val="Rev_Mob_new21"/>
      <sheetName val="Mobile__Clts__(2)21"/>
      <sheetName val="Marge_Brute_Mble21"/>
      <sheetName val="Mobile_Ind_clés_Rev21"/>
      <sheetName val="Ind_Clés_Trafic_(2)21"/>
      <sheetName val="Prov_Créances21"/>
      <sheetName val="ARPU_segmenté21"/>
      <sheetName val="coût_d'acqui21"/>
      <sheetName val="synth_des_coûts_TM&amp;DEP_compri21"/>
      <sheetName val="DETAIL_REPORT21"/>
      <sheetName val="by_dept21"/>
      <sheetName val="Frs_Loc21"/>
      <sheetName val="Detail_mensuel21"/>
      <sheetName val="Income_Statement21"/>
      <sheetName val="Mobile_Ind_cl?s_Rev21"/>
      <sheetName val="Ind_Cl?s_Trafic_(2)21"/>
      <sheetName val="Prov_Cr?ances21"/>
      <sheetName val="ARPU_segment?21"/>
      <sheetName val="co?t_d'acqui21"/>
      <sheetName val="synth_des_co?ts_TM&amp;DEP_compri21"/>
      <sheetName val="Cur_Q_v_Plan21"/>
      <sheetName val="Mobile_Ind_cl_s_Rev21"/>
      <sheetName val="Ind_Cl_s_Trafic_(2)21"/>
      <sheetName val="Prov_Cr_ances21"/>
      <sheetName val="ARPU_segment_21"/>
      <sheetName val="co_t_d'acqui21"/>
      <sheetName val="synth_des_co_ts_TM&amp;DEP_compri21"/>
      <sheetName val="Rev_Mob_new22"/>
      <sheetName val="Mobile__Clts__(2)22"/>
      <sheetName val="Marge_Brute_Mble22"/>
      <sheetName val="Mobile_Ind_clés_Rev22"/>
      <sheetName val="Ind_Clés_Trafic_(2)22"/>
      <sheetName val="Prov_Créances22"/>
      <sheetName val="ARPU_segmenté22"/>
      <sheetName val="coût_d'acqui22"/>
      <sheetName val="synth_des_coûts_TM&amp;DEP_compri22"/>
      <sheetName val="DETAIL_REPORT22"/>
      <sheetName val="by_dept22"/>
      <sheetName val="Frs_Loc22"/>
      <sheetName val="Detail_mensuel22"/>
      <sheetName val="Income_Statement22"/>
      <sheetName val="Mobile_Ind_cl?s_Rev22"/>
      <sheetName val="Ind_Cl?s_Trafic_(2)22"/>
      <sheetName val="Prov_Cr?ances22"/>
      <sheetName val="ARPU_segment?22"/>
      <sheetName val="co?t_d'acqui22"/>
      <sheetName val="synth_des_co?ts_TM&amp;DEP_compri22"/>
      <sheetName val="Cur_Q_v_Plan22"/>
      <sheetName val="Mobile_Ind_cl_s_Rev22"/>
      <sheetName val="Ind_Cl_s_Trafic_(2)22"/>
      <sheetName val="Prov_Cr_ances22"/>
      <sheetName val="ARPU_segment_22"/>
      <sheetName val="co_t_d'acqui22"/>
      <sheetName val="synth_des_co_ts_TM&amp;DEP_compri22"/>
      <sheetName val="Rev_Mob_new23"/>
      <sheetName val="Mobile__Clts__(2)23"/>
      <sheetName val="Marge_Brute_Mble23"/>
      <sheetName val="Mobile_Ind_clés_Rev23"/>
      <sheetName val="Ind_Clés_Trafic_(2)23"/>
      <sheetName val="Prov_Créances23"/>
      <sheetName val="ARPU_segmenté23"/>
      <sheetName val="coût_d'acqui23"/>
      <sheetName val="synth_des_coûts_TM&amp;DEP_compri23"/>
      <sheetName val="DETAIL_REPORT23"/>
      <sheetName val="by_dept23"/>
      <sheetName val="Frs_Loc23"/>
      <sheetName val="Detail_mensuel23"/>
      <sheetName val="Income_Statement23"/>
      <sheetName val="Mobile_Ind_cl?s_Rev23"/>
      <sheetName val="Ind_Cl?s_Trafic_(2)23"/>
      <sheetName val="Prov_Cr?ances23"/>
      <sheetName val="ARPU_segment?23"/>
      <sheetName val="co?t_d'acqui23"/>
      <sheetName val="synth_des_co?ts_TM&amp;DEP_compri23"/>
      <sheetName val="Cur_Q_v_Plan23"/>
      <sheetName val="Mobile_Ind_cl_s_Rev23"/>
      <sheetName val="Ind_Cl_s_Trafic_(2)23"/>
      <sheetName val="Prov_Cr_ances23"/>
      <sheetName val="ARPU_segment_23"/>
      <sheetName val="co_t_d'acqui23"/>
      <sheetName val="synth_des_co_ts_TM&amp;DEP_compri23"/>
      <sheetName val="Rev_Mob_new25"/>
      <sheetName val="Mobile__Clts__(2)25"/>
      <sheetName val="Marge_Brute_Mble25"/>
      <sheetName val="Mobile_Ind_clés_Rev25"/>
      <sheetName val="Ind_Clés_Trafic_(2)25"/>
      <sheetName val="Prov_Créances25"/>
      <sheetName val="ARPU_segmenté25"/>
      <sheetName val="coût_d'acqui25"/>
      <sheetName val="synth_des_coûts_TM&amp;DEP_compri25"/>
      <sheetName val="DETAIL_REPORT25"/>
      <sheetName val="by_dept25"/>
      <sheetName val="Frs_Loc25"/>
      <sheetName val="Detail_mensuel25"/>
      <sheetName val="Income_Statement25"/>
      <sheetName val="Mobile_Ind_cl?s_Rev25"/>
      <sheetName val="Ind_Cl?s_Trafic_(2)25"/>
      <sheetName val="Prov_Cr?ances25"/>
      <sheetName val="ARPU_segment?25"/>
      <sheetName val="co?t_d'acqui25"/>
      <sheetName val="synth_des_co?ts_TM&amp;DEP_compri25"/>
      <sheetName val="Cur_Q_v_Plan25"/>
      <sheetName val="Mobile_Ind_cl_s_Rev25"/>
      <sheetName val="Ind_Cl_s_Trafic_(2)25"/>
      <sheetName val="Prov_Cr_ances25"/>
      <sheetName val="ARPU_segment_25"/>
      <sheetName val="co_t_d'acqui25"/>
      <sheetName val="synth_des_co_ts_TM&amp;DEP_compri25"/>
      <sheetName val="Rev_Mob_new26"/>
      <sheetName val="Mobile__Clts__(2)26"/>
      <sheetName val="Marge_Brute_Mble26"/>
      <sheetName val="Mobile_Ind_clés_Rev26"/>
      <sheetName val="Ind_Clés_Trafic_(2)26"/>
      <sheetName val="Prov_Créances26"/>
      <sheetName val="ARPU_segmenté26"/>
      <sheetName val="coût_d'acqui26"/>
      <sheetName val="synth_des_coûts_TM&amp;DEP_compri26"/>
      <sheetName val="DETAIL_REPORT26"/>
      <sheetName val="by_dept26"/>
      <sheetName val="Frs_Loc26"/>
      <sheetName val="Detail_mensuel26"/>
      <sheetName val="Income_Statement26"/>
      <sheetName val="Mobile_Ind_cl?s_Rev26"/>
      <sheetName val="Ind_Cl?s_Trafic_(2)26"/>
      <sheetName val="Prov_Cr?ances26"/>
      <sheetName val="ARPU_segment?26"/>
      <sheetName val="co?t_d'acqui26"/>
      <sheetName val="synth_des_co?ts_TM&amp;DEP_compri26"/>
      <sheetName val="Cur_Q_v_Plan26"/>
      <sheetName val="Mobile_Ind_cl_s_Rev26"/>
      <sheetName val="Ind_Cl_s_Trafic_(2)26"/>
      <sheetName val="Prov_Cr_ances26"/>
      <sheetName val="ARPU_segment_26"/>
      <sheetName val="co_t_d'acqui26"/>
      <sheetName val="synth_des_co_ts_TM&amp;DEP_compri26"/>
      <sheetName val="Controls"/>
      <sheetName val="Rev_Mob_new31"/>
      <sheetName val="Mobile__Clts__(2)31"/>
      <sheetName val="Marge_Brute_Mble31"/>
      <sheetName val="Mobile_Ind_clés_Rev31"/>
      <sheetName val="Ind_Clés_Trafic_(2)31"/>
      <sheetName val="Prov_Créances31"/>
      <sheetName val="ARPU_segmenté31"/>
      <sheetName val="coût_d'acqui31"/>
      <sheetName val="synth_des_coûts_TM&amp;DEP_compri31"/>
      <sheetName val="DETAIL_REPORT31"/>
      <sheetName val="by_dept31"/>
      <sheetName val="Frs_Loc31"/>
      <sheetName val="Detail_mensuel31"/>
      <sheetName val="Income_Statement31"/>
      <sheetName val="Mobile_Ind_cl?s_Rev31"/>
      <sheetName val="Ind_Cl?s_Trafic_(2)31"/>
      <sheetName val="Prov_Cr?ances31"/>
      <sheetName val="ARPU_segment?31"/>
      <sheetName val="co?t_d'acqui31"/>
      <sheetName val="synth_des_co?ts_TM&amp;DEP_compri31"/>
      <sheetName val="Cur_Q_v_Plan31"/>
      <sheetName val="Mobile_Ind_cl_s_Rev31"/>
      <sheetName val="Ind_Cl_s_Trafic_(2)31"/>
      <sheetName val="Prov_Cr_ances31"/>
      <sheetName val="ARPU_segment_31"/>
      <sheetName val="co_t_d'acqui31"/>
      <sheetName val="synth_des_co_ts_TM&amp;DEP_compri31"/>
      <sheetName val="Cost_investments5"/>
      <sheetName val="Fair_value_investments5"/>
      <sheetName val="Other_LT_loans_&amp;_investments5"/>
      <sheetName val="Invest__in_equity_affiliates5"/>
      <sheetName val="Projets_PSDSI5"/>
      <sheetName val="Description_of_Each_Section4"/>
      <sheetName val="Info_&amp;_Versions4"/>
      <sheetName val="Centrex_IP4"/>
      <sheetName val="Element_Managers4"/>
      <sheetName val="Passport_15K4"/>
      <sheetName val="XA-Core_Translations4"/>
      <sheetName val="Tones_&amp;_AMA4"/>
      <sheetName val="ISN05_IP_Addressing4"/>
      <sheetName val="Rev_Mob_new30"/>
      <sheetName val="Mobile__Clts__(2)30"/>
      <sheetName val="Marge_Brute_Mble30"/>
      <sheetName val="Mobile_Ind_clés_Rev30"/>
      <sheetName val="Ind_Clés_Trafic_(2)30"/>
      <sheetName val="Prov_Créances30"/>
      <sheetName val="ARPU_segmenté30"/>
      <sheetName val="coût_d'acqui30"/>
      <sheetName val="synth_des_coûts_TM&amp;DEP_compri30"/>
      <sheetName val="DETAIL_REPORT30"/>
      <sheetName val="by_dept30"/>
      <sheetName val="Frs_Loc30"/>
      <sheetName val="Detail_mensuel30"/>
      <sheetName val="Income_Statement30"/>
      <sheetName val="Mobile_Ind_cl?s_Rev30"/>
      <sheetName val="Ind_Cl?s_Trafic_(2)30"/>
      <sheetName val="Prov_Cr?ances30"/>
      <sheetName val="ARPU_segment?30"/>
      <sheetName val="co?t_d'acqui30"/>
      <sheetName val="synth_des_co?ts_TM&amp;DEP_compri30"/>
      <sheetName val="Cur_Q_v_Plan30"/>
      <sheetName val="Mobile_Ind_cl_s_Rev30"/>
      <sheetName val="Ind_Cl_s_Trafic_(2)30"/>
      <sheetName val="Prov_Cr_ances30"/>
      <sheetName val="ARPU_segment_30"/>
      <sheetName val="co_t_d'acqui30"/>
      <sheetName val="synth_des_co_ts_TM&amp;DEP_compri30"/>
      <sheetName val="Cost_investments4"/>
      <sheetName val="Fair_value_investments4"/>
      <sheetName val="Other_LT_loans_&amp;_investments4"/>
      <sheetName val="Invest__in_equity_affiliates4"/>
      <sheetName val="Projets_PSDSI4"/>
      <sheetName val="Description_of_Each_Section3"/>
      <sheetName val="Info_&amp;_Versions3"/>
      <sheetName val="Centrex_IP3"/>
      <sheetName val="Element_Managers3"/>
      <sheetName val="Passport_15K3"/>
      <sheetName val="XA-Core_Translations3"/>
      <sheetName val="Tones_&amp;_AMA3"/>
      <sheetName val="ISN05_IP_Addressing3"/>
      <sheetName val="Rev_Mob_new27"/>
      <sheetName val="Mobile__Clts__(2)27"/>
      <sheetName val="Marge_Brute_Mble27"/>
      <sheetName val="Mobile_Ind_clés_Rev27"/>
      <sheetName val="Ind_Clés_Trafic_(2)27"/>
      <sheetName val="Prov_Créances27"/>
      <sheetName val="ARPU_segmenté27"/>
      <sheetName val="coût_d'acqui27"/>
      <sheetName val="synth_des_coûts_TM&amp;DEP_compri27"/>
      <sheetName val="DETAIL_REPORT27"/>
      <sheetName val="by_dept27"/>
      <sheetName val="Frs_Loc27"/>
      <sheetName val="Detail_mensuel27"/>
      <sheetName val="Income_Statement27"/>
      <sheetName val="Mobile_Ind_cl?s_Rev27"/>
      <sheetName val="Ind_Cl?s_Trafic_(2)27"/>
      <sheetName val="Prov_Cr?ances27"/>
      <sheetName val="ARPU_segment?27"/>
      <sheetName val="co?t_d'acqui27"/>
      <sheetName val="synth_des_co?ts_TM&amp;DEP_compri27"/>
      <sheetName val="Cur_Q_v_Plan27"/>
      <sheetName val="Mobile_Ind_cl_s_Rev27"/>
      <sheetName val="Ind_Cl_s_Trafic_(2)27"/>
      <sheetName val="Prov_Cr_ances27"/>
      <sheetName val="ARPU_segment_27"/>
      <sheetName val="co_t_d'acqui27"/>
      <sheetName val="synth_des_co_ts_TM&amp;DEP_compri27"/>
      <sheetName val="Cost_investments1"/>
      <sheetName val="Fair_value_investments1"/>
      <sheetName val="Other_LT_loans_&amp;_investments1"/>
      <sheetName val="Invest__in_equity_affiliates1"/>
      <sheetName val="Projets_PSDSI1"/>
      <sheetName val="Description_of_Each_Section"/>
      <sheetName val="Info_&amp;_Versions"/>
      <sheetName val="Centrex_IP"/>
      <sheetName val="Element_Managers"/>
      <sheetName val="Passport_15K"/>
      <sheetName val="XA-Core_Translations"/>
      <sheetName val="Tones_&amp;_AMA"/>
      <sheetName val="ISN05_IP_Addressing"/>
      <sheetName val="Rev_Mob_new28"/>
      <sheetName val="Mobile__Clts__(2)28"/>
      <sheetName val="Marge_Brute_Mble28"/>
      <sheetName val="Mobile_Ind_clés_Rev28"/>
      <sheetName val="Ind_Clés_Trafic_(2)28"/>
      <sheetName val="Prov_Créances28"/>
      <sheetName val="ARPU_segmenté28"/>
      <sheetName val="coût_d'acqui28"/>
      <sheetName val="synth_des_coûts_TM&amp;DEP_compri28"/>
      <sheetName val="DETAIL_REPORT28"/>
      <sheetName val="by_dept28"/>
      <sheetName val="Frs_Loc28"/>
      <sheetName val="Detail_mensuel28"/>
      <sheetName val="Income_Statement28"/>
      <sheetName val="Mobile_Ind_cl?s_Rev28"/>
      <sheetName val="Ind_Cl?s_Trafic_(2)28"/>
      <sheetName val="Prov_Cr?ances28"/>
      <sheetName val="ARPU_segment?28"/>
      <sheetName val="co?t_d'acqui28"/>
      <sheetName val="synth_des_co?ts_TM&amp;DEP_compri28"/>
      <sheetName val="Cur_Q_v_Plan28"/>
      <sheetName val="Mobile_Ind_cl_s_Rev28"/>
      <sheetName val="Ind_Cl_s_Trafic_(2)28"/>
      <sheetName val="Prov_Cr_ances28"/>
      <sheetName val="ARPU_segment_28"/>
      <sheetName val="co_t_d'acqui28"/>
      <sheetName val="synth_des_co_ts_TM&amp;DEP_compri28"/>
      <sheetName val="Cost_investments2"/>
      <sheetName val="Fair_value_investments2"/>
      <sheetName val="Other_LT_loans_&amp;_investments2"/>
      <sheetName val="Invest__in_equity_affiliates2"/>
      <sheetName val="Projets_PSDSI2"/>
      <sheetName val="Description_of_Each_Section1"/>
      <sheetName val="Info_&amp;_Versions1"/>
      <sheetName val="Centrex_IP1"/>
      <sheetName val="Element_Managers1"/>
      <sheetName val="Passport_15K1"/>
      <sheetName val="XA-Core_Translations1"/>
      <sheetName val="Tones_&amp;_AMA1"/>
      <sheetName val="ISN05_IP_Addressing1"/>
      <sheetName val="Rev_Mob_new29"/>
      <sheetName val="Mobile__Clts__(2)29"/>
      <sheetName val="Marge_Brute_Mble29"/>
      <sheetName val="Mobile_Ind_clés_Rev29"/>
      <sheetName val="Ind_Clés_Trafic_(2)29"/>
      <sheetName val="Prov_Créances29"/>
      <sheetName val="ARPU_segmenté29"/>
      <sheetName val="coût_d'acqui29"/>
      <sheetName val="synth_des_coûts_TM&amp;DEP_compri29"/>
      <sheetName val="DETAIL_REPORT29"/>
      <sheetName val="by_dept29"/>
      <sheetName val="Frs_Loc29"/>
      <sheetName val="Detail_mensuel29"/>
      <sheetName val="Income_Statement29"/>
      <sheetName val="Mobile_Ind_cl?s_Rev29"/>
      <sheetName val="Ind_Cl?s_Trafic_(2)29"/>
      <sheetName val="Prov_Cr?ances29"/>
      <sheetName val="ARPU_segment?29"/>
      <sheetName val="co?t_d'acqui29"/>
      <sheetName val="synth_des_co?ts_TM&amp;DEP_compri29"/>
      <sheetName val="Cur_Q_v_Plan29"/>
      <sheetName val="Mobile_Ind_cl_s_Rev29"/>
      <sheetName val="Ind_Cl_s_Trafic_(2)29"/>
      <sheetName val="Prov_Cr_ances29"/>
      <sheetName val="ARPU_segment_29"/>
      <sheetName val="co_t_d'acqui29"/>
      <sheetName val="synth_des_co_ts_TM&amp;DEP_compri29"/>
      <sheetName val="Cost_investments3"/>
      <sheetName val="Fair_value_investments3"/>
      <sheetName val="Other_LT_loans_&amp;_investments3"/>
      <sheetName val="Invest__in_equity_affiliates3"/>
      <sheetName val="Projets_PSDSI3"/>
      <sheetName val="Description_of_Each_Section2"/>
      <sheetName val="Info_&amp;_Versions2"/>
      <sheetName val="Centrex_IP2"/>
      <sheetName val="Element_Managers2"/>
      <sheetName val="Passport_15K2"/>
      <sheetName val="XA-Core_Translations2"/>
      <sheetName val="Tones_&amp;_AMA2"/>
      <sheetName val="ISN05_IP_Addressing2"/>
      <sheetName val="P.EQUIPEMENT99"/>
      <sheetName val="８Ｗ満足"/>
      <sheetName val="单布点级成本测算"/>
      <sheetName val="Vendas por produto e cliente"/>
      <sheetName val="XREF"/>
      <sheetName val="CCS7 Signalling MTP"/>
      <sheetName val="Softswitch Translations"/>
      <sheetName val="Movimento provisões"/>
      <sheetName val="Stocks lead"/>
      <sheetName val="Data"/>
      <sheetName val="Graphics"/>
      <sheetName val="A3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 Market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y dept"/>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less"/>
      <sheetName val="Cust List"/>
      <sheetName val="TELEWEST"/>
      <sheetName val="PRIMACOM"/>
      <sheetName val="COMCAST"/>
      <sheetName val="TELE2"/>
      <sheetName val="Sheet1"/>
      <sheetName val="Sheet2"/>
      <sheetName val="Sheet3"/>
      <sheetName val="RU info matrix"/>
      <sheetName val="BEV"/>
      <sheetName val="Index"/>
      <sheetName val="Country premiums"/>
      <sheetName val="by dept"/>
      <sheetName val="MEX95IB"/>
      <sheetName val="Table000208"/>
      <sheetName val="COBI"/>
      <sheetName val="External"/>
      <sheetName val="Below EBITDA"/>
      <sheetName val="BR IRL CR P&amp;L"/>
      <sheetName val="Bal Sheet"/>
      <sheetName val="BS P&amp;L"/>
      <sheetName val="CS P&amp;L"/>
      <sheetName val="HM P&amp;L"/>
      <sheetName val="HM Phased"/>
      <sheetName val="IT P&amp;L"/>
      <sheetName val="Wholesale"/>
      <sheetName val="NW P&amp;L"/>
      <sheetName val="Opex Divs"/>
      <sheetName val="P&amp;L Divs"/>
      <sheetName val="Phased"/>
      <sheetName val="Non recurring"/>
      <sheetName val="Control Sheet"/>
      <sheetName val="LBO"/>
      <sheetName val="Control"/>
      <sheetName val="Projections"/>
      <sheetName val="BusUnit_Mar15"/>
      <sheetName val="Days summary"/>
      <sheetName val="Legal Entity and Accountant"/>
      <sheetName val="Trans Type"/>
      <sheetName val="Data"/>
      <sheetName val="Feeder for Fixed BN"/>
      <sheetName val="Feeder for Fixed Corporate2014"/>
      <sheetName val="Feeder for Fixed SME2014"/>
      <sheetName val="Feeder for Fixed Dealer2014"/>
      <sheetName val="Feeder for Fixed SMB2014"/>
      <sheetName val="Feeder for Fixed Operator2014"/>
      <sheetName val="Feeder for Fixed SI2014 "/>
      <sheetName val="Product feed"/>
      <sheetName val="Revenue at Risk"/>
      <sheetName val="Firmen"/>
      <sheetName val="Cust_List"/>
      <sheetName val="RU_info_matrix"/>
      <sheetName val="Country_premiums"/>
      <sheetName val="Below_EBITDA"/>
      <sheetName val="BR_IRL_CR_P&amp;L"/>
      <sheetName val="Bal_Sheet"/>
      <sheetName val="BS_P&amp;L"/>
      <sheetName val="CS_P&amp;L"/>
      <sheetName val="HM_P&amp;L"/>
      <sheetName val="HM_Phased"/>
      <sheetName val="IT_P&amp;L"/>
      <sheetName val="NW_P&amp;L"/>
      <sheetName val="Opex_Divs"/>
      <sheetName val="P&amp;L_Divs"/>
      <sheetName val="Non_recurring"/>
      <sheetName val="Control_Sheet"/>
      <sheetName val="Legal_Entity_and_Accountant"/>
      <sheetName val="Days_summary"/>
      <sheetName val="by_dept"/>
      <sheetName val="Trans_Type"/>
      <sheetName val="Feeder_for_Fixed_BN"/>
      <sheetName val="Feeder_for_Fixed_Corporate2014"/>
      <sheetName val="Feeder_for_Fixed_SME2014"/>
      <sheetName val="Feeder_for_Fixed_Dealer2014"/>
      <sheetName val="Feeder_for_Fixed_SMB2014"/>
      <sheetName val="Feeder_for_Fixed_Operator2014"/>
      <sheetName val="Feeder_for_Fixed_SI2014_"/>
      <sheetName val="Product_feed"/>
      <sheetName val="Categorization"/>
      <sheetName val="Sum"/>
      <sheetName val="Apr09 BS"/>
      <sheetName val="Drop down list"/>
      <sheetName val="P"/>
      <sheetName val="Combined Divisionals"/>
      <sheetName val="P&amp;L Tables For Report"/>
      <sheetName val="CHARTS for report"/>
      <sheetName val="SOP"/>
      <sheetName val="Support"/>
      <sheetName val="Lookup"/>
      <sheetName val="WV"/>
      <sheetName val="Input"/>
      <sheetName val="Lookups"/>
      <sheetName val="Key"/>
      <sheetName val="Support_Tab"/>
      <sheetName val="Drop-down Options"/>
      <sheetName val="BIL"/>
      <sheetName val="Base table"/>
      <sheetName val="instructions"/>
      <sheetName val="CAPEX Smry"/>
      <sheetName val="SASB categories"/>
      <sheetName val="Contents"/>
      <sheetName val="Target Alloc"/>
      <sheetName val="Event 1"/>
      <sheetName val="Event 2"/>
      <sheetName val="Event 3"/>
      <sheetName val="Event 4"/>
      <sheetName val="Event 5"/>
      <sheetName val="Event 5 Note"/>
      <sheetName val="List drop down"/>
      <sheetName val="TE"/>
      <sheetName val="Drop-down"/>
      <sheetName val="FX rates &amp; dropdown"/>
      <sheetName val="Sale_Division"/>
      <sheetName val="Inputs"/>
      <sheetName val="Key Data"/>
      <sheetName val="Cash Flow Fade"/>
      <sheetName val="DCF"/>
      <sheetName val="Parameters &amp; Results"/>
      <sheetName val="Chart Valuation"/>
      <sheetName val="Tableaux du Plan Affaire"/>
      <sheetName val="Mapping tables &amp; FX"/>
      <sheetName val="Lists"/>
      <sheetName val="Listing data structure"/>
      <sheetName val="TÖRZS_STANDING DATA"/>
      <sheetName val="Settings"/>
      <sheetName val="Status"/>
      <sheetName val="ÅRSAKER"/>
      <sheetName val="EVA"/>
      <sheetName val="BS"/>
      <sheetName val="4. Equity"/>
      <sheetName val="CM"/>
      <sheetName val="Instalaciones"/>
      <sheetName val="Canibalizacion"/>
      <sheetName val="Churners"/>
      <sheetName val="Cuota"/>
      <sheetName val="Downgrades"/>
      <sheetName val="Upsells"/>
      <sheetName val="Upgrades"/>
      <sheetName val="Perf Summary"/>
      <sheetName val="Cust_List1"/>
      <sheetName val="Cust_List2"/>
      <sheetName val="drops"/>
      <sheetName val="TDBVIE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ion CA prép"/>
      <sheetName val="#REF"/>
    </sheetNames>
    <sheetDataSet>
      <sheetData sheetId="0" refreshError="1"/>
      <sheetData sheetId="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_OPEX_Analytique_DAL_04"/>
      <sheetName val="Bud_OPEX_MG"/>
      <sheetName val="Bud_OPEX_MT"/>
      <sheetName val="Bud_OPEX_CG"/>
      <sheetName val="Bud_OPEX_IMFO"/>
    </sheetNames>
    <sheetDataSet>
      <sheetData sheetId="0" refreshError="1"/>
      <sheetData sheetId="1" refreshError="1"/>
      <sheetData sheetId="2" refreshError="1"/>
      <sheetData sheetId="3" refreshError="1"/>
      <sheetData sheetId="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is14a3_ccp"/>
      <sheetName val="decis14a3_bk"/>
      <sheetName val="Feuil1"/>
      <sheetName val="Feuil2"/>
      <sheetName val="Feuil3"/>
      <sheetName val="Recap"/>
      <sheetName val="Budget 2007 Rem"/>
      <sheetName val="Ecart budgétaire 02-2007 "/>
      <sheetName val="Augmentations"/>
      <sheetName val="Recrutements 2007"/>
      <sheetName val="Rétab Sal 2007"/>
      <sheetName val="IMPACT DES AUGMENTATION"/>
      <sheetName val="RECAP SORTIE"/>
      <sheetName val="BASE SORTIE"/>
      <sheetName val="RECRUTEMENT"/>
      <sheetName val="Nominations"/>
      <sheetName val="Chang Tx Ancienneté"/>
      <sheetName val="DV"/>
      <sheetName val="National"/>
      <sheetName val="Recv Fcst"/>
      <sheetName val="Trafic"/>
      <sheetName val="Capex Tanger"/>
      <sheetName val="FES  ATLAS"/>
      <sheetName val="PriceDB"/>
      <sheetName val="Budget_2007_Rem"/>
      <sheetName val="Ecart_budgétaire_02-2007_"/>
      <sheetName val="Recrutements_2007"/>
      <sheetName val="Rétab_Sal_2007"/>
      <sheetName val="IMPACT_DES_AUGMENTATION"/>
      <sheetName val="RECAP_SORTIE"/>
      <sheetName val="BASE_SORTIE"/>
      <sheetName val="Chang_Tx_Ancienneté"/>
      <sheetName val="Recv_Fcst"/>
      <sheetName val="Capex_Tanger"/>
      <sheetName val="FES__ATLAS"/>
      <sheetName val="A"/>
      <sheetName val="#REF"/>
      <sheetName val="Revenus hors intercomp."/>
      <sheetName val=" B"/>
      <sheetName val="C"/>
      <sheetName val="F"/>
      <sheetName val="G"/>
      <sheetName val="J"/>
      <sheetName val="k"/>
      <sheetName val="L"/>
      <sheetName val=" O"/>
      <sheetName val="P"/>
      <sheetName val="REC-EDIT"/>
      <sheetName val="Data"/>
      <sheetName val="Fichiers"/>
      <sheetName val="Caisse Retraite"/>
      <sheetName val="Infos Pers. 1"/>
      <sheetName val="Infos Pers. 2"/>
      <sheetName val="Infos Pers. 3"/>
      <sheetName val="Budget_2007_Rem1"/>
      <sheetName val="Ecart_budgétaire_02-2007_1"/>
      <sheetName val="Recrutements_20071"/>
      <sheetName val="Rétab_Sal_20071"/>
      <sheetName val="IMPACT_DES_AUGMENTATION1"/>
      <sheetName val="RECAP_SORTIE1"/>
      <sheetName val="BASE_SORTIE1"/>
      <sheetName val="Chang_Tx_Ancienneté1"/>
      <sheetName val="Recv_Fcst1"/>
      <sheetName val="Capex_Tanger1"/>
      <sheetName val="FES__ATLAS1"/>
      <sheetName val="Revenus_hors_intercomp_"/>
      <sheetName val="_B"/>
      <sheetName val="_O"/>
      <sheetName val="Caisse_Retraite"/>
      <sheetName val="Infos_Pers__1"/>
      <sheetName val="Infos_Pers__2"/>
      <sheetName val="Infos_Pers__3"/>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ESE"/>
      <sheetName val="BUDGET 2001"/>
      <sheetName val="BUDGET 2002"/>
      <sheetName val="BUDGET 2003"/>
      <sheetName val="VU"/>
      <sheetName val="SV161"/>
      <sheetName val="Feuil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t accounts"/>
      <sheetName val="Projections"/>
      <sheetName val="Feuil2"/>
      <sheetName val="Valo"/>
      <sheetName val="Back up &gt;&gt;&gt;"/>
      <sheetName val="Key historical financials"/>
      <sheetName val="OUTPUT"/>
      <sheetName val="Charts"/>
      <sheetName val="Banques"/>
      <sheetName val="revenue"/>
      <sheetName val="Capex"/>
      <sheetName val="Payables"/>
      <sheetName val="cash flow"/>
      <sheetName val="Données"/>
      <sheetName val="Macroeconomics"/>
      <sheetName val="Budget 08"/>
      <sheetName val="Input"/>
      <sheetName val="Traffic 08"/>
      <sheetName val="coût d'exploitation"/>
      <sheetName val="Coût location VSAT"/>
      <sheetName val="Feuil1"/>
      <sheetName val="useless"/>
      <sheetName val="CAPEX08"/>
      <sheetName val="C2C mobile model v11"/>
      <sheetName val="Mgt_accounts"/>
      <sheetName val="Back_up_&gt;&gt;&gt;"/>
      <sheetName val="Key_historical_financials"/>
      <sheetName val="cash_flow"/>
      <sheetName val="Budget_08"/>
      <sheetName val="Traffic_08"/>
      <sheetName val="coût_d'exploitation"/>
      <sheetName val="Coût_location_VSAT"/>
      <sheetName val="C2C_mobile_model_v11"/>
      <sheetName val="Mgt_accounts1"/>
      <sheetName val="Back_up_&gt;&gt;&gt;1"/>
      <sheetName val="Key_historical_financials1"/>
      <sheetName val="cash_flow1"/>
      <sheetName val="Budget_081"/>
      <sheetName val="Traffic_081"/>
      <sheetName val="coût_d'exploitation1"/>
      <sheetName val="Coût_location_VSAT1"/>
      <sheetName val="C2C_mobile_model_v111"/>
      <sheetName val="Mgt_accounts2"/>
      <sheetName val="Back_up_&gt;&gt;&gt;2"/>
      <sheetName val="Key_historical_financials2"/>
      <sheetName val="cash_flow2"/>
      <sheetName val="Budget_082"/>
      <sheetName val="Traffic_082"/>
      <sheetName val="coût_d'exploitation2"/>
      <sheetName val="Coût_location_VSAT2"/>
      <sheetName val="C2C_mobile_model_v112"/>
      <sheetName val="Mgt_accounts3"/>
      <sheetName val="Back_up_&gt;&gt;&gt;3"/>
      <sheetName val="Key_historical_financials3"/>
      <sheetName val="cash_flow3"/>
      <sheetName val="Budget_083"/>
      <sheetName val="Traffic_083"/>
      <sheetName val="coût_d'exploitation3"/>
      <sheetName val="Coût_location_VSAT3"/>
      <sheetName val="C2C_mobile_model_v113"/>
      <sheetName val="Mgt_accounts4"/>
      <sheetName val="Back_up_&gt;&gt;&gt;4"/>
      <sheetName val="Key_historical_financials4"/>
      <sheetName val="cash_flow4"/>
      <sheetName val="Budget_084"/>
      <sheetName val="Traffic_084"/>
      <sheetName val="coût_d'exploitation4"/>
      <sheetName val="Coût_location_VSAT4"/>
      <sheetName val="C2C_mobile_model_v1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sheetName val="Charts (2)"/>
      <sheetName val="User Guide"/>
      <sheetName val="Colour pannel"/>
      <sheetName val="Charts"/>
      <sheetName val="ds"/>
      <sheetName val="Financials"/>
      <sheetName val="SOTP"/>
      <sheetName val="Projections"/>
      <sheetName val="Banques"/>
      <sheetName val="Key historical financials"/>
      <sheetName val="OUTPUT"/>
      <sheetName val="Vendas por produto e cliente"/>
      <sheetName val="XREF"/>
      <sheetName val="Charts_(2)"/>
      <sheetName val="User_Guide"/>
      <sheetName val="Colour_pannel"/>
      <sheetName val="Key_historical_financials"/>
      <sheetName val="Vendas_por_produto_e_cliente"/>
      <sheetName val="Charts_(2)1"/>
      <sheetName val="User_Guide1"/>
      <sheetName val="Colour_pannel1"/>
      <sheetName val="Key_historical_financials1"/>
      <sheetName val="Vendas_por_produto_e_cliente1"/>
      <sheetName val="Charts_(2)2"/>
      <sheetName val="User_Guide2"/>
      <sheetName val="Colour_pannel2"/>
      <sheetName val="Key_historical_financials2"/>
      <sheetName val="Vendas_por_produto_e_cliente2"/>
      <sheetName val="Charts_(2)3"/>
      <sheetName val="User_Guide3"/>
      <sheetName val="Colour_pannel3"/>
      <sheetName val="Key_historical_financials3"/>
      <sheetName val="Vendas_por_produto_e_cliente3"/>
      <sheetName val="Charts_(2)4"/>
      <sheetName val="User_Guide4"/>
      <sheetName val="Colour_pannel4"/>
      <sheetName val="Key_historical_financials4"/>
      <sheetName val="Vendas_por_produto_e_cliente4"/>
      <sheetName val="Charts_(2)5"/>
      <sheetName val="User_Guide5"/>
      <sheetName val="Colour_pannel5"/>
      <sheetName val="Key_historical_financials5"/>
      <sheetName val="Vendas_por_produto_e_cliente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Colour pannel"/>
      <sheetName val="Charts"/>
      <sheetName val="Strategic buyers"/>
      <sheetName val="Tables and numbers"/>
      <sheetName val="Input"/>
      <sheetName val="SOTP"/>
      <sheetName val="Charts (2)"/>
      <sheetName val="User_Guide"/>
      <sheetName val="Colour_pannel"/>
      <sheetName val="Strategic_buyers"/>
      <sheetName val="Tables_and_numbers"/>
      <sheetName val="Charts_(2)"/>
      <sheetName val="useless"/>
      <sheetName val="User_Guide1"/>
      <sheetName val="Colour_pannel1"/>
      <sheetName val="Strategic_buyers1"/>
      <sheetName val="Tables_and_numbers1"/>
      <sheetName val="Charts_(2)1"/>
      <sheetName val="User_Guide2"/>
      <sheetName val="Colour_pannel2"/>
      <sheetName val="Strategic_buyers2"/>
      <sheetName val="Tables_and_numbers2"/>
      <sheetName val="Charts_(2)2"/>
      <sheetName val="User_Guide3"/>
      <sheetName val="Colour_pannel3"/>
      <sheetName val="Strategic_buyers3"/>
      <sheetName val="Tables_and_numbers3"/>
      <sheetName val="Charts_(2)3"/>
      <sheetName val="User_Guide4"/>
      <sheetName val="Colour_pannel4"/>
      <sheetName val="Strategic_buyers4"/>
      <sheetName val="Tables_and_numbers4"/>
      <sheetName val="Charts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Frs ETR"/>
      <sheetName val="Rg ETR"/>
      <sheetName val="Frs Loc"/>
      <sheetName val="RG Loc"/>
      <sheetName val="FES  ATLA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ATLAS"/>
      <sheetName val="meknes  vi"/>
      <sheetName val="ZEM MEKNES"/>
      <sheetName val="MIDELT"/>
      <sheetName val="taza vi"/>
      <sheetName val="missour"/>
      <sheetName val="tahla"/>
      <sheetName val="AL HOCEIMA"/>
      <sheetName val="ZEM  TAZA  "/>
      <sheetName val="espace  sais"/>
      <sheetName val="azrou"/>
      <sheetName val="ifrane"/>
      <sheetName val="el hajeb"/>
      <sheetName val="taoujdate"/>
      <sheetName val="ismailia"/>
      <sheetName val="FES  JDD"/>
      <sheetName val="bensouda"/>
      <sheetName val="khenifra"/>
      <sheetName val="entreprises  meknes"/>
      <sheetName val="sefrou"/>
      <sheetName val="imzourn"/>
      <sheetName val="taza  directe"/>
      <sheetName val="meknes  el menzeh"/>
      <sheetName val="fes  zmy"/>
      <sheetName val="ain taoujdate"/>
      <sheetName val="entreprises  meknes "/>
      <sheetName val="fes batha"/>
      <sheetName val="GUERCIF"/>
      <sheetName val="fes  rcif"/>
      <sheetName val="ZEM  FES"/>
      <sheetName val="CRMD"/>
      <sheetName val="TAOUNATE"/>
      <sheetName val="adaarissa"/>
      <sheetName val="errachidia"/>
      <sheetName val="marjane  fes"/>
      <sheetName val="synth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aire BFR "/>
      <sheetName val="IAM BFR"/>
      <sheetName val="Feuil2 (2)"/>
      <sheetName val="Feuil1"/>
      <sheetName val="BFRDR "/>
      <sheetName val="Frs ET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
      <sheetName val="B (2)"/>
    </sheetNames>
    <sheetDataSet>
      <sheetData sheetId="0" refreshError="1"/>
      <sheetData sheetId="1" refreshError="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
      <sheetName val="Statement income"/>
      <sheetName val="P&amp;L MOBILE  "/>
      <sheetName val="P&amp;L Fixed"/>
      <sheetName val="FX Rates"/>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CURR MTD by Group (2)"/>
      <sheetName val="BATIMENT"/>
      <sheetName val="A.I.A"/>
      <sheetName val="P.EQUIPEMENT99"/>
      <sheetName val="100% prices"/>
      <sheetName val="MWR Unit Prices"/>
      <sheetName val="SPRZEDAŻ"/>
      <sheetName val="DO NOT TOUCH"/>
      <sheetName val="Configurator"/>
      <sheetName val="Feuil1"/>
      <sheetName val="distr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sta00"/>
      <sheetName val="A2ssta00"/>
      <sheetName val="A1ssta00"/>
      <sheetName val="A3ssta00"/>
      <sheetName val="R2000ssta"/>
      <sheetName val="BATIMENT"/>
      <sheetName val="A.I.A"/>
      <sheetName val="A300"/>
      <sheetName val="A_I_A"/>
      <sheetName val="#REF"/>
      <sheetName val="synth des coûts TM&amp;DEP comprise"/>
      <sheetName val="MS"/>
      <sheetName val="BUDGET tréso (2)"/>
      <sheetName val="A_I_A1"/>
      <sheetName val="b capex"/>
      <sheetName val="CDMA"/>
      <sheetName val="Lis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ssta00"/>
      <sheetName val="R2000ssta"/>
    </sheetNames>
    <sheetDataSet>
      <sheetData sheetId="0" refreshError="1"/>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k"/>
      <sheetName val="#REF"/>
      <sheetName val="data"/>
      <sheetName val="datastream"/>
      <sheetName val="WACC"/>
    </sheetNames>
    <sheetDataSet>
      <sheetData sheetId="0" refreshError="1"/>
      <sheetData sheetId="1" refreshError="1"/>
      <sheetData sheetId="2" refreshError="1"/>
      <sheetData sheetId="3" refreshError="1"/>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graphs"/>
      <sheetName val="datastream"/>
      <sheetName val="charts"/>
      <sheetName val="analysts"/>
      <sheetName val="data"/>
      <sheetName val="definitions"/>
      <sheetName val="overview"/>
      <sheetName val="Disclaimer"/>
      <sheetName val="R2000ssta"/>
      <sheetName val="A3ssta00"/>
      <sheetName val="SENS"/>
      <sheetName val="N"/>
      <sheetName val="NAV"/>
      <sheetName val="OPS"/>
      <sheetName val="IAM "/>
      <sheetName val="PriceDB"/>
      <sheetName val="Cover"/>
      <sheetName val="Kosovo - Mkt Assumptions"/>
      <sheetName val="Détails commandes"/>
      <sheetName val="Catégories&amp; motifs_réclamations"/>
      <sheetName val="IAM_"/>
      <sheetName val="Détails_commandes"/>
      <sheetName val="Catégories&amp;_motifs_réclamations"/>
      <sheetName val="BATIMENT"/>
      <sheetName val="A.I.A"/>
      <sheetName val="IAM_1"/>
      <sheetName val="Détails_commandes1"/>
      <sheetName val="Catégories&amp;_motifs_réclamation1"/>
      <sheetName val="Kosovo_-_Mkt_Assumptions"/>
      <sheetName val="A_I_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
      <sheetName val="Feuil2"/>
      <sheetName val="Parc"/>
      <sheetName val="Marge"/>
      <sheetName val="ARPU"/>
      <sheetName val="subvention"/>
      <sheetName val="Trafic"/>
      <sheetName val="Graphe"/>
      <sheetName val="segments (2)"/>
      <sheetName val="Saisonnalité"/>
      <sheetName val="Mix résil"/>
      <sheetName val="Mix"/>
      <sheetName val="Liste"/>
      <sheetName val="Hypo parc"/>
      <sheetName val="RI &amp; RO"/>
      <sheetName val="segments"/>
      <sheetName val="Tarifs"/>
      <sheetName val="promo"/>
      <sheetName val="Feuil1"/>
      <sheetName val="commissions"/>
      <sheetName val="Tx impayé"/>
      <sheetName val="SMS"/>
      <sheetName val="VMS"/>
      <sheetName val="MMS"/>
      <sheetName val="SV"/>
      <sheetName val="GPRS"/>
      <sheetName val="Autres Sces"/>
      <sheetName val="Packs pp"/>
      <sheetName val="Tarifs (2)"/>
      <sheetName val="Marge (2)"/>
      <sheetName val="Parc tarifs"/>
      <sheetName val="recap achats"/>
      <sheetName val="subv T4"/>
      <sheetName val="Analyse parc"/>
    </sheetNames>
    <definedNames>
      <definedName name="Nb_de_paiements_par_an" refersTo="#REF!" sheetId="6"/>
      <definedName name="O" refersTo="#REF!" sheetId="6"/>
      <definedName name="Tx_intérêt_par_an" refersTo="#REF!" sheetId="6"/>
      <definedName name="VolFactor" refersTo="#REF!" sheetId="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sheetName val="RMD"/>
      <sheetName val="RMD pour tous"/>
      <sheetName val="RMD Carré Rouge"/>
      <sheetName val="Prév globale"/>
      <sheetName val="Ordr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fev-01"/>
      <sheetName val="Synthèse RMD"/>
      <sheetName val="Mix Mob Z10"/>
      <sheetName val="Mix Mob Z06"/>
      <sheetName val="Daily Z10"/>
      <sheetName val="Daily Z06"/>
      <sheetName val="Module1"/>
      <sheetName val="mars-00"/>
      <sheetName val="fév-00"/>
      <sheetName val="jan-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sheetName val="Liabilities"/>
      <sheetName val="P&amp;L (VUP)"/>
      <sheetName val="P&amp;L (ENV.)"/>
      <sheetName val="P&amp;L (VTI )"/>
      <sheetName val="P&amp;L (CANAL+)"/>
      <sheetName val="P&amp;L (VU NET)"/>
      <sheetName val="P&amp;L (MUSIC)"/>
      <sheetName val="Reporting Units"/>
      <sheetName val="Flow"/>
      <sheetName val="P&amp;L"/>
      <sheetName val="Audit ID"/>
      <sheetName val="Wacnt"/>
      <sheetName val="Account VENUS"/>
      <sheetName val="Code libelle"/>
      <sheetName val="O-V ACTIF"/>
      <sheetName val="O-V PASSIF"/>
      <sheetName val="Liquidity"/>
      <sheetName val="FX Rates"/>
      <sheetName val="Daily Z10"/>
      <sheetName val="RMD Carré Rouge"/>
      <sheetName val="RMD"/>
      <sheetName val="Indicateur Financiers"/>
      <sheetName val="P_L B.U"/>
      <sheetName val="P&amp;L_(VUP)"/>
      <sheetName val="P&amp;L_(ENV_)"/>
      <sheetName val="P&amp;L_(VTI_)"/>
      <sheetName val="P&amp;L_(CANAL+)"/>
      <sheetName val="P&amp;L_(VU_NET)"/>
      <sheetName val="P&amp;L_(MUSIC)"/>
      <sheetName val="Reporting_Units"/>
      <sheetName val="Audit_ID"/>
      <sheetName val="Account_VENUS"/>
      <sheetName val="Code_libelle"/>
      <sheetName val="O-V_ACTIF"/>
      <sheetName val="O-V_PASSIF"/>
      <sheetName val="FX_Rates"/>
      <sheetName val="Daily_Z10"/>
      <sheetName val="RMD_Carré_Rouge"/>
      <sheetName val="Indicateur_Financiers"/>
      <sheetName val="P_L_B_U"/>
      <sheetName val="CoverPage"/>
      <sheetName val="Combined PL"/>
      <sheetName val="Definitions"/>
      <sheetName val="Haendel"/>
      <sheetName val="O_V ACTIF"/>
      <sheetName val="O_V PASSIF"/>
      <sheetName val="P&amp;L_(VUP)1"/>
      <sheetName val="P&amp;L_(ENV_)1"/>
      <sheetName val="P&amp;L_(VTI_)1"/>
      <sheetName val="P&amp;L_(CANAL+)1"/>
      <sheetName val="P&amp;L_(VU_NET)1"/>
      <sheetName val="P&amp;L_(MUSIC)1"/>
      <sheetName val="Reporting_Units1"/>
      <sheetName val="Audit_ID1"/>
      <sheetName val="Account_VENUS1"/>
      <sheetName val="Code_libelle1"/>
      <sheetName val="O-V_ACTIF1"/>
      <sheetName val="O-V_PASSIF1"/>
      <sheetName val="FX_Rates1"/>
      <sheetName val="Daily_Z101"/>
      <sheetName val="RMD_Carré_Rouge1"/>
      <sheetName val="Indicateur_Financiers1"/>
      <sheetName val="P_L_B_U1"/>
      <sheetName val="Combined_PL"/>
      <sheetName val="O_V_ACTIF"/>
      <sheetName val="O_V_PASS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99CAnet"/>
      <sheetName val="R99"/>
      <sheetName val="R98"/>
      <sheetName val="B99"/>
      <sheetName val="A399"/>
      <sheetName val="R95"/>
      <sheetName val="R96"/>
      <sheetName val="R97"/>
      <sheetName val="B98"/>
      <sheetName val="B00"/>
      <sheetName val="A100"/>
      <sheetName val="A200"/>
      <sheetName val="A300"/>
      <sheetName val="O-V ACTIF"/>
      <sheetName val="O-V PASSIF"/>
      <sheetName val="Daily Z10"/>
      <sheetName val="CH95"/>
      <sheetName val="O-V_ACTIF"/>
      <sheetName val="O-V_PASSIF"/>
      <sheetName val="Daily_Z10"/>
      <sheetName val="CoverPage"/>
      <sheetName val="Combined PL"/>
      <sheetName val="Definitions"/>
      <sheetName val="Haendel"/>
      <sheetName val="RMD Carré Rouge"/>
      <sheetName val="RMD pour tous"/>
      <sheetName val="RMD"/>
      <sheetName val="A3ssta00"/>
      <sheetName val="R2000ss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00"/>
      <sheetName val="O-V ACTIF"/>
      <sheetName val="O-V PASSIF"/>
    </sheetNames>
    <sheetDataSet>
      <sheetData sheetId="0" refreshError="1"/>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00"/>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TITRE"/>
      <sheetName val="Table des matieres"/>
      <sheetName val="TITRE 1"/>
      <sheetName val="P&amp;L CONSO"/>
      <sheetName val="Commentaires "/>
      <sheetName val="MCF conso"/>
      <sheetName val="TITRE 2"/>
      <sheetName val="GT Cash flow"/>
      <sheetName val="Commentaires"/>
      <sheetName val="IAM Synthese"/>
      <sheetName val="Comments Indicateurs Fixe"/>
      <sheetName val="DGFI Synthese"/>
      <sheetName val="Comments résultats Fixe"/>
      <sheetName val="CA DGFI"/>
      <sheetName val="Marge Brute DGFI"/>
      <sheetName val="Comments OPEX"/>
      <sheetName val="IAM OPEX"/>
      <sheetName val="Commentaires CAPEX"/>
      <sheetName val="IAM Capex"/>
      <sheetName val="Comments Indicateurs Mobile"/>
      <sheetName val="DGM Synthese"/>
      <sheetName val="Comments résultats Mobile"/>
      <sheetName val="CA Mobile"/>
      <sheetName val="Marge brute DGM"/>
      <sheetName val="Commentaire BFR"/>
      <sheetName val="BFR (2)"/>
      <sheetName val="Synthèse DR"/>
      <sheetName val="TITRE 4"/>
      <sheetName val="CAPEX DGRS"/>
      <sheetName val="IAM P&amp;L"/>
      <sheetName val="OPEX"/>
      <sheetName val="P&amp;L"/>
      <sheetName val="OPEXREG"/>
      <sheetName val="CAPEX"/>
      <sheetName val="BFR"/>
      <sheetName val="SourceF"/>
      <sheetName val="StatutF"/>
      <sheetName val="CUMULF"/>
      <sheetName val="AcTUF"/>
      <sheetName val="QUARF"/>
      <sheetName val="Marge Totale"/>
      <sheetName val="Fixe -1"/>
      <sheetName val="Fixe -2"/>
      <sheetName val="Fixe -3"/>
      <sheetName val="Internet"/>
      <sheetName val="DATA"/>
      <sheetName val="Interconnexion -1"/>
      <sheetName val="Interconnexion -2"/>
      <sheetName val="Source"/>
      <sheetName val="Statut"/>
      <sheetName val="ACTUM"/>
      <sheetName val="QUARM"/>
      <sheetName val="CUMUL"/>
      <sheetName val="Revenus MOBILE"/>
      <sheetName val="Mobile Parc Clients"/>
      <sheetName val="Mobile Marge Brute"/>
      <sheetName val="QUARTC"/>
      <sheetName val="ACTUC"/>
      <sheetName val="SourceC"/>
      <sheetName val="CUMULC"/>
      <sheetName val="Indicateurs ARPU et Usage"/>
      <sheetName val="Px mn"/>
      <sheetName val="Indicateurs Cles Trafic"/>
      <sheetName val="Trafic International"/>
      <sheetName val="SAC SRC (2)"/>
      <sheetName val="Subvention TB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G+OV"/>
      <sheetName val="A300"/>
      <sheetName val="Batterie pour mobile"/>
      <sheetName val="AcTUF"/>
      <sheetName val="ACTUM"/>
      <sheetName val="CUMUL"/>
      <sheetName val="CUMULC"/>
      <sheetName val="CUMULF"/>
      <sheetName val="QUARF"/>
      <sheetName val="QUARM"/>
      <sheetName val="Source"/>
      <sheetName val="SourceF"/>
      <sheetName val="Statut"/>
      <sheetName val="StatutF"/>
      <sheetName val="ACTUC"/>
      <sheetName val="QUARTC"/>
      <sheetName val="Sourc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ort"/>
      <sheetName val="Feuil2"/>
      <sheetName val="Feuil3"/>
      <sheetName val="Feuil1"/>
    </sheetNames>
    <sheetDataSet>
      <sheetData sheetId="0"/>
      <sheetData sheetId="1"/>
      <sheetData sheetId="2"/>
      <sheetData sheetId="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ATT"/>
      <sheetName val="DM ALLOUEE"/>
      <sheetName val="DM ENG"/>
      <sheetName val="DM CDEE"/>
      <sheetName val="CUMUL"/>
      <sheetName val="BUDGET"/>
      <sheetName val="TRANSFERT"/>
      <sheetName val="RECAP"/>
      <sheetName val="ONPT"/>
      <sheetName val="O-V ACTIF"/>
      <sheetName val="O-V PASS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 val="Revenus hors intercomp."/>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XREF"/>
      <sheetName val="Tickmarks"/>
      <sheetName val="Revenus hors intercomp_"/>
      <sheetName val="CUMUL"/>
      <sheetName val="Charts"/>
      <sheetName val="AOLTWX"/>
      <sheetName val="FOX"/>
      <sheetName val="VIA"/>
      <sheetName val="PRICES1"/>
      <sheetName val="Stocks lead"/>
      <sheetName val="Revenus hors intercomp."/>
      <sheetName val="Movimento provisõ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Links"/>
      <sheetName val="XREF"/>
      <sheetName val="Movimento provisõe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Movimento_provisões"/>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Movimento_provisões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Movimento_provisões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Movimento_provisões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Movimento_provisões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SM by Customer"/>
      <sheetName val="3G Customer addup"/>
      <sheetName val=" Revenue Trend_GC"/>
      <sheetName val=" Revenue Trend Chart_KorSA"/>
      <sheetName val="FA Analysis"/>
      <sheetName val="Capital"/>
      <sheetName val="Inventory Link"/>
      <sheetName val="Invnetory"/>
      <sheetName val="OIE"/>
      <sheetName val="Financing"/>
      <sheetName val="Risk Oppo"/>
      <sheetName val="Stocks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or"/>
      <sheetName val="ListOfTransac"/>
      <sheetName val="Output Integrated"/>
      <sheetName val="Output Mobile_1"/>
      <sheetName val="Output Mobile_2"/>
      <sheetName val="Output Fixed"/>
      <sheetName val="Ratio subs"/>
      <sheetName val="Output_Graph_Mobile1"/>
      <sheetName val="Output_Graph_Mobile2"/>
      <sheetName val="Output_Graph_Integrated"/>
      <sheetName val="Filtre"/>
      <sheetName val="Middle East"/>
      <sheetName val="Oger1"/>
      <sheetName val="Oger2"/>
      <sheetName val="Jordan1"/>
      <sheetName val="Jordan2"/>
      <sheetName val="Turk"/>
      <sheetName val="Wataniya"/>
      <sheetName val="Umniah"/>
      <sheetName val="Iraqna"/>
      <sheetName val="SabaFon"/>
      <sheetName val="Turkcell"/>
      <sheetName val="Investcom"/>
      <sheetName val="SpacetelY"/>
      <sheetName val="Cellcom1"/>
      <sheetName val="Cellcom2"/>
      <sheetName val="Bezeq"/>
      <sheetName val="Africa"/>
      <sheetName val="Gabon"/>
      <sheetName val="Tunisie"/>
      <sheetName val="Econet"/>
      <sheetName val="Kenya"/>
      <sheetName val="Westel"/>
      <sheetName val="Multi"/>
      <sheetName val="OutremerTelecom"/>
      <sheetName val="Onatel"/>
      <sheetName val="Ghana"/>
      <sheetName val="Orascom"/>
      <sheetName val="Vodacom"/>
      <sheetName val="Vodacom2"/>
      <sheetName val="3CTelecom"/>
      <sheetName val="Kuwata"/>
      <sheetName val="VodafoneE1"/>
      <sheetName val="MTNUganda"/>
      <sheetName val="Vmobile"/>
      <sheetName val="MTC"/>
      <sheetName val="Mobitel"/>
      <sheetName val="Bashair"/>
      <sheetName val="VodafoneE2"/>
      <sheetName val="Celtel"/>
      <sheetName val="VGC"/>
      <sheetName val="Nitel"/>
      <sheetName val="South East Asia"/>
      <sheetName val="UMobile"/>
      <sheetName val="MaxisComm2"/>
      <sheetName val="ThaiMobile"/>
      <sheetName val="AIS"/>
      <sheetName val="HTIL1"/>
      <sheetName val="HTIL2"/>
      <sheetName val="Excel1"/>
      <sheetName val="Excel2"/>
      <sheetName val="NTS"/>
      <sheetName val="Samart"/>
      <sheetName val="Mandara"/>
      <sheetName val="MaxisComm1"/>
      <sheetName val="Bukaka"/>
      <sheetName val="C&amp;W"/>
      <sheetName val="Batelco"/>
      <sheetName val="MonacoTel"/>
      <sheetName val="MobileOne"/>
      <sheetName val="STM"/>
      <sheetName val="Mobikom"/>
      <sheetName val="ST"/>
      <sheetName val="Australasia"/>
      <sheetName val="BDigital"/>
      <sheetName val="TelecomSamoa"/>
      <sheetName val="H3GAustralia"/>
      <sheetName val="GuamWireless"/>
      <sheetName val="VirginAustralia"/>
      <sheetName val="Econet2"/>
      <sheetName val="South Asia"/>
      <sheetName val="SriLankaTel"/>
      <sheetName val="LankaBell"/>
      <sheetName val="Pakistan"/>
      <sheetName val="Essar"/>
      <sheetName val="DS"/>
      <sheetName val="DS 2"/>
      <sheetName val="(1)"/>
      <sheetName val="C&amp;W - transaction multiples-V8"/>
      <sheetName val="Tef Mobile"/>
      <sheetName val="FES  ATLAS"/>
      <sheetName val="SOTP"/>
      <sheetName val="Charts (2)"/>
      <sheetName val="Charts"/>
      <sheetName val="Colour pannel"/>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v Fcst"/>
      <sheetName val="Trafic"/>
      <sheetName val="Capex Tanger"/>
      <sheetName val="Control Data"/>
      <sheetName val="Site Configuration"/>
      <sheetName val="V3"/>
      <sheetName val="CH95"/>
      <sheetName val="P_L B.U"/>
      <sheetName val="DETAIL REPORT"/>
      <sheetName val="Revenus hors intercomp."/>
      <sheetName val="Contivity"/>
      <sheetName val="FES  ATLAS"/>
    </sheetNames>
    <definedNames>
      <definedName name="BANQUE" sheetId="1"/>
      <definedName name="BAZ" sheetId="1"/>
      <definedName name="bbb" sheetId="1"/>
      <definedName name="DRA" sheetId="1"/>
      <definedName name="ExpandOutputs" sheetId="1"/>
      <definedName name="F" sheetId="1"/>
      <definedName name="F_SMS_Data" sheetId="1"/>
      <definedName name="ffff" sheetId="1"/>
      <definedName name="fffffffff" sheetId="1"/>
      <definedName name="_xlbgnm.FRU2003" sheetId="1"/>
      <definedName name="FRU2003" sheetId="1"/>
      <definedName name="G" sheetId="1"/>
      <definedName name="HardCodedEquityCost" sheetId="1"/>
      <definedName name="ISPctList" sheetId="1"/>
      <definedName name="LastAmort" sheetId="1"/>
      <definedName name="Premier_paiement" sheetId="1"/>
      <definedName name="qa" sheetId="1"/>
      <definedName name="qq" sheetId="1"/>
      <definedName name="T" sheetId="1"/>
      <definedName name="TAmort"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ESP"/>
      <sheetName val="Cost of sales ESP"/>
      <sheetName val="decis14a3_bk"/>
      <sheetName val="Recv Fcst"/>
      <sheetName val="PRV01PL37.5"/>
      <sheetName val="Control Data"/>
      <sheetName val="Site Configuration"/>
      <sheetName val="Revenus hors intercomp."/>
      <sheetName val="Capex Tanger"/>
      <sheetName val="Trafic"/>
      <sheetName val="Bud_OPEX_Analytique_DAL_0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r94"/>
      <sheetName val="tab98Fonc"/>
      <sheetName val="Répartition"/>
      <sheetName val="Vir95"/>
      <sheetName val="Vir96"/>
      <sheetName val="vir97"/>
      <sheetName val="Vir98"/>
      <sheetName val="Récap_Vir98 DRT"/>
      <sheetName val="Vir99"/>
      <sheetName val="VIR98FON"/>
      <sheetName val="Revenus hors intercomp_"/>
      <sheetName val="ULTIMATES"/>
      <sheetName val="Tab nouveau reporting"/>
      <sheetName val="RECRUTEMENT"/>
      <sheetName val="decis14a3_bk"/>
      <sheetName val="PRV01PL37.5"/>
      <sheetName val="Revenus hors intercomp."/>
      <sheetName val="BATIMENT"/>
      <sheetName val="A3ssta00"/>
      <sheetName val="R2000ssta"/>
      <sheetName val="Récap_Vir98_DRT"/>
      <sheetName val="Revenus_hors_intercomp_"/>
      <sheetName val="Tab_nouveau_reporting"/>
      <sheetName val="PRV01PL37_5"/>
      <sheetName val="Revenus_hors_intercomp_1"/>
      <sheetName val="Controls"/>
      <sheetName val="TCD"/>
      <sheetName val="Base_PCG"/>
      <sheetName val="BG2002V2"/>
      <sheetName val=" B"/>
      <sheetName val="BAHIA"/>
      <sheetName val="BALANCE_2001_2002"/>
      <sheetName val="ONPT"/>
      <sheetName val="Trafic"/>
      <sheetName val="Menu"/>
      <sheetName val="cpc95bel"/>
      <sheetName val="Capex Tanger"/>
      <sheetName val="Récap_Vir98_DRT2"/>
      <sheetName val="Revenus_hors_intercomp_2"/>
      <sheetName val="Récap_Vir98_DRT1"/>
      <sheetName val="Récap_Vir98_DRT3"/>
      <sheetName val="Revenus_hors_intercomp_3"/>
      <sheetName val="GCB activités"/>
      <sheetName val="Mois"/>
      <sheetName val="Récap_Vir98_DRT4"/>
      <sheetName val="Revenus_hors_intercomp_4"/>
      <sheetName val="Tab_nouveau_reporting1"/>
      <sheetName val="PRV01PL37_51"/>
      <sheetName val="Revenus_hors_intercomp_5"/>
      <sheetName val="_B"/>
      <sheetName val="Capex_Tanger"/>
      <sheetName val="GCB_activités"/>
      <sheetName val="MAIPLH"/>
      <sheetName val="A3 &amp; B22 DC"/>
      <sheetName val="Table des échéances"/>
      <sheetName val="XA-Core Translations"/>
      <sheetName val="4.0 Interconnects"/>
      <sheetName val="5.0 CCS7"/>
      <sheetName val="G"/>
      <sheetName val="Récap_Vir98_DRT5"/>
      <sheetName val="Revenus_hors_intercomp_6"/>
      <sheetName val="Tab_nouveau_reporting2"/>
      <sheetName val="Revenus_hors_intercomp_7"/>
      <sheetName val="PRV01PL37_52"/>
      <sheetName val="_B1"/>
      <sheetName val="Capex_Tanger1"/>
      <sheetName val="GCB_activités1"/>
      <sheetName val="Récap_Vir98_DRT6"/>
      <sheetName val="Revenus_hors_intercomp_8"/>
      <sheetName val="Tab_nouveau_reporting3"/>
      <sheetName val="Revenus_hors_intercomp_9"/>
      <sheetName val="PRV01PL37_53"/>
      <sheetName val="_B2"/>
      <sheetName val="Capex_Tanger2"/>
      <sheetName val="GCB_activités2"/>
      <sheetName val="Récap_Vir98_DRT8"/>
      <sheetName val="Revenus_hors_intercomp_12"/>
      <sheetName val="Tab_nouveau_reporting5"/>
      <sheetName val="Revenus_hors_intercomp_13"/>
      <sheetName val="PRV01PL37_55"/>
      <sheetName val="_B4"/>
      <sheetName val="Capex_Tanger4"/>
      <sheetName val="GCB_activités4"/>
      <sheetName val="Récap_Vir98_DRT7"/>
      <sheetName val="Revenus_hors_intercomp_10"/>
      <sheetName val="Tab_nouveau_reporting4"/>
      <sheetName val="Revenus_hors_intercomp_11"/>
      <sheetName val="PRV01PL37_54"/>
      <sheetName val="_B3"/>
      <sheetName val="Capex_Tanger3"/>
      <sheetName val="GCB_activités3"/>
      <sheetName val="Récap_Vir98_DRT9"/>
      <sheetName val="Revenus_hors_intercomp_14"/>
      <sheetName val="Tab_nouveau_reporting6"/>
      <sheetName val="Revenus_hors_intercomp_15"/>
      <sheetName val="PRV01PL37_56"/>
      <sheetName val="_B5"/>
      <sheetName val="Capex_Tanger5"/>
      <sheetName val="GCB_activités5"/>
      <sheetName val="Récap_Vir98_DRT10"/>
      <sheetName val="Revenus_hors_intercomp_16"/>
      <sheetName val="Tab_nouveau_reporting7"/>
      <sheetName val="Revenus_hors_intercomp_17"/>
      <sheetName val="PRV01PL37_57"/>
      <sheetName val="_B6"/>
      <sheetName val="Capex_Tanger6"/>
      <sheetName val="GCB_activités6"/>
      <sheetName val="Récap_Vir98_DRT12"/>
      <sheetName val="Revenus_hors_intercomp_20"/>
      <sheetName val="Tab_nouveau_reporting9"/>
      <sheetName val="Revenus_hors_intercomp_21"/>
      <sheetName val="PRV01PL37_59"/>
      <sheetName val="_B8"/>
      <sheetName val="Capex_Tanger8"/>
      <sheetName val="GCB_activités8"/>
      <sheetName val="Récap_Vir98_DRT11"/>
      <sheetName val="Revenus_hors_intercomp_18"/>
      <sheetName val="Tab_nouveau_reporting8"/>
      <sheetName val="Revenus_hors_intercomp_19"/>
      <sheetName val="PRV01PL37_58"/>
      <sheetName val="_B7"/>
      <sheetName val="Capex_Tanger7"/>
      <sheetName val="GCB_activités7"/>
      <sheetName val="Feui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refreshError="1"/>
      <sheetData sheetId="18" refreshError="1"/>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sheetData sheetId="45"/>
      <sheetData sheetId="46"/>
      <sheetData sheetId="47"/>
      <sheetData sheetId="48"/>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 val="Feuil1"/>
      <sheetName val="Provinces"/>
      <sheetName val="Feuil2"/>
      <sheetName val="Feuil3"/>
      <sheetName val="DRH capex"/>
      <sheetName val="social capex "/>
      <sheetName val="Vir94"/>
      <sheetName val="Cannevas"/>
      <sheetName val="BG0603"/>
      <sheetName val="BALANCE_2001_2002"/>
      <sheetName val="Opex"/>
      <sheetName val="Kunden"/>
      <sheetName val="GuV"/>
      <sheetName val="Trafic"/>
      <sheetName val="U Participation"/>
      <sheetName val="BG0602"/>
      <sheetName val="decis14a3_bk"/>
      <sheetName val="Revenus hors intercomp_"/>
      <sheetName val="Capex Tanger"/>
      <sheetName val="Feuil13"/>
      <sheetName val="Budget data splité 2015 2106"/>
      <sheetName val="subs"/>
      <sheetName val="UsagePerSub"/>
      <sheetName val="ARMU"/>
      <sheetName val="Subs_Summary"/>
      <sheetName val="Usage_Summary"/>
      <sheetName val=" budget digtal  2015 -2016"/>
      <sheetName val="Feuil8"/>
      <sheetName val="ARMU_Summary"/>
      <sheetName val="EPIQ"/>
      <sheetName val="FIRST"/>
      <sheetName val="VIVO"/>
      <sheetName val="Control 1er trim"/>
      <sheetName val="Old Rev Vivo"/>
      <sheetName val="RECAP SEGMENT"/>
      <sheetName val="Consumer postpaid"/>
      <sheetName val="Business postpaid"/>
      <sheetName val="Business prepaid"/>
      <sheetName val="CORPORATE SOLUTION"/>
      <sheetName val="High End (Privilège) (2)"/>
      <sheetName val="Feuil10"/>
      <sheetName val="Rev inter entrant reparti "/>
      <sheetName val="Incoming"/>
      <sheetName val="Autres revenus"/>
      <sheetName val="SEGMENT 1"/>
      <sheetName val="AXE DE REVENU 1"/>
      <sheetName val="SYNTHESE VOIX"/>
      <sheetName val="GRATH SYNTHESE VOIX"/>
      <sheetName val="SYNTHESE SMS"/>
      <sheetName val="GRATH SYNTHESE SMS"/>
      <sheetName val="SEGMENT 2"/>
      <sheetName val="MoU_Off Net"/>
      <sheetName val="RECAP DES MACRO FULL YEAR"/>
      <sheetName val="Feuil7"/>
      <sheetName val="RECAP DES MACRO Q1"/>
      <sheetName val="RECAP + GRATH"/>
      <sheetName val="Feuil4"/>
      <sheetName val="Feuil5"/>
      <sheetName val="Feuil6"/>
      <sheetName val="RECAP 6+6 VS 3+9"/>
      <sheetName val="RECAP 6+6 VS 3+9 (3)"/>
      <sheetName val="RECAP 6+6 VS 3+9 (2)"/>
      <sheetName val="RECAP + GRATH (2)"/>
      <sheetName val="Feuil1 (2)"/>
      <sheetName val="Feuil9"/>
      <sheetName val="cpc95bel"/>
      <sheetName val="Tab de tréso"/>
      <sheetName val="Bi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Sheet1"/>
      <sheetName val="Chart Vol CAC 40"/>
      <sheetName val="Sheet2"/>
      <sheetName val="Sheet3"/>
      <sheetName val="Volumes"/>
      <sheetName val="volumes 1 an"/>
      <sheetName val="volumes 1 an cum"/>
      <sheetName val="volumes IPO"/>
      <sheetName val="volumes IPO cum"/>
      <sheetName val="Chart Vol VE"/>
      <sheetName val="Chart Vol VE rebased"/>
      <sheetName val="ULTIMATES"/>
      <sheetName val="Stocks lead"/>
      <sheetName val="Market value"/>
      <sheetName val="BATIMENT"/>
      <sheetName val="Vir94"/>
      <sheetName val="Chart_Vol_CAC_40"/>
      <sheetName val="volumes_1_an"/>
      <sheetName val="volumes_1_an_cum"/>
      <sheetName val="volumes_IPO"/>
      <sheetName val="volumes_IPO_cum"/>
      <sheetName val="Chart_Vol_VE"/>
      <sheetName val="Chart_Vol_VE_rebased"/>
      <sheetName val="Stocks_lead"/>
      <sheetName val="Market_value"/>
      <sheetName val="Chart_Vol_CAC_401"/>
      <sheetName val="volumes_1_an1"/>
      <sheetName val="volumes_1_an_cum1"/>
      <sheetName val="volumes_IPO1"/>
      <sheetName val="volumes_IPO_cum1"/>
      <sheetName val="Chart_Vol_VE1"/>
      <sheetName val="Chart_Vol_VE_rebased1"/>
      <sheetName val="Market_value1"/>
      <sheetName val="Stocks_lead1"/>
      <sheetName val="Chart_Vol_CAC_402"/>
      <sheetName val="volumes_1_an2"/>
      <sheetName val="volumes_1_an_cum2"/>
      <sheetName val="volumes_IPO2"/>
      <sheetName val="volumes_IPO_cum2"/>
      <sheetName val="Chart_Vol_VE2"/>
      <sheetName val="Chart_Vol_VE_rebased2"/>
      <sheetName val="Market_value2"/>
      <sheetName val="Stocks_lead2"/>
      <sheetName val="Chart_Vol_CAC_403"/>
      <sheetName val="volumes_1_an3"/>
      <sheetName val="volumes_1_an_cum3"/>
      <sheetName val="volumes_IPO3"/>
      <sheetName val="volumes_IPO_cum3"/>
      <sheetName val="Chart_Vol_VE3"/>
      <sheetName val="Chart_Vol_VE_rebased3"/>
      <sheetName val="Market_value3"/>
      <sheetName val="Stocks_lead3"/>
      <sheetName val="Chart_Vol_CAC_404"/>
      <sheetName val="volumes_1_an4"/>
      <sheetName val="volumes_1_an_cum4"/>
      <sheetName val="volumes_IPO4"/>
      <sheetName val="volumes_IPO_cum4"/>
      <sheetName val="Chart_Vol_VE4"/>
      <sheetName val="Chart_Vol_VE_rebased4"/>
      <sheetName val="Market_value4"/>
      <sheetName val="Stocks_lead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art.Pro"/>
      <sheetName val="Pôl_DRT"/>
      <sheetName val="Ple.op"/>
      <sheetName val="Action98"/>
      <sheetName val="Iam.Pôle"/>
      <sheetName val="S.T.G.Câb"/>
      <sheetName val="ITISSALAT"/>
      <sheetName val="#REF"/>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617"/>
      <sheetName val="Récap Budget 2005"/>
      <sheetName val="DRH_A_Exploser_OK"/>
      <sheetName val="DRH_opex"/>
      <sheetName val="DRH capex"/>
      <sheetName val="social opex"/>
      <sheetName val="social capex "/>
      <sheetName val="log opex"/>
      <sheetName val="log capex"/>
      <sheetName val="DCF opex"/>
      <sheetName val="achats opex"/>
      <sheetName val="DSI opex"/>
      <sheetName val="DSI capex"/>
      <sheetName val="juridique opex"/>
      <sheetName val="presid opex"/>
      <sheetName val=" presidence capex"/>
      <sheetName val="reglementation opex"/>
      <sheetName val="comm opex"/>
      <sheetName val="comm capex"/>
      <sheetName val="qualité opex"/>
      <sheetName val="BATIMENT"/>
      <sheetName val="Vir94"/>
      <sheetName val="BOX OFFICE"/>
      <sheetName val="Bud_OPEX_Analytique_DAL_04"/>
      <sheetName val="Sheet1"/>
      <sheetName val="Opex Oujda BW"/>
      <sheetName val="A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itulés Directions"/>
      <sheetName val="Conso 7 Drs"/>
      <sheetName val="Aga"/>
      <sheetName val="Casa"/>
      <sheetName val="Fes"/>
      <sheetName val="Mkch"/>
      <sheetName val="Ouj"/>
      <sheetName val="Rab"/>
      <sheetName val="Set"/>
      <sheetName val="DRH capex"/>
      <sheetName val="social capex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
      <sheetName val="B (2)"/>
      <sheetName val="Aga"/>
    </sheetNames>
    <sheetDataSet>
      <sheetData sheetId="0" refreshError="1"/>
      <sheetData sheetId="1" refreshError="1"/>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4"/>
      <sheetName val="MODELE"/>
      <sheetName val="calculs2004"/>
      <sheetName val="VU mars"/>
      <sheetName val="BUDGET ACTUALISE 2003 "/>
      <sheetName val="Feuil1"/>
      <sheetName val="calculs"/>
      <sheetName val="BUDGET INITIAL 2003"/>
      <sheetName val="A"/>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4"/>
      <sheetName val="MODELE"/>
      <sheetName val="calculs2004"/>
      <sheetName val="VU mars"/>
      <sheetName val="BUDGET ACTUALISE 2003 "/>
      <sheetName val="Feuil1"/>
      <sheetName val="calculs"/>
      <sheetName val="BUDGET INITIAL 2003"/>
      <sheetName val="A"/>
      <sheetName val="Aga"/>
      <sheetName val="VU_mars"/>
      <sheetName val="BUDGET_ACTUALISE_2003_"/>
      <sheetName val="BUDGET_INITIAL_2003"/>
      <sheetName val="VU_mars1"/>
      <sheetName val="BUDGET_ACTUALISE_2003_1"/>
      <sheetName val="BUDGET_INITIAL_20031"/>
      <sheetName val="VU_mars2"/>
      <sheetName val="BUDGET_ACTUALISE_2003_2"/>
      <sheetName val="BUDGET_INITIAL_20032"/>
      <sheetName val="VU_mars3"/>
      <sheetName val="BUDGET_ACTUALISE_2003_3"/>
      <sheetName val="BUDGET_INITIAL_200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vention "/>
      <sheetName val="#REF"/>
      <sheetName val="A"/>
    </sheetNames>
    <sheetDataSet>
      <sheetData sheetId="0" refreshError="1"/>
      <sheetData sheetId="1" refreshError="1"/>
      <sheetData sheetId="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CAL"/>
      <sheetName val="BUDGET REVISE"/>
      <sheetName val="DM"/>
      <sheetName val="DM 30-09-06"/>
      <sheetName val="TB"/>
      <sheetName val="ANALYSE SEPT-06"/>
      <sheetName val="VARIATION DU RESULTAT"/>
      <sheetName val="INTERCO CHRG 03-09-06"/>
      <sheetName val="INTERCO PROD 30-09-06"/>
      <sheetName val="Feuil3"/>
      <sheetName val="BOX OFFICE"/>
      <sheetName val="Aga"/>
      <sheetName val="B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  "/>
      <sheetName val="Exploitation"/>
      <sheetName val="R.Entreprises"/>
      <sheetName val="Etudes"/>
      <sheetName val="R.International"/>
      <sheetName val="Environnement"/>
      <sheetName val="B.FONCTIONNEMENT"/>
      <sheetName val="FONCT.Réseaux_Sces"/>
      <sheetName val="Aga"/>
      <sheetName val="SENS"/>
      <sheetName val="N"/>
      <sheetName val="NAV"/>
      <sheetName val="OPS"/>
      <sheetName val="RL__"/>
      <sheetName val="R_Entreprises"/>
      <sheetName val="R_International"/>
      <sheetName val="B_FONCTIONNEMENT"/>
      <sheetName val="FONCT_Réseaux_Sces"/>
      <sheetName val="PTK ENVR BTS  2008"/>
      <sheetName val="FTK CONST BTS  2008"/>
      <sheetName val="DRH capex"/>
      <sheetName val="social capex "/>
      <sheetName val="INTERNET"/>
      <sheetName val="Feuil1"/>
      <sheetName val="Opex Oujda BW"/>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  "/>
      <sheetName val="Exploitation"/>
      <sheetName val="R.Entreprises"/>
      <sheetName val="Etudes"/>
      <sheetName val="R.International"/>
      <sheetName val="Environnement"/>
      <sheetName val="B.FONCTIONNEMENT"/>
      <sheetName val="FONCT.Réseaux_Sces"/>
      <sheetName val="Aga"/>
      <sheetName val="SENS"/>
      <sheetName val="N"/>
      <sheetName val="NAV"/>
      <sheetName val="OPS"/>
      <sheetName val="RL__"/>
      <sheetName val="R_Entreprises"/>
      <sheetName val="R_International"/>
      <sheetName val="B_FONCTIONNEMENT"/>
      <sheetName val="FONCT_Réseaux_Sces"/>
      <sheetName val="PTK ENVR BTS  2008"/>
      <sheetName val="FTK CONST BTS  2008"/>
      <sheetName val="DRH capex"/>
      <sheetName val="social capex "/>
      <sheetName val="BATIMENT"/>
      <sheetName val="INTERNET"/>
      <sheetName val="Feuil1"/>
      <sheetName val="Opex Oujda B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2002"/>
      <sheetName val="P.FIABILISATION 2002"/>
      <sheetName val="OPERATIONS-2002"/>
      <sheetName val="Feuil1"/>
      <sheetName val="R.Entreprises"/>
      <sheetName val="Aga"/>
      <sheetName val="Vir94"/>
      <sheetName val="BATIMENT"/>
      <sheetName val="DRH capex"/>
      <sheetName val="social capex "/>
      <sheetName val="A"/>
      <sheetName val="INTERNET"/>
      <sheetName val="XA-Core Translations"/>
      <sheetName val="Revenus hors intercomp."/>
      <sheetName val="CCS7 Signalling MTP"/>
      <sheetName val="Softswitch Translations"/>
      <sheetName val="MS"/>
      <sheetName val="4.0 Interconnects"/>
      <sheetName val="5.0 CCS7"/>
      <sheetName val="BTS inputs"/>
      <sheetName val="PCU"/>
      <sheetName val="Conditions"/>
      <sheetName val="S12000 indoor  "/>
      <sheetName val="P.EQUIPEMENT99"/>
      <sheetName val="synth des coûts TM&amp;DEP comprise"/>
      <sheetName val="组网图"/>
      <sheetName val="MACROP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fic min"/>
      <sheetName val="CA actu2"/>
      <sheetName val="MoU"/>
      <sheetName val="parc"/>
      <sheetName val="Feuil1"/>
      <sheetName val="R.Entreprises"/>
      <sheetName val="Key Indicators"/>
      <sheetName val="BATIMENT"/>
      <sheetName val="Recv Fcst"/>
      <sheetName val="Boite à out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Récap Rapproch Cpta-Gestion"/>
      <sheetName val="Rapprocht Cpta-Gestion (2)"/>
      <sheetName val="Rapprocht Cpta-Gestion"/>
      <sheetName val="Récap cumulée"/>
      <sheetName val="FP Cumulé "/>
      <sheetName val="FP Mensuel"/>
      <sheetName val="Page de Garde (CAP)"/>
      <sheetName val="CàP_Mois"/>
      <sheetName val="CàP Dcembre 04"/>
      <sheetName val="Page de Garde"/>
      <sheetName val="AutresPostes"/>
      <sheetName val="Page de Garde (CRFT)"/>
      <sheetName val="CRFTs"/>
      <sheetName val="Aut_Indm_HN"/>
      <sheetName val="CES_10_04"/>
      <sheetName val="Page de Garde (capex) "/>
      <sheetName val="Capex Formation"/>
      <sheetName val="Page de Garde (effect)"/>
      <sheetName val="Evol_Effectif"/>
      <sheetName val="Key Indica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2002"/>
      <sheetName val="CAP2003"/>
      <sheetName val="CàP_Mois"/>
      <sheetName val="ACTU_1"/>
      <sheetName val="ACTU_2"/>
      <sheetName val="ACTU_3"/>
      <sheetName val="ACTU1_MENS"/>
      <sheetName val="Budg2003"/>
      <sheetName val="CUMUL12_03"/>
      <sheetName val="FP_Jan"/>
      <sheetName val="FP_Fev"/>
      <sheetName val="FP_mar"/>
      <sheetName val="FP_Avr"/>
      <sheetName val="FP_Mai"/>
      <sheetName val="FP_Jun"/>
      <sheetName val="FP_Jul"/>
      <sheetName val="FP_Aot"/>
      <sheetName val="FP_Sep"/>
      <sheetName val="FP_Oct"/>
      <sheetName val="FP_Nov"/>
      <sheetName val="FP_Déc"/>
      <sheetName val="Q1_03"/>
      <sheetName val="Réalis_Antérs"/>
      <sheetName val="REALIS_DR"/>
      <sheetName val="sal_exp"/>
      <sheetName val="National"/>
      <sheetName val="Key Indica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RE"/>
      <sheetName val="Sommaire"/>
      <sheetName val="IAM Synthese"/>
      <sheetName val="Comm Mobile 1"/>
      <sheetName val="Comm Mobile 2"/>
      <sheetName val="Comm Mobile 3"/>
      <sheetName val="PM Synthese"/>
      <sheetName val="TITRE Mobiles"/>
      <sheetName val="CA Mobile"/>
      <sheetName val="Coûts Mobile"/>
      <sheetName val="P&amp;L Mobile"/>
      <sheetName val="Indic Mobile (1)"/>
      <sheetName val="Indic Mobile (2)"/>
      <sheetName val="Indic Mobile (3)"/>
      <sheetName val="CàP_Mo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fev-01"/>
      <sheetName val="Synthèse RMD"/>
      <sheetName val="Mix Mob Z10"/>
      <sheetName val="Mix Mob Z06"/>
      <sheetName val="Daily Z10"/>
      <sheetName val="Daily Z06"/>
      <sheetName val="Module1"/>
      <sheetName val="Catégories&amp; motifs_réclamations"/>
      <sheetName val="RMD Carré Rouge"/>
      <sheetName val="RMD pour tous"/>
      <sheetName val="RM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Budget 2007 Rem"/>
      <sheetName val="Ecart budgétaire 02-2007 "/>
      <sheetName val="Augmentations"/>
      <sheetName val="Recrutements 2007"/>
      <sheetName val="Rétab Sal 2007"/>
      <sheetName val="IMPACT DES AUGMENTATION"/>
      <sheetName val="RECAP SORTIE"/>
      <sheetName val="BASE SORTIE"/>
      <sheetName val="RECRUTEMENT"/>
      <sheetName val="Nominations"/>
      <sheetName val="Chang Tx Ancienneté"/>
      <sheetName val="DV"/>
      <sheetName val="ONPT"/>
      <sheetName val="GLOBAL"/>
      <sheetName val="Feuil1"/>
      <sheetName val="Feuil1 (2)"/>
      <sheetName val="IAM "/>
      <sheetName val="MENSUEL"/>
      <sheetName val="CHEQUES ENCAISS"/>
      <sheetName val="_x0007_LOBAL"/>
      <sheetName val="Feuil1 _x0008_2)"/>
      <sheetName val="CHEQUES ENC@ISS"/>
      <sheetName val="IMPACT DES AUG_x000d_E_x000e_TATION"/>
      <sheetName val="RECAP SOPTIE"/>
      <sheetName val="IMPACT DES AUG_x000a_E_x000e_TATION"/>
      <sheetName val="Vir94"/>
      <sheetName val="Project Information"/>
      <sheetName val="Catégories&amp; motifs_réclamations"/>
      <sheetName val="CàP_Mois"/>
      <sheetName val="BUDGET REVISE"/>
      <sheetName val="DM 30-09-06"/>
      <sheetName val="Audit gauge"/>
      <sheetName val="IMPACT DES AUG_E_x000e_TATION"/>
      <sheetName val="Rend98_99"/>
      <sheetName val="BAL-N"/>
      <sheetName val="BAL-N-1"/>
      <sheetName val="Feuil1_(2)"/>
      <sheetName val="IAM_"/>
      <sheetName val="CHEQUES_ENCAISS"/>
      <sheetName val="Budget_2007_Rem"/>
      <sheetName val="Ecart_budgétaire_02-2007_"/>
      <sheetName val="Recrutements_2007"/>
      <sheetName val="Rétab_Sal_2007"/>
      <sheetName val="IMPACT_DES_AUGMENTATION"/>
      <sheetName val="RECAP_SORTIE"/>
      <sheetName val="BASE_SORTIE"/>
      <sheetName val="Chang_Tx_Ancienneté"/>
      <sheetName val="LOBAL"/>
      <sheetName val="Feuil1_2)"/>
      <sheetName val="CHEQUES_ENC@ISS"/>
      <sheetName val="IMPACT_DES_AUG_x000a_ETATION"/>
      <sheetName val="RECAP_SOPTIE"/>
      <sheetName val="Project_Information"/>
      <sheetName val="Catégories&amp;_motifs_réclamations"/>
      <sheetName val="BUDGET_REVISE"/>
      <sheetName val="DM_30-09-06"/>
      <sheetName val="Audit_gauge"/>
      <sheetName val="IMPACT_DES_AUG_ETATION"/>
      <sheetName val="CiorSA"/>
      <sheetName val="Données de base-Prod"/>
      <sheetName val="Feuil6"/>
      <sheetName val="Feuil3"/>
      <sheetName val="Feuil5"/>
      <sheetName val="Interconnect cost"/>
      <sheetName val="Rev summary"/>
      <sheetName val="Budget administratif EY, BG &amp;TG"/>
      <sheetName val="1.0"/>
      <sheetName val="3.00.BILAN"/>
      <sheetName val="Analitica VS general"/>
      <sheetName val="Key Indicators"/>
      <sheetName val="Capex Agadir BW"/>
      <sheetName val="Capex Casa BW"/>
      <sheetName val="Capex Fes BW"/>
      <sheetName val="Capex Marrakech BW"/>
      <sheetName val="Capex Oujda BW"/>
      <sheetName val="Capex Rabat BW"/>
      <sheetName val="Capex Settat BW"/>
      <sheetName val="Capex Tanger BW"/>
      <sheetName val="Opex Fes BW"/>
      <sheetName val="Opex Settat BW"/>
      <sheetName val="indicateurs"/>
      <sheetName val="liste des choix"/>
      <sheetName val="Capex"/>
      <sheetName val="Build"/>
      <sheetName val="BATIMENT"/>
      <sheetName val="R.Entreprises"/>
      <sheetName val="Table"/>
      <sheetName val="ARDECIDE"/>
      <sheetName val="Feuil1_(2)1"/>
      <sheetName val="IAM_1"/>
      <sheetName val="CHEQUES_ENCAISS1"/>
      <sheetName val="Budget_2007_Rem1"/>
      <sheetName val="Ecart_budgétaire_02-2007_1"/>
      <sheetName val="Recrutements_20071"/>
      <sheetName val="Rétab_Sal_20071"/>
      <sheetName val="IMPACT_DES_AUGMENTATION1"/>
      <sheetName val="RECAP_SORTIE1"/>
      <sheetName val="BASE_SORTIE1"/>
      <sheetName val="Chang_Tx_Ancienneté1"/>
      <sheetName val="CHEQUES_ENC@ISS1"/>
      <sheetName val="RECAP_SOPTIE1"/>
      <sheetName val="Project_Information1"/>
      <sheetName val="Catégories&amp;_motifs_réclamation1"/>
      <sheetName val="BUDGET_REVISE1"/>
      <sheetName val="DM_30-09-061"/>
      <sheetName val="Audit_gauge1"/>
      <sheetName val="Données_de_base-Prod"/>
      <sheetName val="Interconnect_cost"/>
      <sheetName val="Rev_summary"/>
      <sheetName val="Budget_administratif_EY,_BG_&amp;TG"/>
      <sheetName val="1_0"/>
      <sheetName val="3_00_BILAN"/>
      <sheetName val="Analitica_VS_general"/>
      <sheetName val="Key_Indicators"/>
      <sheetName val="Capex_Agadir_BW"/>
      <sheetName val="Capex_Casa_BW"/>
      <sheetName val="Capex_Fes_BW"/>
      <sheetName val="Capex_Marrakech_BW"/>
      <sheetName val="Capex_Oujda_BW"/>
      <sheetName val="Capex_Rabat_BW"/>
      <sheetName val="Capex_Settat_BW"/>
      <sheetName val="Capex_Tanger_BW"/>
      <sheetName val="Opex_Fes_BW"/>
      <sheetName val="Opex_Settat_BW"/>
      <sheetName val="liste_des_choix"/>
      <sheetName val="R_Entreprises"/>
      <sheetName val="CCS7 Signalling MTP"/>
      <sheetName val="Softswitch Translations"/>
      <sheetName val="4.0 Interconnects"/>
      <sheetName val="5.0 CCS7"/>
      <sheetName val="Controls"/>
      <sheetName val="Detail mensuel"/>
      <sheetName val="_ref"/>
      <sheetName val="A"/>
      <sheetName val="HW"/>
      <sheetName val="Feuil1_(2)2"/>
      <sheetName val="IAM_2"/>
      <sheetName val="CHEQUES_ENCAISS2"/>
      <sheetName val="Budget_2007_Rem2"/>
      <sheetName val="Ecart_budgétaire_02-2007_2"/>
      <sheetName val="Recrutements_20072"/>
      <sheetName val="Rétab_Sal_20072"/>
      <sheetName val="IMPACT_DES_AUGMENTATION2"/>
      <sheetName val="RECAP_SORTIE2"/>
      <sheetName val="BASE_SORTIE2"/>
      <sheetName val="Chang_Tx_Ancienneté2"/>
      <sheetName val="CHEQUES_ENC@ISS2"/>
      <sheetName val="RECAP_SOPTIE2"/>
      <sheetName val="Project_Information2"/>
      <sheetName val="Catégories&amp;_motifs_réclamation2"/>
      <sheetName val="BUDGET_REVISE2"/>
      <sheetName val="DM_30-09-062"/>
      <sheetName val="Audit_gauge2"/>
      <sheetName val="Données_de_base-Prod1"/>
      <sheetName val="Interconnect_cost1"/>
      <sheetName val="Rev_summary1"/>
      <sheetName val="Budget_administratif_EY,_BG_&amp;T1"/>
      <sheetName val="1_01"/>
      <sheetName val="3_00_BILAN1"/>
      <sheetName val="Analitica_VS_general1"/>
      <sheetName val="Key_Indicators1"/>
      <sheetName val="Capex_Agadir_BW1"/>
      <sheetName val="Capex_Casa_BW1"/>
      <sheetName val="Capex_Fes_BW1"/>
      <sheetName val="Capex_Marrakech_BW1"/>
      <sheetName val="Capex_Oujda_BW1"/>
      <sheetName val="Capex_Rabat_BW1"/>
      <sheetName val="Capex_Settat_BW1"/>
      <sheetName val="Capex_Tanger_BW1"/>
      <sheetName val="Opex_Fes_BW1"/>
      <sheetName val="Opex_Settat_BW1"/>
      <sheetName val="liste_des_choix1"/>
      <sheetName val="R_Entreprises1"/>
      <sheetName val="CCS7_Signalling_MTP"/>
      <sheetName val="Softswitch_Translations"/>
      <sheetName val="4_0_Interconnects"/>
      <sheetName val="5_0_CCS7"/>
      <sheetName val="第一站点升级"/>
      <sheetName val="全网升级"/>
      <sheetName val="CN软件升级工时"/>
      <sheetName val="CN维保等效网元系数"/>
      <sheetName val="Project_Summary"/>
      <sheetName val="Input"/>
      <sheetName val="hpMGCvm"/>
      <sheetName val="Stela"/>
      <sheetName val="Output_Phoenix"/>
      <sheetName val="hpISCvm"/>
      <sheetName val="Feuil1_(2)3"/>
      <sheetName val="IAM_3"/>
      <sheetName val="CHEQUES_ENCAISS3"/>
      <sheetName val="Budget_2007_Rem3"/>
      <sheetName val="Ecart_budgétaire_02-2007_3"/>
      <sheetName val="Recrutements_20073"/>
      <sheetName val="Rétab_Sal_20073"/>
      <sheetName val="IMPACT_DES_AUGMENTATION3"/>
      <sheetName val="RECAP_SORTIE3"/>
      <sheetName val="BASE_SORTIE3"/>
      <sheetName val="Chang_Tx_Ancienneté3"/>
      <sheetName val="CHEQUES_ENC@ISS3"/>
      <sheetName val="RECAP_SOPTIE3"/>
      <sheetName val="Project_Information3"/>
      <sheetName val="Catégories&amp;_motifs_réclamation3"/>
      <sheetName val="BUDGET_REVISE3"/>
      <sheetName val="DM_30-09-063"/>
      <sheetName val="Audit_gauge3"/>
      <sheetName val="Données_de_base-Prod2"/>
      <sheetName val="Interconnect_cost2"/>
      <sheetName val="Rev_summary2"/>
      <sheetName val="Budget_administratif_EY,_BG_&amp;T2"/>
      <sheetName val="1_02"/>
      <sheetName val="3_00_BILAN2"/>
      <sheetName val="Analitica_VS_general2"/>
      <sheetName val="Key_Indicators2"/>
      <sheetName val="Capex_Agadir_BW2"/>
      <sheetName val="Capex_Casa_BW2"/>
      <sheetName val="Capex_Fes_BW2"/>
      <sheetName val="Capex_Marrakech_BW2"/>
      <sheetName val="Capex_Oujda_BW2"/>
      <sheetName val="Capex_Rabat_BW2"/>
      <sheetName val="Capex_Settat_BW2"/>
      <sheetName val="Capex_Tanger_BW2"/>
      <sheetName val="Opex_Fes_BW2"/>
      <sheetName val="Opex_Settat_BW2"/>
      <sheetName val="liste_des_choix2"/>
      <sheetName val="R_Entreprises2"/>
      <sheetName val="CCS7_Signalling_MTP1"/>
      <sheetName val="Softswitch_Translations1"/>
      <sheetName val="4_0_Interconnects1"/>
      <sheetName val="5_0_CCS71"/>
      <sheetName val="Feuil1_(2)4"/>
      <sheetName val="IAM_4"/>
      <sheetName val="CHEQUES_ENCAISS4"/>
      <sheetName val="Budget_2007_Rem4"/>
      <sheetName val="Ecart_budgétaire_02-2007_4"/>
      <sheetName val="Recrutements_20074"/>
      <sheetName val="Rétab_Sal_20074"/>
      <sheetName val="IMPACT_DES_AUGMENTATION4"/>
      <sheetName val="RECAP_SORTIE4"/>
      <sheetName val="BASE_SORTIE4"/>
      <sheetName val="Chang_Tx_Ancienneté4"/>
      <sheetName val="CHEQUES_ENC@ISS4"/>
      <sheetName val="RECAP_SOPTIE4"/>
      <sheetName val="Project_Information4"/>
      <sheetName val="Catégories&amp;_motifs_réclamation4"/>
      <sheetName val="BUDGET_REVISE4"/>
      <sheetName val="DM_30-09-064"/>
      <sheetName val="Audit_gauge4"/>
      <sheetName val="Données_de_base-Prod3"/>
      <sheetName val="Interconnect_cost3"/>
      <sheetName val="Rev_summary3"/>
      <sheetName val="Budget_administratif_EY,_BG_&amp;T3"/>
      <sheetName val="1_03"/>
      <sheetName val="3_00_BILAN3"/>
      <sheetName val="Analitica_VS_general3"/>
      <sheetName val="Key_Indicators3"/>
      <sheetName val="Capex_Agadir_BW3"/>
      <sheetName val="Capex_Casa_BW3"/>
      <sheetName val="Capex_Fes_BW3"/>
      <sheetName val="Capex_Marrakech_BW3"/>
      <sheetName val="Capex_Oujda_BW3"/>
      <sheetName val="Capex_Rabat_BW3"/>
      <sheetName val="Capex_Settat_BW3"/>
      <sheetName val="Capex_Tanger_BW3"/>
      <sheetName val="Opex_Fes_BW3"/>
      <sheetName val="Opex_Settat_BW3"/>
      <sheetName val="liste_des_choix3"/>
      <sheetName val="R_Entreprises3"/>
      <sheetName val="CCS7_Signalling_MTP2"/>
      <sheetName val="Softswitch_Translations2"/>
      <sheetName val="4_0_Interconnects2"/>
      <sheetName val="5_0_CCS72"/>
      <sheetName val="LE02 SIEGE"/>
      <sheetName val="hypothèse"/>
      <sheetName val="Feuil1_(2)5"/>
      <sheetName val="IAM_5"/>
      <sheetName val="CHEQUES_ENCAISS5"/>
      <sheetName val="Budget_2007_Rem5"/>
      <sheetName val="Ecart_budgétaire_02-2007_5"/>
      <sheetName val="Recrutements_20075"/>
      <sheetName val="Rétab_Sal_20075"/>
      <sheetName val="IMPACT_DES_AUGMENTATION5"/>
      <sheetName val="RECAP_SORTIE5"/>
      <sheetName val="BASE_SORTIE5"/>
      <sheetName val="Chang_Tx_Ancienneté5"/>
      <sheetName val="CHEQUES_ENC@ISS5"/>
      <sheetName val="RECAP_SOPTIE5"/>
    </sheetNames>
    <sheetDataSet>
      <sheetData sheetId="0"/>
      <sheetData sheetId="1"/>
      <sheetData sheetId="2"/>
      <sheetData sheetId="3" refreshError="1"/>
      <sheetData sheetId="4"/>
      <sheetData sheetId="5"/>
      <sheetData sheetId="6"/>
      <sheetData sheetId="7"/>
      <sheetData sheetId="8"/>
      <sheetData sheetId="9"/>
      <sheetData sheetId="10" refreshError="1"/>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menc_Analy_Cral"/>
      <sheetName val="COP_H1 "/>
      <sheetName val="Modèle Central"/>
      <sheetName val="COP_H2"/>
      <sheetName val="COP_H3"/>
      <sheetName val="COP_H4"/>
      <sheetName val="COP_H5"/>
      <sheetName val="Feuil3"/>
      <sheetName val="CàP_Mois"/>
      <sheetName val="IAM "/>
      <sheetName val="Détails commandes"/>
      <sheetName val="Catégories&amp; motifs_réclamations"/>
      <sheetName val="XA-Core Translations"/>
      <sheetName val="MODELB03_HYPODV"/>
      <sheetName val="Capex Marrakech B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at"/>
      <sheetName val="Rabat-BTS"/>
      <sheetName val="Rabat BSC"/>
      <sheetName val="Rabat-Pylo"/>
      <sheetName val="Rabat-Clim"/>
      <sheetName val="Rabat Dincendie"/>
      <sheetName val="RabatEnvi"/>
      <sheetName val="Rabat SMS"/>
      <sheetName val="MODE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Assumptions"/>
      <sheetName val="Italy"/>
    </sheetNames>
    <sheetDataSet>
      <sheetData sheetId="0" refreshError="1"/>
      <sheetData sheetId="1" refreshError="1"/>
      <sheetData sheetId="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
      <sheetName val="Frs Loc"/>
      <sheetName val="rg Loc"/>
      <sheetName val="FRS etr"/>
      <sheetName val="RG etr"/>
      <sheetName val="AW"/>
      <sheetName val="RS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S"/>
      <sheetName val="Sheet1"/>
      <sheetName val="Prices"/>
      <sheetName val="synthgraph DCF"/>
      <sheetName val="MODELE"/>
      <sheetName val="Output"/>
      <sheetName val="R.Entreprises"/>
      <sheetName val="Expense_Adjustments"/>
      <sheetName val="Medoc_Detail"/>
      <sheetName val="Données_Spéc_"/>
      <sheetName val="Detailed_Sauternes_Case"/>
      <sheetName val="Source_graph_comps"/>
      <sheetName val="Valo_Medoc_Case"/>
      <sheetName val="Medoc_FY_US$"/>
      <sheetName val="Medoc_CY_US$"/>
      <sheetName val="synthgraph_DCF"/>
      <sheetName val="R_Entreprises"/>
      <sheetName val="Expense_Adjustments1"/>
      <sheetName val="Medoc_Detail1"/>
      <sheetName val="Données_Spéc_1"/>
      <sheetName val="Detailed_Sauternes_Case1"/>
      <sheetName val="Source_graph_comps1"/>
      <sheetName val="Valo_Medoc_Case1"/>
      <sheetName val="Medoc_FY_US$1"/>
      <sheetName val="Medoc_CY_US$1"/>
      <sheetName val="synthgraph_DCF1"/>
      <sheetName val="R_Entreprises1"/>
      <sheetName val="Expense_Adjustments2"/>
      <sheetName val="Medoc_Detail2"/>
      <sheetName val="Données_Spéc_2"/>
      <sheetName val="Detailed_Sauternes_Case2"/>
      <sheetName val="Source_graph_comps2"/>
      <sheetName val="Valo_Medoc_Case2"/>
      <sheetName val="Medoc_FY_US$2"/>
      <sheetName val="Medoc_CY_US$2"/>
      <sheetName val="synthgraph_DCF2"/>
      <sheetName val="R_Entreprises2"/>
      <sheetName val="Expense_Adjustments3"/>
      <sheetName val="Medoc_Detail3"/>
      <sheetName val="Données_Spéc_3"/>
      <sheetName val="Detailed_Sauternes_Case3"/>
      <sheetName val="Source_graph_comps3"/>
      <sheetName val="Valo_Medoc_Case3"/>
      <sheetName val="Medoc_FY_US$3"/>
      <sheetName val="Medoc_CY_US$3"/>
      <sheetName val="synthgraph_DCF3"/>
      <sheetName val="R_Entreprises3"/>
      <sheetName val="Expense_Adjustments4"/>
      <sheetName val="Medoc_Detail4"/>
      <sheetName val="Données_Spéc_4"/>
      <sheetName val="Detailed_Sauternes_Case4"/>
      <sheetName val="Source_graph_comps4"/>
      <sheetName val="Valo_Medoc_Case4"/>
      <sheetName val="Medoc_FY_US$4"/>
      <sheetName val="Medoc_CY_US$4"/>
      <sheetName val="synthgraph_DCF4"/>
      <sheetName val="R_Entreprises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S  ATLAS"/>
      <sheetName val="meknes  vi"/>
      <sheetName val="ZEM MEKNES"/>
      <sheetName val="MIDELT"/>
      <sheetName val="taza vi"/>
      <sheetName val="missour"/>
      <sheetName val="tahla"/>
      <sheetName val="AL HOCEIMA"/>
      <sheetName val="ZEM  TAZA  "/>
      <sheetName val="espace  sais"/>
      <sheetName val="azrou"/>
      <sheetName val="ifrane"/>
      <sheetName val="el hajeb"/>
      <sheetName val="taoujdate"/>
      <sheetName val="ismailia"/>
      <sheetName val="FES  JDD"/>
      <sheetName val="bensouda"/>
      <sheetName val="khenifra"/>
      <sheetName val="entreprises  meknes"/>
      <sheetName val="sefrou"/>
      <sheetName val="imzourn"/>
      <sheetName val="taza  directe"/>
      <sheetName val="meknes  el menzeh"/>
      <sheetName val="fes  zmy"/>
      <sheetName val="ain taoujdate"/>
      <sheetName val="entreprises  meknes "/>
      <sheetName val="fes batha"/>
      <sheetName val="GUERCIF"/>
      <sheetName val="fes  rcif"/>
      <sheetName val="ZEM  FES"/>
      <sheetName val="adarissa"/>
      <sheetName val="errachidia"/>
      <sheetName val="CRMD"/>
      <sheetName val="TAOUNATE"/>
      <sheetName val="Frs L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 des coûts TM_DEP comprise"/>
      <sheetName val="synth des coûts TM&amp;DEP comprise"/>
      <sheetName val="Description of Each Section"/>
      <sheetName val="Softswitch Translations"/>
      <sheetName val="CCS7 Signalling MTP"/>
      <sheetName val="Features, Tones &amp; AMA"/>
      <sheetName val="Interconnects Datafill"/>
      <sheetName val="DISCOUNT"/>
      <sheetName val="IAM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
      <sheetName val="loc"/>
    </sheetNames>
    <sheetDataSet>
      <sheetData sheetId="0" refreshError="1"/>
      <sheetData sheetId="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c"/>
      <sheetName val="RMD pour tous"/>
      <sheetName val="Sésame"/>
      <sheetName val="distrib"/>
      <sheetName val="scs"/>
      <sheetName val="TOTAL"/>
      <sheetName val="Autres Inputs"/>
      <sheetName val="synth des coûts TM_DEP comprise"/>
      <sheetName val="synth des coûts TM&amp;DEP comprise"/>
      <sheetName val="loc"/>
      <sheetName val="DISCOUNT"/>
      <sheetName val="P.EQUIPEMENT99"/>
      <sheetName val="Trafic"/>
      <sheetName val="Main"/>
      <sheetName val="RMD_pour_tous"/>
      <sheetName val="Autres_Inputs"/>
      <sheetName val="synth_des_coûts_TM_DEP_comprise"/>
      <sheetName val="synth_des_coûts_TM&amp;DEP_comprise"/>
      <sheetName val="P_EQUIPEMENT99"/>
      <sheetName val="MS"/>
      <sheetName val="RMD_pour_tous1"/>
      <sheetName val="Autres_Inputs1"/>
      <sheetName val="synth_des_coûts_TM_DEP_compris1"/>
      <sheetName val="synth_des_coûts_TM&amp;DEP_compris1"/>
      <sheetName val="P_EQUIPEMENT991"/>
      <sheetName val="rend98_99"/>
      <sheetName val="Calcul"/>
      <sheetName val="RMD_pour_tous2"/>
      <sheetName val="synth_des_coûts_TM_DEP_compris2"/>
      <sheetName val="Autres_Inputs2"/>
      <sheetName val="synth_des_coûts_TM&amp;DEP_compris2"/>
      <sheetName val="RMD_pour_tous3"/>
      <sheetName val="synth_des_coûts_TM_DEP_compris3"/>
      <sheetName val="Autres_Inputs3"/>
      <sheetName val="synth_des_coûts_TM&amp;DEP_compri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
      <sheetName val="scs"/>
      <sheetName val="Sésame"/>
      <sheetName val="vpc"/>
      <sheetName val="ULTIMATES"/>
      <sheetName val="synthgraph DC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distrib"/>
      <sheetName val="scs"/>
      <sheetName val="Sésame"/>
      <sheetName val="vpc"/>
      <sheetName val="Liquidity"/>
      <sheetName val="social capex "/>
      <sheetName val="discount"/>
      <sheetName val="synth des coûts TM_DEP comprise"/>
      <sheetName val="loc"/>
      <sheetName val="retraitement SMS"/>
      <sheetName val="synth des coûts TM&amp;DEP comprise"/>
      <sheetName val="IAM "/>
      <sheetName val="P_EQUIPEMENT99"/>
      <sheetName val="P_EQUIPEMENT99_(2)"/>
      <sheetName val="social_capex_"/>
      <sheetName val="synth_des_coûts_TM_DEP_comprise"/>
      <sheetName val="retraitement_SMS"/>
      <sheetName val="synth_des_coûts_TM&amp;DEP_comprise"/>
      <sheetName val="IAM_"/>
      <sheetName val="DROP DOWN LISTS"/>
      <sheetName val="BATIMENT"/>
      <sheetName val="A.I.A"/>
      <sheetName val="4.0 CCS7"/>
      <sheetName val="MOB"/>
      <sheetName val="datos"/>
      <sheetName val="MS"/>
      <sheetName val="4.0 Interconnects"/>
      <sheetName val="5.0 CCS7"/>
      <sheetName val="Description of Each Section"/>
      <sheetName val="Softswitch Translations"/>
      <sheetName val="CCS7 Signalling MTP"/>
      <sheetName val="Features, Tones &amp; AMA"/>
      <sheetName val="Interconnects Datafill"/>
      <sheetName val="P_EQUIPEMENT991"/>
      <sheetName val="P_EQUIPEMENT99_(2)1"/>
      <sheetName val="social_capex_1"/>
      <sheetName val="synth_des_coûts_TM_DEP_compris1"/>
      <sheetName val="retraitement_SMS1"/>
      <sheetName val="synth_des_coûts_TM&amp;DEP_compris1"/>
      <sheetName val="IAM_1"/>
      <sheetName val="DROP_DOWN_LISTS"/>
      <sheetName val="A_I_A"/>
      <sheetName val="4_0_CCS7"/>
      <sheetName val="4_0_Interconnects"/>
      <sheetName val="5_0_CCS7"/>
      <sheetName val="Description_of_Each_Section"/>
      <sheetName val="Softswitch_Translations"/>
      <sheetName val="CCS7_Signalling_MTP"/>
      <sheetName val="Features,_Tones_&amp;_AMA"/>
      <sheetName val="Interconnects_Datafill"/>
      <sheetName val="P_EQUIPEMENT992"/>
      <sheetName val="P_EQUIPEMENT99_(2)2"/>
      <sheetName val="social_capex_2"/>
      <sheetName val="synth_des_coûts_TM_DEP_compris2"/>
      <sheetName val="retraitement_SMS2"/>
      <sheetName val="synth_des_coûts_TM&amp;DEP_compris2"/>
      <sheetName val="IAM_2"/>
      <sheetName val="DROP_DOWN_LISTS1"/>
      <sheetName val="A_I_A1"/>
      <sheetName val="4_0_CCS71"/>
      <sheetName val="4_0_Interconnects1"/>
      <sheetName val="5_0_CCS71"/>
      <sheetName val="Description_of_Each_Section1"/>
      <sheetName val="Softswitch_Translations1"/>
      <sheetName val="CCS7_Signalling_MTP1"/>
      <sheetName val="Features,_Tones_&amp;_AMA1"/>
      <sheetName val="Interconnects_Datafill1"/>
      <sheetName val="P_EQUIPEMENT993"/>
      <sheetName val="P_EQUIPEMENT99_(2)3"/>
      <sheetName val="social_capex_3"/>
      <sheetName val="synth_des_coûts_TM_DEP_compris3"/>
      <sheetName val="retraitement_SMS3"/>
      <sheetName val="synth_des_coûts_TM&amp;DEP_compris3"/>
      <sheetName val="IAM_3"/>
      <sheetName val="DROP_DOWN_LISTS2"/>
      <sheetName val="A_I_A2"/>
      <sheetName val="4_0_CCS72"/>
      <sheetName val="4_0_Interconnects2"/>
      <sheetName val="5_0_CCS72"/>
      <sheetName val="Description_of_Each_Section2"/>
      <sheetName val="Softswitch_Translations2"/>
      <sheetName val="CCS7_Signalling_MTP2"/>
      <sheetName val="Features,_Tones_&amp;_AMA2"/>
      <sheetName val="Interconnects_Datafill2"/>
      <sheetName val="L4-NODEB3802C"/>
      <sheetName val="Vir94"/>
      <sheetName val="P_EQUIPEMENT994"/>
      <sheetName val="P_EQUIPEMENT99_(2)4"/>
      <sheetName val="social_capex_4"/>
      <sheetName val="synth_des_coûts_TM_DEP_compris4"/>
      <sheetName val="retraitement_SMS4"/>
      <sheetName val="synth_des_coûts_TM&amp;DEP_compris4"/>
      <sheetName val="IAM_4"/>
      <sheetName val="DROP_DOWN_LISTS3"/>
      <sheetName val="A_I_A3"/>
      <sheetName val="4_0_CCS73"/>
      <sheetName val="4_0_Interconnects3"/>
      <sheetName val="5_0_CCS73"/>
      <sheetName val="Description_of_Each_Section3"/>
      <sheetName val="Softswitch_Translations3"/>
      <sheetName val="CCS7_Signalling_MTP3"/>
      <sheetName val="Features,_Tones_&amp;_AMA3"/>
      <sheetName val="Interconnects_Datafill3"/>
      <sheetName val="100% prices"/>
      <sheetName val="Boite à outils"/>
      <sheetName val="copy_filling_usage_here"/>
      <sheetName val="DC El jadida"/>
      <sheetName val="Toggles"/>
      <sheetName val="EQUIPM99"/>
      <sheetName val="BOQ-Global MAJ"/>
      <sheetName val="Etat Site"/>
      <sheetName val="etat"/>
      <sheetName val="100%_prices"/>
      <sheetName val="Boite_à_outils"/>
      <sheetName val="DC_El_jadida"/>
      <sheetName val="BOQ-Global_MAJ"/>
      <sheetName val="Etat_Site"/>
      <sheetName val="Product_Line"/>
      <sheetName val="Input"/>
      <sheetName val="Controls"/>
      <sheetName val="Convertisseur"/>
      <sheetName val="100%_prices1"/>
      <sheetName val="Boite_à_outils1"/>
      <sheetName val="DC_El_jadida1"/>
      <sheetName val="BOQ-Global_MAJ1"/>
      <sheetName val="Etat_Site1"/>
      <sheetName val="100%_prices2"/>
      <sheetName val="Boite_à_outils2"/>
      <sheetName val="DC_El_jadida2"/>
      <sheetName val="BOQ-Global_MAJ2"/>
      <sheetName val="Etat_Site2"/>
      <sheetName val="PriceDB"/>
      <sheetName val="Sheet1"/>
      <sheetName val="Autres Inputs"/>
      <sheetName val="Produits"/>
      <sheetName val="WE"/>
      <sheetName val="SECCIÓN 02"/>
      <sheetName val="CUMUL05_04"/>
      <sheetName val="Product Summary (2)"/>
      <sheetName val="PRODUIT PAR DRT"/>
      <sheetName val="OPEX"/>
      <sheetName val="PART_DISCOUNT"/>
      <sheetName val="7250 SAS Matrix"/>
      <sheetName val="proforma"/>
      <sheetName val="Parameters"/>
      <sheetName val="Autres_Inputs"/>
      <sheetName val="SECCIÓN_02"/>
      <sheetName val="Product_Summary_(2)"/>
      <sheetName val="PRODUIT_PAR_DRT"/>
      <sheetName val="7250_SAS_Matrix"/>
      <sheetName val="L1-Price Summary"/>
      <sheetName val="CSL_Summary"/>
      <sheetName val="Reference"/>
      <sheetName val="Autres_Inputs1"/>
      <sheetName val="SECCIÓN_021"/>
      <sheetName val="Product_Summary_(2)1"/>
      <sheetName val="PRODUIT_PAR_DRT1"/>
      <sheetName val="7250_SAS_Matrix1"/>
      <sheetName val="L1-Price_Summary"/>
      <sheetName val="Autres_Inputs2"/>
      <sheetName val="SECCIÓN_022"/>
      <sheetName val="Product_Summary_(2)2"/>
      <sheetName val="PRODUIT_PAR_DRT2"/>
      <sheetName val="7250_SAS_Matrix2"/>
      <sheetName val="L1-Price_Summary1"/>
      <sheetName val="DCT_titu98+Rend"/>
      <sheetName val="Project_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617"/>
      <sheetName val="Récap Budget 2005"/>
      <sheetName val="DRH_A_Exploser_OK"/>
      <sheetName val="DRH_opex"/>
      <sheetName val="DRH capex"/>
      <sheetName val="social opex"/>
      <sheetName val="social capex "/>
      <sheetName val="log opex"/>
      <sheetName val="log capex"/>
      <sheetName val="DCF opex"/>
      <sheetName val="achats opex"/>
      <sheetName val="DSI opex"/>
      <sheetName val="DSI capex"/>
      <sheetName val="juridique opex"/>
      <sheetName val="presid opex"/>
      <sheetName val=" presidence capex"/>
      <sheetName val="reglementation opex"/>
      <sheetName val="comm opex"/>
      <sheetName val="comm capex"/>
      <sheetName val="qualité opex"/>
      <sheetName val="Liquid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FRS LOC"/>
      <sheetName val="RG LOC"/>
      <sheetName val="Frs ETR"/>
      <sheetName val="RG ETR"/>
      <sheetName val="P.EQUIPEMENT99"/>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0208"/>
      <sheetName val="Table000209"/>
      <sheetName val="#REF"/>
      <sheetName val="RG LOC"/>
      <sheetName val="Charts"/>
      <sheetName val="distrib"/>
      <sheetName val="scs"/>
      <sheetName val="Sésame"/>
      <sheetName val="vpc"/>
      <sheetName val="Liquid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000208"/>
      <sheetName val="Table000209"/>
      <sheetName val="social capex "/>
      <sheetName val="AW"/>
      <sheetName val="RSG"/>
      <sheetName val="P.EQUIPEMENT99"/>
      <sheetName val="social_capex_"/>
      <sheetName val="P_EQUIPEMENT99"/>
      <sheetName val="social_capex_1"/>
      <sheetName val="P_EQUIPEMENT991"/>
      <sheetName val="social_capex_2"/>
      <sheetName val="P_EQUIPEMENT992"/>
      <sheetName val="social_capex_3"/>
      <sheetName val="P_EQUIPEMENT99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Table0002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quotidiennes SMS"/>
      <sheetName val="retraitement SMS"/>
      <sheetName val="evolution hebdo"/>
      <sheetName val="graphique"/>
      <sheetName val="Volume mensuel"/>
      <sheetName val="SMS interco"/>
      <sheetName val="Texto"/>
      <sheetName val="A.I.A"/>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Liquidity after new facility"/>
      <sheetName val="Covenant after new facility"/>
      <sheetName val="Reconciliation"/>
      <sheetName val="Assumptions"/>
      <sheetName val="New Synthesis"/>
      <sheetName val="Contingent"/>
      <sheetName val="Asset Disposals"/>
      <sheetName val="Financing"/>
      <sheetName val="Synthesis"/>
      <sheetName val="€ 3bn availability"/>
      <sheetName val="VUE Cash Flows"/>
      <sheetName val="Debt Schedule"/>
      <sheetName val="Cash Flow"/>
      <sheetName val="Non-Core Assets"/>
      <sheetName val="------"/>
      <sheetName val="Liquidity test (2)"/>
      <sheetName val="Liquidity test"/>
      <sheetName val="Liquidity test (3)"/>
      <sheetName val="----"/>
      <sheetName val="Financial cost"/>
      <sheetName val="debt swaps cost"/>
      <sheetName val="DEBT by ENTITY"/>
      <sheetName val="Debt to be reimbursed"/>
      <sheetName val="Affected facilities"/>
      <sheetName val="Lignes bancaires"/>
      <sheetName val="Debt 30 June 2002"/>
      <sheetName val="---"/>
      <sheetName val="Bridge with IM"/>
      <sheetName val="Covenant new money bis"/>
      <sheetName val="Covenants old money"/>
      <sheetName val="Covenant new money"/>
      <sheetName val="--"/>
      <sheetName val="VU Put option"/>
      <sheetName val="EBITDA"/>
      <sheetName val="2002Q"/>
      <sheetName val="Discrepancy"/>
      <sheetName val="Liquidity"/>
      <sheetName val="Produits"/>
      <sheetName val="Liste des Partenaires"/>
      <sheetName val="retraitement SMS"/>
      <sheetName val="Liquidity_after_new_facility"/>
      <sheetName val="Covenant_after_new_facility"/>
      <sheetName val="New_Synthesis"/>
      <sheetName val="Asset_Disposals"/>
      <sheetName val="€_3bn_availability"/>
      <sheetName val="VUE_Cash_Flows"/>
      <sheetName val="Debt_Schedule"/>
      <sheetName val="Cash_Flow"/>
      <sheetName val="Non-Core_Assets"/>
      <sheetName val="Liquidity_test_(2)"/>
      <sheetName val="Liquidity_test"/>
      <sheetName val="Liquidity_test_(3)"/>
      <sheetName val="Financial_cost"/>
      <sheetName val="debt_swaps_cost"/>
      <sheetName val="DEBT_by_ENTITY"/>
      <sheetName val="Debt_to_be_reimbursed"/>
      <sheetName val="Affected_facilities"/>
      <sheetName val="Lignes_bancaires"/>
      <sheetName val="Debt_30_June_2002"/>
      <sheetName val="Bridge_with_IM"/>
      <sheetName val="Covenant_new_money_bis"/>
      <sheetName val="Covenants_old_money"/>
      <sheetName val="Covenant_new_money"/>
      <sheetName val="VU_Put_option"/>
      <sheetName val="Liste_des_Partenaires"/>
      <sheetName val="retraitement_SMS"/>
      <sheetName val="Control"/>
      <sheetName val="Liquidity_after_new_facility1"/>
      <sheetName val="Covenant_after_new_facility1"/>
      <sheetName val="New_Synthesis1"/>
      <sheetName val="Asset_Disposals1"/>
      <sheetName val="€_3bn_availability1"/>
      <sheetName val="VUE_Cash_Flows1"/>
      <sheetName val="Debt_Schedule1"/>
      <sheetName val="Cash_Flow1"/>
      <sheetName val="Non-Core_Assets1"/>
      <sheetName val="Liquidity_test_(2)1"/>
      <sheetName val="Liquidity_test1"/>
      <sheetName val="Liquidity_test_(3)1"/>
      <sheetName val="Financial_cost1"/>
      <sheetName val="debt_swaps_cost1"/>
      <sheetName val="DEBT_by_ENTITY1"/>
      <sheetName val="Debt_to_be_reimbursed1"/>
      <sheetName val="Affected_facilities1"/>
      <sheetName val="Lignes_bancaires1"/>
      <sheetName val="Debt_30_June_20021"/>
      <sheetName val="Bridge_with_IM1"/>
      <sheetName val="Covenant_new_money_bis1"/>
      <sheetName val="Covenants_old_money1"/>
      <sheetName val="Covenant_new_money1"/>
      <sheetName val="VU_Put_option1"/>
      <sheetName val="Liste_des_Partenaires1"/>
      <sheetName val="retraitement_SM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nthèse"/>
      <sheetName val="Texto"/>
      <sheetName val="Annuaires"/>
      <sheetName val="Vocal"/>
      <sheetName val="Data"/>
      <sheetName val="A.I.A"/>
      <sheetName val="BATIMENT"/>
      <sheetName val="Affected facilities"/>
      <sheetName val="retraitement SMS"/>
      <sheetName val="Trafic"/>
      <sheetName val="Capex Tan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euronext100"/>
      <sheetName val="Masi"/>
      <sheetName val="Casablanca"/>
      <sheetName val="Parisd"/>
      <sheetName val="Paris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INTERIM"/>
      <sheetName val="GBD"/>
      <sheetName val="statistic"/>
      <sheetName val="Forecasts_VDF"/>
      <sheetName val="execut°2005"/>
      <sheetName val="EXECUT°SEPT-06"/>
      <sheetName val="Liste des Partenaires"/>
      <sheetName val="Produits"/>
      <sheetName val="Inputs"/>
      <sheetName val="Assumption"/>
      <sheetName val="MS"/>
      <sheetName val="MEX95IB"/>
      <sheetName val="Table000208"/>
      <sheetName val="Liste_des_Partenaires"/>
      <sheetName val="F1614685957780_YGLRPTPC"/>
      <sheetName val="F1612364883220_YGLRPTPC"/>
      <sheetName val="F1612364883220_YGLRPTPC (2)"/>
      <sheetName val="Liste_des_Partenaires1"/>
      <sheetName val="F1612364883220_YGLRPTPC_(2)"/>
      <sheetName val="Liste_des_Partenaires2"/>
      <sheetName val="F1612364883220_YGLRPTPC_(2)1"/>
      <sheetName val="Liste_des_Partenaires3"/>
      <sheetName val="F1612364883220_YGLRPTPC_(2)2"/>
      <sheetName val="Liste_des_Partenaires4"/>
      <sheetName val="F1612364883220_YGLRPTPC_(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sheetData sheetId="19"/>
      <sheetData sheetId="20"/>
      <sheetData sheetId="21"/>
      <sheetData sheetId="22"/>
      <sheetData sheetId="23"/>
      <sheetData sheetId="24"/>
      <sheetData sheetId="25"/>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2005"/>
      <sheetName val="EXECUT°SEPT-06"/>
      <sheetName val="analyse 2006-2007 recap"/>
      <sheetName val="SYNTHESE PREVSIS°2007"/>
      <sheetName val="BUDGET 2005-2006-2007"/>
      <sheetName val="capex 2007"/>
      <sheetName val="justif variat°budget"/>
      <sheetName val="ANALYSE SEPT-06"/>
      <sheetName val="SYNTHESE 2007"/>
      <sheetName val="capex"/>
      <sheetName val="euronext100"/>
      <sheetName val="Masi"/>
      <sheetName val="Casablanca"/>
      <sheetName val="Parisd"/>
      <sheetName val="Pari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01"/>
      <sheetName val="Forecasts_VDF"/>
    </sheetNames>
    <sheetDataSet>
      <sheetData sheetId="0" refreshError="1"/>
      <sheetData sheetId="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s>
    <sheetDataSet>
      <sheetData sheetId="0" refreshError="1"/>
      <sheetData sheetId="1" refreshError="1"/>
      <sheetData sheetId="2" refreshError="1"/>
      <sheetData sheetId="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Paste_P1_nw_here"/>
      <sheetName val="Paste_P1_OMC_here"/>
      <sheetName val="Copy_P1_BSC_hee"/>
      <sheetName val="copy_filling_usage_here"/>
      <sheetName val="raw_data"/>
      <sheetName val="About"/>
      <sheetName val="BATIMENT"/>
      <sheetName val="Forecasts_VDF"/>
      <sheetName val="CIG+OV"/>
      <sheetName val="Factors"/>
      <sheetName val="MDL Price List (USD)"/>
      <sheetName val="FLASH"/>
      <sheetName val="Hata Model"/>
      <sheetName val="P.EQUIPEMENT99"/>
      <sheetName val="euronext100"/>
      <sheetName val="Masi"/>
      <sheetName val="Casablanca"/>
      <sheetName val="Parisd"/>
      <sheetName val="Parise"/>
      <sheetName val="synth des coûts TM&amp;DEP comprise"/>
      <sheetName val="Intro"/>
      <sheetName val="Equipment List 7"/>
      <sheetName val="Original 2000 Budget"/>
      <sheetName val="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ste_P1_nw_here"/>
      <sheetName val="Paste_P1_OMC_here"/>
      <sheetName val="Copy_P1_BSC_hee"/>
      <sheetName val="copy_filling_usage_here"/>
      <sheetName val="raw_data"/>
      <sheetName val="About"/>
      <sheetName val="Report"/>
      <sheetName val="ESG social"/>
      <sheetName val="TF social"/>
      <sheetName val="P.EQUIPEMENT99"/>
      <sheetName val="BATIMENT"/>
      <sheetName val="BALANCE_2001_2002"/>
      <sheetName val="CIG+OV"/>
      <sheetName val="euronext100"/>
      <sheetName val="Masi"/>
      <sheetName val="Casablanca"/>
      <sheetName val="Parisd"/>
      <sheetName val="Parise"/>
      <sheetName val="Franc"/>
      <sheetName val="ACIDE SULFURIQUE 8-9"/>
      <sheetName val="P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COMM"/>
      <sheetName val="TERRAINS"/>
      <sheetName val="TERRAINS (2)"/>
      <sheetName val="BATIMENT"/>
      <sheetName val="copy_filling_usage_here"/>
    </sheetNames>
    <sheetDataSet>
      <sheetData sheetId="0" refreshError="1"/>
      <sheetData sheetId="1" refreshError="1"/>
      <sheetData sheetId="2" refreshError="1"/>
      <sheetData sheetId="3" refreshError="1"/>
      <sheetData sheetId="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AP"/>
      <sheetName val="frs"/>
      <sheetName val="rg"/>
      <sheetName val="BATIMENT"/>
    </sheetNames>
    <sheetDataSet>
      <sheetData sheetId="0" refreshError="1"/>
      <sheetData sheetId="1" refreshError="1"/>
      <sheetData sheetId="2" refreshError="1"/>
      <sheetData sheetId="3"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amp; EBITDA"/>
      <sheetName val="Acq Spending &amp; EBITDA"/>
      <sheetName val="Auz Video"/>
      <sheetName val="Auz All Rights"/>
      <sheetName val="Ben Video"/>
      <sheetName val="Ben All Rights"/>
      <sheetName val="Fra Video"/>
      <sheetName val="Fra All Rights"/>
      <sheetName val="Ger Video"/>
      <sheetName val="Ger All Rights"/>
      <sheetName val="Ita Video"/>
      <sheetName val="Ita All Rights"/>
      <sheetName val="Sca Video"/>
      <sheetName val="Sca All Rights"/>
      <sheetName val="Spa Video"/>
      <sheetName val="Spa All Rights"/>
      <sheetName val="UK Video"/>
      <sheetName val="UK All Rights"/>
      <sheetName val="Julians Schedule -July01"/>
      <sheetName val="FX Rates"/>
      <sheetName val="f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IV INC"/>
      <sheetName val="EQ. IRR"/>
      <sheetName val="S&amp;P"/>
      <sheetName val="Toggles"/>
      <sheetName val="Multiple"/>
      <sheetName val="Perpetuity"/>
      <sheetName val="DCF 3"/>
      <sheetName val="WACC II"/>
      <sheetName val="Developer Notes"/>
      <sheetName val="COVEN"/>
      <sheetName val="SUMMARY"/>
      <sheetName val="Reconciliations"/>
      <sheetName val="LTM"/>
      <sheetName val="CREDIT STATS"/>
      <sheetName val="Data"/>
      <sheetName val="dPrint"/>
      <sheetName val="DropZone"/>
      <sheetName val="mProcess"/>
      <sheetName val="mlError"/>
      <sheetName val="mGlobals"/>
      <sheetName val="mMain"/>
      <sheetName val="mToggles"/>
      <sheetName val="mcFunctions"/>
      <sheetName val="mMisc"/>
      <sheetName val="mdPrint"/>
      <sheetName val="BATIMENT"/>
      <sheetName val="270CpCBuild - All Sheets"/>
      <sheetName val="Forecasts_VDF"/>
      <sheetName val="DIV_INC"/>
      <sheetName val="EQ__IRR"/>
      <sheetName val="DCF_3"/>
      <sheetName val="WACC_II"/>
      <sheetName val="Developer_Notes"/>
      <sheetName val="CREDIT_STATS"/>
      <sheetName val="270CpCBuild_-_All_Sheets"/>
      <sheetName val="DIV_INC1"/>
      <sheetName val="EQ__IRR1"/>
      <sheetName val="DCF_31"/>
      <sheetName val="WACC_II1"/>
      <sheetName val="Developer_Notes1"/>
      <sheetName val="CREDIT_STATS1"/>
      <sheetName val="270CpCBuild_-_All_Sheets1"/>
      <sheetName val="DIV_INC2"/>
      <sheetName val="EQ__IRR2"/>
      <sheetName val="DCF_32"/>
      <sheetName val="WACC_II2"/>
      <sheetName val="Developer_Notes2"/>
      <sheetName val="CREDIT_STATS2"/>
      <sheetName val="270CpCBuild_-_All_Sheets2"/>
      <sheetName val="DIV_INC3"/>
      <sheetName val="EQ__IRR3"/>
      <sheetName val="DCF_33"/>
      <sheetName val="WACC_II3"/>
      <sheetName val="Developer_Notes3"/>
      <sheetName val="CREDIT_STATS3"/>
      <sheetName val="270CpCBuild_-_All_Sheet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ourceF"/>
      <sheetName val="StatutF"/>
      <sheetName val="PFI Synthese"/>
      <sheetName val="CA PFI"/>
      <sheetName val="Marge Brute PFI"/>
      <sheetName val="Marge Totale"/>
      <sheetName val="Fixe -1"/>
      <sheetName val="Fixe -2"/>
      <sheetName val="Fixe -3"/>
      <sheetName val="Internet"/>
      <sheetName val="DATA"/>
      <sheetName val="Interconnexion -1"/>
      <sheetName val="Interconnexion -2"/>
      <sheetName val="Récap Provisions"/>
      <sheetName val="Recouvrement"/>
      <sheetName val="Feuil1"/>
      <sheetName val="Togg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RE"/>
      <sheetName val="IAM P&amp;L"/>
      <sheetName val="CA Mobile"/>
      <sheetName val="Marge brute PM"/>
      <sheetName val="CA PFI"/>
      <sheetName val="Marge Brute PFI"/>
      <sheetName val="#REF"/>
      <sheetName val="Fix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XXXXXX"/>
      <sheetName val="USA Sports"/>
      <sheetName val="USA  FRP"/>
      <sheetName val="USA Series"/>
      <sheetName val="Deletions"/>
      <sheetName val="Amortization"/>
      <sheetName val="INTERN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QUE"/>
      <sheetName val="COMMUTATION"/>
      <sheetName val="Boite à outils"/>
    </sheetNames>
    <sheetDataSet>
      <sheetData sheetId="0" refreshError="1"/>
      <sheetData sheetId="1" refreshError="1"/>
      <sheetData sheetId="2"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Configurator"/>
      <sheetName val="OMC-R Equipment List"/>
      <sheetName val="DO NOT TOUCH"/>
      <sheetName val="MANQUE"/>
    </sheetNames>
    <sheetDataSet>
      <sheetData sheetId="0" refreshError="1"/>
      <sheetData sheetId="1" refreshError="1"/>
      <sheetData sheetId="2" refreshError="1"/>
      <sheetData sheetId="3" refreshError="1"/>
      <sheetData sheetId="4"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RM (2)"/>
      <sheetName val="vpc"/>
      <sheetName val="RMD pour tous"/>
      <sheetName val="RMD Carré Rouge"/>
      <sheetName val="distrib"/>
      <sheetName val="SCS1"/>
      <sheetName val="DO NOT TOUCH"/>
      <sheetName val="Configura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BATIMENT"/>
      <sheetName val="100% prices"/>
      <sheetName val="Boite à outils"/>
      <sheetName val="MS"/>
      <sheetName val="copy_filling_usage_here"/>
      <sheetName val="DC El jadida"/>
      <sheetName val="A.I.A"/>
      <sheetName val="Toggles"/>
      <sheetName val="EQUIPM99"/>
      <sheetName val="BOQ-Global MAJ"/>
      <sheetName val="Etat Site"/>
      <sheetName val="P_EQUIPEMENT99"/>
      <sheetName val="P_EQUIPEMENT99_(2)"/>
      <sheetName val="100%_prices"/>
      <sheetName val="Boite_à_outils"/>
      <sheetName val="DC_El_jadida"/>
      <sheetName val="A_I_A"/>
      <sheetName val="BOQ-Global_MAJ"/>
      <sheetName val="Etat_Site"/>
      <sheetName val="etat"/>
      <sheetName val="MOB"/>
      <sheetName val="Description of Each Section"/>
      <sheetName val="Product_Line"/>
      <sheetName val="Input"/>
      <sheetName val="Controls"/>
      <sheetName val="Convertisseur"/>
      <sheetName val="synth des coûts TM&amp;DEP comprise"/>
      <sheetName val="P_EQUIPEMENT991"/>
      <sheetName val="P_EQUIPEMENT99_(2)1"/>
      <sheetName val="100%_prices1"/>
      <sheetName val="Boite_à_outils1"/>
      <sheetName val="DC_El_jadida1"/>
      <sheetName val="A_I_A1"/>
      <sheetName val="BOQ-Global_MAJ1"/>
      <sheetName val="Etat_Site1"/>
      <sheetName val="Description_of_Each_Section"/>
      <sheetName val="synth_des_coûts_TM&amp;DEP_comprise"/>
      <sheetName val="P_EQUIPEMENT992"/>
      <sheetName val="P_EQUIPEMENT99_(2)2"/>
      <sheetName val="100%_prices2"/>
      <sheetName val="Boite_à_outils2"/>
      <sheetName val="DC_El_jadida2"/>
      <sheetName val="A_I_A2"/>
      <sheetName val="BOQ-Global_MAJ2"/>
      <sheetName val="Etat_Site2"/>
      <sheetName val="Description_of_Each_Section1"/>
      <sheetName val="synth_des_coûts_TM&amp;DEP_compris1"/>
      <sheetName val="P_EQUIPEMENT993"/>
      <sheetName val="P_EQUIPEMENT99_(2)3"/>
      <sheetName val="100%_prices3"/>
      <sheetName val="Boite_à_outils3"/>
      <sheetName val="DC_El_jadida3"/>
      <sheetName val="A_I_A3"/>
      <sheetName val="BOQ-Global_MAJ3"/>
      <sheetName val="Etat_Site3"/>
      <sheetName val="Description_of_Each_Section2"/>
      <sheetName val="synth_des_coûts_TM&amp;DEP_compris2"/>
      <sheetName val="Vir94"/>
      <sheetName val="Feuil1"/>
      <sheetName val="维保成本"/>
      <sheetName val="P_EQUIPEMENT994"/>
      <sheetName val="P_EQUIPEMENT99_(2)4"/>
      <sheetName val="100%_prices4"/>
      <sheetName val="Boite_à_outils4"/>
      <sheetName val="DC_El_jadida4"/>
      <sheetName val="A_I_A4"/>
      <sheetName val="BOQ-Global_MAJ4"/>
      <sheetName val="Etat_Site4"/>
      <sheetName val="Description_of_Each_Section3"/>
      <sheetName val="synth_des_coûts_TM&amp;DEP_compris3"/>
      <sheetName val="A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mp;L conso"/>
      <sheetName val="Opex Consolidés"/>
      <sheetName val="Cash conso"/>
      <sheetName val="Capex Consolidés"/>
      <sheetName val="CA Mobile"/>
      <sheetName val="Marge Mobile"/>
      <sheetName val="P&amp;L Mobile"/>
      <sheetName val="Parc Mobile"/>
      <sheetName val="Trafic mobile"/>
      <sheetName val="Indicateurs Mobile"/>
      <sheetName val="Parc fixe"/>
      <sheetName val="Parc Internet"/>
      <sheetName val="CA Fixe"/>
      <sheetName val="Marge Fixe"/>
      <sheetName val="P&amp;L- Fixe"/>
      <sheetName val="Trafic Fixe"/>
      <sheetName val="Indicateurs Fixe &amp; internet"/>
      <sheetName val="Détail projets Capex"/>
      <sheetName val="Réalisé de trésorerie"/>
      <sheetName val="SHL et management fees"/>
      <sheetName val="NRI 2015"/>
      <sheetName val="RH et QS"/>
      <sheetName val="BA clients opérateur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E"/>
      <sheetName val="POINT"/>
      <sheetName val="OPEX POINT"/>
      <sheetName val="SYNTHESE"/>
      <sheetName val="Cover"/>
      <sheetName val="P&amp;L conso"/>
      <sheetName val="Opex Consolidés"/>
      <sheetName val="Feuil2"/>
      <sheetName val="CA Mobile"/>
      <sheetName val="Marge Mobile "/>
      <sheetName val="Parc Mobile"/>
      <sheetName val="Trafic mobile"/>
      <sheetName val="Indicateurs Mobile"/>
      <sheetName val="Marge Mobile"/>
      <sheetName val="P&amp;L Mobile"/>
      <sheetName val="Parc fixe"/>
      <sheetName val="Parc Internet"/>
      <sheetName val="CA Fixe"/>
      <sheetName val="Marge Fixe"/>
      <sheetName val="P&amp;L- Fixe"/>
      <sheetName val="Trafic Fixe"/>
      <sheetName val="Indicateurs Fixe &amp; internet"/>
      <sheetName val="Capex Consolidés"/>
      <sheetName val="Cash conso"/>
      <sheetName val="Réalisé de trésorerie"/>
      <sheetName val="Détail projets Capex"/>
      <sheetName val="SHL et management fees"/>
      <sheetName val="NRI 2015"/>
      <sheetName val="RH et QS"/>
      <sheetName val="BA clients opérateurs"/>
      <sheetName val="Feuil1"/>
      <sheetName val="Data Mobile "/>
      <sheetName val="Mobile Money"/>
      <sheetName val="SIMUL RF"/>
      <sheetName val="Feuil4"/>
      <sheetName val="SIMUL ID"/>
      <sheetName val="SIMUL Amo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E"/>
      <sheetName val="POINT"/>
      <sheetName val="OPEX POINT"/>
      <sheetName val="SYNTHESE"/>
      <sheetName val="Cover"/>
      <sheetName val="P&amp;L conso"/>
      <sheetName val="Opex Consolidés"/>
      <sheetName val="Feuil2"/>
      <sheetName val="CA Mobile"/>
      <sheetName val="Marge Mobile "/>
      <sheetName val="Parc Mobile"/>
      <sheetName val="Trafic mobile"/>
      <sheetName val="Indicateurs Mobile"/>
      <sheetName val="Marge Mobile"/>
      <sheetName val="P&amp;L Mobile"/>
      <sheetName val="Parc fixe"/>
      <sheetName val="Parc Internet"/>
      <sheetName val="CA Fixe"/>
      <sheetName val="Marge Fixe"/>
      <sheetName val="P&amp;L- Fixe"/>
      <sheetName val="Trafic Fixe"/>
      <sheetName val="Indicateurs Fixe &amp; internet"/>
      <sheetName val="Data Mobile "/>
      <sheetName val="Mobile Money"/>
      <sheetName val="Capex Consolidés"/>
      <sheetName val="Cash conso"/>
      <sheetName val="Réalisé de trésorerie"/>
      <sheetName val="SIMUL RF"/>
      <sheetName val="Feuil4"/>
      <sheetName val="SIMUL ID"/>
      <sheetName val="SIMUL Amorts"/>
      <sheetName val="Détail projets Capex"/>
      <sheetName val="SHL et management fees"/>
      <sheetName val="NRI 2015"/>
      <sheetName val="RH et QS"/>
      <sheetName val="BA clients opérateurs"/>
      <sheetName val="Feui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 Légende"/>
      <sheetName val="waccount"/>
      <sheetName val="wrubv2u"/>
      <sheetName val="Mapping Rub - Test"/>
      <sheetName val="Mapping Rub - Def"/>
      <sheetName val="Mapping Rub - Travail"/>
      <sheetName val="wfluxv2u"/>
      <sheetName val="Mapping Flux"/>
      <sheetName val="Mapping Flux - Travail"/>
      <sheetName val="wnature"/>
      <sheetName val="wnatv2u"/>
      <sheetName val="Mapping nature travail"/>
      <sheetName val="Mapping - Nature"/>
      <sheetName val="wentity"/>
      <sheetName val="Mapping - Unité"/>
      <sheetName val="sgr rattach - unité v2u"/>
      <sheetName val="wunv2u"/>
      <sheetName val="wentity pour fruv2u"/>
      <sheetName val="Boite à outils"/>
      <sheetName val="execut°2005"/>
      <sheetName val="EXECUT°SEPT-06"/>
      <sheetName val="distrib"/>
      <sheetName val="MEDIAL"/>
      <sheetName val="P.EQUIPEMENT99"/>
      <sheetName val="Sommaire_-_Légende"/>
      <sheetName val="Mapping_Rub_-_Test"/>
      <sheetName val="Mapping_Rub_-_Def"/>
      <sheetName val="Mapping_Rub_-_Travail"/>
      <sheetName val="Mapping_Flux"/>
      <sheetName val="Mapping_Flux_-_Travail"/>
      <sheetName val="Mapping_nature_travail"/>
      <sheetName val="Mapping_-_Nature"/>
      <sheetName val="Mapping_-_Unité"/>
      <sheetName val="sgr_rattach_-_unité_v2u"/>
      <sheetName val="wentity_pour_fruv2u"/>
      <sheetName val="Boite_à_outils"/>
      <sheetName val="P_EQUIPEMENT99"/>
      <sheetName val="Mapping Rub _ Def"/>
      <sheetName val="Sommaire_-_Légende1"/>
      <sheetName val="Mapping_Rub_-_Test1"/>
      <sheetName val="Mapping_Rub_-_Def1"/>
      <sheetName val="Mapping_Rub_-_Travail1"/>
      <sheetName val="Mapping_Flux1"/>
      <sheetName val="Mapping_Flux_-_Travail1"/>
      <sheetName val="Mapping_nature_travail1"/>
      <sheetName val="Mapping_-_Nature1"/>
      <sheetName val="Mapping_-_Unité1"/>
      <sheetName val="sgr_rattach_-_unité_v2u1"/>
      <sheetName val="wentity_pour_fruv2u1"/>
      <sheetName val="Boite_à_outils1"/>
      <sheetName val="P_EQUIPEMENT991"/>
      <sheetName val="SPRZEDAŻ"/>
      <sheetName val="Sommaire_-_Légende2"/>
      <sheetName val="Mapping_Rub_-_Test2"/>
      <sheetName val="Mapping_Rub_-_Def2"/>
      <sheetName val="Mapping_Rub_-_Travail2"/>
      <sheetName val="Mapping_Flux2"/>
      <sheetName val="Mapping_Flux_-_Travail2"/>
      <sheetName val="Mapping_nature_travail2"/>
      <sheetName val="Mapping_-_Nature2"/>
      <sheetName val="Mapping_-_Unité2"/>
      <sheetName val="sgr_rattach_-_unité_v2u2"/>
      <sheetName val="wentity_pour_fruv2u2"/>
      <sheetName val="Boite_à_outils2"/>
      <sheetName val="P_EQUIPEMENT992"/>
      <sheetName val="Mapping_Rub___D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Mapping Rub - D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 val="Mapping Rub - D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RAIN"/>
      <sheetName val="BATIMENT"/>
      <sheetName val="A.I.A"/>
      <sheetName val="MMB"/>
      <sheetName val="M.O"/>
      <sheetName val="M. TRANSPORT"/>
      <sheetName val="OEUVRES D'ART"/>
      <sheetName val="Feuil2"/>
      <sheetName val="Feuil3"/>
      <sheetName val="Feuil4"/>
      <sheetName val="Feuil5"/>
      <sheetName val="Feuil6"/>
      <sheetName val="Feuil7"/>
      <sheetName val="Feuil8"/>
      <sheetName val="Feuil9"/>
      <sheetName val="Feuil10"/>
      <sheetName val="Feuil11"/>
      <sheetName val="Feuil12"/>
      <sheetName val="Feuil13"/>
      <sheetName val="Feuil14"/>
      <sheetName val="Feuil15"/>
      <sheetName val="Feuil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
    </sheetNames>
    <sheetDataSet>
      <sheetData sheetId="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sheetName val="Mix Mob Z10"/>
      <sheetName val="Mix Mob Z06"/>
      <sheetName val="MOB"/>
      <sheetName val="distrib"/>
    </sheetNames>
    <sheetDataSet>
      <sheetData sheetId="0" refreshError="1"/>
      <sheetData sheetId="1" refreshError="1"/>
      <sheetData sheetId="2" refreshError="1"/>
      <sheetData sheetId="3" refreshError="1"/>
      <sheetData sheetId="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_retraitement"/>
      <sheetName val="Mix Mob Z10"/>
    </sheetNames>
    <sheetDataSet>
      <sheetData sheetId="0" refreshError="1"/>
      <sheetData sheetId="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Projected"/>
      <sheetName val="November"/>
      <sheetName val="December"/>
      <sheetName val="December Projected"/>
      <sheetName val="October"/>
      <sheetName val="September"/>
      <sheetName val="August "/>
      <sheetName val="Prév glob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y Memo"/>
      <sheetName val="December"/>
      <sheetName val="January"/>
      <sheetName val="February"/>
      <sheetName val="March"/>
      <sheetName val="December memo"/>
      <sheetName val="November"/>
      <sheetName val="November memo"/>
      <sheetName val="October"/>
      <sheetName val="October Memo "/>
      <sheetName val="September Airings"/>
      <sheetName val="Sept memo"/>
      <sheetName val="Aug Airings"/>
      <sheetName val="Aug Memo"/>
      <sheetName val="July Airings"/>
      <sheetName val="July Memo"/>
      <sheetName val="June Memo"/>
      <sheetName val="June Airings"/>
      <sheetName val="Augu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Prév globale"/>
      <sheetName val="May Memo"/>
      <sheetName val="proforma"/>
    </sheetNames>
    <sheetDataSet>
      <sheetData sheetId="0" refreshError="1"/>
      <sheetData sheetId="1" refreshError="1"/>
      <sheetData sheetId="2" refreshError="1"/>
      <sheetData sheetId="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B"/>
      <sheetName val="Prév globale"/>
    </sheetNames>
    <sheetDataSet>
      <sheetData sheetId="0" refreshError="1"/>
      <sheetData sheetId="1" refreshError="1"/>
      <sheetData sheetId="2"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3"/>
      <sheetName val="Feuil4"/>
      <sheetName val="Feuil5"/>
      <sheetName val="Feuil7"/>
      <sheetName val="National (2)"/>
      <sheetName val="National"/>
      <sheetName val="Agadir"/>
      <sheetName val="Casa"/>
      <sheetName val="CNMD"/>
      <sheetName val="Fes"/>
      <sheetName val="Marrakech"/>
      <sheetName val="Oujda"/>
      <sheetName val="Rabat"/>
      <sheetName val="Settat"/>
      <sheetName val="Graph"/>
      <sheetName val="Input"/>
      <sheetName val="RMD Carré Rouge"/>
      <sheetName val="RMD pour tous"/>
      <sheetName val="RM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3"/>
      <sheetName val="Feuil4"/>
      <sheetName val="Feuil5"/>
      <sheetName val="Feuil7"/>
      <sheetName val="National (2)"/>
      <sheetName val="National"/>
      <sheetName val="Agadir"/>
      <sheetName val="Casa"/>
      <sheetName val="CNMD"/>
      <sheetName val="Fes"/>
      <sheetName val="Marrakech"/>
      <sheetName val="Oujda"/>
      <sheetName val="Rabat"/>
      <sheetName val="Settat"/>
      <sheetName val="Graph"/>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ctual  2004  ytd"/>
      <sheetName val="bilan "/>
      <sheetName val="conso (sans coûts réseaux)"/>
      <sheetName val="CFS BUDGET "/>
      <sheetName val="SV161"/>
      <sheetName val="SI2"/>
      <sheetName val="National"/>
      <sheetName val="Description of Each S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actual  2004  ytd"/>
      <sheetName val="bilan "/>
      <sheetName val="conso (sans coûts réseaux)"/>
      <sheetName val="CFS BUDGET "/>
      <sheetName val="SV161"/>
      <sheetName val="SI2"/>
      <sheetName val="National"/>
    </sheetNames>
    <sheetDataSet>
      <sheetData sheetId="0"/>
      <sheetData sheetId="1"/>
      <sheetData sheetId="2"/>
      <sheetData sheetId="3"/>
      <sheetData sheetId="4" refreshError="1"/>
      <sheetData sheetId="5"/>
      <sheetData sheetId="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SOMMAIRE"/>
      <sheetName val="Introduction"/>
      <sheetName val="PARC"/>
      <sheetName val="PARC1"/>
      <sheetName val="PARC2"/>
      <sheetName val="INDIS"/>
      <sheetName val="INDIS1"/>
      <sheetName val="CHARGE"/>
      <sheetName val="REPARATION"/>
      <sheetName val="REPARATION1"/>
      <sheetName val="EFFECTIF DEMC"/>
      <sheetName val="EFFECTIF CENTRE"/>
      <sheetName val="FORMATION"/>
      <sheetName val="Opex EMC"/>
      <sheetName val="Capex EMC"/>
      <sheetName val="Récap EMC"/>
      <sheetName val="Contrat"/>
      <sheetName val="SV16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aggregation"/>
      <sheetName val="company"/>
      <sheetName val="graphs"/>
      <sheetName val="datastream"/>
      <sheetName val="charts"/>
      <sheetName val="analysts"/>
      <sheetName val="definitions"/>
      <sheetName val="data"/>
      <sheetName val="overview"/>
      <sheetName val="O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pter1and2"/>
      <sheetName val="overview"/>
      <sheetName val="\\rcbparsrv014\ServeurRCI\Local"/>
      <sheetName val="__rcbparsrv014_ServeurRCI_Local"/>
    </sheetNames>
    <sheetDataSet>
      <sheetData sheetId="0" refreshError="1"/>
      <sheetData sheetId="1" refreshError="1"/>
      <sheetData sheetId="2" refreshError="1"/>
      <sheetData sheetId="3"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Summary (2)"/>
      <sheetName val="pass 2 schd"/>
      <sheetName val="overview"/>
      <sheetName val="OPEX"/>
      <sheetName val="TITLE"/>
      <sheetName val="Pricing 1B BSS"/>
      <sheetName val="Input"/>
      <sheetName val="WE"/>
      <sheetName val="Description of Each Section"/>
      <sheetName val="Autres Inputs"/>
      <sheetName val="Opex Rabat BW"/>
      <sheetName val="Opex Oujda BW"/>
    </sheetNames>
    <definedNames>
      <definedName name="PartialBarri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
      <sheetName val="ASSUMPTIONS"/>
      <sheetName val="Units SH"/>
      <sheetName val="Units RR"/>
      <sheetName val="Distribution"/>
      <sheetName val="ESTIMATED DM COSTS"/>
      <sheetName val="2000  BTS-6"/>
      <sheetName val="MC2"/>
      <sheetName val="MC6"/>
      <sheetName val="ARENAS"/>
      <sheetName val="BSC &amp; XCDR"/>
      <sheetName val="Product Summary (2)"/>
      <sheetName val="overview"/>
      <sheetName val="OPEX"/>
      <sheetName val="Opex Rabat B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VB &amp; pen VB"/>
      <sheetName val="Autres Inputs"/>
      <sheetName val="Graph_evol"/>
      <sheetName val="HR"/>
      <sheetName val="EFR"/>
      <sheetName val="BIbande"/>
      <sheetName val="AMR - Hyp Basse"/>
      <sheetName val="AMR - Hyp Mediane"/>
      <sheetName val="AMR - Hyp Haute"/>
      <sheetName val="Synth_Mensu"/>
      <sheetName val="Synthèse_Annee"/>
      <sheetName val="Synthèse_Annee (2)"/>
      <sheetName val="WE"/>
      <sheetName val="overview"/>
      <sheetName val="retraitement SMS"/>
      <sheetName val="PriceDB"/>
      <sheetName val="Product Summary (2)"/>
      <sheetName val="pénétration fonctionnalité"/>
      <sheetName val="National"/>
      <sheetName val="Hennes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solidated"/>
      <sheetName val="Cable"/>
      <sheetName val="EB"/>
      <sheetName val="MFR to FRCC - CF '02 "/>
      <sheetName val="Autres Inpu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in"/>
      <sheetName val="WT OSfin"/>
      <sheetName val="MFR"/>
      <sheetName val="MFR-slate"/>
      <sheetName val="os fin"/>
      <sheetName val="download"/>
      <sheetName val="0728"/>
      <sheetName val="0721"/>
      <sheetName val="0714"/>
      <sheetName val="0707"/>
      <sheetName val="Notes"/>
      <sheetName val="Module1"/>
      <sheetName val="Module2"/>
      <sheetName val="Module3"/>
      <sheetName val="Price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QUIPEMENT99"/>
      <sheetName val="P.EQUIPEMENT99 (2)"/>
      <sheetName val="PriceDB"/>
      <sheetName val="Sheet1"/>
      <sheetName val="Produits"/>
      <sheetName val="Autres Inputs"/>
      <sheetName val="WE"/>
      <sheetName val="SECCIÓN 02"/>
      <sheetName val="CUMUL05_04"/>
      <sheetName val="Product Summary (2)"/>
      <sheetName val="PRODUIT PAR DRT"/>
      <sheetName val="OPEX"/>
      <sheetName val="Input"/>
      <sheetName val="PART_DISCOUNT"/>
      <sheetName val="7250 SAS Matrix"/>
      <sheetName val="proforma"/>
      <sheetName val="P_EQUIPEMENT99"/>
      <sheetName val="P_EQUIPEMENT99_(2)"/>
      <sheetName val="Autres_Inputs"/>
      <sheetName val="SECCIÓN_02"/>
      <sheetName val="Product_Summary_(2)"/>
      <sheetName val="PRODUIT_PAR_DRT"/>
      <sheetName val="7250_SAS_Matrix"/>
      <sheetName val="Parameters"/>
      <sheetName val="Description of Each Section"/>
      <sheetName val="L1-Price Summary"/>
      <sheetName val="CSL_Summary"/>
      <sheetName val="Reference"/>
      <sheetName val="P_EQUIPEMENT991"/>
      <sheetName val="P_EQUIPEMENT99_(2)1"/>
      <sheetName val="Autres_Inputs1"/>
      <sheetName val="SECCIÓN_021"/>
      <sheetName val="Product_Summary_(2)1"/>
      <sheetName val="PRODUIT_PAR_DRT1"/>
      <sheetName val="7250_SAS_Matrix1"/>
      <sheetName val="Description_of_Each_Section"/>
      <sheetName val="L1-Price_Summary"/>
      <sheetName val="P_EQUIPEMENT992"/>
      <sheetName val="P_EQUIPEMENT99_(2)2"/>
      <sheetName val="Autres_Inputs2"/>
      <sheetName val="SECCIÓN_022"/>
      <sheetName val="Product_Summary_(2)2"/>
      <sheetName val="PRODUIT_PAR_DRT2"/>
      <sheetName val="7250_SAS_Matrix2"/>
      <sheetName val="Description_of_Each_Section1"/>
      <sheetName val="L1-Price_Summary1"/>
      <sheetName val="P_EQUIPEMENT993"/>
      <sheetName val="P_EQUIPEMENT99_(2)3"/>
      <sheetName val="Autres_Inputs3"/>
      <sheetName val="SECCIÓN_023"/>
      <sheetName val="Product_Summary_(2)3"/>
      <sheetName val="PRODUIT_PAR_DRT3"/>
      <sheetName val="7250_SAS_Matrix3"/>
      <sheetName val="Description_of_Each_Section2"/>
      <sheetName val="L1-Price_Summary2"/>
      <sheetName val="XA-Core Translations"/>
      <sheetName val="QCT-A,B"/>
      <sheetName val="P_EQUIPEMENT994"/>
      <sheetName val="P_EQUIPEMENT99_(2)4"/>
      <sheetName val="Autres_Inputs4"/>
      <sheetName val="SECCIÓN_024"/>
      <sheetName val="Product_Summary_(2)4"/>
      <sheetName val="PRODUIT_PAR_DRT4"/>
      <sheetName val="7250_SAS_Matrix4"/>
      <sheetName val="Description_of_Each_Section3"/>
      <sheetName val="L1-Price_Summary3"/>
      <sheetName val="BATIMENT"/>
      <sheetName val="A.I.A"/>
      <sheetName val="discount"/>
      <sheetName val="Pricebook"/>
      <sheetName val="NPFGED27"/>
      <sheetName val="messa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_CAP03"/>
      <sheetName val="CUMUL05_04"/>
      <sheetName val="CàP_Mois"/>
      <sheetName val="FP_Mai"/>
      <sheetName val="CES_05_04"/>
      <sheetName val="AutresPostes"/>
      <sheetName val="P.EQUIPEMENT99"/>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YR"/>
      <sheetName val="CUMUL05_04"/>
    </sheetNames>
    <sheetDataSet>
      <sheetData sheetId="0" refreshError="1"/>
      <sheetData sheetId="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YR"/>
      <sheetName val="CUMUL05_04"/>
    </sheetNames>
    <sheetDataSet>
      <sheetData sheetId="0" refreshError="1"/>
      <sheetData sheetId="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IT PAR DRT"/>
      <sheetName val="rabat_oujda_fes_avril97"/>
      <sheetName val="copta géné oct-dec"/>
      <sheetName val="copta géné avr_sep (2)"/>
      <sheetName val="casa_avril97"/>
      <sheetName val="settat_4_97"/>
      <sheetName val="agad_marra_avril97 "/>
      <sheetName val="agd_markch_7_97"/>
      <sheetName val="settat_7_97"/>
      <sheetName val="casa_7_97"/>
      <sheetName val="rbt_fs_ouj_7_97"/>
      <sheetName val="Feuil4"/>
      <sheetName val="CLES DE REPARToct-dec"/>
      <sheetName val="resultat oct-dec"/>
      <sheetName val="contrepartiefixe"/>
      <sheetName val="resultat Mai"/>
      <sheetName val="publi_dec_97"/>
      <sheetName val="LOCAT CODEC"/>
      <sheetName val="transTV internat"/>
      <sheetName val="autoconsom-12"/>
      <sheetName val="telegrm_telgrfe"/>
      <sheetName val="LS URB_10à12_97"/>
      <sheetName val="LS_NON URB10-12"/>
      <sheetName val="AB-TL-TIU-DRT"/>
      <sheetName val="RESUL-1-12"/>
      <sheetName val="CA-international"/>
      <sheetName val="RECAP-AB-TL-TIU1à12"/>
      <sheetName val="télébou par CPECT"/>
      <sheetName val="reca-rac+vt"/>
      <sheetName val="télébou 1-12-DRT"/>
      <sheetName val="Feuil1"/>
      <sheetName val="Feuil2"/>
      <sheetName val="RECA-TELEGRAPHE"/>
      <sheetName val="RECA-TELEX"/>
      <sheetName val="RECA-LS"/>
      <sheetName val="RECA-LOCA-CODEC"/>
      <sheetName val="solde.intern"/>
      <sheetName val="REGLEMENTS INTERNATIONAUX"/>
      <sheetName val="Input"/>
      <sheetName val="CUMUL05_04"/>
      <sheetName val="P&amp;L-YR"/>
      <sheetName val="MS"/>
      <sheetName val="P.EQUIPEMENT99"/>
      <sheetName val="PriceDB"/>
      <sheetName val="L3-Phases-Normal-H"/>
      <sheetName val="synth des coûts TM&amp;DEP comprise"/>
      <sheetName val="synth des coûts TM_DEP comprise"/>
      <sheetName val="WE"/>
      <sheetName val="Saisie"/>
      <sheetName val="TEL1A12"/>
      <sheetName val="Feuil3"/>
      <sheetName val="Données de base-RH"/>
      <sheetName val="CMCP"/>
      <sheetName val="MOB"/>
      <sheetName val="liste"/>
      <sheetName val="Qlt"/>
      <sheetName val="overview"/>
      <sheetName val="cfoa51"/>
      <sheetName val="Données de Base Prod"/>
      <sheetName val="PRODUIT_PAR_DRT"/>
      <sheetName val="copta_géné_oct-dec"/>
      <sheetName val="copta_géné_avr_sep_(2)"/>
      <sheetName val="agad_marra_avril97_"/>
      <sheetName val="CLES_DE_REPARToct-dec"/>
      <sheetName val="resultat_oct-dec"/>
      <sheetName val="resultat_Mai"/>
      <sheetName val="LOCAT_CODEC"/>
      <sheetName val="transTV_internat"/>
      <sheetName val="LS_URB_10à12_97"/>
      <sheetName val="LS_NON_URB10-12"/>
      <sheetName val="télébou_par_CPECT"/>
      <sheetName val="télébou_1-12-DRT"/>
      <sheetName val="solde_intern"/>
      <sheetName val="REGLEMENTS_INTERNATIONAUX"/>
      <sheetName val="P_EQUIPEMENT99"/>
      <sheetName val="synth_des_coûts_TM&amp;DEP_comprise"/>
      <sheetName val="synth_des_coûts_TM_DEP_comprise"/>
      <sheetName val="Données_de_base-RH"/>
      <sheetName val="PRODUIT_PAR_DRT1"/>
      <sheetName val="copta_géné_oct-dec1"/>
      <sheetName val="copta_géné_avr_sep_(2)1"/>
      <sheetName val="agad_marra_avril97_1"/>
      <sheetName val="CLES_DE_REPARToct-dec1"/>
      <sheetName val="resultat_oct-dec1"/>
      <sheetName val="resultat_Mai1"/>
      <sheetName val="LOCAT_CODEC1"/>
      <sheetName val="transTV_internat1"/>
      <sheetName val="LS_URB_10à12_971"/>
      <sheetName val="LS_NON_URB10-121"/>
      <sheetName val="télébou_par_CPECT1"/>
      <sheetName val="télébou_1-12-DRT1"/>
      <sheetName val="solde_intern1"/>
      <sheetName val="REGLEMENTS_INTERNATIONAUX1"/>
      <sheetName val="P_EQUIPEMENT991"/>
      <sheetName val="synth_des_coûts_TM&amp;DEP_compris1"/>
      <sheetName val="synth_des_coûts_TM_DEP_compris1"/>
      <sheetName val="Données_de_base-RH1"/>
      <sheetName val="PRODUIT_PAR_DRT3"/>
      <sheetName val="copta_géné_oct-dec3"/>
      <sheetName val="copta_géné_avr_sep_(2)3"/>
      <sheetName val="agad_marra_avril97_3"/>
      <sheetName val="CLES_DE_REPARToct-dec3"/>
      <sheetName val="resultat_oct-dec3"/>
      <sheetName val="resultat_Mai3"/>
      <sheetName val="LOCAT_CODEC3"/>
      <sheetName val="transTV_internat3"/>
      <sheetName val="LS_URB_10à12_973"/>
      <sheetName val="LS_NON_URB10-123"/>
      <sheetName val="télébou_par_CPECT3"/>
      <sheetName val="télébou_1-12-DRT3"/>
      <sheetName val="solde_intern3"/>
      <sheetName val="REGLEMENTS_INTERNATIONAUX3"/>
      <sheetName val="P_EQUIPEMENT993"/>
      <sheetName val="synth_des_coûts_TM&amp;DEP_compris3"/>
      <sheetName val="synth_des_coûts_TM_DEP_compris3"/>
      <sheetName val="Données_de_base-RH3"/>
      <sheetName val="PRODUIT_PAR_DRT2"/>
      <sheetName val="copta_géné_oct-dec2"/>
      <sheetName val="copta_géné_avr_sep_(2)2"/>
      <sheetName val="agad_marra_avril97_2"/>
      <sheetName val="CLES_DE_REPARToct-dec2"/>
      <sheetName val="resultat_oct-dec2"/>
      <sheetName val="resultat_Mai2"/>
      <sheetName val="LOCAT_CODEC2"/>
      <sheetName val="transTV_internat2"/>
      <sheetName val="LS_URB_10à12_972"/>
      <sheetName val="LS_NON_URB10-122"/>
      <sheetName val="télébou_par_CPECT2"/>
      <sheetName val="télébou_1-12-DRT2"/>
      <sheetName val="solde_intern2"/>
      <sheetName val="REGLEMENTS_INTERNATIONAUX2"/>
      <sheetName val="P_EQUIPEMENT992"/>
      <sheetName val="synth_des_coûts_TM&amp;DEP_compris2"/>
      <sheetName val="synth_des_coûts_TM_DEP_compris2"/>
      <sheetName val="Données_de_base-RH2"/>
      <sheetName val="PRODUIT_PAR_DRT4"/>
      <sheetName val="copta_géné_oct-dec4"/>
      <sheetName val="copta_géné_avr_sep_(2)4"/>
      <sheetName val="agad_marra_avril97_4"/>
      <sheetName val="CLES_DE_REPARToct-dec4"/>
      <sheetName val="resultat_oct-dec4"/>
      <sheetName val="resultat_Mai4"/>
      <sheetName val="LOCAT_CODEC4"/>
      <sheetName val="transTV_internat4"/>
      <sheetName val="LS_URB_10à12_974"/>
      <sheetName val="LS_NON_URB10-124"/>
      <sheetName val="télébou_par_CPECT4"/>
      <sheetName val="télébou_1-12-DRT4"/>
      <sheetName val="solde_intern4"/>
      <sheetName val="REGLEMENTS_INTERNATIONAUX4"/>
      <sheetName val="P_EQUIPEMENT994"/>
      <sheetName val="synth_des_coûts_TM&amp;DEP_compris4"/>
      <sheetName val="synth_des_coûts_TM_DEP_compris4"/>
      <sheetName val="Données_de_base-RH4"/>
      <sheetName val="PRODUIT_PAR_DRT5"/>
      <sheetName val="copta_géné_oct-dec5"/>
      <sheetName val="copta_géné_avr_sep_(2)5"/>
      <sheetName val="agad_marra_avril97_5"/>
      <sheetName val="CLES_DE_REPARToct-dec5"/>
      <sheetName val="resultat_oct-dec5"/>
      <sheetName val="resultat_Mai5"/>
      <sheetName val="LOCAT_CODEC5"/>
      <sheetName val="transTV_internat5"/>
      <sheetName val="LS_URB_10à12_975"/>
      <sheetName val="LS_NON_URB10-125"/>
      <sheetName val="télébou_par_CPECT5"/>
      <sheetName val="télébou_1-12-DRT5"/>
      <sheetName val="solde_intern5"/>
      <sheetName val="REGLEMENTS_INTERNATIONAUX5"/>
      <sheetName val="P_EQUIPEMENT995"/>
      <sheetName val="synth_des_coûts_TM&amp;DEP_compris5"/>
      <sheetName val="synth_des_coûts_TM_DEP_compris5"/>
      <sheetName val="Données_de_base-RH5"/>
      <sheetName val="PRODUIT_PAR_DRT7"/>
      <sheetName val="copta_géné_oct-dec7"/>
      <sheetName val="copta_géné_avr_sep_(2)7"/>
      <sheetName val="agad_marra_avril97_7"/>
      <sheetName val="CLES_DE_REPARToct-dec7"/>
      <sheetName val="resultat_oct-dec7"/>
      <sheetName val="resultat_Mai7"/>
      <sheetName val="LOCAT_CODEC7"/>
      <sheetName val="transTV_internat7"/>
      <sheetName val="LS_URB_10à12_977"/>
      <sheetName val="LS_NON_URB10-127"/>
      <sheetName val="télébou_par_CPECT7"/>
      <sheetName val="télébou_1-12-DRT7"/>
      <sheetName val="solde_intern7"/>
      <sheetName val="REGLEMENTS_INTERNATIONAUX7"/>
      <sheetName val="P_EQUIPEMENT997"/>
      <sheetName val="synth_des_coûts_TM&amp;DEP_compris7"/>
      <sheetName val="synth_des_coûts_TM_DEP_compris7"/>
      <sheetName val="Données_de_base-RH7"/>
      <sheetName val="PRODUIT_PAR_DRT6"/>
      <sheetName val="copta_géné_oct-dec6"/>
      <sheetName val="copta_géné_avr_sep_(2)6"/>
      <sheetName val="agad_marra_avril97_6"/>
      <sheetName val="CLES_DE_REPARToct-dec6"/>
      <sheetName val="resultat_oct-dec6"/>
      <sheetName val="resultat_Mai6"/>
      <sheetName val="LOCAT_CODEC6"/>
      <sheetName val="transTV_internat6"/>
      <sheetName val="LS_URB_10à12_976"/>
      <sheetName val="LS_NON_URB10-126"/>
      <sheetName val="télébou_par_CPECT6"/>
      <sheetName val="télébou_1-12-DRT6"/>
      <sheetName val="solde_intern6"/>
      <sheetName val="REGLEMENTS_INTERNATIONAUX6"/>
      <sheetName val="P_EQUIPEMENT996"/>
      <sheetName val="synth_des_coûts_TM&amp;DEP_compris6"/>
      <sheetName val="synth_des_coûts_TM_DEP_compris6"/>
      <sheetName val="Données_de_base-RH6"/>
      <sheetName val="PRODUIT_PAR_DRT8"/>
      <sheetName val="copta_géné_oct-dec8"/>
      <sheetName val="copta_géné_avr_sep_(2)8"/>
      <sheetName val="agad_marra_avril97_8"/>
      <sheetName val="CLES_DE_REPARToct-dec8"/>
      <sheetName val="resultat_oct-dec8"/>
      <sheetName val="resultat_Mai8"/>
      <sheetName val="LOCAT_CODEC8"/>
      <sheetName val="transTV_internat8"/>
      <sheetName val="LS_URB_10à12_978"/>
      <sheetName val="LS_NON_URB10-128"/>
      <sheetName val="télébou_par_CPECT8"/>
      <sheetName val="télébou_1-12-DRT8"/>
      <sheetName val="solde_intern8"/>
      <sheetName val="REGLEMENTS_INTERNATIONAUX8"/>
      <sheetName val="P_EQUIPEMENT998"/>
      <sheetName val="synth_des_coûts_TM&amp;DEP_compris8"/>
      <sheetName val="synth_des_coûts_TM_DEP_compris8"/>
      <sheetName val="Données_de_base-RH8"/>
      <sheetName val="Données_de_Base_Prod"/>
      <sheetName val="PRODUIT_PAR_DRT9"/>
      <sheetName val="copta_géné_oct-dec9"/>
      <sheetName val="copta_géné_avr_sep_(2)9"/>
      <sheetName val="agad_marra_avril97_9"/>
      <sheetName val="CLES_DE_REPARToct-dec9"/>
      <sheetName val="resultat_oct-dec9"/>
      <sheetName val="resultat_Mai9"/>
      <sheetName val="LOCAT_CODEC9"/>
      <sheetName val="transTV_internat9"/>
      <sheetName val="LS_URB_10à12_979"/>
      <sheetName val="LS_NON_URB10-129"/>
      <sheetName val="télébou_par_CPECT9"/>
      <sheetName val="télébou_1-12-DRT9"/>
      <sheetName val="solde_intern9"/>
      <sheetName val="REGLEMENTS_INTERNATIONAUX9"/>
      <sheetName val="P_EQUIPEMENT999"/>
      <sheetName val="synth_des_coûts_TM&amp;DEP_compris9"/>
      <sheetName val="synth_des_coûts_TM_DEP_compris9"/>
      <sheetName val="Données_de_base-RH9"/>
      <sheetName val="Données_de_Base_Prod1"/>
      <sheetName val="PRODUIT_PAR_DRT12"/>
      <sheetName val="copta_géné_oct-dec12"/>
      <sheetName val="copta_géné_avr_sep_(2)12"/>
      <sheetName val="agad_marra_avril97_12"/>
      <sheetName val="CLES_DE_REPARToct-dec12"/>
      <sheetName val="resultat_oct-dec12"/>
      <sheetName val="resultat_Mai12"/>
      <sheetName val="LOCAT_CODEC12"/>
      <sheetName val="transTV_internat12"/>
      <sheetName val="LS_URB_10à12_9712"/>
      <sheetName val="LS_NON_URB10-1212"/>
      <sheetName val="télébou_par_CPECT12"/>
      <sheetName val="télébou_1-12-DRT12"/>
      <sheetName val="solde_intern12"/>
      <sheetName val="REGLEMENTS_INTERNATIONAUX12"/>
      <sheetName val="P_EQUIPEMENT9912"/>
      <sheetName val="synth_des_coûts_TM&amp;DEP_compri12"/>
      <sheetName val="synth_des_coûts_TM_DEP_compri12"/>
      <sheetName val="Données_de_base-RH12"/>
      <sheetName val="PRODUIT_PAR_DRT11"/>
      <sheetName val="copta_géné_oct-dec11"/>
      <sheetName val="copta_géné_avr_sep_(2)11"/>
      <sheetName val="agad_marra_avril97_11"/>
      <sheetName val="CLES_DE_REPARToct-dec11"/>
      <sheetName val="resultat_oct-dec11"/>
      <sheetName val="resultat_Mai11"/>
      <sheetName val="LOCAT_CODEC11"/>
      <sheetName val="transTV_internat11"/>
      <sheetName val="LS_URB_10à12_9711"/>
      <sheetName val="LS_NON_URB10-1211"/>
      <sheetName val="télébou_par_CPECT11"/>
      <sheetName val="télébou_1-12-DRT11"/>
      <sheetName val="solde_intern11"/>
      <sheetName val="REGLEMENTS_INTERNATIONAUX11"/>
      <sheetName val="P_EQUIPEMENT9911"/>
      <sheetName val="synth_des_coûts_TM&amp;DEP_compri11"/>
      <sheetName val="synth_des_coûts_TM_DEP_compri11"/>
      <sheetName val="Données_de_base-RH11"/>
      <sheetName val="PRODUIT_PAR_DRT10"/>
      <sheetName val="copta_géné_oct-dec10"/>
      <sheetName val="copta_géné_avr_sep_(2)10"/>
      <sheetName val="agad_marra_avril97_10"/>
      <sheetName val="CLES_DE_REPARToct-dec10"/>
      <sheetName val="resultat_oct-dec10"/>
      <sheetName val="resultat_Mai10"/>
      <sheetName val="LOCAT_CODEC10"/>
      <sheetName val="transTV_internat10"/>
      <sheetName val="LS_URB_10à12_9710"/>
      <sheetName val="LS_NON_URB10-1210"/>
      <sheetName val="télébou_par_CPECT10"/>
      <sheetName val="télébou_1-12-DRT10"/>
      <sheetName val="solde_intern10"/>
      <sheetName val="REGLEMENTS_INTERNATIONAUX10"/>
      <sheetName val="P_EQUIPEMENT9910"/>
      <sheetName val="synth_des_coûts_TM&amp;DEP_compri10"/>
      <sheetName val="synth_des_coûts_TM_DEP_compri10"/>
      <sheetName val="Données_de_base-RH10"/>
      <sheetName val="PRODUIT_PAR_DRT13"/>
      <sheetName val="copta_géné_oct-dec13"/>
      <sheetName val="copta_géné_avr_sep_(2)13"/>
      <sheetName val="agad_marra_avril97_13"/>
      <sheetName val="CLES_DE_REPARToct-dec13"/>
      <sheetName val="resultat_oct-dec13"/>
      <sheetName val="resultat_Mai13"/>
      <sheetName val="LOCAT_CODEC13"/>
      <sheetName val="transTV_internat13"/>
      <sheetName val="LS_URB_10à12_9713"/>
      <sheetName val="LS_NON_URB10-1213"/>
      <sheetName val="télébou_par_CPECT13"/>
      <sheetName val="télébou_1-12-DRT13"/>
      <sheetName val="solde_intern13"/>
      <sheetName val="REGLEMENTS_INTERNATIONAUX13"/>
      <sheetName val="P_EQUIPEMENT9913"/>
      <sheetName val="synth_des_coûts_TM&amp;DEP_compri13"/>
      <sheetName val="synth_des_coûts_TM_DEP_compri13"/>
      <sheetName val="Données_de_base-RH13"/>
      <sheetName val="Parameters"/>
      <sheetName val="L1-Price Summary"/>
      <sheetName val="Brew_your_own Templates"/>
      <sheetName val="4.0 Interconnects"/>
      <sheetName val="5.0 CCS7"/>
      <sheetName val="PRODUIT_PAR_DRT14"/>
      <sheetName val="copta_géné_oct-dec14"/>
      <sheetName val="copta_géné_avr_sep_(2)14"/>
      <sheetName val="agad_marra_avril97_14"/>
      <sheetName val="CLES_DE_REPARToct-dec14"/>
      <sheetName val="resultat_oct-dec14"/>
      <sheetName val="resultat_Mai14"/>
      <sheetName val="LOCAT_CODEC14"/>
      <sheetName val="transTV_internat14"/>
      <sheetName val="LS_URB_10à12_9714"/>
      <sheetName val="LS_NON_URB10-1214"/>
      <sheetName val="télébou_par_CPECT14"/>
      <sheetName val="télébou_1-12-DRT14"/>
      <sheetName val="solde_intern14"/>
      <sheetName val="REGLEMENTS_INTERNATIONAUX14"/>
      <sheetName val="P_EQUIPEMENT9914"/>
      <sheetName val="synth_des_coûts_TM&amp;DEP_compri14"/>
      <sheetName val="synth_des_coûts_TM_DEP_compri14"/>
      <sheetName val="Données_de_base-RH14"/>
      <sheetName val="PRODUIT_PAR_DRT15"/>
      <sheetName val="copta_géné_oct-dec15"/>
      <sheetName val="copta_géné_avr_sep_(2)15"/>
      <sheetName val="agad_marra_avril97_15"/>
      <sheetName val="CLES_DE_REPARToct-dec15"/>
      <sheetName val="resultat_oct-dec15"/>
      <sheetName val="resultat_Mai15"/>
      <sheetName val="LOCAT_CODEC15"/>
      <sheetName val="transTV_internat15"/>
      <sheetName val="LS_URB_10à12_9715"/>
      <sheetName val="LS_NON_URB10-1215"/>
      <sheetName val="télébou_par_CPECT15"/>
      <sheetName val="télébou_1-12-DRT15"/>
      <sheetName val="solde_intern15"/>
      <sheetName val="REGLEMENTS_INTERNATIONAUX15"/>
      <sheetName val="P_EQUIPEMENT9915"/>
      <sheetName val="synth_des_coûts_TM&amp;DEP_compri15"/>
      <sheetName val="synth_des_coûts_TM_DEP_compri15"/>
      <sheetName val="Données_de_base-RH15"/>
      <sheetName val="PRODUIT_PAR_DRT16"/>
      <sheetName val="copta_géné_oct-dec16"/>
      <sheetName val="copta_géné_avr_sep_(2)16"/>
      <sheetName val="agad_marra_avril97_16"/>
      <sheetName val="CLES_DE_REPARToct-dec16"/>
      <sheetName val="resultat_oct-dec16"/>
      <sheetName val="resultat_Mai16"/>
      <sheetName val="LOCAT_CODEC16"/>
      <sheetName val="transTV_internat16"/>
      <sheetName val="LS_URB_10à12_9716"/>
      <sheetName val="LS_NON_URB10-1216"/>
      <sheetName val="télébou_par_CPECT16"/>
      <sheetName val="télébou_1-12-DRT16"/>
      <sheetName val="solde_intern16"/>
      <sheetName val="REGLEMENTS_INTERNATIONAUX16"/>
      <sheetName val="P_EQUIPEMENT9916"/>
      <sheetName val="synth_des_coûts_TM&amp;DEP_compri16"/>
      <sheetName val="synth_des_coûts_TM_DEP_compri16"/>
      <sheetName val="Données_de_base-RH16"/>
      <sheetName val="PRODUIT_PAR_DRT17"/>
      <sheetName val="copta_géné_oct-dec17"/>
      <sheetName val="copta_géné_avr_sep_(2)17"/>
      <sheetName val="agad_marra_avril97_17"/>
      <sheetName val="CLES_DE_REPARToct-dec17"/>
      <sheetName val="resultat_oct-dec17"/>
      <sheetName val="resultat_Mai17"/>
      <sheetName val="LOCAT_CODEC17"/>
      <sheetName val="transTV_internat17"/>
      <sheetName val="LS_URB_10à12_9717"/>
      <sheetName val="LS_NON_URB10-1217"/>
      <sheetName val="télébou_par_CPECT17"/>
      <sheetName val="télébou_1-12-DRT17"/>
      <sheetName val="solde_intern17"/>
      <sheetName val="REGLEMENTS_INTERNATIONAUX17"/>
      <sheetName val="P_EQUIPEMENT9917"/>
      <sheetName val="synth_des_coûts_TM&amp;DEP_compri17"/>
      <sheetName val="synth_des_coûts_TM_DEP_compri17"/>
      <sheetName val="Données_de_base-RH17"/>
      <sheetName val="Données_de_Base_Prod2"/>
      <sheetName val="PRODUIT_PAR_DRT18"/>
      <sheetName val="copta_géné_oct-dec18"/>
      <sheetName val="copta_géné_avr_sep_(2)18"/>
      <sheetName val="agad_marra_avril97_18"/>
      <sheetName val="CLES_DE_REPARToct-dec18"/>
      <sheetName val="resultat_oct-dec18"/>
      <sheetName val="resultat_Mai18"/>
      <sheetName val="LOCAT_CODEC18"/>
      <sheetName val="transTV_internat18"/>
      <sheetName val="LS_URB_10à12_9718"/>
      <sheetName val="LS_NON_URB10-1218"/>
      <sheetName val="télébou_par_CPECT18"/>
      <sheetName val="télébou_1-12-DRT18"/>
      <sheetName val="solde_intern18"/>
      <sheetName val="REGLEMENTS_INTERNATIONAUX18"/>
      <sheetName val="P_EQUIPEMENT9918"/>
      <sheetName val="synth_des_coûts_TM&amp;DEP_compri18"/>
      <sheetName val="synth_des_coûts_TM_DEP_compri18"/>
      <sheetName val="Données_de_base-RH18"/>
      <sheetName val="Données_de_Base_Prod3"/>
      <sheetName val="PRODUIT_PAR_DRT19"/>
      <sheetName val="copta_géné_oct-dec19"/>
      <sheetName val="copta_géné_avr_sep_(2)19"/>
      <sheetName val="agad_marra_avril97_19"/>
      <sheetName val="CLES_DE_REPARToct-dec19"/>
      <sheetName val="resultat_oct-dec19"/>
      <sheetName val="resultat_Mai19"/>
      <sheetName val="LOCAT_CODEC19"/>
      <sheetName val="transTV_internat19"/>
      <sheetName val="LS_URB_10à12_9719"/>
      <sheetName val="LS_NON_URB10-1219"/>
      <sheetName val="télébou_par_CPECT19"/>
      <sheetName val="télébou_1-12-DRT19"/>
      <sheetName val="solde_intern19"/>
      <sheetName val="REGLEMENTS_INTERNATIONAUX19"/>
      <sheetName val="P_EQUIPEMENT9919"/>
      <sheetName val="synth_des_coûts_TM&amp;DEP_compri19"/>
      <sheetName val="synth_des_coûts_TM_DEP_compri19"/>
      <sheetName val="Données_de_base-RH19"/>
      <sheetName val="Données_de_Base_Prod4"/>
      <sheetName val="PRODUIT_PAR_DRT20"/>
      <sheetName val="copta_géné_oct-dec20"/>
      <sheetName val="copta_géné_avr_sep_(2)20"/>
      <sheetName val="agad_marra_avril97_20"/>
      <sheetName val="CLES_DE_REPARToct-dec20"/>
      <sheetName val="resultat_oct-dec20"/>
      <sheetName val="resultat_Mai20"/>
      <sheetName val="LOCAT_CODEC20"/>
      <sheetName val="transTV_internat20"/>
      <sheetName val="LS_URB_10à12_9720"/>
      <sheetName val="LS_NON_URB10-1220"/>
      <sheetName val="télébou_par_CPECT20"/>
      <sheetName val="télébou_1-12-DRT20"/>
      <sheetName val="solde_intern20"/>
      <sheetName val="REGLEMENTS_INTERNATIONAUX20"/>
      <sheetName val="P_EQUIPEMENT9920"/>
      <sheetName val="synth_des_coûts_TM&amp;DEP_compri20"/>
      <sheetName val="synth_des_coûts_TM_DEP_compri20"/>
      <sheetName val="Données_de_base-RH20"/>
      <sheetName val="Données_de_Base_Prod5"/>
      <sheetName val="Autres Inputs"/>
      <sheetName val="PRODUIT_PAR_DRT21"/>
      <sheetName val="copta_géné_oct-dec21"/>
      <sheetName val="copta_géné_avr_sep_(2)21"/>
      <sheetName val="agad_marra_avril97_21"/>
      <sheetName val="CLES_DE_REPARToct-dec21"/>
      <sheetName val="resultat_oct-dec21"/>
      <sheetName val="resultat_Mai21"/>
      <sheetName val="LOCAT_CODEC21"/>
      <sheetName val="transTV_internat21"/>
      <sheetName val="LS_URB_10à12_9721"/>
      <sheetName val="LS_NON_URB10-1221"/>
      <sheetName val="télébou_par_CPECT21"/>
      <sheetName val="télébou_1-12-DRT21"/>
      <sheetName val="solde_intern21"/>
      <sheetName val="REGLEMENTS_INTERNATIONAUX21"/>
      <sheetName val="P_EQUIPEMENT9921"/>
      <sheetName val="synth_des_coûts_TM&amp;DEP_compri21"/>
      <sheetName val="synth_des_coûts_TM_DEP_compri21"/>
      <sheetName val="Données_de_base-RH21"/>
      <sheetName val="Données_de_Base_Prod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ivi Mensuel"/>
      <sheetName val="Calcul"/>
      <sheetName val="Communication"/>
      <sheetName val="PRODUIT PAR DRT"/>
      <sheetName val="P.EQUIPEMENT99"/>
      <sheetName val="CUMUL05_04"/>
      <sheetName val="overview"/>
      <sheetName val="Price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art.Pro"/>
      <sheetName val="Pôl_DRT"/>
      <sheetName val="Ple.op"/>
      <sheetName val="Action98"/>
      <sheetName val="Iam.Pôle"/>
      <sheetName val="S.T.G.Câb"/>
      <sheetName val="ITISSALAT"/>
      <sheetName val="#REF"/>
      <sheetName val="SECCIÓN 02"/>
      <sheetName val="617_sub"/>
      <sheetName val="Marrakech"/>
      <sheetName val="IAM "/>
      <sheetName val="Project_Summary"/>
      <sheetName val="R2000ssta"/>
      <sheetName val="A3ssta00"/>
      <sheetName val="PRODUIT PAR DRT"/>
      <sheetName val="OPEX"/>
      <sheetName val="Feui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s hors intercomp_"/>
    </sheetNames>
    <sheetDataSet>
      <sheetData sheetId="0"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art.Pro"/>
      <sheetName val="Pôl_DRT"/>
      <sheetName val="Ple.op"/>
      <sheetName val="Action98"/>
      <sheetName val="Iam.Pôle"/>
      <sheetName val="S.T.G.Câb"/>
      <sheetName val="ITISSALAT"/>
      <sheetName val="#REF"/>
      <sheetName val="Revenus hors intercomp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DRD (2)"/>
      <sheetName val="DRD"/>
      <sheetName val="Mul"/>
      <sheetName val="mob"/>
      <sheetName val="MTQS"/>
      <sheetName val="RT"/>
      <sheetName val="CR"/>
      <sheetName val="EC"/>
      <sheetName val="RG"/>
      <sheetName val="ET"/>
      <sheetName val="encours 2502&quot;FRS"/>
      <sheetName val="encours 2502par marches encours"/>
      <sheetName val="encours 2502par marches traités"/>
      <sheetName val="Détail créances"/>
      <sheetName val="Détail dettes "/>
      <sheetName val="Immob corp"/>
      <sheetName val="Feuil1"/>
      <sheetName val="Récap_Sit. UMUX"/>
      <sheetName val="Revenus hors intercomp_"/>
      <sheetName val="Brew_your_own Templates"/>
      <sheetName val="Sheet1"/>
      <sheetName val="Marrakech"/>
      <sheetName val="Project_Summary"/>
      <sheetName val="BATI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Intangible Assets"/>
      <sheetName val="Prop., plant &amp; Equipt."/>
      <sheetName val="Marrakech"/>
    </sheetNames>
    <sheetDataSet>
      <sheetData sheetId="0" refreshError="1"/>
      <sheetData sheetId="1" refreshError="1"/>
      <sheetData sheetId="2"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M 900 offre 04 02 08-reu DGs"/>
      <sheetName val="parc TRX 2008"/>
      <sheetName val="taux"/>
      <sheetName val="GSM 1800 "/>
      <sheetName val="fonctionnalités"/>
      <sheetName val="Eval Qte"/>
      <sheetName val="Cost investments"/>
      <sheetName val="Fair value investments"/>
      <sheetName val="Other LT loans &amp; investments"/>
      <sheetName val="Invest. in equity affili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M 900 offre 04 02 08-reu DGs"/>
      <sheetName val="parc TRX 2008"/>
      <sheetName val="taux"/>
      <sheetName val="GSM 1800 "/>
      <sheetName val="fonctionnalités"/>
      <sheetName val="Eval Qte"/>
      <sheetName val="Cost investments"/>
      <sheetName val="Fair value investments"/>
      <sheetName val="Other LT loans &amp; investments"/>
      <sheetName val="Invest. in equity affili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P  25-11-2006 réctifiée(2)"/>
      <sheetName val="CIP 25-11-2006"/>
      <sheetName val="taux"/>
    </sheetNames>
    <sheetDataSet>
      <sheetData sheetId="0" refreshError="1"/>
      <sheetData sheetId="1" refreshError="1"/>
      <sheetData sheetId="2"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OPEX PRS format conso"/>
      <sheetName val="Commentaires Arreté "/>
      <sheetName val="Réel 2009"/>
      <sheetName val="TCD 2009"/>
      <sheetName val="Données budget 09"/>
      <sheetName val="TCD 2008"/>
      <sheetName val="Données 2008"/>
      <sheetName val="Table regroupements NC"/>
      <sheetName val="CIP 25-11-20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2)"/>
      <sheetName val="COUT"/>
      <sheetName val="PLAN2"/>
      <sheetName val="Sheet2"/>
      <sheetName val="MS (3)"/>
      <sheetName val="Sheet1"/>
      <sheetName val="Plan1"/>
      <sheetName val="6 et 18"/>
      <sheetName val="MS"/>
      <sheetName val="Données 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01"/>
      <sheetName val="capex"/>
      <sheetName val="opex"/>
      <sheetName val="MS"/>
      <sheetName val="taux"/>
      <sheetName val="ENGAGEMENT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p;A Detail"/>
      <sheetName val="Adj for alloc"/>
      <sheetName val="Sheet2"/>
      <sheetName val="Summary "/>
    </sheetNames>
    <sheetDataSet>
      <sheetData sheetId="0" refreshError="1"/>
      <sheetData sheetId="1" refreshError="1"/>
      <sheetData sheetId="2" refreshError="1"/>
      <sheetData sheetId="3"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
      <sheetName val="B (2)"/>
      <sheetName val="Parisd"/>
    </sheetNames>
    <sheetDataSet>
      <sheetData sheetId="0" refreshError="1"/>
      <sheetData sheetId="1" refreshError="1"/>
      <sheetData sheetId="2" refreshError="1"/>
      <sheetData sheetId="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DCT"/>
    </sheetNames>
    <sheetDataSet>
      <sheetData sheetId="0"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che C. Adm_Fin_Bud"/>
      <sheetName val="Source DCT"/>
      <sheetName val="PRODUIT PAR DRT"/>
      <sheetName val="Summary "/>
      <sheetName val="MS"/>
    </sheetNames>
    <sheetDataSet>
      <sheetData sheetId="0" refreshError="1"/>
      <sheetData sheetId="1" refreshError="1"/>
      <sheetData sheetId="2" refreshError="1"/>
      <sheetData sheetId="3" refreshError="1"/>
      <sheetData sheetId="4"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emens"/>
      <sheetName val="Kiekert"/>
      <sheetName val="Delco remy"/>
      <sheetName val="First Tech"/>
      <sheetName val="Lear"/>
      <sheetName val="TRW"/>
      <sheetName val="sagem"/>
      <sheetName val="First technolgy"/>
      <sheetName val="Autoliv"/>
      <sheetName val="Petri"/>
      <sheetName val="Behr"/>
      <sheetName val="Antonov"/>
      <sheetName val="VDO1"/>
      <sheetName val="Siemens1"/>
      <sheetName val="Kiekert1"/>
      <sheetName val="Delco remy1"/>
      <sheetName val="First Tech1"/>
      <sheetName val="Antonov1"/>
      <sheetName val="#REF"/>
      <sheetName val="Source DCT"/>
      <sheetName val="Toggles"/>
      <sheetName val="Summary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rupo"/>
      <sheetName val="Margens de Venda por Campo"/>
      <sheetName val="Custos Pessoal"/>
      <sheetName val="Supplies and Services"/>
      <sheetName val="Leasings"/>
      <sheetName val="Other Operational Income"/>
      <sheetName val="Other Operating Costs"/>
      <sheetName val="Financial Income"/>
      <sheetName val="Extraordinary income"/>
      <sheetName val="Intangiveis"/>
      <sheetName val="Imob. Corpóreo"/>
      <sheetName val="Inventory"/>
      <sheetName val="Accounts Receivable"/>
      <sheetName val="Ageing Clientes"/>
      <sheetName val="Movimento provisões"/>
      <sheetName val="Tax Authorities"/>
      <sheetName val="Caixa e equivalentes"/>
      <sheetName val="Prepaid expenses"/>
      <sheetName val="Equity"/>
      <sheetName val="Loans Obtained"/>
      <sheetName val="Suppliers"/>
      <sheetName val="Other creditors"/>
      <sheetName val="Accrued Expenses"/>
      <sheetName val="Deferred Income"/>
      <sheetName val="Source DCT"/>
      <sheetName val="Produits"/>
      <sheetName val="Ass"/>
      <sheetName val="useless"/>
      <sheetName val="Data"/>
      <sheetName val="Revenus hors intercomp."/>
      <sheetName val="Données 2008"/>
      <sheetName val="Margens_de_Venda_por_Campo"/>
      <sheetName val="Custos_Pessoal"/>
      <sheetName val="Supplies_and_Services"/>
      <sheetName val="Other_Operational_Income"/>
      <sheetName val="Other_Operating_Costs"/>
      <sheetName val="Financial_Income"/>
      <sheetName val="Extraordinary_income"/>
      <sheetName val="Imob__Corpóreo"/>
      <sheetName val="Accounts_Receivable"/>
      <sheetName val="Ageing_Clientes"/>
      <sheetName val="Movimento_provisões"/>
      <sheetName val="Tax_Authorities"/>
      <sheetName val="Caixa_e_equivalentes"/>
      <sheetName val="Prepaid_expenses"/>
      <sheetName val="Loans_Obtained"/>
      <sheetName val="Other_creditors"/>
      <sheetName val="Accrued_Expenses"/>
      <sheetName val="Deferred_Income"/>
      <sheetName val="Source_DCT"/>
      <sheetName val="Revenus_hors_intercomp_"/>
      <sheetName val="Données_2008"/>
      <sheetName val="Margens_de_Venda_por_Campo1"/>
      <sheetName val="Custos_Pessoal1"/>
      <sheetName val="Supplies_and_Services1"/>
      <sheetName val="Other_Operational_Income1"/>
      <sheetName val="Other_Operating_Costs1"/>
      <sheetName val="Financial_Income1"/>
      <sheetName val="Extraordinary_income1"/>
      <sheetName val="Imob__Corpóreo1"/>
      <sheetName val="Accounts_Receivable1"/>
      <sheetName val="Ageing_Clientes1"/>
      <sheetName val="Movimento_provisões1"/>
      <sheetName val="Tax_Authorities1"/>
      <sheetName val="Caixa_e_equivalentes1"/>
      <sheetName val="Prepaid_expenses1"/>
      <sheetName val="Loans_Obtained1"/>
      <sheetName val="Other_creditors1"/>
      <sheetName val="Accrued_Expenses1"/>
      <sheetName val="Deferred_Income1"/>
      <sheetName val="Source_DCT1"/>
      <sheetName val="Revenus_hors_intercomp_1"/>
      <sheetName val="Données_20081"/>
      <sheetName val="Margens_de_Venda_por_Campo2"/>
      <sheetName val="Custos_Pessoal2"/>
      <sheetName val="Supplies_and_Services2"/>
      <sheetName val="Other_Operational_Income2"/>
      <sheetName val="Other_Operating_Costs2"/>
      <sheetName val="Financial_Income2"/>
      <sheetName val="Extraordinary_income2"/>
      <sheetName val="Imob__Corpóreo2"/>
      <sheetName val="Accounts_Receivable2"/>
      <sheetName val="Ageing_Clientes2"/>
      <sheetName val="Movimento_provisões2"/>
      <sheetName val="Tax_Authorities2"/>
      <sheetName val="Caixa_e_equivalentes2"/>
      <sheetName val="Prepaid_expenses2"/>
      <sheetName val="Loans_Obtained2"/>
      <sheetName val="Other_creditors2"/>
      <sheetName val="Accrued_Expenses2"/>
      <sheetName val="Deferred_Income2"/>
      <sheetName val="Source_DCT2"/>
      <sheetName val="Revenus_hors_intercomp_2"/>
      <sheetName val="Données_20082"/>
      <sheetName val="Margens_de_Venda_por_Campo3"/>
      <sheetName val="Custos_Pessoal3"/>
      <sheetName val="Supplies_and_Services3"/>
      <sheetName val="Other_Operational_Income3"/>
      <sheetName val="Other_Operating_Costs3"/>
      <sheetName val="Financial_Income3"/>
      <sheetName val="Extraordinary_income3"/>
      <sheetName val="Imob__Corpóreo3"/>
      <sheetName val="Accounts_Receivable3"/>
      <sheetName val="Ageing_Clientes3"/>
      <sheetName val="Movimento_provisões3"/>
      <sheetName val="Tax_Authorities3"/>
      <sheetName val="Caixa_e_equivalentes3"/>
      <sheetName val="Prepaid_expenses3"/>
      <sheetName val="Loans_Obtained3"/>
      <sheetName val="Other_creditors3"/>
      <sheetName val="Accrued_Expenses3"/>
      <sheetName val="Deferred_Income3"/>
      <sheetName val="Source_DCT3"/>
      <sheetName val="Revenus_hors_intercomp_3"/>
      <sheetName val="Données_20083"/>
      <sheetName val="Margens_de_Venda_por_Campo4"/>
      <sheetName val="Custos_Pessoal4"/>
      <sheetName val="Supplies_and_Services4"/>
      <sheetName val="Other_Operational_Income4"/>
      <sheetName val="Other_Operating_Costs4"/>
      <sheetName val="Financial_Income4"/>
      <sheetName val="Extraordinary_income4"/>
      <sheetName val="Imob__Corpóreo4"/>
      <sheetName val="Accounts_Receivable4"/>
      <sheetName val="Ageing_Clientes4"/>
      <sheetName val="Movimento_provisões4"/>
      <sheetName val="Tax_Authorities4"/>
      <sheetName val="Caixa_e_equivalentes4"/>
      <sheetName val="Prepaid_expenses4"/>
      <sheetName val="Loans_Obtained4"/>
      <sheetName val="Other_creditors4"/>
      <sheetName val="Accrued_Expenses4"/>
      <sheetName val="Deferred_Income4"/>
      <sheetName val="Source_DCT4"/>
      <sheetName val="Revenus_hors_intercomp_4"/>
      <sheetName val="Données_2008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as por produto e cliente"/>
      <sheetName val="Pivot por produto"/>
      <sheetName val="Pivot por Cliente"/>
      <sheetName val="Final"/>
      <sheetName val="Vendas Cliente Produto (2)"/>
      <sheetName val="Vendas Cliente Produto"/>
      <sheetName val="Vendas Totais Clientes 2006_Hos"/>
      <sheetName val="XREF"/>
      <sheetName val="Movimento provisões"/>
      <sheetName val="Lead"/>
      <sheetName val="Togg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sheetName val="Organigrama Farma"/>
      <sheetName val="Separação"/>
      <sheetName val="P&amp;L"/>
      <sheetName val="P&amp;L (2)"/>
      <sheetName val="Sales"/>
      <sheetName val="Changes bridge c"/>
      <sheetName val="Bridge2"/>
      <sheetName val="Margin"/>
      <sheetName val="Margin (2)"/>
      <sheetName val="monthly sales- correcto!!!"/>
      <sheetName val="Total"/>
      <sheetName val="Total (2)"/>
      <sheetName val="Hosp Clientes"/>
      <sheetName val="Products H1 (2)"/>
      <sheetName val="Prod Hosp margem"/>
      <sheetName val="N2 (3)"/>
      <sheetName val="N2 (4)"/>
      <sheetName val="D2 (3)"/>
      <sheetName val="D2 (4)"/>
      <sheetName val="E2 (2)"/>
      <sheetName val="E2"/>
      <sheetName val="FSE"/>
      <sheetName val="ESS - monthly"/>
      <sheetName val="OCO"/>
      <sheetName val="Pessoal"/>
      <sheetName val="No pessoal"/>
      <sheetName val="Financial results"/>
      <sheetName val="Extraordinary results"/>
      <sheetName val="BS Farma1"/>
      <sheetName val="BS Bridge2"/>
      <sheetName val="Capex - farma e transfer"/>
      <sheetName val="Fixed Assets (2)"/>
      <sheetName val="Investimentos"/>
      <sheetName val="Investimentos (2)"/>
      <sheetName val="BS Biogeneris"/>
      <sheetName val="DR Biogeneris"/>
      <sheetName val="BS Generis Esp"/>
      <sheetName val="DR Generis Esp"/>
      <sheetName val="Stocks (2)"/>
      <sheetName val="Stocks 1"/>
      <sheetName val="Stocks lead"/>
      <sheetName val="Bad debt"/>
      <sheetName val="Bad debt (2)"/>
      <sheetName val="Reconciliação Ageing Balancete"/>
      <sheetName val="Analise clientes2"/>
      <sheetName val="Movimento"/>
      <sheetName val="APDE"/>
      <sheetName val="DPAE"/>
      <sheetName val="Equity"/>
      <sheetName val="Passivo"/>
      <sheetName val="Forn"/>
      <sheetName val="Banks"/>
      <sheetName val="Rec bancaria"/>
      <sheetName val="Endivi"/>
      <sheetName val="Vendas por produto e cliente"/>
      <sheetName val="XREF"/>
      <sheetName val="Links"/>
      <sheetName val="Organigrama_Farma"/>
      <sheetName val="P&amp;L_(2)"/>
      <sheetName val="Changes_bridge_c"/>
      <sheetName val="Margin_(2)"/>
      <sheetName val="monthly_sales-_correcto!!!"/>
      <sheetName val="Total_(2)"/>
      <sheetName val="Hosp_Clientes"/>
      <sheetName val="Products_H1_(2)"/>
      <sheetName val="Prod_Hosp_margem"/>
      <sheetName val="N2_(3)"/>
      <sheetName val="N2_(4)"/>
      <sheetName val="D2_(3)"/>
      <sheetName val="D2_(4)"/>
      <sheetName val="E2_(2)"/>
      <sheetName val="ESS_-_monthly"/>
      <sheetName val="No_pessoal"/>
      <sheetName val="Financial_results"/>
      <sheetName val="Extraordinary_results"/>
      <sheetName val="BS_Farma1"/>
      <sheetName val="BS_Bridge2"/>
      <sheetName val="Capex_-_farma_e_transfer"/>
      <sheetName val="Fixed_Assets_(2)"/>
      <sheetName val="Investimentos_(2)"/>
      <sheetName val="BS_Biogeneris"/>
      <sheetName val="DR_Biogeneris"/>
      <sheetName val="BS_Generis_Esp"/>
      <sheetName val="DR_Generis_Esp"/>
      <sheetName val="Stocks_(2)"/>
      <sheetName val="Stocks_1"/>
      <sheetName val="Stocks_lead"/>
      <sheetName val="Bad_debt"/>
      <sheetName val="Bad_debt_(2)"/>
      <sheetName val="Reconciliação_Ageing_Balancete"/>
      <sheetName val="Analise_clientes2"/>
      <sheetName val="Rec_bancaria"/>
      <sheetName val="Vendas_por_produto_e_cliente"/>
      <sheetName val="Organigrama_Farma1"/>
      <sheetName val="P&amp;L_(2)1"/>
      <sheetName val="Changes_bridge_c1"/>
      <sheetName val="Margin_(2)1"/>
      <sheetName val="monthly_sales-_correcto!!!1"/>
      <sheetName val="Total_(2)1"/>
      <sheetName val="Hosp_Clientes1"/>
      <sheetName val="Products_H1_(2)1"/>
      <sheetName val="Prod_Hosp_margem1"/>
      <sheetName val="N2_(3)1"/>
      <sheetName val="N2_(4)1"/>
      <sheetName val="D2_(3)1"/>
      <sheetName val="D2_(4)1"/>
      <sheetName val="E2_(2)1"/>
      <sheetName val="ESS_-_monthly1"/>
      <sheetName val="No_pessoal1"/>
      <sheetName val="Financial_results1"/>
      <sheetName val="Extraordinary_results1"/>
      <sheetName val="BS_Farma11"/>
      <sheetName val="BS_Bridge21"/>
      <sheetName val="Capex_-_farma_e_transfer1"/>
      <sheetName val="Fixed_Assets_(2)1"/>
      <sheetName val="Investimentos_(2)1"/>
      <sheetName val="BS_Biogeneris1"/>
      <sheetName val="DR_Biogeneris1"/>
      <sheetName val="BS_Generis_Esp1"/>
      <sheetName val="DR_Generis_Esp1"/>
      <sheetName val="Stocks_(2)1"/>
      <sheetName val="Stocks_11"/>
      <sheetName val="Stocks_lead1"/>
      <sheetName val="Bad_debt1"/>
      <sheetName val="Bad_debt_(2)1"/>
      <sheetName val="Reconciliação_Ageing_Balancete1"/>
      <sheetName val="Analise_clientes21"/>
      <sheetName val="Rec_bancaria1"/>
      <sheetName val="Vendas_por_produto_e_cliente1"/>
      <sheetName val="Organigrama_Farma2"/>
      <sheetName val="P&amp;L_(2)2"/>
      <sheetName val="Changes_bridge_c2"/>
      <sheetName val="Margin_(2)2"/>
      <sheetName val="monthly_sales-_correcto!!!2"/>
      <sheetName val="Total_(2)2"/>
      <sheetName val="Hosp_Clientes2"/>
      <sheetName val="Products_H1_(2)2"/>
      <sheetName val="Prod_Hosp_margem2"/>
      <sheetName val="N2_(3)2"/>
      <sheetName val="N2_(4)2"/>
      <sheetName val="D2_(3)2"/>
      <sheetName val="D2_(4)2"/>
      <sheetName val="E2_(2)2"/>
      <sheetName val="ESS_-_monthly2"/>
      <sheetName val="No_pessoal2"/>
      <sheetName val="Financial_results2"/>
      <sheetName val="Extraordinary_results2"/>
      <sheetName val="BS_Farma12"/>
      <sheetName val="BS_Bridge22"/>
      <sheetName val="Capex_-_farma_e_transfer2"/>
      <sheetName val="Fixed_Assets_(2)2"/>
      <sheetName val="Investimentos_(2)2"/>
      <sheetName val="BS_Biogeneris2"/>
      <sheetName val="DR_Biogeneris2"/>
      <sheetName val="BS_Generis_Esp2"/>
      <sheetName val="DR_Generis_Esp2"/>
      <sheetName val="Stocks_(2)2"/>
      <sheetName val="Stocks_12"/>
      <sheetName val="Stocks_lead2"/>
      <sheetName val="Bad_debt2"/>
      <sheetName val="Bad_debt_(2)2"/>
      <sheetName val="Reconciliação_Ageing_Balancete2"/>
      <sheetName val="Analise_clientes22"/>
      <sheetName val="Rec_bancaria2"/>
      <sheetName val="Vendas_por_produto_e_cliente2"/>
      <sheetName val="Organigrama_Farma3"/>
      <sheetName val="P&amp;L_(2)3"/>
      <sheetName val="Changes_bridge_c3"/>
      <sheetName val="Margin_(2)3"/>
      <sheetName val="monthly_sales-_correcto!!!3"/>
      <sheetName val="Total_(2)3"/>
      <sheetName val="Hosp_Clientes3"/>
      <sheetName val="Products_H1_(2)3"/>
      <sheetName val="Prod_Hosp_margem3"/>
      <sheetName val="N2_(3)3"/>
      <sheetName val="N2_(4)3"/>
      <sheetName val="D2_(3)3"/>
      <sheetName val="D2_(4)3"/>
      <sheetName val="E2_(2)3"/>
      <sheetName val="ESS_-_monthly3"/>
      <sheetName val="No_pessoal3"/>
      <sheetName val="Financial_results3"/>
      <sheetName val="Extraordinary_results3"/>
      <sheetName val="BS_Farma13"/>
      <sheetName val="BS_Bridge23"/>
      <sheetName val="Capex_-_farma_e_transfer3"/>
      <sheetName val="Fixed_Assets_(2)3"/>
      <sheetName val="Investimentos_(2)3"/>
      <sheetName val="BS_Biogeneris3"/>
      <sheetName val="DR_Biogeneris3"/>
      <sheetName val="BS_Generis_Esp3"/>
      <sheetName val="DR_Generis_Esp3"/>
      <sheetName val="Stocks_(2)3"/>
      <sheetName val="Stocks_13"/>
      <sheetName val="Stocks_lead3"/>
      <sheetName val="Bad_debt3"/>
      <sheetName val="Bad_debt_(2)3"/>
      <sheetName val="Reconciliação_Ageing_Balancete3"/>
      <sheetName val="Analise_clientes23"/>
      <sheetName val="Rec_bancaria3"/>
      <sheetName val="Vendas_por_produto_e_cliente3"/>
      <sheetName val="Organigrama_Farma4"/>
      <sheetName val="P&amp;L_(2)4"/>
      <sheetName val="Changes_bridge_c4"/>
      <sheetName val="Margin_(2)4"/>
      <sheetName val="monthly_sales-_correcto!!!4"/>
      <sheetName val="Total_(2)4"/>
      <sheetName val="Hosp_Clientes4"/>
      <sheetName val="Products_H1_(2)4"/>
      <sheetName val="Prod_Hosp_margem4"/>
      <sheetName val="N2_(3)4"/>
      <sheetName val="N2_(4)4"/>
      <sheetName val="D2_(3)4"/>
      <sheetName val="D2_(4)4"/>
      <sheetName val="E2_(2)4"/>
      <sheetName val="ESS_-_monthly4"/>
      <sheetName val="No_pessoal4"/>
      <sheetName val="Financial_results4"/>
      <sheetName val="Extraordinary_results4"/>
      <sheetName val="BS_Farma14"/>
      <sheetName val="BS_Bridge24"/>
      <sheetName val="Capex_-_farma_e_transfer4"/>
      <sheetName val="Fixed_Assets_(2)4"/>
      <sheetName val="Investimentos_(2)4"/>
      <sheetName val="BS_Biogeneris4"/>
      <sheetName val="DR_Biogeneris4"/>
      <sheetName val="BS_Generis_Esp4"/>
      <sheetName val="DR_Generis_Esp4"/>
      <sheetName val="Stocks_(2)4"/>
      <sheetName val="Stocks_14"/>
      <sheetName val="Stocks_lead4"/>
      <sheetName val="Bad_debt4"/>
      <sheetName val="Bad_debt_(2)4"/>
      <sheetName val="Reconciliação_Ageing_Balancete4"/>
      <sheetName val="Analise_clientes24"/>
      <sheetName val="Rec_bancaria4"/>
      <sheetName val="Vendas_por_produto_e_client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e - graficos"/>
      <sheetName val="Lead"/>
      <sheetName val="Links"/>
      <sheetName val="XREF"/>
      <sheetName val="Tickmarks"/>
      <sheetName val="Stocks lead"/>
      <sheetName val="Hospital"/>
      <sheetName val="Vendas por produto e clien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ação"/>
      <sheetName val="Organigrama Generis"/>
      <sheetName val="PL Pro"/>
      <sheetName val="EBITDA Bridge"/>
      <sheetName val="reconciliação vendas"/>
      <sheetName val="Sales"/>
      <sheetName val="Bridge"/>
      <sheetName val="vendas mensais"/>
      <sheetName val="Ambulatorio"/>
      <sheetName val="Hospital"/>
      <sheetName val="Retail Clients"/>
      <sheetName val="Retail Products"/>
      <sheetName val="Retail and hosp"/>
      <sheetName val="Hosp Clients"/>
      <sheetName val="Hospital Products"/>
      <sheetName val="Export - Produto"/>
      <sheetName val="Export - cliente"/>
      <sheetName val="Sep Analysis"/>
      <sheetName val="OCO"/>
      <sheetName val="FSE"/>
      <sheetName val="ESS (2)"/>
      <sheetName val="FSE - calculos"/>
      <sheetName val="Pessoal"/>
      <sheetName val="N trab"/>
      <sheetName val="Monthly 06"/>
      <sheetName val="Financial results"/>
      <sheetName val="Extraordinary results"/>
      <sheetName val="Lead BS"/>
      <sheetName val="BS Bridge2"/>
      <sheetName val="Fixed Assets"/>
      <sheetName val="Equity"/>
      <sheetName val="Stocks"/>
      <sheetName val="Stocks A"/>
      <sheetName val="Evolução Stock"/>
      <sheetName val="Provisoes"/>
      <sheetName val="Receivables 1"/>
      <sheetName val="Receivables 2"/>
      <sheetName val="Clients"/>
      <sheetName val="Clients 2"/>
      <sheetName val="Banks"/>
      <sheetName val="DPAE"/>
      <sheetName val="Passivo"/>
      <sheetName val="Forn (2)"/>
      <sheetName val="Rec bancaria"/>
      <sheetName val="Endivid"/>
      <sheetName val="NWC"/>
      <sheetName val="Capex"/>
      <sheetName val="Variação preços"/>
      <sheetName val="Lead PL"/>
      <sheetName val="Amb &amp; Hosp"/>
      <sheetName val="Hosp 2"/>
      <sheetName val="Amb 3"/>
      <sheetName val="Amb 3 (2)"/>
      <sheetName val="Lead"/>
      <sheetName val="XREF"/>
      <sheetName val="Stocks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311200"/>
      <sheetName val="encours311200"/>
      <sheetName val="Hospital"/>
    </sheetNames>
    <sheetDataSet>
      <sheetData sheetId="0" refreshError="1"/>
      <sheetData sheetId="1" refreshError="1"/>
      <sheetData sheetId="2"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98"/>
      <sheetName val="onpt_98 et SynDCT98"/>
      <sheetName val="DCP98DAS"/>
      <sheetName val="Produits98"/>
      <sheetName val="Verdal98"/>
      <sheetName val="Verdir98"/>
      <sheetName val="DRTINPT98"/>
      <sheetName val="IMPDRT98"/>
      <sheetName val="INPT98"/>
      <sheetName val="Recap98SC"/>
      <sheetName val="617_sub"/>
      <sheetName val="Source DCT"/>
      <sheetName val="Assumptions"/>
      <sheetName val="onpt_98_et_SynDCT98"/>
      <sheetName val="Source_DCT"/>
      <sheetName val="BATIMENT"/>
      <sheetName val="A3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implifié 08 03"/>
    </sheetNames>
    <definedNames>
      <definedName name="Nb_de_paiements_par_an" refersTo="#REF!" sheetId="0"/>
    </defined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D3:O24"/>
  <sheetViews>
    <sheetView showGridLines="0" topLeftCell="C1" workbookViewId="0">
      <selection activeCell="O14" sqref="O14"/>
    </sheetView>
  </sheetViews>
  <sheetFormatPr defaultColWidth="11.42578125" defaultRowHeight="12.75"/>
  <cols>
    <col min="4" max="4" width="16.28515625" customWidth="1"/>
    <col min="10" max="10" width="16.85546875" customWidth="1"/>
    <col min="12" max="12" width="16.28515625" customWidth="1"/>
  </cols>
  <sheetData>
    <row r="3" spans="4:15" ht="13.5" thickBot="1"/>
    <row r="4" spans="4:15" ht="16.5">
      <c r="D4" s="1538" t="s">
        <v>0</v>
      </c>
      <c r="E4" s="1539" t="s">
        <v>1</v>
      </c>
      <c r="F4" s="1540" t="s">
        <v>2</v>
      </c>
      <c r="G4" s="1541" t="s">
        <v>3</v>
      </c>
      <c r="J4" s="2162" t="s">
        <v>0</v>
      </c>
      <c r="K4" s="1556" t="s">
        <v>4</v>
      </c>
      <c r="L4" s="1557" t="s">
        <v>2</v>
      </c>
      <c r="M4" s="2164" t="s">
        <v>3</v>
      </c>
    </row>
    <row r="5" spans="4:15" ht="27">
      <c r="D5" s="1542" t="s">
        <v>5</v>
      </c>
      <c r="E5" s="1545">
        <f>+'CA Mobile'!O14</f>
        <v>41713.593985755622</v>
      </c>
      <c r="F5" s="1546">
        <v>42546.215556458286</v>
      </c>
      <c r="G5" s="1547">
        <f t="shared" ref="G5:G15" si="0">+E5-F5</f>
        <v>-832.62157070266403</v>
      </c>
      <c r="J5" s="2163"/>
      <c r="K5" s="1558" t="s">
        <v>6</v>
      </c>
      <c r="L5" s="1558" t="s">
        <v>6</v>
      </c>
      <c r="M5" s="2165"/>
    </row>
    <row r="6" spans="4:15" ht="27">
      <c r="D6" s="1542" t="s">
        <v>7</v>
      </c>
      <c r="E6" s="1545">
        <f>+'CA Mobile'!O136</f>
        <v>52607.641532989495</v>
      </c>
      <c r="F6" s="1546">
        <v>55738.929371622005</v>
      </c>
      <c r="G6" s="1547">
        <f t="shared" si="0"/>
        <v>-3131.2878386325101</v>
      </c>
      <c r="J6" s="1551" t="s">
        <v>8</v>
      </c>
      <c r="K6" s="1552">
        <f>+'Marge Mobile '!O36+'Marge Mobile '!O37</f>
        <v>-7604.8287012637929</v>
      </c>
      <c r="L6" s="1552">
        <v>-7649.0910228857229</v>
      </c>
      <c r="M6" s="1555">
        <f>+K6-L6</f>
        <v>44.262321621929914</v>
      </c>
      <c r="O6" s="1221"/>
    </row>
    <row r="7" spans="4:15" ht="27">
      <c r="D7" s="1542" t="s">
        <v>9</v>
      </c>
      <c r="E7" s="1545">
        <f>+'CA Mobile'!O170</f>
        <v>2246.664739291873</v>
      </c>
      <c r="F7" s="1546">
        <v>1788</v>
      </c>
      <c r="G7" s="1547">
        <f t="shared" si="0"/>
        <v>458.66473929187305</v>
      </c>
      <c r="J7" s="1542" t="s">
        <v>10</v>
      </c>
      <c r="K7" s="1553">
        <f>+'Marge Mobile '!O25</f>
        <v>-374.8995492700696</v>
      </c>
      <c r="L7" s="1553">
        <v>-442.21631244596892</v>
      </c>
      <c r="M7" s="1555">
        <f t="shared" ref="M7:M17" si="1">+K7-L7</f>
        <v>67.316763175899325</v>
      </c>
      <c r="O7" s="1221"/>
    </row>
    <row r="8" spans="4:15" ht="15">
      <c r="D8" s="1559"/>
      <c r="E8" s="1560">
        <f>SUM(E5:E7)</f>
        <v>96567.900258036985</v>
      </c>
      <c r="F8" s="1560">
        <f>SUM(F5:F7)</f>
        <v>100073.14492808029</v>
      </c>
      <c r="G8" s="1561">
        <f t="shared" si="0"/>
        <v>-3505.2446700433065</v>
      </c>
      <c r="J8" s="1542" t="s">
        <v>11</v>
      </c>
      <c r="K8" s="1553">
        <f>+'Marge Mobile '!O31</f>
        <v>-2021.998265362686</v>
      </c>
      <c r="L8" s="1553">
        <v>-1609.1999999999996</v>
      </c>
      <c r="M8" s="1555">
        <f t="shared" si="1"/>
        <v>-412.79826536268638</v>
      </c>
      <c r="O8" s="1221"/>
    </row>
    <row r="9" spans="4:15" ht="13.5">
      <c r="D9" s="1542" t="s">
        <v>10</v>
      </c>
      <c r="E9" s="1545">
        <f>+'CA Mobile'!O44+'CA Mobile'!O76+'CA Mobile'!O101+SUM('CA Mobile'!O123:O130)</f>
        <v>1342.5417816152558</v>
      </c>
      <c r="F9" s="1546">
        <v>739.36061595261799</v>
      </c>
      <c r="G9" s="1547">
        <f t="shared" si="0"/>
        <v>603.1811656626378</v>
      </c>
      <c r="J9" s="1542"/>
      <c r="K9" s="1542"/>
      <c r="L9" s="1553"/>
      <c r="M9" s="1555"/>
      <c r="O9" s="1221"/>
    </row>
    <row r="10" spans="4:15" ht="13.5">
      <c r="D10" s="1542" t="s">
        <v>12</v>
      </c>
      <c r="E10" s="1545">
        <f>+'CA Mobile'!O47</f>
        <v>3522.7873988535812</v>
      </c>
      <c r="F10" s="1546">
        <v>3720.915107778399</v>
      </c>
      <c r="G10" s="1547">
        <f t="shared" si="0"/>
        <v>-198.12770892481785</v>
      </c>
      <c r="J10" s="1542"/>
      <c r="K10" s="1542"/>
      <c r="L10" s="1553"/>
      <c r="M10" s="1555"/>
      <c r="O10" s="1221"/>
    </row>
    <row r="11" spans="4:15" ht="13.5">
      <c r="D11" s="1542" t="s">
        <v>13</v>
      </c>
      <c r="E11" s="1545">
        <f>+'CA Mobile'!O168</f>
        <v>1946.1155475761093</v>
      </c>
      <c r="F11" s="1546">
        <v>564.82230405346434</v>
      </c>
      <c r="G11" s="1547">
        <f t="shared" si="0"/>
        <v>1381.2932435226448</v>
      </c>
      <c r="J11" s="1542" t="s">
        <v>14</v>
      </c>
      <c r="K11" s="1553">
        <f>+'Marge Mobile '!O11</f>
        <v>-1987.9599999999998</v>
      </c>
      <c r="L11" s="1553">
        <v>-1651.984182582675</v>
      </c>
      <c r="M11" s="1555">
        <f t="shared" si="1"/>
        <v>-335.97581741732483</v>
      </c>
      <c r="O11" s="1221"/>
    </row>
    <row r="12" spans="4:15" ht="27">
      <c r="D12" s="1542" t="s">
        <v>15</v>
      </c>
      <c r="E12" s="1545">
        <f>+'CA Mobile'!O135</f>
        <v>1762.1955820000007</v>
      </c>
      <c r="F12" s="1546">
        <v>840</v>
      </c>
      <c r="G12" s="1547">
        <f t="shared" si="0"/>
        <v>922.19558200000074</v>
      </c>
      <c r="J12" s="1551" t="s">
        <v>16</v>
      </c>
      <c r="K12" s="1552">
        <f>+'Marge Mobile '!O29+'Marge Mobile '!O28</f>
        <v>-837.76982772497308</v>
      </c>
      <c r="L12" s="1552">
        <v>-544.24674396829232</v>
      </c>
      <c r="M12" s="1555">
        <f t="shared" si="1"/>
        <v>-293.52308375668076</v>
      </c>
      <c r="O12" s="1221"/>
    </row>
    <row r="13" spans="4:15" ht="13.5">
      <c r="D13" s="1542" t="s">
        <v>17</v>
      </c>
      <c r="E13" s="1545">
        <f>+'CA Mobile'!O162</f>
        <v>864.16901783050787</v>
      </c>
      <c r="F13" s="1546">
        <v>1565.8802812275819</v>
      </c>
      <c r="G13" s="1547">
        <f t="shared" si="0"/>
        <v>-701.71126339707405</v>
      </c>
      <c r="J13" s="1542" t="s">
        <v>18</v>
      </c>
      <c r="K13" s="1553">
        <f>+'Marge Mobile '!O20</f>
        <v>-590.36130000000003</v>
      </c>
      <c r="L13" s="1553">
        <v>0</v>
      </c>
      <c r="M13" s="1555">
        <f t="shared" si="1"/>
        <v>-590.36130000000003</v>
      </c>
      <c r="O13" s="1221"/>
    </row>
    <row r="14" spans="4:15" ht="27">
      <c r="D14" s="1542" t="s">
        <v>19</v>
      </c>
      <c r="E14" s="1545">
        <f>+'CA Mobile'!O156</f>
        <v>2352.5480495047559</v>
      </c>
      <c r="F14" s="1546">
        <v>2696.9630600183536</v>
      </c>
      <c r="G14" s="1547">
        <f t="shared" si="0"/>
        <v>-344.41501051359774</v>
      </c>
      <c r="J14" s="1542"/>
      <c r="K14" s="1542"/>
      <c r="L14" s="1553"/>
      <c r="M14" s="1555"/>
      <c r="O14" s="1221"/>
    </row>
    <row r="15" spans="4:15" ht="15">
      <c r="D15" s="1559"/>
      <c r="E15" s="1560">
        <f>SUM(E10:E14)</f>
        <v>10447.815595764954</v>
      </c>
      <c r="F15" s="1560">
        <f>SUM(F10:F14)</f>
        <v>9388.5807530777984</v>
      </c>
      <c r="G15" s="1561">
        <f t="shared" si="0"/>
        <v>1059.2348426871558</v>
      </c>
      <c r="J15" s="1542" t="s">
        <v>20</v>
      </c>
      <c r="K15" s="1553">
        <f>+'Marge Mobile '!O38</f>
        <v>-5233.6425882519343</v>
      </c>
      <c r="L15" s="1553">
        <v>-4873.0680937894149</v>
      </c>
      <c r="M15" s="1555">
        <f t="shared" si="1"/>
        <v>-360.5744944625194</v>
      </c>
      <c r="O15" s="1221"/>
    </row>
    <row r="16" spans="4:15" ht="13.5">
      <c r="D16" s="1542"/>
      <c r="E16" s="1548"/>
      <c r="F16" s="1546"/>
      <c r="G16" s="1547"/>
      <c r="J16" s="1542"/>
      <c r="K16" s="1542"/>
      <c r="L16" s="1553"/>
      <c r="M16" s="1555"/>
      <c r="O16" s="1221"/>
    </row>
    <row r="17" spans="4:15" ht="15">
      <c r="D17" s="1542" t="s">
        <v>21</v>
      </c>
      <c r="E17" s="1545">
        <f>+'CA Mobile'!O134</f>
        <v>7318.0478114219986</v>
      </c>
      <c r="F17" s="1546">
        <v>6437.8944324845379</v>
      </c>
      <c r="G17" s="1547">
        <f>+E17-F17</f>
        <v>880.15337893746073</v>
      </c>
      <c r="J17" s="1543" t="s">
        <v>22</v>
      </c>
      <c r="K17" s="1554">
        <f>SUM(K6:K15)</f>
        <v>-18651.460231873454</v>
      </c>
      <c r="L17" s="1554">
        <f>SUM(L6:L15)</f>
        <v>-16769.806355672074</v>
      </c>
      <c r="M17" s="1555">
        <f t="shared" si="1"/>
        <v>-1881.6538762013806</v>
      </c>
      <c r="O17" s="1221"/>
    </row>
    <row r="18" spans="4:15" ht="14.25" thickBot="1">
      <c r="D18" s="1542"/>
      <c r="E18" s="1548"/>
      <c r="F18" s="1546"/>
      <c r="G18" s="1547"/>
      <c r="O18" s="1221"/>
    </row>
    <row r="19" spans="4:15" ht="15.75" thickBot="1">
      <c r="D19" s="1544" t="s">
        <v>22</v>
      </c>
      <c r="E19" s="1549">
        <f>+E8+E15+E17</f>
        <v>114333.76366522395</v>
      </c>
      <c r="F19" s="1549">
        <f>+F8+F15+F17</f>
        <v>115899.62011364262</v>
      </c>
      <c r="G19" s="1550">
        <f>+E19-F19</f>
        <v>-1565.8564484186791</v>
      </c>
      <c r="J19" s="2255"/>
      <c r="K19" s="2082"/>
      <c r="L19" s="2082"/>
      <c r="M19" s="2083"/>
    </row>
    <row r="20" spans="4:15">
      <c r="J20" s="1566" t="s">
        <v>23</v>
      </c>
      <c r="L20" s="2256" t="s">
        <v>10</v>
      </c>
      <c r="M20" s="2257">
        <f>+G9+M7</f>
        <v>670.49792883853706</v>
      </c>
    </row>
    <row r="21" spans="4:15">
      <c r="J21" s="1562"/>
      <c r="L21" s="2256" t="s">
        <v>24</v>
      </c>
      <c r="M21" s="2257">
        <f>+G5+G6+M6</f>
        <v>-3919.6470877132442</v>
      </c>
    </row>
    <row r="22" spans="4:15">
      <c r="J22" s="1562"/>
      <c r="L22" s="2256" t="s">
        <v>25</v>
      </c>
      <c r="M22" s="2257">
        <f>+G14+M11</f>
        <v>-680.39082793092257</v>
      </c>
    </row>
    <row r="23" spans="4:15" ht="13.5" thickBot="1">
      <c r="J23" s="1562"/>
      <c r="L23" s="2256" t="s">
        <v>26</v>
      </c>
      <c r="M23" s="1563">
        <f>+G12+M13</f>
        <v>331.83428200000071</v>
      </c>
    </row>
    <row r="24" spans="4:15" ht="13.5" thickBot="1">
      <c r="J24" s="1564"/>
      <c r="K24" s="1361"/>
      <c r="L24" s="1361"/>
      <c r="M24" s="1565">
        <f>SUM(M20:M23)</f>
        <v>-3597.705704805629</v>
      </c>
    </row>
  </sheetData>
  <mergeCells count="2">
    <mergeCell ref="J4:J5"/>
    <mergeCell ref="M4:M5"/>
  </mergeCells>
  <conditionalFormatting sqref="G1:G3 M6:M17 G9:G14 G5:G7 G16:G1048576">
    <cfRule type="cellIs" dxfId="3" priority="6" operator="lessThan">
      <formula>0</formula>
    </cfRule>
  </conditionalFormatting>
  <conditionalFormatting sqref="G1:G3 G5:G14 G16:G1048576">
    <cfRule type="cellIs" dxfId="2" priority="4" operator="greaterThan">
      <formula>0</formula>
    </cfRule>
  </conditionalFormatting>
  <conditionalFormatting sqref="M1:M3 M6:M18 M25:M1048576">
    <cfRule type="cellIs" dxfId="1" priority="3" operator="greaterThan">
      <formula>0</formula>
    </cfRule>
  </conditionalFormatting>
  <conditionalFormatting sqref="M19:M24">
    <cfRule type="cellIs" dxfId="0"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5615"/>
  <sheetViews>
    <sheetView showGridLines="0" zoomScale="60" zoomScaleNormal="60" zoomScaleSheetLayoutView="40" workbookViewId="0">
      <selection activeCell="J21" sqref="J21"/>
    </sheetView>
  </sheetViews>
  <sheetFormatPr defaultColWidth="11.42578125" defaultRowHeight="12.75"/>
  <cols>
    <col min="1" max="1" width="1.42578125" style="1" customWidth="1"/>
    <col min="2" max="2" width="3.140625" style="1" customWidth="1"/>
    <col min="3" max="3" width="3.140625" customWidth="1"/>
    <col min="4" max="13" width="12.85546875" style="1" customWidth="1"/>
    <col min="14" max="16" width="11.42578125" style="1"/>
    <col min="17" max="17" width="2.85546875" style="1" customWidth="1"/>
    <col min="18" max="18" width="1.85546875" style="1" customWidth="1"/>
    <col min="19" max="19" width="1.140625" style="1" customWidth="1"/>
    <col min="20" max="51" width="11.42578125" style="1"/>
    <col min="52" max="52" width="9.140625" style="1" customWidth="1"/>
    <col min="53" max="16384" width="11.42578125" style="1"/>
  </cols>
  <sheetData>
    <row r="1" spans="1:18" ht="8.25" customHeight="1">
      <c r="A1" s="779"/>
      <c r="B1" s="779"/>
      <c r="C1" s="779"/>
      <c r="D1" s="779"/>
      <c r="E1" s="779"/>
      <c r="F1" s="779"/>
      <c r="G1" s="779"/>
      <c r="H1" s="779"/>
      <c r="I1" s="779"/>
      <c r="J1" s="779"/>
      <c r="K1" s="779"/>
      <c r="L1" s="779"/>
      <c r="M1" s="779"/>
      <c r="N1" s="779"/>
      <c r="O1" s="779"/>
      <c r="P1" s="779"/>
      <c r="Q1" s="779"/>
      <c r="R1" s="779"/>
    </row>
    <row r="2" spans="1:18" ht="15.75" customHeight="1">
      <c r="A2" s="779"/>
      <c r="B2"/>
      <c r="D2"/>
      <c r="E2"/>
      <c r="F2"/>
      <c r="G2"/>
      <c r="H2"/>
      <c r="I2"/>
      <c r="J2"/>
      <c r="K2"/>
      <c r="L2"/>
      <c r="M2"/>
      <c r="N2"/>
      <c r="O2"/>
      <c r="P2"/>
      <c r="Q2"/>
      <c r="R2" s="779"/>
    </row>
    <row r="3" spans="1:18">
      <c r="A3" s="779"/>
      <c r="B3"/>
      <c r="D3"/>
      <c r="E3"/>
      <c r="F3"/>
      <c r="G3"/>
      <c r="H3"/>
      <c r="I3"/>
      <c r="J3"/>
      <c r="K3"/>
      <c r="L3"/>
      <c r="M3"/>
      <c r="N3"/>
      <c r="O3"/>
      <c r="P3"/>
      <c r="Q3"/>
      <c r="R3" s="779"/>
    </row>
    <row r="4" spans="1:18">
      <c r="A4" s="779"/>
      <c r="B4"/>
      <c r="D4"/>
      <c r="E4"/>
      <c r="F4"/>
      <c r="G4"/>
      <c r="H4"/>
      <c r="I4"/>
      <c r="J4"/>
      <c r="K4"/>
      <c r="L4"/>
      <c r="M4"/>
      <c r="N4"/>
      <c r="O4"/>
      <c r="P4"/>
      <c r="Q4"/>
      <c r="R4" s="779"/>
    </row>
    <row r="5" spans="1:18">
      <c r="A5" s="779"/>
      <c r="B5"/>
      <c r="D5"/>
      <c r="E5"/>
      <c r="F5"/>
      <c r="G5"/>
      <c r="H5"/>
      <c r="I5"/>
      <c r="J5"/>
      <c r="K5"/>
      <c r="L5"/>
      <c r="M5"/>
      <c r="N5"/>
      <c r="O5"/>
      <c r="P5"/>
      <c r="Q5"/>
      <c r="R5" s="779"/>
    </row>
    <row r="6" spans="1:18">
      <c r="A6" s="779"/>
      <c r="B6"/>
      <c r="D6"/>
      <c r="E6"/>
      <c r="F6"/>
      <c r="G6"/>
      <c r="H6"/>
      <c r="I6"/>
      <c r="J6"/>
      <c r="K6"/>
      <c r="L6"/>
      <c r="M6"/>
      <c r="N6"/>
      <c r="O6"/>
      <c r="P6"/>
      <c r="Q6"/>
      <c r="R6" s="779"/>
    </row>
    <row r="7" spans="1:18">
      <c r="A7" s="779"/>
      <c r="B7"/>
      <c r="Q7"/>
      <c r="R7" s="779"/>
    </row>
    <row r="8" spans="1:18">
      <c r="A8" s="779"/>
      <c r="B8"/>
      <c r="Q8"/>
      <c r="R8" s="779"/>
    </row>
    <row r="9" spans="1:18">
      <c r="A9" s="779"/>
      <c r="B9"/>
      <c r="Q9"/>
      <c r="R9" s="779"/>
    </row>
    <row r="10" spans="1:18">
      <c r="A10" s="779"/>
      <c r="B10"/>
      <c r="Q10"/>
      <c r="R10" s="779"/>
    </row>
    <row r="11" spans="1:18">
      <c r="A11" s="779"/>
      <c r="B11"/>
      <c r="D11" s="2258"/>
      <c r="E11" s="2258"/>
      <c r="F11" s="2258"/>
      <c r="G11" s="2258"/>
      <c r="H11" s="2258"/>
      <c r="I11" s="2258"/>
      <c r="J11" s="2258"/>
      <c r="K11" s="2258"/>
      <c r="L11" s="2258"/>
      <c r="M11" s="2258"/>
      <c r="N11" s="2258"/>
      <c r="Q11"/>
      <c r="R11" s="779"/>
    </row>
    <row r="12" spans="1:18">
      <c r="A12" s="779"/>
      <c r="B12"/>
      <c r="Q12"/>
      <c r="R12" s="779"/>
    </row>
    <row r="13" spans="1:18" ht="13.5" thickBot="1">
      <c r="A13" s="779"/>
      <c r="B13"/>
      <c r="Q13"/>
      <c r="R13" s="779"/>
    </row>
    <row r="14" spans="1:18">
      <c r="A14" s="779"/>
      <c r="B14"/>
      <c r="D14" s="780"/>
      <c r="E14" s="781"/>
      <c r="F14" s="781"/>
      <c r="G14" s="781"/>
      <c r="H14" s="781"/>
      <c r="I14" s="781"/>
      <c r="J14" s="781"/>
      <c r="K14" s="781"/>
      <c r="L14" s="781"/>
      <c r="M14" s="781"/>
      <c r="N14" s="781"/>
      <c r="O14" s="781"/>
      <c r="P14" s="782"/>
      <c r="Q14"/>
      <c r="R14" s="779"/>
    </row>
    <row r="15" spans="1:18" ht="42" customHeight="1">
      <c r="A15" s="779"/>
      <c r="B15"/>
      <c r="D15" s="783"/>
      <c r="E15" s="2166" t="s">
        <v>27</v>
      </c>
      <c r="F15" s="2166"/>
      <c r="G15" s="2166"/>
      <c r="H15" s="2166"/>
      <c r="I15" s="2166"/>
      <c r="J15" s="2166"/>
      <c r="K15" s="2166"/>
      <c r="L15" s="2166"/>
      <c r="M15" s="2166"/>
      <c r="N15" s="2166"/>
      <c r="O15" s="2166"/>
      <c r="P15" s="784"/>
      <c r="Q15" s="785"/>
      <c r="R15" s="779"/>
    </row>
    <row r="16" spans="1:18" ht="15.75">
      <c r="A16" s="779"/>
      <c r="B16"/>
      <c r="D16" s="786"/>
      <c r="E16" s="787"/>
      <c r="F16" s="787"/>
      <c r="G16" s="787"/>
      <c r="H16" s="2167"/>
      <c r="I16" s="2167"/>
      <c r="J16" s="2167"/>
      <c r="K16" s="2167"/>
      <c r="L16" s="2167"/>
      <c r="M16" s="787"/>
      <c r="N16" s="787"/>
      <c r="O16" s="787"/>
      <c r="P16" s="788"/>
      <c r="Q16" s="789"/>
      <c r="R16" s="779"/>
    </row>
    <row r="17" spans="1:18" ht="33.75">
      <c r="A17" s="779"/>
      <c r="B17"/>
      <c r="D17" s="786"/>
      <c r="E17" s="2168"/>
      <c r="F17" s="2168"/>
      <c r="G17" s="2168"/>
      <c r="H17" s="2168"/>
      <c r="I17" s="2168"/>
      <c r="J17" s="2168"/>
      <c r="K17" s="2168"/>
      <c r="L17" s="2168"/>
      <c r="M17" s="2168"/>
      <c r="N17" s="2168"/>
      <c r="O17" s="2168"/>
      <c r="P17" s="788"/>
      <c r="Q17" s="789"/>
      <c r="R17" s="779"/>
    </row>
    <row r="18" spans="1:18" ht="24" customHeight="1">
      <c r="A18" s="779"/>
      <c r="B18"/>
      <c r="D18" s="786"/>
      <c r="E18" s="790"/>
      <c r="F18" s="791"/>
      <c r="G18" s="2169"/>
      <c r="H18" s="2170"/>
      <c r="I18" s="2170"/>
      <c r="J18" s="2170"/>
      <c r="K18" s="2170"/>
      <c r="L18" s="2170"/>
      <c r="M18" s="2170"/>
      <c r="N18" s="791"/>
      <c r="O18" s="791"/>
      <c r="P18" s="788"/>
      <c r="Q18" s="789"/>
      <c r="R18" s="779"/>
    </row>
    <row r="19" spans="1:18" ht="22.5" customHeight="1" thickBot="1">
      <c r="A19" s="779"/>
      <c r="B19"/>
      <c r="D19" s="792"/>
      <c r="E19" s="793"/>
      <c r="F19" s="793"/>
      <c r="G19" s="793"/>
      <c r="H19" s="793"/>
      <c r="I19" s="793"/>
      <c r="J19" s="793"/>
      <c r="K19" s="793"/>
      <c r="L19" s="793"/>
      <c r="M19" s="793"/>
      <c r="N19" s="793"/>
      <c r="O19" s="793"/>
      <c r="P19" s="794"/>
      <c r="Q19" s="795"/>
      <c r="R19" s="779"/>
    </row>
    <row r="20" spans="1:18" ht="12" customHeight="1">
      <c r="A20" s="779"/>
      <c r="B20"/>
      <c r="D20" s="796"/>
      <c r="E20"/>
      <c r="F20"/>
      <c r="G20"/>
      <c r="H20"/>
      <c r="I20"/>
      <c r="J20"/>
      <c r="K20"/>
      <c r="L20"/>
      <c r="M20"/>
      <c r="N20"/>
      <c r="O20" s="797"/>
      <c r="P20" s="797"/>
      <c r="Q20" s="797"/>
      <c r="R20" s="779"/>
    </row>
    <row r="21" spans="1:18" ht="15" customHeight="1">
      <c r="A21" s="779"/>
      <c r="B21"/>
      <c r="D21" s="798"/>
      <c r="E21" s="798"/>
      <c r="F21" s="798"/>
      <c r="G21" s="798"/>
      <c r="H21" s="798"/>
      <c r="I21" s="798"/>
      <c r="J21" s="798"/>
      <c r="K21" s="798"/>
      <c r="L21" s="798"/>
      <c r="M21" s="798"/>
      <c r="N21" s="798"/>
      <c r="Q21"/>
      <c r="R21" s="779"/>
    </row>
    <row r="22" spans="1:18">
      <c r="A22" s="779"/>
      <c r="B22"/>
      <c r="Q22"/>
      <c r="R22" s="779"/>
    </row>
    <row r="23" spans="1:18">
      <c r="A23" s="779"/>
      <c r="B23"/>
      <c r="Q23"/>
      <c r="R23" s="779"/>
    </row>
    <row r="24" spans="1:18">
      <c r="A24" s="779"/>
      <c r="B24"/>
      <c r="Q24"/>
      <c r="R24" s="779"/>
    </row>
    <row r="25" spans="1:18">
      <c r="A25" s="779"/>
      <c r="B25"/>
      <c r="Q25"/>
      <c r="R25" s="779"/>
    </row>
    <row r="26" spans="1:18">
      <c r="A26" s="779"/>
      <c r="B26"/>
      <c r="Q26"/>
      <c r="R26" s="779"/>
    </row>
    <row r="27" spans="1:18">
      <c r="A27" s="779"/>
      <c r="B27"/>
      <c r="G27" s="1" t="s">
        <v>28</v>
      </c>
      <c r="Q27"/>
      <c r="R27" s="779"/>
    </row>
    <row r="28" spans="1:18">
      <c r="A28" s="779"/>
      <c r="B28"/>
      <c r="Q28"/>
      <c r="R28" s="779"/>
    </row>
    <row r="29" spans="1:18">
      <c r="A29" s="779"/>
      <c r="B29"/>
      <c r="Q29"/>
      <c r="R29" s="779"/>
    </row>
    <row r="30" spans="1:18">
      <c r="A30" s="779"/>
      <c r="B30"/>
      <c r="E30" s="799"/>
      <c r="Q30"/>
      <c r="R30" s="779"/>
    </row>
    <row r="31" spans="1:18">
      <c r="A31" s="779"/>
      <c r="B31"/>
      <c r="Q31"/>
      <c r="R31" s="779"/>
    </row>
    <row r="32" spans="1:18">
      <c r="A32" s="779"/>
      <c r="B32"/>
      <c r="D32"/>
      <c r="E32"/>
      <c r="F32"/>
      <c r="G32"/>
      <c r="H32"/>
      <c r="I32"/>
      <c r="J32"/>
      <c r="K32"/>
      <c r="L32"/>
      <c r="M32"/>
      <c r="N32"/>
      <c r="O32"/>
      <c r="P32"/>
      <c r="Q32"/>
      <c r="R32" s="779"/>
    </row>
    <row r="33" spans="1:41">
      <c r="A33" s="779"/>
      <c r="B33"/>
      <c r="D33" s="800"/>
      <c r="E33"/>
      <c r="F33"/>
      <c r="G33"/>
      <c r="H33"/>
      <c r="I33"/>
      <c r="J33"/>
      <c r="K33"/>
      <c r="L33"/>
      <c r="M33"/>
      <c r="N33"/>
      <c r="O33"/>
      <c r="P33"/>
      <c r="Q33"/>
      <c r="R33" s="779"/>
    </row>
    <row r="34" spans="1:41">
      <c r="A34" s="779"/>
      <c r="B34"/>
      <c r="D34"/>
      <c r="E34"/>
      <c r="F34"/>
      <c r="G34"/>
      <c r="H34"/>
      <c r="I34"/>
      <c r="J34"/>
      <c r="K34"/>
      <c r="L34"/>
      <c r="M34"/>
      <c r="N34"/>
      <c r="O34"/>
      <c r="P34"/>
      <c r="Q34"/>
      <c r="R34" s="779"/>
    </row>
    <row r="35" spans="1:41">
      <c r="A35" s="779"/>
      <c r="B35"/>
      <c r="D35"/>
      <c r="E35"/>
      <c r="F35"/>
      <c r="G35"/>
      <c r="H35"/>
      <c r="I35"/>
      <c r="J35"/>
      <c r="K35"/>
      <c r="L35"/>
      <c r="M35"/>
      <c r="N35"/>
      <c r="O35"/>
      <c r="P35"/>
      <c r="Q35"/>
      <c r="R35" s="779"/>
    </row>
    <row r="36" spans="1:41">
      <c r="A36" s="779"/>
      <c r="B36"/>
      <c r="D36"/>
      <c r="E36"/>
      <c r="F36"/>
      <c r="G36"/>
      <c r="H36"/>
      <c r="I36"/>
      <c r="J36"/>
      <c r="K36"/>
      <c r="L36"/>
      <c r="M36"/>
      <c r="N36"/>
      <c r="O36"/>
      <c r="P36"/>
      <c r="Q36"/>
      <c r="R36" s="779"/>
      <c r="AO36" s="801"/>
    </row>
    <row r="37" spans="1:41" ht="7.5" customHeight="1">
      <c r="A37" s="779"/>
      <c r="B37" s="779"/>
      <c r="C37" s="779"/>
      <c r="D37" s="779"/>
      <c r="E37" s="779"/>
      <c r="F37" s="779"/>
      <c r="G37" s="779"/>
      <c r="H37" s="779"/>
      <c r="I37" s="779"/>
      <c r="J37" s="779"/>
      <c r="K37" s="779"/>
      <c r="L37" s="779"/>
      <c r="M37" s="779"/>
      <c r="N37" s="779"/>
      <c r="O37" s="779"/>
      <c r="P37" s="779"/>
      <c r="Q37" s="779"/>
      <c r="R37" s="779"/>
    </row>
    <row r="38" spans="1:41" ht="6" customHeight="1"/>
    <row r="41" spans="1:41" ht="24" customHeight="1"/>
    <row r="62" spans="40:40">
      <c r="AN62" s="56"/>
    </row>
    <row r="5602" spans="1:13">
      <c r="F5602" s="802" t="s">
        <v>29</v>
      </c>
      <c r="G5602" s="803">
        <v>1000</v>
      </c>
      <c r="H5602" s="802" t="s">
        <v>29</v>
      </c>
      <c r="I5602" s="802" t="s">
        <v>30</v>
      </c>
      <c r="J5602" s="803">
        <v>847</v>
      </c>
      <c r="K5602" s="803">
        <v>763</v>
      </c>
      <c r="L5602" s="803">
        <v>762712</v>
      </c>
      <c r="M5602" s="802" t="s">
        <v>31</v>
      </c>
    </row>
    <row r="5603" spans="1:13">
      <c r="A5603" s="804">
        <v>41743</v>
      </c>
      <c r="B5603" s="802" t="s">
        <v>32</v>
      </c>
      <c r="C5603" s="802" t="s">
        <v>33</v>
      </c>
      <c r="D5603" s="802" t="s">
        <v>34</v>
      </c>
      <c r="E5603" s="803">
        <v>1</v>
      </c>
      <c r="F5603" s="802" t="s">
        <v>29</v>
      </c>
      <c r="G5603" s="803">
        <v>1</v>
      </c>
      <c r="H5603" s="802" t="s">
        <v>29</v>
      </c>
      <c r="I5603" s="802" t="s">
        <v>30</v>
      </c>
      <c r="J5603" s="803">
        <v>848</v>
      </c>
      <c r="K5603" s="803">
        <v>848</v>
      </c>
      <c r="L5603" s="803">
        <v>848</v>
      </c>
      <c r="M5603" s="802" t="s">
        <v>31</v>
      </c>
    </row>
    <row r="5604" spans="1:13">
      <c r="A5604" s="804">
        <v>41743</v>
      </c>
      <c r="B5604" s="802" t="s">
        <v>35</v>
      </c>
      <c r="C5604" s="802" t="s">
        <v>36</v>
      </c>
      <c r="D5604" s="802" t="s">
        <v>34</v>
      </c>
      <c r="E5604" s="803">
        <v>42</v>
      </c>
      <c r="F5604" s="802" t="s">
        <v>29</v>
      </c>
      <c r="G5604" s="803">
        <v>42</v>
      </c>
      <c r="H5604" s="802" t="s">
        <v>29</v>
      </c>
      <c r="I5604" s="802" t="s">
        <v>30</v>
      </c>
      <c r="J5604" s="803">
        <v>847</v>
      </c>
      <c r="K5604" s="803">
        <v>847</v>
      </c>
      <c r="L5604" s="803">
        <v>35593</v>
      </c>
      <c r="M5604" s="802" t="s">
        <v>31</v>
      </c>
    </row>
    <row r="5605" spans="1:13">
      <c r="A5605" s="804">
        <v>41744</v>
      </c>
      <c r="B5605" s="802" t="s">
        <v>37</v>
      </c>
      <c r="C5605" s="802" t="s">
        <v>38</v>
      </c>
      <c r="D5605" s="802" t="s">
        <v>39</v>
      </c>
      <c r="E5605" s="803">
        <v>500</v>
      </c>
      <c r="F5605" s="802" t="s">
        <v>29</v>
      </c>
      <c r="G5605" s="803">
        <v>500</v>
      </c>
      <c r="H5605" s="802" t="s">
        <v>29</v>
      </c>
      <c r="I5605" s="802" t="s">
        <v>30</v>
      </c>
      <c r="J5605" s="803">
        <v>847</v>
      </c>
      <c r="K5605" s="803">
        <v>763</v>
      </c>
      <c r="L5605" s="803">
        <v>381356</v>
      </c>
      <c r="M5605" s="802" t="s">
        <v>31</v>
      </c>
    </row>
    <row r="5606" spans="1:13">
      <c r="A5606" s="804">
        <v>41744</v>
      </c>
      <c r="B5606" s="802" t="s">
        <v>40</v>
      </c>
      <c r="C5606" s="802" t="s">
        <v>41</v>
      </c>
      <c r="D5606" s="802" t="s">
        <v>42</v>
      </c>
      <c r="E5606" s="803">
        <v>1</v>
      </c>
      <c r="F5606" s="802" t="s">
        <v>29</v>
      </c>
      <c r="G5606" s="803">
        <v>1</v>
      </c>
      <c r="H5606" s="802" t="s">
        <v>29</v>
      </c>
      <c r="I5606" s="802" t="s">
        <v>30</v>
      </c>
      <c r="J5606" s="803">
        <v>848</v>
      </c>
      <c r="K5606" s="803">
        <v>848</v>
      </c>
      <c r="L5606" s="803">
        <v>848</v>
      </c>
      <c r="M5606" s="802" t="s">
        <v>31</v>
      </c>
    </row>
    <row r="5607" spans="1:13">
      <c r="A5607" s="804">
        <v>41744</v>
      </c>
      <c r="B5607" s="802" t="s">
        <v>43</v>
      </c>
      <c r="C5607" s="802" t="s">
        <v>44</v>
      </c>
      <c r="D5607" s="802" t="s">
        <v>45</v>
      </c>
      <c r="E5607" s="803">
        <v>3</v>
      </c>
      <c r="F5607" s="802" t="s">
        <v>29</v>
      </c>
      <c r="G5607" s="803">
        <v>3</v>
      </c>
      <c r="H5607" s="802" t="s">
        <v>29</v>
      </c>
      <c r="I5607" s="802" t="s">
        <v>30</v>
      </c>
      <c r="J5607" s="803">
        <v>847</v>
      </c>
      <c r="K5607" s="803">
        <v>847</v>
      </c>
      <c r="L5607" s="803">
        <v>2542</v>
      </c>
      <c r="M5607" s="802" t="s">
        <v>31</v>
      </c>
    </row>
    <row r="5608" spans="1:13">
      <c r="A5608" s="804">
        <v>41744</v>
      </c>
      <c r="B5608" s="802" t="s">
        <v>46</v>
      </c>
      <c r="C5608" s="802" t="s">
        <v>47</v>
      </c>
      <c r="D5608" s="802" t="s">
        <v>42</v>
      </c>
      <c r="E5608" s="803">
        <v>13</v>
      </c>
      <c r="F5608" s="802" t="s">
        <v>29</v>
      </c>
      <c r="G5608" s="803">
        <v>13</v>
      </c>
      <c r="H5608" s="802" t="s">
        <v>29</v>
      </c>
      <c r="I5608" s="802" t="s">
        <v>30</v>
      </c>
      <c r="J5608" s="803">
        <v>847</v>
      </c>
      <c r="K5608" s="803">
        <v>847</v>
      </c>
      <c r="L5608" s="803">
        <v>11016</v>
      </c>
      <c r="M5608" s="802" t="s">
        <v>31</v>
      </c>
    </row>
    <row r="5609" spans="1:13">
      <c r="A5609" s="804">
        <v>41744</v>
      </c>
      <c r="B5609" s="802" t="s">
        <v>48</v>
      </c>
      <c r="C5609" s="802" t="s">
        <v>49</v>
      </c>
      <c r="D5609" s="802" t="s">
        <v>34</v>
      </c>
      <c r="E5609" s="803">
        <v>1</v>
      </c>
      <c r="F5609" s="802" t="s">
        <v>29</v>
      </c>
      <c r="G5609" s="803">
        <v>1</v>
      </c>
      <c r="H5609" s="802" t="s">
        <v>29</v>
      </c>
      <c r="I5609" s="802" t="s">
        <v>30</v>
      </c>
      <c r="J5609" s="803">
        <v>848</v>
      </c>
      <c r="K5609" s="803">
        <v>848</v>
      </c>
      <c r="L5609" s="803">
        <v>848</v>
      </c>
      <c r="M5609" s="802" t="s">
        <v>31</v>
      </c>
    </row>
    <row r="5610" spans="1:13">
      <c r="A5610" s="804">
        <v>41744</v>
      </c>
      <c r="B5610" s="802" t="s">
        <v>50</v>
      </c>
      <c r="C5610" s="802" t="s">
        <v>51</v>
      </c>
      <c r="D5610" s="802" t="s">
        <v>52</v>
      </c>
      <c r="E5610" s="803">
        <v>1</v>
      </c>
      <c r="F5610" s="802" t="s">
        <v>29</v>
      </c>
      <c r="G5610" s="803">
        <v>1</v>
      </c>
      <c r="H5610" s="802" t="s">
        <v>29</v>
      </c>
      <c r="I5610" s="802" t="s">
        <v>30</v>
      </c>
      <c r="J5610" s="803">
        <v>848</v>
      </c>
      <c r="K5610" s="803">
        <v>848</v>
      </c>
      <c r="L5610" s="803">
        <v>848</v>
      </c>
      <c r="M5610" s="802" t="s">
        <v>31</v>
      </c>
    </row>
    <row r="5611" spans="1:13">
      <c r="A5611" s="804">
        <v>41744</v>
      </c>
      <c r="B5611" s="802" t="s">
        <v>53</v>
      </c>
      <c r="C5611" s="802" t="s">
        <v>54</v>
      </c>
      <c r="D5611" s="802" t="s">
        <v>55</v>
      </c>
      <c r="E5611" s="803">
        <v>1</v>
      </c>
      <c r="F5611" s="802" t="s">
        <v>29</v>
      </c>
      <c r="G5611" s="803">
        <v>1</v>
      </c>
      <c r="H5611" s="802" t="s">
        <v>29</v>
      </c>
      <c r="I5611" s="802" t="s">
        <v>30</v>
      </c>
      <c r="J5611" s="803">
        <v>848</v>
      </c>
      <c r="K5611" s="803">
        <v>848</v>
      </c>
      <c r="L5611" s="803">
        <v>848</v>
      </c>
      <c r="M5611" s="802" t="s">
        <v>31</v>
      </c>
    </row>
    <row r="5612" spans="1:13">
      <c r="A5612" s="804">
        <v>41744</v>
      </c>
      <c r="B5612" s="802" t="s">
        <v>56</v>
      </c>
      <c r="C5612" s="802" t="s">
        <v>57</v>
      </c>
      <c r="D5612" s="802" t="s">
        <v>34</v>
      </c>
      <c r="E5612" s="803">
        <v>8</v>
      </c>
      <c r="F5612" s="802" t="s">
        <v>29</v>
      </c>
      <c r="G5612" s="803">
        <v>8</v>
      </c>
      <c r="H5612" s="802" t="s">
        <v>29</v>
      </c>
      <c r="I5612" s="802" t="s">
        <v>30</v>
      </c>
      <c r="J5612" s="803">
        <v>848</v>
      </c>
      <c r="K5612" s="803">
        <v>848</v>
      </c>
      <c r="L5612" s="803">
        <v>6780</v>
      </c>
      <c r="M5612" s="802" t="s">
        <v>31</v>
      </c>
    </row>
    <row r="5613" spans="1:13">
      <c r="A5613" s="804">
        <v>41744</v>
      </c>
      <c r="B5613" s="802" t="s">
        <v>58</v>
      </c>
      <c r="C5613" s="802" t="s">
        <v>59</v>
      </c>
      <c r="D5613" s="802" t="s">
        <v>60</v>
      </c>
      <c r="E5613" s="803">
        <v>2000</v>
      </c>
      <c r="F5613" s="802" t="s">
        <v>29</v>
      </c>
      <c r="G5613" s="803">
        <v>2000</v>
      </c>
      <c r="H5613" s="802" t="s">
        <v>29</v>
      </c>
      <c r="I5613" s="802" t="s">
        <v>30</v>
      </c>
      <c r="J5613" s="803">
        <v>847</v>
      </c>
      <c r="K5613" s="803">
        <v>763</v>
      </c>
      <c r="L5613" s="803">
        <v>1525424</v>
      </c>
      <c r="M5613" s="802" t="s">
        <v>31</v>
      </c>
    </row>
    <row r="5614" spans="1:13">
      <c r="A5614" s="804">
        <v>41744</v>
      </c>
      <c r="B5614" s="802" t="s">
        <v>61</v>
      </c>
      <c r="C5614" s="802" t="s">
        <v>62</v>
      </c>
      <c r="D5614" s="802" t="s">
        <v>63</v>
      </c>
      <c r="E5614" s="803">
        <v>1</v>
      </c>
      <c r="F5614" s="802" t="s">
        <v>29</v>
      </c>
      <c r="G5614" s="803">
        <v>1</v>
      </c>
      <c r="H5614" s="802" t="s">
        <v>29</v>
      </c>
      <c r="I5614" s="802" t="s">
        <v>30</v>
      </c>
      <c r="J5614" s="803">
        <v>848</v>
      </c>
      <c r="K5614" s="803">
        <v>848</v>
      </c>
      <c r="L5614" s="803">
        <v>848</v>
      </c>
      <c r="M5614" s="802" t="s">
        <v>31</v>
      </c>
    </row>
    <row r="5615" spans="1:13">
      <c r="A5615" s="804">
        <v>41744</v>
      </c>
      <c r="B5615" s="802" t="s">
        <v>64</v>
      </c>
      <c r="C5615" s="802" t="s">
        <v>65</v>
      </c>
      <c r="D5615" s="802" t="s">
        <v>63</v>
      </c>
      <c r="E5615" s="803">
        <v>3</v>
      </c>
      <c r="F5615" s="802" t="s">
        <v>29</v>
      </c>
      <c r="G5615" s="803">
        <v>3</v>
      </c>
      <c r="H5615" s="802" t="s">
        <v>29</v>
      </c>
      <c r="I5615" s="802" t="s">
        <v>30</v>
      </c>
      <c r="J5615" s="803">
        <v>847</v>
      </c>
    </row>
  </sheetData>
  <mergeCells count="5">
    <mergeCell ref="D11:N11"/>
    <mergeCell ref="E15:O15"/>
    <mergeCell ref="H16:L16"/>
    <mergeCell ref="E17:O17"/>
    <mergeCell ref="G18:M18"/>
  </mergeCells>
  <printOptions horizontalCentered="1" verticalCentered="1"/>
  <pageMargins left="0.19685039370078741" right="0.19685039370078741" top="0.35433070866141736" bottom="0.43307086614173229" header="0.19685039370078741" footer="0.15748031496062992"/>
  <pageSetup paperSize="9" scale="8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pageSetUpPr fitToPage="1"/>
  </sheetPr>
  <dimension ref="B1:AK134"/>
  <sheetViews>
    <sheetView showGridLines="0" zoomScale="70" zoomScaleNormal="70" workbookViewId="0">
      <pane xSplit="2" ySplit="3" topLeftCell="C4" activePane="bottomRight" state="frozen"/>
      <selection pane="bottomRight" activeCell="M26" sqref="M26"/>
      <selection pane="bottomLeft" activeCell="AH62" sqref="AH62"/>
      <selection pane="topRight" activeCell="AH62" sqref="AH62"/>
    </sheetView>
  </sheetViews>
  <sheetFormatPr defaultColWidth="11.42578125" defaultRowHeight="12.75" outlineLevelRow="1" outlineLevelCol="1"/>
  <cols>
    <col min="1" max="1" width="1.140625" style="3" customWidth="1"/>
    <col min="2" max="2" width="31" style="3" customWidth="1"/>
    <col min="3" max="3" width="11" style="3" customWidth="1"/>
    <col min="4" max="4" width="12.85546875" style="3" customWidth="1"/>
    <col min="5" max="5" width="12.42578125" style="3" customWidth="1"/>
    <col min="6" max="6" width="11.42578125" style="3" customWidth="1"/>
    <col min="7" max="7" width="12.85546875" style="3" customWidth="1"/>
    <col min="8" max="9" width="11.7109375" style="3" customWidth="1"/>
    <col min="10" max="11" width="11" style="3" customWidth="1"/>
    <col min="12" max="12" width="12.42578125" style="3" customWidth="1"/>
    <col min="13" max="13" width="11" style="3" customWidth="1"/>
    <col min="14" max="14" width="12" style="3" customWidth="1"/>
    <col min="15" max="15" width="13.42578125" style="3" bestFit="1" customWidth="1"/>
    <col min="16" max="16" width="13.42578125" style="3" customWidth="1"/>
    <col min="17" max="17" width="13.42578125" style="660" bestFit="1" customWidth="1"/>
    <col min="18" max="18" width="13" style="660" customWidth="1"/>
    <col min="19" max="19" width="13.140625" style="855" customWidth="1"/>
    <col min="20" max="20" width="13.5703125" style="1189" customWidth="1"/>
    <col min="21" max="21" width="16" style="1280" customWidth="1"/>
    <col min="22" max="22" width="14.85546875" style="1796" hidden="1" customWidth="1"/>
    <col min="23" max="23" width="18.28515625" style="1796" hidden="1" customWidth="1"/>
    <col min="24" max="24" width="10.42578125" bestFit="1" customWidth="1"/>
    <col min="25" max="25" width="13.42578125" bestFit="1" customWidth="1"/>
    <col min="26" max="26" width="16" bestFit="1" customWidth="1"/>
    <col min="27" max="27" width="14.5703125" hidden="1" customWidth="1" outlineLevel="1"/>
    <col min="28" max="28" width="14.85546875" hidden="1" customWidth="1" outlineLevel="1"/>
    <col min="29" max="29" width="0" hidden="1" customWidth="1" collapsed="1"/>
    <col min="30" max="30" width="15.140625" style="3" hidden="1" customWidth="1"/>
    <col min="31" max="34" width="0" style="3" hidden="1" customWidth="1"/>
    <col min="35" max="35" width="13.5703125" style="3" hidden="1" customWidth="1"/>
    <col min="36" max="38" width="0" style="3" hidden="1" customWidth="1"/>
    <col min="39" max="16384" width="11.42578125" style="3"/>
  </cols>
  <sheetData>
    <row r="1" spans="2:37" s="142" customFormat="1" ht="23.25" customHeight="1" thickBot="1">
      <c r="B1" s="187" t="s">
        <v>66</v>
      </c>
      <c r="C1" s="188"/>
      <c r="D1" s="188"/>
      <c r="E1" s="747"/>
      <c r="F1" s="188"/>
      <c r="G1" s="188"/>
      <c r="H1" s="188"/>
      <c r="I1" s="188"/>
      <c r="J1" s="1213"/>
      <c r="K1" s="188"/>
      <c r="L1" s="188"/>
      <c r="M1" s="188"/>
      <c r="N1" s="188"/>
      <c r="O1" s="188"/>
      <c r="P1" s="188"/>
      <c r="Q1" s="1184"/>
      <c r="R1" s="1184"/>
      <c r="S1" s="1184"/>
      <c r="T1" s="1184"/>
      <c r="U1" s="1279"/>
      <c r="V1" s="1796"/>
      <c r="W1" s="1796"/>
      <c r="X1"/>
      <c r="Y1"/>
      <c r="Z1"/>
      <c r="AA1"/>
      <c r="AB1"/>
      <c r="AC1"/>
    </row>
    <row r="2" spans="2:37" s="216" customFormat="1" ht="13.5" customHeight="1">
      <c r="C2" s="216" t="s">
        <v>67</v>
      </c>
      <c r="D2" s="216" t="s">
        <v>68</v>
      </c>
      <c r="E2" s="216" t="s">
        <v>69</v>
      </c>
      <c r="F2" s="216" t="s">
        <v>70</v>
      </c>
      <c r="G2" s="216" t="s">
        <v>71</v>
      </c>
      <c r="H2" s="216" t="s">
        <v>72</v>
      </c>
      <c r="I2" s="216" t="s">
        <v>73</v>
      </c>
      <c r="J2" s="216" t="s">
        <v>74</v>
      </c>
      <c r="K2" s="216" t="s">
        <v>75</v>
      </c>
      <c r="L2" s="216" t="s">
        <v>76</v>
      </c>
      <c r="M2" s="216" t="s">
        <v>77</v>
      </c>
      <c r="N2" s="216" t="s">
        <v>78</v>
      </c>
      <c r="O2" s="2171" t="s">
        <v>79</v>
      </c>
      <c r="P2" s="2171"/>
      <c r="Q2" s="2171"/>
      <c r="R2" s="2171"/>
      <c r="S2" s="2172" t="s">
        <v>80</v>
      </c>
      <c r="T2" s="2173"/>
      <c r="U2" s="2174"/>
      <c r="V2" s="1796"/>
      <c r="W2" s="1796"/>
      <c r="X2"/>
      <c r="Y2"/>
      <c r="Z2"/>
      <c r="AA2"/>
      <c r="AB2"/>
      <c r="AC2"/>
    </row>
    <row r="3" spans="2:37" s="218" customFormat="1" ht="38.25">
      <c r="B3" s="218" t="s">
        <v>81</v>
      </c>
      <c r="C3" s="2259" t="s">
        <v>82</v>
      </c>
      <c r="D3" s="2259" t="s">
        <v>82</v>
      </c>
      <c r="E3" s="2259" t="s">
        <v>82</v>
      </c>
      <c r="F3" s="2259" t="s">
        <v>82</v>
      </c>
      <c r="G3" s="2259" t="s">
        <v>82</v>
      </c>
      <c r="H3" s="2259" t="s">
        <v>82</v>
      </c>
      <c r="I3" s="2259" t="s">
        <v>82</v>
      </c>
      <c r="J3" s="2259" t="s">
        <v>82</v>
      </c>
      <c r="K3" s="2259" t="s">
        <v>82</v>
      </c>
      <c r="L3" s="2259" t="s">
        <v>82</v>
      </c>
      <c r="M3" s="2259" t="s">
        <v>82</v>
      </c>
      <c r="N3" s="2259" t="s">
        <v>82</v>
      </c>
      <c r="O3" s="1321" t="s">
        <v>82</v>
      </c>
      <c r="P3" s="1321" t="s">
        <v>83</v>
      </c>
      <c r="Q3" s="1321" t="s">
        <v>84</v>
      </c>
      <c r="R3" s="1368" t="s">
        <v>85</v>
      </c>
      <c r="S3" s="1369" t="s">
        <v>86</v>
      </c>
      <c r="T3" s="1369" t="s">
        <v>87</v>
      </c>
      <c r="U3" s="1369" t="s">
        <v>88</v>
      </c>
      <c r="V3" s="1796"/>
      <c r="W3" s="1796"/>
      <c r="X3"/>
      <c r="Y3"/>
      <c r="Z3"/>
      <c r="AA3"/>
      <c r="AB3"/>
      <c r="AC3" s="2260"/>
      <c r="AD3" s="2261"/>
      <c r="AE3" s="2261"/>
      <c r="AF3" s="2261"/>
      <c r="AG3" s="2261" t="s">
        <v>89</v>
      </c>
      <c r="AH3" s="2261"/>
      <c r="AI3" s="2261"/>
      <c r="AJ3" s="2261"/>
      <c r="AK3" s="2261"/>
    </row>
    <row r="4" spans="2:37">
      <c r="C4" s="1173"/>
      <c r="D4" s="1173"/>
      <c r="E4" s="1173"/>
      <c r="F4" s="1173"/>
      <c r="G4" s="1173"/>
      <c r="H4" s="1173"/>
      <c r="I4" s="1173"/>
      <c r="J4" s="1173"/>
      <c r="K4" s="1173"/>
      <c r="L4" s="1173"/>
      <c r="M4" s="1173"/>
      <c r="N4" s="1173"/>
      <c r="O4" s="1290"/>
      <c r="P4" s="1290"/>
      <c r="Q4" s="1290"/>
      <c r="R4" s="1290"/>
      <c r="S4" s="1290"/>
      <c r="T4" s="1291"/>
      <c r="U4" s="1291"/>
      <c r="AC4" s="2260" t="s">
        <v>90</v>
      </c>
      <c r="AD4" s="2262"/>
      <c r="AE4" s="2262"/>
      <c r="AF4" s="2262"/>
      <c r="AG4" s="2262" t="s">
        <v>84</v>
      </c>
      <c r="AH4" s="2262" t="s">
        <v>83</v>
      </c>
      <c r="AI4" s="2262" t="s">
        <v>91</v>
      </c>
      <c r="AJ4" s="2262" t="s">
        <v>92</v>
      </c>
      <c r="AK4" s="2262" t="s">
        <v>93</v>
      </c>
    </row>
    <row r="5" spans="2:37">
      <c r="B5" s="1324" t="s">
        <v>94</v>
      </c>
      <c r="C5" s="2263">
        <f>C7</f>
        <v>9527.0890678901505</v>
      </c>
      <c r="D5" s="2263">
        <f t="shared" ref="D5:N5" si="0">D7</f>
        <v>8782.1226891770075</v>
      </c>
      <c r="E5" s="2263">
        <f t="shared" si="0"/>
        <v>9473.1389457635578</v>
      </c>
      <c r="F5" s="2263">
        <f t="shared" si="0"/>
        <v>9362.5379277570137</v>
      </c>
      <c r="G5" s="2263">
        <f t="shared" si="0"/>
        <v>9772.4636011247203</v>
      </c>
      <c r="H5" s="2263">
        <f t="shared" si="0"/>
        <v>9466.6859017027655</v>
      </c>
      <c r="I5" s="2263">
        <f t="shared" si="0"/>
        <v>9614.0551493624207</v>
      </c>
      <c r="J5" s="2263">
        <f t="shared" si="0"/>
        <v>9618.249694990036</v>
      </c>
      <c r="K5" s="2263">
        <f t="shared" si="0"/>
        <v>9285.1868915961477</v>
      </c>
      <c r="L5" s="2263">
        <f t="shared" si="0"/>
        <v>9720.4441759907804</v>
      </c>
      <c r="M5" s="2263">
        <f t="shared" si="0"/>
        <v>9418.3469512907541</v>
      </c>
      <c r="N5" s="2263">
        <f t="shared" si="0"/>
        <v>10293.442668578569</v>
      </c>
      <c r="O5" s="2263">
        <f>SUM(C5,D5,E5,F5,G5,H5,I5,J5,K5,L5,M5,N5)</f>
        <v>114333.76366522392</v>
      </c>
      <c r="P5" s="2263">
        <v>108391.84712491049</v>
      </c>
      <c r="Q5" s="2263">
        <v>105542.99124400002</v>
      </c>
      <c r="R5" s="1325">
        <v>115899.62011364261</v>
      </c>
      <c r="S5" s="2264">
        <f>O5/P5-1</f>
        <v>5.4818851213652486E-2</v>
      </c>
      <c r="T5" s="2264">
        <f>P5/Q5-1</f>
        <v>2.6992373887948062E-2</v>
      </c>
      <c r="U5" s="1606">
        <f>O5/R5-1</f>
        <v>-1.3510453674337564E-2</v>
      </c>
      <c r="V5" s="1795">
        <v>108887.35532863958</v>
      </c>
      <c r="W5" s="1802">
        <f>P5-V5</f>
        <v>-495.50820372908493</v>
      </c>
      <c r="AC5" s="2260"/>
      <c r="AD5" s="2262"/>
      <c r="AE5" s="2262"/>
      <c r="AF5" s="2262"/>
      <c r="AG5" s="2262">
        <f>+AG8-Q5</f>
        <v>0</v>
      </c>
      <c r="AH5" s="2262">
        <f>AH8-P5</f>
        <v>495.50820372908493</v>
      </c>
      <c r="AI5" s="2265">
        <f>AI8-O5</f>
        <v>2.6070812600664794E-4</v>
      </c>
      <c r="AJ5" s="2262"/>
      <c r="AK5" s="2262"/>
    </row>
    <row r="6" spans="2:37" s="27" customFormat="1" hidden="1" outlineLevel="1">
      <c r="B6" s="232" t="s">
        <v>95</v>
      </c>
      <c r="C6" s="2266">
        <v>0</v>
      </c>
      <c r="D6" s="2266">
        <v>0</v>
      </c>
      <c r="E6" s="2266">
        <v>0</v>
      </c>
      <c r="F6" s="2266">
        <v>0</v>
      </c>
      <c r="G6" s="2266">
        <v>0</v>
      </c>
      <c r="H6" s="2266">
        <v>0</v>
      </c>
      <c r="I6" s="2266">
        <v>0</v>
      </c>
      <c r="J6" s="2266">
        <v>0</v>
      </c>
      <c r="K6" s="2266">
        <v>0</v>
      </c>
      <c r="L6" s="2266">
        <v>0</v>
      </c>
      <c r="M6" s="2266">
        <v>0</v>
      </c>
      <c r="N6" s="2266">
        <v>0</v>
      </c>
      <c r="O6" s="2266"/>
      <c r="P6" s="2266"/>
      <c r="Q6" s="2266">
        <v>0</v>
      </c>
      <c r="R6" s="1292"/>
      <c r="S6" s="1901"/>
      <c r="T6" s="1901" t="e">
        <f t="shared" ref="T6:T54" si="1">P6/Q6-1</f>
        <v>#DIV/0!</v>
      </c>
      <c r="U6" s="1294"/>
      <c r="V6" s="1795"/>
      <c r="W6" s="1802">
        <f t="shared" ref="W6:W54" si="2">P6-V6</f>
        <v>0</v>
      </c>
      <c r="X6"/>
      <c r="Y6"/>
      <c r="Z6"/>
      <c r="AA6"/>
      <c r="AB6"/>
      <c r="AC6" s="2260" t="s">
        <v>94</v>
      </c>
      <c r="AD6" s="2267"/>
      <c r="AE6" s="2267"/>
      <c r="AF6" s="2267"/>
      <c r="AG6" s="2267">
        <v>105542.99124400002</v>
      </c>
      <c r="AH6" s="2267">
        <v>108887.35532863958</v>
      </c>
      <c r="AI6" s="2267">
        <v>114333.76392593204</v>
      </c>
      <c r="AJ6" s="2267">
        <v>3.1687220962952178E-2</v>
      </c>
      <c r="AK6" s="2267">
        <v>5.0018742588194165E-2</v>
      </c>
    </row>
    <row r="7" spans="2:37" s="27" customFormat="1" outlineLevel="1">
      <c r="B7" s="234" t="s">
        <v>96</v>
      </c>
      <c r="C7" s="1572">
        <f t="shared" ref="C7:D7" si="3">C8</f>
        <v>9527.0890678901505</v>
      </c>
      <c r="D7" s="1572">
        <f t="shared" si="3"/>
        <v>8782.1226891770075</v>
      </c>
      <c r="E7" s="1572">
        <f>E8</f>
        <v>9473.1389457635578</v>
      </c>
      <c r="F7" s="1572">
        <f t="shared" ref="F7:Q7" si="4">F8</f>
        <v>9362.5379277570137</v>
      </c>
      <c r="G7" s="1572">
        <f t="shared" si="4"/>
        <v>9772.4636011247203</v>
      </c>
      <c r="H7" s="1572">
        <f t="shared" si="4"/>
        <v>9466.6859017027655</v>
      </c>
      <c r="I7" s="1572">
        <f t="shared" si="4"/>
        <v>9614.0551493624207</v>
      </c>
      <c r="J7" s="1572">
        <f t="shared" si="4"/>
        <v>9618.249694990036</v>
      </c>
      <c r="K7" s="1572">
        <f t="shared" si="4"/>
        <v>9285.1868915961477</v>
      </c>
      <c r="L7" s="1572">
        <f t="shared" si="4"/>
        <v>9720.4441759907804</v>
      </c>
      <c r="M7" s="1572">
        <f t="shared" si="4"/>
        <v>9418.3469512907541</v>
      </c>
      <c r="N7" s="1572">
        <f t="shared" si="4"/>
        <v>10293.442668578569</v>
      </c>
      <c r="O7" s="1572">
        <f t="shared" si="4"/>
        <v>114333.76366522392</v>
      </c>
      <c r="P7" s="1572">
        <v>108391.84712491049</v>
      </c>
      <c r="Q7" s="1572">
        <f t="shared" si="4"/>
        <v>105542.99124400002</v>
      </c>
      <c r="R7" s="1295">
        <v>115899.62011364261</v>
      </c>
      <c r="S7" s="1902">
        <f>O7/P7-1</f>
        <v>5.4818851213652486E-2</v>
      </c>
      <c r="T7" s="1902">
        <f t="shared" si="1"/>
        <v>2.6992373887948062E-2</v>
      </c>
      <c r="U7" s="1296">
        <f>O7/R7-1</f>
        <v>-1.3510453674337564E-2</v>
      </c>
      <c r="V7" s="1795">
        <v>108887.35532863958</v>
      </c>
      <c r="W7" s="1802">
        <f t="shared" si="2"/>
        <v>-495.50820372908493</v>
      </c>
      <c r="X7"/>
      <c r="Y7"/>
      <c r="Z7"/>
      <c r="AA7"/>
      <c r="AB7"/>
      <c r="AC7" s="2260"/>
      <c r="AD7" s="2267" t="s">
        <v>95</v>
      </c>
      <c r="AE7" s="2267"/>
      <c r="AF7" s="2267"/>
      <c r="AG7" s="2267"/>
      <c r="AH7" s="2267"/>
      <c r="AI7" s="2267"/>
      <c r="AJ7" s="2267" t="e">
        <v>#DIV/0!</v>
      </c>
      <c r="AK7" s="2267" t="e">
        <v>#DIV/0!</v>
      </c>
    </row>
    <row r="8" spans="2:37" s="104" customFormat="1" outlineLevel="1">
      <c r="B8" s="233" t="s">
        <v>97</v>
      </c>
      <c r="C8" s="1573">
        <f>'CA Mobile'!C7</f>
        <v>9527.0890678901505</v>
      </c>
      <c r="D8" s="1573">
        <f>'CA Mobile'!D7</f>
        <v>8782.1226891770075</v>
      </c>
      <c r="E8" s="1573">
        <f>'CA Mobile'!E7</f>
        <v>9473.1389457635578</v>
      </c>
      <c r="F8" s="1573">
        <f>'CA Mobile'!F7</f>
        <v>9362.5379277570137</v>
      </c>
      <c r="G8" s="1573">
        <f>'CA Mobile'!G7</f>
        <v>9772.4636011247203</v>
      </c>
      <c r="H8" s="1573">
        <f>'CA Mobile'!H7</f>
        <v>9466.6859017027655</v>
      </c>
      <c r="I8" s="1573">
        <f>'CA Mobile'!I7</f>
        <v>9614.0551493624207</v>
      </c>
      <c r="J8" s="1573">
        <f>'CA Mobile'!J7</f>
        <v>9618.249694990036</v>
      </c>
      <c r="K8" s="1573">
        <f>'CA Mobile'!K7</f>
        <v>9285.1868915961477</v>
      </c>
      <c r="L8" s="1573">
        <f>'CA Mobile'!L7</f>
        <v>9720.4441759907804</v>
      </c>
      <c r="M8" s="1573">
        <f>'CA Mobile'!M7</f>
        <v>9418.3469512907541</v>
      </c>
      <c r="N8" s="1573">
        <f>'CA Mobile'!N7</f>
        <v>10293.442668578569</v>
      </c>
      <c r="O8" s="1573">
        <f>'CA Mobile'!O7</f>
        <v>114333.76366522392</v>
      </c>
      <c r="P8" s="1573">
        <v>108391.84712491049</v>
      </c>
      <c r="Q8" s="1573">
        <f>+Q5</f>
        <v>105542.99124400002</v>
      </c>
      <c r="R8" s="1297">
        <v>115899.62011364261</v>
      </c>
      <c r="S8" s="1902">
        <f>O8/P8-1</f>
        <v>5.4818851213652486E-2</v>
      </c>
      <c r="T8" s="1902">
        <f t="shared" si="1"/>
        <v>2.6992373887948062E-2</v>
      </c>
      <c r="U8" s="1296">
        <f>O8/R8-1</f>
        <v>-1.3510453674337564E-2</v>
      </c>
      <c r="V8" s="1795">
        <v>108887.35532863958</v>
      </c>
      <c r="W8" s="1802">
        <f t="shared" si="2"/>
        <v>-495.50820372908493</v>
      </c>
      <c r="X8"/>
      <c r="Y8"/>
      <c r="Z8"/>
      <c r="AA8"/>
      <c r="AB8"/>
      <c r="AC8" s="2260"/>
      <c r="AD8" s="2268" t="s">
        <v>96</v>
      </c>
      <c r="AE8" s="2268"/>
      <c r="AF8" s="2268"/>
      <c r="AG8" s="2268">
        <v>105542.99124400002</v>
      </c>
      <c r="AH8" s="2268">
        <v>108887.35532863958</v>
      </c>
      <c r="AI8" s="2268">
        <v>114333.76392593204</v>
      </c>
      <c r="AJ8" s="2268">
        <v>3.1687220962952178E-2</v>
      </c>
      <c r="AK8" s="2268">
        <v>5.0018742588194165E-2</v>
      </c>
    </row>
    <row r="9" spans="2:37" s="105" customFormat="1" hidden="1" outlineLevel="1">
      <c r="B9" s="322"/>
      <c r="C9" s="878">
        <v>0</v>
      </c>
      <c r="D9" s="878">
        <v>0</v>
      </c>
      <c r="E9" s="878">
        <v>0</v>
      </c>
      <c r="F9" s="878">
        <v>0</v>
      </c>
      <c r="G9" s="878">
        <v>0</v>
      </c>
      <c r="H9" s="878">
        <v>0</v>
      </c>
      <c r="I9" s="878">
        <v>0</v>
      </c>
      <c r="J9" s="878">
        <v>0</v>
      </c>
      <c r="K9" s="878">
        <v>0</v>
      </c>
      <c r="L9" s="878">
        <v>0</v>
      </c>
      <c r="M9" s="878">
        <v>0</v>
      </c>
      <c r="N9" s="878">
        <v>0</v>
      </c>
      <c r="O9" s="878"/>
      <c r="P9" s="878"/>
      <c r="Q9" s="878">
        <v>0</v>
      </c>
      <c r="R9" s="1298"/>
      <c r="S9" s="1901">
        <f>O9-Q9</f>
        <v>0</v>
      </c>
      <c r="T9" s="1901" t="e">
        <f t="shared" si="1"/>
        <v>#DIV/0!</v>
      </c>
      <c r="U9" s="1296" t="e">
        <f>O9/R9-1</f>
        <v>#DIV/0!</v>
      </c>
      <c r="V9" s="1795"/>
      <c r="W9" s="1802">
        <f t="shared" si="2"/>
        <v>0</v>
      </c>
      <c r="X9"/>
      <c r="Y9"/>
      <c r="Z9"/>
      <c r="AA9"/>
      <c r="AB9"/>
      <c r="AC9" s="2260"/>
      <c r="AD9" s="2269"/>
      <c r="AE9" s="2269"/>
      <c r="AF9" s="2269"/>
      <c r="AG9" s="2269"/>
      <c r="AH9" s="2269"/>
      <c r="AI9" s="2269"/>
      <c r="AJ9" s="2269"/>
      <c r="AK9" s="2269"/>
    </row>
    <row r="10" spans="2:37" s="105" customFormat="1" hidden="1" outlineLevel="1">
      <c r="B10" s="189" t="s">
        <v>98</v>
      </c>
      <c r="C10" s="1298">
        <v>0</v>
      </c>
      <c r="D10" s="1298">
        <v>0</v>
      </c>
      <c r="E10" s="1298">
        <v>0</v>
      </c>
      <c r="F10" s="1298">
        <v>0</v>
      </c>
      <c r="G10" s="1298">
        <v>0</v>
      </c>
      <c r="H10" s="1298">
        <v>0</v>
      </c>
      <c r="I10" s="1298">
        <v>0</v>
      </c>
      <c r="J10" s="1298">
        <v>0</v>
      </c>
      <c r="K10" s="1298">
        <v>0</v>
      </c>
      <c r="L10" s="1298">
        <v>0</v>
      </c>
      <c r="M10" s="1298">
        <v>0</v>
      </c>
      <c r="N10" s="1298">
        <v>0</v>
      </c>
      <c r="O10" s="1298"/>
      <c r="P10" s="1298"/>
      <c r="Q10" s="878">
        <v>0</v>
      </c>
      <c r="R10" s="1298"/>
      <c r="S10" s="1901">
        <f>O10-Q10</f>
        <v>0</v>
      </c>
      <c r="T10" s="1901" t="e">
        <f t="shared" si="1"/>
        <v>#DIV/0!</v>
      </c>
      <c r="U10" s="1296" t="e">
        <f>O10/R10-1</f>
        <v>#DIV/0!</v>
      </c>
      <c r="V10" s="1795"/>
      <c r="W10" s="1802">
        <f t="shared" si="2"/>
        <v>0</v>
      </c>
      <c r="X10"/>
      <c r="Y10"/>
      <c r="Z10"/>
      <c r="AA10"/>
      <c r="AB10"/>
      <c r="AC10" s="2260"/>
      <c r="AD10" s="2269" t="s">
        <v>98</v>
      </c>
      <c r="AE10" s="2269"/>
      <c r="AF10" s="2269"/>
      <c r="AG10" s="2269"/>
      <c r="AH10" s="2269"/>
      <c r="AI10" s="2269"/>
      <c r="AJ10" s="2269" t="e">
        <v>#DIV/0!</v>
      </c>
      <c r="AK10" s="2269" t="e">
        <v>#DIV/0!</v>
      </c>
    </row>
    <row r="11" spans="2:37" s="105" customFormat="1" hidden="1" outlineLevel="1">
      <c r="B11" s="189" t="s">
        <v>99</v>
      </c>
      <c r="C11" s="878">
        <v>0</v>
      </c>
      <c r="D11" s="878">
        <v>0</v>
      </c>
      <c r="E11" s="878">
        <v>0</v>
      </c>
      <c r="F11" s="878">
        <v>0</v>
      </c>
      <c r="G11" s="878">
        <v>0</v>
      </c>
      <c r="H11" s="878">
        <v>0</v>
      </c>
      <c r="I11" s="878">
        <v>0</v>
      </c>
      <c r="J11" s="878">
        <v>0</v>
      </c>
      <c r="K11" s="878">
        <v>0</v>
      </c>
      <c r="L11" s="878">
        <v>0</v>
      </c>
      <c r="M11" s="878">
        <v>0</v>
      </c>
      <c r="N11" s="878">
        <v>0</v>
      </c>
      <c r="O11" s="878"/>
      <c r="P11" s="878"/>
      <c r="Q11" s="878">
        <v>0</v>
      </c>
      <c r="R11" s="1298"/>
      <c r="S11" s="1901">
        <f>O11-Q11</f>
        <v>0</v>
      </c>
      <c r="T11" s="1901" t="e">
        <f t="shared" si="1"/>
        <v>#DIV/0!</v>
      </c>
      <c r="U11" s="1296" t="e">
        <f>O11/R11-1</f>
        <v>#DIV/0!</v>
      </c>
      <c r="V11" s="1795"/>
      <c r="W11" s="1802">
        <f t="shared" si="2"/>
        <v>0</v>
      </c>
      <c r="X11"/>
      <c r="Y11"/>
      <c r="Z11"/>
      <c r="AA11"/>
      <c r="AB11"/>
      <c r="AC11" s="2260"/>
      <c r="AD11" s="2269" t="s">
        <v>100</v>
      </c>
      <c r="AE11" s="2269"/>
      <c r="AF11" s="2269"/>
      <c r="AG11" s="2269"/>
      <c r="AH11" s="2269"/>
      <c r="AI11" s="2269"/>
      <c r="AJ11" s="2269"/>
      <c r="AK11" s="2269"/>
    </row>
    <row r="12" spans="2:37" collapsed="1">
      <c r="B12" s="181"/>
      <c r="C12" s="1298">
        <v>0</v>
      </c>
      <c r="D12" s="1298">
        <v>0</v>
      </c>
      <c r="E12" s="1298">
        <v>0</v>
      </c>
      <c r="F12" s="1298">
        <v>0</v>
      </c>
      <c r="G12" s="1298">
        <v>0</v>
      </c>
      <c r="H12" s="1298">
        <v>0</v>
      </c>
      <c r="I12" s="1298">
        <v>0</v>
      </c>
      <c r="J12" s="1298">
        <v>0</v>
      </c>
      <c r="K12" s="1298">
        <v>0</v>
      </c>
      <c r="L12" s="1298">
        <v>0</v>
      </c>
      <c r="M12" s="1298">
        <v>0</v>
      </c>
      <c r="N12" s="1298">
        <v>0</v>
      </c>
      <c r="O12" s="1298"/>
      <c r="P12" s="1298">
        <v>-7.200000254670158E-5</v>
      </c>
      <c r="Q12" s="878">
        <v>0</v>
      </c>
      <c r="R12" s="1298"/>
      <c r="S12" s="1901">
        <f>O12-Q12</f>
        <v>0</v>
      </c>
      <c r="T12" s="1901"/>
      <c r="U12" s="1296"/>
      <c r="V12" s="1795">
        <v>0</v>
      </c>
      <c r="W12" s="1802">
        <f t="shared" si="2"/>
        <v>-7.200000254670158E-5</v>
      </c>
      <c r="AC12" s="2260"/>
      <c r="AD12" s="2262"/>
      <c r="AE12" s="2262"/>
      <c r="AF12" s="2262"/>
      <c r="AG12" s="2262">
        <f>AG13+Q13</f>
        <v>0</v>
      </c>
      <c r="AH12" s="2262">
        <f>+AH13+P13</f>
        <v>49.564045368344523</v>
      </c>
      <c r="AI12" s="2262">
        <f>+AI13+O13</f>
        <v>0</v>
      </c>
      <c r="AJ12" s="2262"/>
      <c r="AK12" s="2262"/>
    </row>
    <row r="13" spans="2:37" s="17" customFormat="1">
      <c r="B13" s="1326" t="s">
        <v>101</v>
      </c>
      <c r="C13" s="1327">
        <f>C15</f>
        <v>-1517.7256466285753</v>
      </c>
      <c r="D13" s="1327">
        <f t="shared" ref="D13:N13" si="5">D15</f>
        <v>-1459.5802900228005</v>
      </c>
      <c r="E13" s="1327">
        <f t="shared" si="5"/>
        <v>-1580.7996652120419</v>
      </c>
      <c r="F13" s="1327">
        <f t="shared" si="5"/>
        <v>-1545.98100807425</v>
      </c>
      <c r="G13" s="1327">
        <f t="shared" si="5"/>
        <v>-1578.2509070112528</v>
      </c>
      <c r="H13" s="1327">
        <f t="shared" si="5"/>
        <v>-1551.4919381047412</v>
      </c>
      <c r="I13" s="1327">
        <f t="shared" si="5"/>
        <v>-1581.9013538304034</v>
      </c>
      <c r="J13" s="1327">
        <f t="shared" si="5"/>
        <v>-1573.4276087662799</v>
      </c>
      <c r="K13" s="1327">
        <f t="shared" si="5"/>
        <v>-1524.1222447669761</v>
      </c>
      <c r="L13" s="1327">
        <f t="shared" si="5"/>
        <v>-1575.9771187786093</v>
      </c>
      <c r="M13" s="1327">
        <f t="shared" si="5"/>
        <v>-1524.2465851013744</v>
      </c>
      <c r="N13" s="1327">
        <f t="shared" si="5"/>
        <v>-1637.9558655761525</v>
      </c>
      <c r="O13" s="1327">
        <f>SUM(C13,D13,E13,F13,G13,H13,I13,J13,K13,L13,M13,N13)</f>
        <v>-18651.460231873458</v>
      </c>
      <c r="P13" s="1327">
        <v>-17895.73276042971</v>
      </c>
      <c r="Q13" s="1327">
        <v>-15895.603854000001</v>
      </c>
      <c r="R13" s="1327">
        <v>-16769.806355672074</v>
      </c>
      <c r="S13" s="1643">
        <f>O13/P13-1</f>
        <v>4.222947903618568E-2</v>
      </c>
      <c r="T13" s="1643">
        <f t="shared" si="1"/>
        <v>0.12582906096558211</v>
      </c>
      <c r="U13" s="1328">
        <f>O13/R13-1</f>
        <v>0.11220486607258584</v>
      </c>
      <c r="V13" s="1795">
        <v>-17945.296805798054</v>
      </c>
      <c r="W13" s="1802">
        <f t="shared" si="2"/>
        <v>49.564045368344523</v>
      </c>
      <c r="X13"/>
      <c r="Y13"/>
      <c r="Z13"/>
      <c r="AA13"/>
      <c r="AB13"/>
      <c r="AC13" s="2260"/>
      <c r="AD13" s="2270" t="s">
        <v>101</v>
      </c>
      <c r="AE13" s="2270"/>
      <c r="AF13" s="2270"/>
      <c r="AG13" s="2270">
        <v>15895.603854000001</v>
      </c>
      <c r="AH13" s="2270">
        <v>17945.296805798054</v>
      </c>
      <c r="AI13" s="2270">
        <v>18651.460231873458</v>
      </c>
      <c r="AJ13" s="2270">
        <v>0.12894715863734008</v>
      </c>
      <c r="AK13" s="2270">
        <v>3.9350891418371337E-2</v>
      </c>
    </row>
    <row r="14" spans="2:37" hidden="1" outlineLevel="1">
      <c r="B14" s="191" t="s">
        <v>95</v>
      </c>
      <c r="C14" s="1574"/>
      <c r="D14" s="1574"/>
      <c r="E14" s="1574"/>
      <c r="F14" s="1574"/>
      <c r="G14" s="1574"/>
      <c r="H14" s="1575"/>
      <c r="I14" s="1574"/>
      <c r="J14" s="1574"/>
      <c r="K14" s="1574"/>
      <c r="L14" s="1574"/>
      <c r="M14" s="1574"/>
      <c r="N14" s="1574"/>
      <c r="O14" s="1298"/>
      <c r="P14" s="1298"/>
      <c r="Q14" s="878">
        <v>0</v>
      </c>
      <c r="R14" s="1298"/>
      <c r="S14" s="1901">
        <f>O14-Q14</f>
        <v>0</v>
      </c>
      <c r="T14" s="1901" t="e">
        <f t="shared" si="1"/>
        <v>#DIV/0!</v>
      </c>
      <c r="U14" s="1296"/>
      <c r="V14" s="1795"/>
      <c r="W14" s="1802">
        <f t="shared" si="2"/>
        <v>0</v>
      </c>
      <c r="AC14" s="2260"/>
      <c r="AD14" s="2262" t="s">
        <v>95</v>
      </c>
      <c r="AE14" s="2262"/>
      <c r="AF14" s="2262"/>
      <c r="AG14" s="2262"/>
      <c r="AH14" s="2262"/>
      <c r="AI14" s="2262"/>
      <c r="AJ14" s="2262" t="e">
        <v>#DIV/0!</v>
      </c>
      <c r="AK14" s="2262" t="e">
        <v>#DIV/0!</v>
      </c>
    </row>
    <row r="15" spans="2:37" outlineLevel="1">
      <c r="B15" s="191" t="s">
        <v>96</v>
      </c>
      <c r="C15" s="1574">
        <f>C16</f>
        <v>-1517.7256466285753</v>
      </c>
      <c r="D15" s="1574">
        <f t="shared" ref="D15:N15" si="6">D16</f>
        <v>-1459.5802900228005</v>
      </c>
      <c r="E15" s="1574">
        <f t="shared" si="6"/>
        <v>-1580.7996652120419</v>
      </c>
      <c r="F15" s="1574">
        <f t="shared" si="6"/>
        <v>-1545.98100807425</v>
      </c>
      <c r="G15" s="1574">
        <f t="shared" si="6"/>
        <v>-1578.2509070112528</v>
      </c>
      <c r="H15" s="1574">
        <f t="shared" si="6"/>
        <v>-1551.4919381047412</v>
      </c>
      <c r="I15" s="1574">
        <f t="shared" si="6"/>
        <v>-1581.9013538304034</v>
      </c>
      <c r="J15" s="1574">
        <f t="shared" si="6"/>
        <v>-1573.4276087662799</v>
      </c>
      <c r="K15" s="1574">
        <f t="shared" si="6"/>
        <v>-1524.1222447669761</v>
      </c>
      <c r="L15" s="1574">
        <f t="shared" si="6"/>
        <v>-1575.9771187786093</v>
      </c>
      <c r="M15" s="1574">
        <f t="shared" si="6"/>
        <v>-1524.2465851013744</v>
      </c>
      <c r="N15" s="1574">
        <f t="shared" si="6"/>
        <v>-1637.9558655761525</v>
      </c>
      <c r="O15" s="1298">
        <f>O13</f>
        <v>-18651.460231873458</v>
      </c>
      <c r="P15" s="1298">
        <v>-17895.73276042971</v>
      </c>
      <c r="Q15" s="878">
        <v>-15895.603854000001</v>
      </c>
      <c r="R15" s="1298">
        <v>-16769.806355672074</v>
      </c>
      <c r="S15" s="1902">
        <f>O15/P15-1</f>
        <v>4.222947903618568E-2</v>
      </c>
      <c r="T15" s="1902">
        <f t="shared" si="1"/>
        <v>0.12582906096558211</v>
      </c>
      <c r="U15" s="1296">
        <f>O15/R15-1</f>
        <v>0.11220486607258584</v>
      </c>
      <c r="V15" s="1795">
        <v>-17945.296805798054</v>
      </c>
      <c r="W15" s="1802">
        <f t="shared" si="2"/>
        <v>49.564045368344523</v>
      </c>
      <c r="AC15" s="2260"/>
      <c r="AD15" s="2262" t="s">
        <v>96</v>
      </c>
      <c r="AE15" s="2262"/>
      <c r="AF15" s="2262"/>
      <c r="AG15" s="2262">
        <v>15895.603854000001</v>
      </c>
      <c r="AH15" s="2262">
        <v>17945.296805798054</v>
      </c>
      <c r="AI15" s="2262">
        <v>18651.460231873458</v>
      </c>
      <c r="AJ15" s="2262">
        <v>0.12894715863734008</v>
      </c>
      <c r="AK15" s="2262">
        <v>3.9350891418371337E-2</v>
      </c>
    </row>
    <row r="16" spans="2:37" s="104" customFormat="1" outlineLevel="1">
      <c r="B16" s="233" t="s">
        <v>97</v>
      </c>
      <c r="C16" s="1573">
        <f>'Marge Mobile '!C39</f>
        <v>-1517.7256466285753</v>
      </c>
      <c r="D16" s="1573">
        <f>'Marge Mobile '!D39</f>
        <v>-1459.5802900228005</v>
      </c>
      <c r="E16" s="1573">
        <f>'Marge Mobile '!E39</f>
        <v>-1580.7996652120419</v>
      </c>
      <c r="F16" s="1573">
        <f>'Marge Mobile '!F39</f>
        <v>-1545.98100807425</v>
      </c>
      <c r="G16" s="1573">
        <f>'Marge Mobile '!G39</f>
        <v>-1578.2509070112528</v>
      </c>
      <c r="H16" s="1573">
        <f>'Marge Mobile '!H39</f>
        <v>-1551.4919381047412</v>
      </c>
      <c r="I16" s="1573">
        <f>'Marge Mobile '!I39</f>
        <v>-1581.9013538304034</v>
      </c>
      <c r="J16" s="1573">
        <f>'Marge Mobile '!J39</f>
        <v>-1573.4276087662799</v>
      </c>
      <c r="K16" s="1573">
        <f>'Marge Mobile '!K39</f>
        <v>-1524.1222447669761</v>
      </c>
      <c r="L16" s="1573">
        <f>'Marge Mobile '!L39</f>
        <v>-1575.9771187786093</v>
      </c>
      <c r="M16" s="1573">
        <f>'Marge Mobile '!M39</f>
        <v>-1524.2465851013744</v>
      </c>
      <c r="N16" s="1573">
        <f>'Marge Mobile '!N39</f>
        <v>-1637.9558655761525</v>
      </c>
      <c r="O16" s="1297">
        <f>O13</f>
        <v>-18651.460231873458</v>
      </c>
      <c r="P16" s="1297">
        <v>-17895.73276042971</v>
      </c>
      <c r="Q16" s="878">
        <v>-15895.603854000001</v>
      </c>
      <c r="R16" s="1297">
        <v>-16769.806355672074</v>
      </c>
      <c r="S16" s="1902">
        <f>O16/P16-1</f>
        <v>4.222947903618568E-2</v>
      </c>
      <c r="T16" s="1902">
        <f t="shared" si="1"/>
        <v>0.12582906096558211</v>
      </c>
      <c r="U16" s="1296">
        <f>O16/R16-1</f>
        <v>0.11220486607258584</v>
      </c>
      <c r="V16" s="1795">
        <v>-17945.296805798054</v>
      </c>
      <c r="W16" s="1802">
        <f t="shared" si="2"/>
        <v>49.564045368344523</v>
      </c>
      <c r="X16"/>
      <c r="Y16"/>
      <c r="Z16"/>
      <c r="AA16"/>
      <c r="AB16"/>
      <c r="AC16" s="2260"/>
      <c r="AD16" s="2268"/>
      <c r="AE16" s="2268"/>
      <c r="AF16" s="2268"/>
      <c r="AG16" s="2268">
        <f>+Q18-AG17</f>
        <v>0</v>
      </c>
      <c r="AH16" s="2268">
        <f>AH17-P18</f>
        <v>445.9441583607404</v>
      </c>
      <c r="AI16" s="2271">
        <f>AI17-O18</f>
        <v>2.6070812600664794E-4</v>
      </c>
      <c r="AJ16" s="2268"/>
      <c r="AK16" s="2268"/>
    </row>
    <row r="17" spans="2:37">
      <c r="B17" s="181"/>
      <c r="C17" s="1298">
        <v>0</v>
      </c>
      <c r="D17" s="1298">
        <v>0</v>
      </c>
      <c r="E17" s="1298">
        <v>0</v>
      </c>
      <c r="F17" s="1298">
        <v>0</v>
      </c>
      <c r="G17" s="1298">
        <v>0</v>
      </c>
      <c r="H17" s="1298">
        <v>0</v>
      </c>
      <c r="I17" s="1298">
        <v>0</v>
      </c>
      <c r="J17" s="1298">
        <v>0</v>
      </c>
      <c r="K17" s="1298">
        <v>0</v>
      </c>
      <c r="L17" s="1298">
        <v>0</v>
      </c>
      <c r="M17" s="1298">
        <v>0</v>
      </c>
      <c r="N17" s="1298">
        <v>0</v>
      </c>
      <c r="O17" s="1298"/>
      <c r="P17" s="1298">
        <v>9.2828847467899323E-2</v>
      </c>
      <c r="Q17" s="878">
        <v>0</v>
      </c>
      <c r="R17" s="1298"/>
      <c r="S17" s="1901">
        <f>O17-Q17</f>
        <v>0</v>
      </c>
      <c r="T17" s="1901"/>
      <c r="U17" s="1296"/>
      <c r="V17" s="1795">
        <v>0</v>
      </c>
      <c r="W17" s="1802">
        <f t="shared" si="2"/>
        <v>9.2828847467899323E-2</v>
      </c>
      <c r="AC17" s="2260" t="s">
        <v>102</v>
      </c>
      <c r="AD17" s="2262"/>
      <c r="AE17" s="2262"/>
      <c r="AF17" s="2262"/>
      <c r="AG17" s="2262">
        <v>89647.387390000018</v>
      </c>
      <c r="AH17" s="2262">
        <v>90942.058522841515</v>
      </c>
      <c r="AI17" s="2262">
        <v>95682.303694058588</v>
      </c>
      <c r="AJ17" s="2262">
        <v>1.4441816661194817E-2</v>
      </c>
      <c r="AK17" s="2262">
        <v>5.2123794515015254E-2</v>
      </c>
    </row>
    <row r="18" spans="2:37" s="17" customFormat="1">
      <c r="B18" s="1326" t="s">
        <v>102</v>
      </c>
      <c r="C18" s="1327">
        <f>C5+C13</f>
        <v>8009.3634212615752</v>
      </c>
      <c r="D18" s="1327">
        <f t="shared" ref="D18:N18" si="7">D5+D13</f>
        <v>7322.5423991542066</v>
      </c>
      <c r="E18" s="1327">
        <f t="shared" si="7"/>
        <v>7892.3392805515159</v>
      </c>
      <c r="F18" s="1327">
        <f t="shared" si="7"/>
        <v>7816.5569196827637</v>
      </c>
      <c r="G18" s="1327">
        <f t="shared" si="7"/>
        <v>8194.2126941134666</v>
      </c>
      <c r="H18" s="1327">
        <f t="shared" si="7"/>
        <v>7915.1939635980243</v>
      </c>
      <c r="I18" s="1327">
        <f t="shared" si="7"/>
        <v>8032.1537955320173</v>
      </c>
      <c r="J18" s="1327">
        <f t="shared" si="7"/>
        <v>8044.8220862237558</v>
      </c>
      <c r="K18" s="1327">
        <f t="shared" si="7"/>
        <v>7761.0646468291716</v>
      </c>
      <c r="L18" s="1327">
        <f t="shared" si="7"/>
        <v>8144.4670572121713</v>
      </c>
      <c r="M18" s="1327">
        <f t="shared" si="7"/>
        <v>7894.1003661893792</v>
      </c>
      <c r="N18" s="1327">
        <f t="shared" si="7"/>
        <v>8655.4868030024172</v>
      </c>
      <c r="O18" s="1327">
        <f>+O5+O13</f>
        <v>95682.303433350462</v>
      </c>
      <c r="P18" s="1327">
        <v>90496.114364480774</v>
      </c>
      <c r="Q18" s="1327">
        <v>89647.387390000018</v>
      </c>
      <c r="R18" s="1327">
        <v>99129.813757970536</v>
      </c>
      <c r="S18" s="1643">
        <f>O18/P18-1</f>
        <v>5.7308417110395249E-2</v>
      </c>
      <c r="T18" s="1643">
        <f t="shared" si="1"/>
        <v>9.4673921816423867E-3</v>
      </c>
      <c r="U18" s="1328">
        <f>O18/R18-1</f>
        <v>-3.4777734305416086E-2</v>
      </c>
      <c r="V18" s="1795">
        <v>90942.058522841515</v>
      </c>
      <c r="W18" s="1802">
        <f t="shared" si="2"/>
        <v>-445.9441583607404</v>
      </c>
      <c r="X18"/>
      <c r="Y18"/>
      <c r="Z18"/>
      <c r="AA18"/>
      <c r="AB18"/>
      <c r="AC18" s="2260"/>
      <c r="AD18" s="2270" t="s">
        <v>103</v>
      </c>
      <c r="AE18" s="2270"/>
      <c r="AF18" s="2270"/>
      <c r="AG18" s="2270">
        <v>0.84939214185002887</v>
      </c>
      <c r="AH18" s="2270">
        <v>0.83519393274236242</v>
      </c>
      <c r="AI18" s="2270">
        <v>0.83686830913783017</v>
      </c>
      <c r="AJ18" s="2270">
        <v>-1.4198209107666449</v>
      </c>
      <c r="AK18" s="2270">
        <v>0.16743763954677471</v>
      </c>
    </row>
    <row r="19" spans="2:37" s="663" customFormat="1">
      <c r="B19" s="664" t="s">
        <v>104</v>
      </c>
      <c r="C19" s="1576">
        <f>C18/C5</f>
        <v>0.84069366457967964</v>
      </c>
      <c r="D19" s="1576">
        <f t="shared" ref="D19:N19" si="8">D18/D5</f>
        <v>0.83380096797991998</v>
      </c>
      <c r="E19" s="1576">
        <f t="shared" si="8"/>
        <v>0.83312820868958282</v>
      </c>
      <c r="F19" s="1576">
        <f t="shared" si="8"/>
        <v>0.83487586165168992</v>
      </c>
      <c r="G19" s="1576">
        <f t="shared" si="8"/>
        <v>0.83850020103123113</v>
      </c>
      <c r="H19" s="1577">
        <f>H18/H5</f>
        <v>0.83611033954071767</v>
      </c>
      <c r="I19" s="1576">
        <v>0.73060124976745133</v>
      </c>
      <c r="J19" s="1576">
        <f t="shared" si="8"/>
        <v>0.83641227264188733</v>
      </c>
      <c r="K19" s="1576">
        <f t="shared" si="8"/>
        <v>0.83585443539683291</v>
      </c>
      <c r="L19" s="1576">
        <f t="shared" si="8"/>
        <v>0.83786984522052732</v>
      </c>
      <c r="M19" s="1576">
        <f t="shared" si="8"/>
        <v>0.83816198394639918</v>
      </c>
      <c r="N19" s="1576">
        <f t="shared" si="8"/>
        <v>0.84087385354793653</v>
      </c>
      <c r="O19" s="1299">
        <f>+O18/O5</f>
        <v>0.83686830876585117</v>
      </c>
      <c r="P19" s="1299">
        <v>0.83489779688128463</v>
      </c>
      <c r="Q19" s="1337">
        <v>0.84939214185002887</v>
      </c>
      <c r="R19" s="1299">
        <v>0.85530749506142612</v>
      </c>
      <c r="S19" s="1902">
        <f>O19/P19-1</f>
        <v>2.3601833564865782E-3</v>
      </c>
      <c r="T19" s="1902">
        <f t="shared" si="1"/>
        <v>-1.7064373749885009E-2</v>
      </c>
      <c r="U19" s="1296">
        <f>O19/R19-1</f>
        <v>-2.1558546373138809E-2</v>
      </c>
      <c r="V19" s="1795">
        <v>0.83519393274236242</v>
      </c>
      <c r="W19" s="1802">
        <f t="shared" si="2"/>
        <v>-2.9613586107779533E-4</v>
      </c>
      <c r="X19"/>
      <c r="Y19"/>
      <c r="Z19"/>
      <c r="AA19"/>
      <c r="AB19"/>
      <c r="AC19" s="2260"/>
      <c r="AD19" s="2270" t="s">
        <v>95</v>
      </c>
      <c r="AE19" s="2270"/>
      <c r="AF19" s="2270"/>
      <c r="AG19" s="2270"/>
      <c r="AH19" s="2270"/>
      <c r="AI19" s="2270"/>
      <c r="AJ19" s="2270" t="e">
        <v>#DIV/0!</v>
      </c>
      <c r="AK19" s="2270" t="e">
        <v>#DIV/0!</v>
      </c>
    </row>
    <row r="20" spans="2:37" hidden="1" outlineLevel="1">
      <c r="B20" s="191" t="s">
        <v>95</v>
      </c>
      <c r="C20" s="1574"/>
      <c r="D20" s="1574"/>
      <c r="E20" s="1574"/>
      <c r="F20" s="1574"/>
      <c r="G20" s="1574"/>
      <c r="H20" s="1578"/>
      <c r="I20" s="1574"/>
      <c r="J20" s="1574"/>
      <c r="K20" s="1574"/>
      <c r="L20" s="1574"/>
      <c r="M20" s="1574"/>
      <c r="N20" s="1574"/>
      <c r="O20" s="1298"/>
      <c r="P20" s="1298"/>
      <c r="Q20" s="878"/>
      <c r="R20" s="1298"/>
      <c r="S20" s="1901">
        <f>O20-Q20</f>
        <v>0</v>
      </c>
      <c r="T20" s="1901" t="e">
        <f t="shared" si="1"/>
        <v>#DIV/0!</v>
      </c>
      <c r="U20" s="1296"/>
      <c r="V20" s="1795"/>
      <c r="W20" s="1802">
        <f t="shared" si="2"/>
        <v>0</v>
      </c>
      <c r="AC20" s="2260"/>
      <c r="AD20" s="2262" t="s">
        <v>103</v>
      </c>
      <c r="AE20" s="2262"/>
      <c r="AF20" s="2262"/>
      <c r="AG20" s="2262" t="e">
        <v>#DIV/0!</v>
      </c>
      <c r="AH20" s="2262" t="e">
        <v>#DIV/0!</v>
      </c>
      <c r="AI20" s="2262" t="e">
        <v>#DIV/0!</v>
      </c>
      <c r="AJ20" s="2262" t="e">
        <v>#DIV/0!</v>
      </c>
      <c r="AK20" s="2262" t="e">
        <v>#DIV/0!</v>
      </c>
    </row>
    <row r="21" spans="2:37" outlineLevel="1">
      <c r="B21" s="191" t="s">
        <v>96</v>
      </c>
      <c r="C21" s="1574">
        <f>C18</f>
        <v>8009.3634212615752</v>
      </c>
      <c r="D21" s="1574">
        <f t="shared" ref="D21:N21" si="9">D18</f>
        <v>7322.5423991542066</v>
      </c>
      <c r="E21" s="1574">
        <f t="shared" si="9"/>
        <v>7892.3392805515159</v>
      </c>
      <c r="F21" s="1574">
        <f t="shared" si="9"/>
        <v>7816.5569196827637</v>
      </c>
      <c r="G21" s="1574">
        <f t="shared" si="9"/>
        <v>8194.2126941134666</v>
      </c>
      <c r="H21" s="1574">
        <f t="shared" si="9"/>
        <v>7915.1939635980243</v>
      </c>
      <c r="I21" s="1574">
        <f t="shared" si="9"/>
        <v>8032.1537955320173</v>
      </c>
      <c r="J21" s="1574">
        <f t="shared" si="9"/>
        <v>8044.8220862237558</v>
      </c>
      <c r="K21" s="1574">
        <f t="shared" si="9"/>
        <v>7761.0646468291716</v>
      </c>
      <c r="L21" s="1574">
        <f t="shared" si="9"/>
        <v>8144.4670572121713</v>
      </c>
      <c r="M21" s="1574">
        <f t="shared" si="9"/>
        <v>7894.1003661893792</v>
      </c>
      <c r="N21" s="1574">
        <f t="shared" si="9"/>
        <v>8655.4868030024172</v>
      </c>
      <c r="O21" s="1298">
        <f>+O7+O15</f>
        <v>95682.303433350462</v>
      </c>
      <c r="P21" s="1298">
        <v>90496.114364480774</v>
      </c>
      <c r="Q21" s="878">
        <v>89647.387390000018</v>
      </c>
      <c r="R21" s="1298">
        <v>99129.813757970536</v>
      </c>
      <c r="S21" s="1902">
        <f>O21/P21-1</f>
        <v>5.7308417110395249E-2</v>
      </c>
      <c r="T21" s="1902">
        <f t="shared" si="1"/>
        <v>9.4673921816423867E-3</v>
      </c>
      <c r="U21" s="1296">
        <f>O21/R21-1</f>
        <v>-3.4777734305416086E-2</v>
      </c>
      <c r="V21" s="1795">
        <v>90942.058522841515</v>
      </c>
      <c r="W21" s="1802">
        <f t="shared" si="2"/>
        <v>-445.9441583607404</v>
      </c>
      <c r="AC21" s="2260"/>
      <c r="AD21" s="2262" t="s">
        <v>96</v>
      </c>
      <c r="AE21" s="2262"/>
      <c r="AF21" s="2262"/>
      <c r="AG21" s="2262"/>
      <c r="AH21" s="2262"/>
      <c r="AI21" s="2262"/>
      <c r="AJ21" s="2262" t="e">
        <v>#DIV/0!</v>
      </c>
      <c r="AK21" s="2262" t="e">
        <v>#DIV/0!</v>
      </c>
    </row>
    <row r="22" spans="2:37" hidden="1">
      <c r="B22" s="181"/>
      <c r="C22" s="1298">
        <v>0</v>
      </c>
      <c r="D22" s="1298">
        <v>0</v>
      </c>
      <c r="E22" s="1298">
        <v>0</v>
      </c>
      <c r="F22" s="1298">
        <v>0</v>
      </c>
      <c r="G22" s="1298">
        <v>0</v>
      </c>
      <c r="H22" s="1298">
        <v>0</v>
      </c>
      <c r="I22" s="1298">
        <v>0</v>
      </c>
      <c r="J22" s="1298">
        <v>0</v>
      </c>
      <c r="K22" s="1298">
        <v>0</v>
      </c>
      <c r="L22" s="1298">
        <v>0</v>
      </c>
      <c r="M22" s="1298">
        <v>0</v>
      </c>
      <c r="N22" s="1298">
        <v>0</v>
      </c>
      <c r="O22" s="1298"/>
      <c r="P22" s="1298"/>
      <c r="Q22" s="878">
        <v>0</v>
      </c>
      <c r="R22" s="1298"/>
      <c r="S22" s="1901">
        <f>O22-Q22</f>
        <v>0</v>
      </c>
      <c r="T22" s="1901"/>
      <c r="U22" s="1296"/>
      <c r="V22" s="1795"/>
      <c r="W22" s="1802">
        <f t="shared" si="2"/>
        <v>0</v>
      </c>
      <c r="AC22" s="2260"/>
      <c r="AD22" s="2262" t="s">
        <v>103</v>
      </c>
      <c r="AE22" s="2262"/>
      <c r="AF22" s="2262"/>
      <c r="AG22" s="2262">
        <v>0</v>
      </c>
      <c r="AH22" s="2262">
        <v>0</v>
      </c>
      <c r="AI22" s="2262">
        <v>0</v>
      </c>
      <c r="AJ22" s="2262">
        <v>0</v>
      </c>
      <c r="AK22" s="2262">
        <v>0</v>
      </c>
    </row>
    <row r="23" spans="2:37" s="17" customFormat="1">
      <c r="B23" s="1326" t="s">
        <v>105</v>
      </c>
      <c r="C23" s="1327">
        <f>C26</f>
        <v>-5752.8634489120013</v>
      </c>
      <c r="D23" s="1327">
        <f t="shared" ref="D23:N23" si="10">D26</f>
        <v>-5412.0078617059571</v>
      </c>
      <c r="E23" s="1327">
        <f t="shared" si="10"/>
        <v>-5658.8041749905642</v>
      </c>
      <c r="F23" s="1327">
        <f t="shared" si="10"/>
        <v>-5772.0205855786226</v>
      </c>
      <c r="G23" s="1327">
        <f t="shared" si="10"/>
        <v>-5682.3729771803382</v>
      </c>
      <c r="H23" s="1327">
        <f t="shared" si="10"/>
        <v>-5580.6859334921865</v>
      </c>
      <c r="I23" s="1327">
        <f t="shared" si="10"/>
        <v>-5830.1076920378573</v>
      </c>
      <c r="J23" s="1327">
        <f t="shared" si="10"/>
        <v>-5690.6091073173811</v>
      </c>
      <c r="K23" s="1327">
        <f t="shared" si="10"/>
        <v>-5384.7736712405222</v>
      </c>
      <c r="L23" s="1327">
        <f t="shared" si="10"/>
        <v>-5554.8144014877107</v>
      </c>
      <c r="M23" s="1327">
        <f t="shared" si="10"/>
        <v>-5509.4745997634054</v>
      </c>
      <c r="N23" s="1327">
        <f t="shared" si="10"/>
        <v>-5706.9962603115282</v>
      </c>
      <c r="O23" s="1327">
        <f>SUM(C23,D23,E23,F23,G23,H23,I23,J23,K23,L23,M23,N23)</f>
        <v>-67535.530714018081</v>
      </c>
      <c r="P23" s="1327">
        <v>-64651.047595454271</v>
      </c>
      <c r="Q23" s="1327">
        <v>-61867.1</v>
      </c>
      <c r="R23" s="1327">
        <v>-69069.600133829081</v>
      </c>
      <c r="S23" s="1643">
        <f>O23/P23-1</f>
        <v>4.4616185287717158E-2</v>
      </c>
      <c r="T23" s="1643">
        <f t="shared" si="1"/>
        <v>4.4998837757940446E-2</v>
      </c>
      <c r="U23" s="1328">
        <f>O23/R23-1</f>
        <v>-2.2210486477966973E-2</v>
      </c>
      <c r="V23" s="1795">
        <v>-64817.05101536357</v>
      </c>
      <c r="W23" s="1802">
        <f t="shared" si="2"/>
        <v>166.00341990929883</v>
      </c>
      <c r="X23"/>
      <c r="Y23"/>
      <c r="Z23"/>
      <c r="AA23"/>
      <c r="AB23"/>
      <c r="AC23" s="2260"/>
      <c r="AD23" s="2270"/>
      <c r="AE23" s="2270"/>
      <c r="AF23" s="2270"/>
      <c r="AG23" s="2268">
        <f>+Q29-AG26</f>
        <v>0</v>
      </c>
      <c r="AH23" s="2272">
        <f>AH26-P29</f>
        <v>279.75957745144842</v>
      </c>
      <c r="AI23" s="2271">
        <f>AI26-O29</f>
        <v>1.0710858427046333E-2</v>
      </c>
      <c r="AJ23" s="2270"/>
      <c r="AK23" s="2270"/>
    </row>
    <row r="24" spans="2:37" hidden="1" outlineLevel="1">
      <c r="B24" s="191" t="s">
        <v>95</v>
      </c>
      <c r="C24" s="1298">
        <v>0</v>
      </c>
      <c r="D24" s="1298">
        <v>0</v>
      </c>
      <c r="E24" s="1298">
        <v>0</v>
      </c>
      <c r="F24" s="1298">
        <v>0</v>
      </c>
      <c r="G24" s="1298">
        <v>0</v>
      </c>
      <c r="H24" s="1298">
        <v>0</v>
      </c>
      <c r="I24" s="1298">
        <v>0</v>
      </c>
      <c r="J24" s="1298">
        <v>0</v>
      </c>
      <c r="K24" s="1298">
        <v>0</v>
      </c>
      <c r="L24" s="1298">
        <v>0</v>
      </c>
      <c r="M24" s="1298">
        <v>0</v>
      </c>
      <c r="N24" s="1298">
        <v>0</v>
      </c>
      <c r="O24" s="1298"/>
      <c r="P24" s="1298"/>
      <c r="Q24" s="878">
        <v>0</v>
      </c>
      <c r="R24" s="1298"/>
      <c r="S24" s="1901">
        <f>O24-Q24</f>
        <v>0</v>
      </c>
      <c r="T24" s="1901"/>
      <c r="U24" s="1296"/>
      <c r="V24" s="1795"/>
      <c r="W24" s="1802">
        <f t="shared" si="2"/>
        <v>0</v>
      </c>
      <c r="AC24" s="2260"/>
      <c r="AD24" s="2262" t="s">
        <v>105</v>
      </c>
      <c r="AE24" s="2262"/>
      <c r="AF24" s="2262"/>
      <c r="AG24" s="2262">
        <v>61867.1</v>
      </c>
      <c r="AH24" s="2262">
        <v>64817.232176363555</v>
      </c>
      <c r="AI24" s="2262">
        <v>67535.520263867773</v>
      </c>
      <c r="AJ24" s="2262">
        <v>4.7684992126082459E-2</v>
      </c>
      <c r="AK24" s="2262">
        <v>4.1937737793368512E-2</v>
      </c>
    </row>
    <row r="25" spans="2:37" s="104" customFormat="1" hidden="1" outlineLevel="1">
      <c r="B25" s="233" t="s">
        <v>106</v>
      </c>
      <c r="C25" s="1301">
        <v>0</v>
      </c>
      <c r="D25" s="1301">
        <v>0</v>
      </c>
      <c r="E25" s="1301">
        <v>0</v>
      </c>
      <c r="F25" s="1301">
        <v>0</v>
      </c>
      <c r="G25" s="1301">
        <v>0</v>
      </c>
      <c r="H25" s="1301">
        <v>0</v>
      </c>
      <c r="I25" s="1301">
        <v>0</v>
      </c>
      <c r="J25" s="1301">
        <v>0</v>
      </c>
      <c r="K25" s="1301">
        <v>0</v>
      </c>
      <c r="L25" s="1301">
        <v>0</v>
      </c>
      <c r="M25" s="1301">
        <v>0</v>
      </c>
      <c r="N25" s="1301">
        <v>0</v>
      </c>
      <c r="O25" s="1301"/>
      <c r="P25" s="1301"/>
      <c r="Q25" s="878">
        <v>0</v>
      </c>
      <c r="R25" s="1297"/>
      <c r="S25" s="1901">
        <f>O25-Q25</f>
        <v>0</v>
      </c>
      <c r="T25" s="1901"/>
      <c r="U25" s="1296"/>
      <c r="V25" s="1795"/>
      <c r="W25" s="1802">
        <f t="shared" si="2"/>
        <v>0</v>
      </c>
      <c r="X25"/>
      <c r="Y25"/>
      <c r="Z25"/>
      <c r="AA25"/>
      <c r="AB25"/>
      <c r="AC25" s="2260"/>
      <c r="AD25" s="2268"/>
      <c r="AE25" s="2268"/>
      <c r="AF25" s="2268"/>
      <c r="AG25" s="2268"/>
      <c r="AH25" s="2268"/>
      <c r="AI25" s="2268"/>
      <c r="AJ25" s="2268"/>
      <c r="AK25" s="2268"/>
    </row>
    <row r="26" spans="2:37" outlineLevel="1">
      <c r="B26" s="191" t="s">
        <v>96</v>
      </c>
      <c r="C26" s="1574">
        <f>C27</f>
        <v>-5752.8634489120013</v>
      </c>
      <c r="D26" s="1574">
        <f t="shared" ref="D26:N26" si="11">D27</f>
        <v>-5412.0078617059571</v>
      </c>
      <c r="E26" s="1574">
        <f t="shared" si="11"/>
        <v>-5658.8041749905642</v>
      </c>
      <c r="F26" s="1574">
        <f t="shared" si="11"/>
        <v>-5772.0205855786226</v>
      </c>
      <c r="G26" s="1574">
        <f t="shared" si="11"/>
        <v>-5682.3729771803382</v>
      </c>
      <c r="H26" s="1574">
        <f t="shared" si="11"/>
        <v>-5580.6859334921865</v>
      </c>
      <c r="I26" s="1574">
        <f t="shared" si="11"/>
        <v>-5830.1076920378573</v>
      </c>
      <c r="J26" s="1574">
        <f t="shared" si="11"/>
        <v>-5690.6091073173811</v>
      </c>
      <c r="K26" s="1574">
        <f t="shared" si="11"/>
        <v>-5384.7736712405222</v>
      </c>
      <c r="L26" s="1574">
        <f t="shared" si="11"/>
        <v>-5554.8144014877107</v>
      </c>
      <c r="M26" s="1574">
        <f t="shared" si="11"/>
        <v>-5509.4745997634054</v>
      </c>
      <c r="N26" s="1574">
        <f t="shared" si="11"/>
        <v>-5706.9962603115282</v>
      </c>
      <c r="O26" s="1298">
        <f>+O27</f>
        <v>-67535.530714018081</v>
      </c>
      <c r="P26" s="1298">
        <v>-64651.047595454271</v>
      </c>
      <c r="Q26" s="878">
        <v>-61867.1</v>
      </c>
      <c r="R26" s="1298">
        <v>-69069.600133829081</v>
      </c>
      <c r="S26" s="1902">
        <f>O26/P26-1</f>
        <v>4.4616185287717158E-2</v>
      </c>
      <c r="T26" s="1902">
        <f t="shared" si="1"/>
        <v>4.4998837757940446E-2</v>
      </c>
      <c r="U26" s="1296">
        <f>O26/R26-1</f>
        <v>-2.2210486477966973E-2</v>
      </c>
      <c r="V26" s="1795">
        <v>-64817.232176363555</v>
      </c>
      <c r="W26" s="1802">
        <f t="shared" si="2"/>
        <v>166.1845809092847</v>
      </c>
      <c r="AC26" s="2260" t="s">
        <v>107</v>
      </c>
      <c r="AD26" s="2262"/>
      <c r="AE26" s="2262"/>
      <c r="AF26" s="2262"/>
      <c r="AG26" s="2262">
        <v>27780.28739000002</v>
      </c>
      <c r="AH26" s="2262">
        <v>26124.826346477959</v>
      </c>
      <c r="AI26" s="2262">
        <v>28146.783430190815</v>
      </c>
      <c r="AJ26" s="2262">
        <v>-5.9591213736614246E-2</v>
      </c>
      <c r="AK26" s="2262">
        <v>7.7396000911043261E-2</v>
      </c>
    </row>
    <row r="27" spans="2:37" s="104" customFormat="1" outlineLevel="1">
      <c r="B27" s="233" t="s">
        <v>97</v>
      </c>
      <c r="C27" s="1573">
        <f>-'Opex Consolidés'!C7</f>
        <v>-5752.8634489120013</v>
      </c>
      <c r="D27" s="1573">
        <f>-'Opex Consolidés'!D7</f>
        <v>-5412.0078617059571</v>
      </c>
      <c r="E27" s="1573">
        <f>-'Opex Consolidés'!E7</f>
        <v>-5658.8041749905642</v>
      </c>
      <c r="F27" s="1573">
        <f>-'Opex Consolidés'!F7</f>
        <v>-5772.0205855786226</v>
      </c>
      <c r="G27" s="1573">
        <f>-'Opex Consolidés'!G7</f>
        <v>-5682.3729771803382</v>
      </c>
      <c r="H27" s="1573">
        <f>-'Opex Consolidés'!H7</f>
        <v>-5580.6859334921865</v>
      </c>
      <c r="I27" s="1573">
        <f>-'Opex Consolidés'!I7</f>
        <v>-5830.1076920378573</v>
      </c>
      <c r="J27" s="1573">
        <f>-'Opex Consolidés'!J7</f>
        <v>-5690.6091073173811</v>
      </c>
      <c r="K27" s="1573">
        <f>-'Opex Consolidés'!K7</f>
        <v>-5384.7736712405222</v>
      </c>
      <c r="L27" s="1573">
        <f>-'Opex Consolidés'!L7</f>
        <v>-5554.8144014877107</v>
      </c>
      <c r="M27" s="1573">
        <f>-'Opex Consolidés'!M7</f>
        <v>-5509.4745997634054</v>
      </c>
      <c r="N27" s="1573">
        <f>-'Opex Consolidés'!N7</f>
        <v>-5706.9962603115282</v>
      </c>
      <c r="O27" s="1297">
        <f>SUM(C27,D27,E27,F27,G27,H27,I27,J27,K27,L27,M27,N27)</f>
        <v>-67535.530714018081</v>
      </c>
      <c r="P27" s="1297">
        <v>-64651.047595454271</v>
      </c>
      <c r="Q27" s="878">
        <v>-61867.1</v>
      </c>
      <c r="R27" s="1297">
        <v>-69069.600133829081</v>
      </c>
      <c r="S27" s="1902">
        <f>O27/P27-1</f>
        <v>4.4616185287717158E-2</v>
      </c>
      <c r="T27" s="1902">
        <f t="shared" si="1"/>
        <v>4.4998837757940446E-2</v>
      </c>
      <c r="U27" s="1296">
        <f>O27/R27-1</f>
        <v>-2.2210486477966973E-2</v>
      </c>
      <c r="V27" s="1795">
        <v>-64817.232176363555</v>
      </c>
      <c r="W27" s="1802">
        <f t="shared" si="2"/>
        <v>166.1845809092847</v>
      </c>
      <c r="X27"/>
      <c r="Y27"/>
      <c r="Z27"/>
      <c r="AA27"/>
      <c r="AB27"/>
      <c r="AC27" s="2260"/>
      <c r="AD27" s="2268" t="s">
        <v>103</v>
      </c>
      <c r="AE27" s="2268"/>
      <c r="AF27" s="2268"/>
      <c r="AG27" s="2268">
        <v>0.26321300033818484</v>
      </c>
      <c r="AH27" s="2268">
        <v>0.23992525364978354</v>
      </c>
      <c r="AI27" s="2268">
        <v>0.24618085212715404</v>
      </c>
      <c r="AJ27" s="2268">
        <v>-2.3287746688401305</v>
      </c>
      <c r="AK27" s="2268">
        <v>0.62555984773705053</v>
      </c>
    </row>
    <row r="28" spans="2:37">
      <c r="B28" s="191"/>
      <c r="C28" s="1298">
        <v>0</v>
      </c>
      <c r="D28" s="1298">
        <v>0</v>
      </c>
      <c r="E28" s="1298">
        <v>0</v>
      </c>
      <c r="F28" s="1298">
        <v>0</v>
      </c>
      <c r="G28" s="1298">
        <v>0</v>
      </c>
      <c r="H28" s="1298">
        <v>0</v>
      </c>
      <c r="I28" s="1298">
        <v>0</v>
      </c>
      <c r="J28" s="1298">
        <v>0</v>
      </c>
      <c r="K28" s="1298">
        <v>0</v>
      </c>
      <c r="L28" s="1298">
        <v>0</v>
      </c>
      <c r="M28" s="1298">
        <v>0</v>
      </c>
      <c r="N28" s="1298">
        <v>0</v>
      </c>
      <c r="O28" s="1298"/>
      <c r="P28" s="1298"/>
      <c r="Q28" s="878"/>
      <c r="R28" s="1298"/>
      <c r="S28" s="1901">
        <f>O28-Q28</f>
        <v>0</v>
      </c>
      <c r="T28" s="1901"/>
      <c r="U28" s="1296"/>
      <c r="V28" s="1795"/>
      <c r="W28" s="1802">
        <f t="shared" si="2"/>
        <v>0</v>
      </c>
      <c r="AC28" s="2260"/>
      <c r="AD28" s="2262"/>
      <c r="AE28" s="2262"/>
      <c r="AF28" s="2262"/>
      <c r="AG28" s="2262"/>
      <c r="AH28" s="2262"/>
      <c r="AI28" s="2262"/>
      <c r="AJ28" s="2262"/>
      <c r="AK28" s="2262"/>
    </row>
    <row r="29" spans="2:37" s="17" customFormat="1">
      <c r="B29" s="1326" t="s">
        <v>107</v>
      </c>
      <c r="C29" s="1327">
        <f>C18+C23</f>
        <v>2256.4999723495739</v>
      </c>
      <c r="D29" s="1327">
        <f t="shared" ref="D29:L29" si="12">D18+D23</f>
        <v>1910.5345374482495</v>
      </c>
      <c r="E29" s="1327">
        <f t="shared" si="12"/>
        <v>2233.5351055609517</v>
      </c>
      <c r="F29" s="1327">
        <f t="shared" si="12"/>
        <v>2044.5363341041411</v>
      </c>
      <c r="G29" s="1327">
        <f t="shared" si="12"/>
        <v>2511.8397169331283</v>
      </c>
      <c r="H29" s="1327">
        <f t="shared" si="12"/>
        <v>2334.5080301058379</v>
      </c>
      <c r="I29" s="1327">
        <f t="shared" si="12"/>
        <v>2202.04610349416</v>
      </c>
      <c r="J29" s="1327">
        <f t="shared" si="12"/>
        <v>2354.2129789063747</v>
      </c>
      <c r="K29" s="1327">
        <f t="shared" si="12"/>
        <v>2376.2909755886494</v>
      </c>
      <c r="L29" s="1327">
        <f t="shared" si="12"/>
        <v>2589.6526557244606</v>
      </c>
      <c r="M29" s="1327">
        <f>M18+M23</f>
        <v>2384.6257664259738</v>
      </c>
      <c r="N29" s="1327">
        <f>N18+N23</f>
        <v>2948.490542690889</v>
      </c>
      <c r="O29" s="1327">
        <f>SUM(C29:N29)</f>
        <v>28146.772719332388</v>
      </c>
      <c r="P29" s="1327">
        <v>25845.066769026511</v>
      </c>
      <c r="Q29" s="1327">
        <v>27780.287390000016</v>
      </c>
      <c r="R29" s="1327">
        <v>30060.213624141477</v>
      </c>
      <c r="S29" s="1643">
        <f>O29/P29-1</f>
        <v>8.9057844999042901E-2</v>
      </c>
      <c r="T29" s="1643">
        <f t="shared" si="1"/>
        <v>-6.9661648700946155E-2</v>
      </c>
      <c r="U29" s="1328">
        <f>O29/R29-1</f>
        <v>-6.3653603022714278E-2</v>
      </c>
      <c r="V29" s="1795">
        <v>26125.007507477967</v>
      </c>
      <c r="W29" s="1802">
        <f t="shared" si="2"/>
        <v>-279.94073845145613</v>
      </c>
      <c r="X29"/>
      <c r="Y29"/>
      <c r="Z29"/>
      <c r="AA29"/>
      <c r="AB29"/>
      <c r="AC29" s="2260"/>
      <c r="AD29" s="2270" t="s">
        <v>108</v>
      </c>
      <c r="AE29" s="2270"/>
      <c r="AF29" s="2270"/>
      <c r="AG29" s="2270">
        <v>18266.7</v>
      </c>
      <c r="AH29" s="2270">
        <v>20724.229974960461</v>
      </c>
      <c r="AI29" s="2270">
        <v>21341.659497133005</v>
      </c>
      <c r="AJ29" s="2270">
        <v>0.13453606699406362</v>
      </c>
      <c r="AK29" s="2270">
        <v>2.9792639963875045E-2</v>
      </c>
    </row>
    <row r="30" spans="2:37" s="663" customFormat="1">
      <c r="B30" s="662" t="s">
        <v>104</v>
      </c>
      <c r="C30" s="1576">
        <f>C29/C5</f>
        <v>0.23685093697242968</v>
      </c>
      <c r="D30" s="1576">
        <f t="shared" ref="D30:O30" si="13">D29/D5</f>
        <v>0.21754814924218394</v>
      </c>
      <c r="E30" s="1576">
        <f t="shared" si="13"/>
        <v>0.23577560915643506</v>
      </c>
      <c r="F30" s="1576">
        <f t="shared" si="13"/>
        <v>0.21837415772092381</v>
      </c>
      <c r="G30" s="1576">
        <f t="shared" si="13"/>
        <v>0.25703239423107588</v>
      </c>
      <c r="H30" s="1576">
        <f t="shared" si="13"/>
        <v>0.24660245986253032</v>
      </c>
      <c r="I30" s="1576">
        <f t="shared" si="13"/>
        <v>0.2290444634738957</v>
      </c>
      <c r="J30" s="1576">
        <f t="shared" si="13"/>
        <v>0.24476521753564368</v>
      </c>
      <c r="K30" s="1576">
        <f t="shared" si="13"/>
        <v>0.25592279437470311</v>
      </c>
      <c r="L30" s="1576">
        <f t="shared" si="13"/>
        <v>0.26641299603580137</v>
      </c>
      <c r="M30" s="1576">
        <f t="shared" si="13"/>
        <v>0.25318941622756513</v>
      </c>
      <c r="N30" s="1576">
        <f t="shared" si="13"/>
        <v>0.28644357749146027</v>
      </c>
      <c r="O30" s="1576">
        <f t="shared" si="13"/>
        <v>0.24618075900787995</v>
      </c>
      <c r="P30" s="1576">
        <v>0.23844105857189352</v>
      </c>
      <c r="Q30" s="1337">
        <v>0.26321300033818484</v>
      </c>
      <c r="R30" s="1299">
        <v>0.25936421184699876</v>
      </c>
      <c r="S30" s="1902">
        <f>O30/P30-1</f>
        <v>3.2459596020677717E-2</v>
      </c>
      <c r="T30" s="1902">
        <f t="shared" si="1"/>
        <v>-9.4113671188214565E-2</v>
      </c>
      <c r="U30" s="1296">
        <f>O30/R30-1</f>
        <v>-5.0829884143367643E-2</v>
      </c>
      <c r="V30" s="1795">
        <v>0.23992691739668473</v>
      </c>
      <c r="W30" s="1802">
        <f t="shared" si="2"/>
        <v>-1.4858588247912141E-3</v>
      </c>
      <c r="X30"/>
      <c r="Y30"/>
      <c r="Z30"/>
      <c r="AA30"/>
      <c r="AB30"/>
      <c r="AC30" s="2260"/>
      <c r="AD30" s="2270" t="s">
        <v>109</v>
      </c>
      <c r="AE30" s="2270"/>
      <c r="AF30" s="2270"/>
      <c r="AG30" s="2270"/>
      <c r="AH30" s="2270"/>
      <c r="AI30" s="2270"/>
      <c r="AJ30" s="2270" t="e">
        <v>#DIV/0!</v>
      </c>
      <c r="AK30" s="2270" t="e">
        <v>#DIV/0!</v>
      </c>
    </row>
    <row r="31" spans="2:37" hidden="1" outlineLevel="1">
      <c r="B31" s="191" t="s">
        <v>95</v>
      </c>
      <c r="C31" s="1302">
        <v>0</v>
      </c>
      <c r="D31" s="1302">
        <v>0</v>
      </c>
      <c r="E31" s="1302">
        <v>0</v>
      </c>
      <c r="F31" s="1302">
        <v>0</v>
      </c>
      <c r="G31" s="1302">
        <v>0</v>
      </c>
      <c r="H31" s="1302">
        <v>0</v>
      </c>
      <c r="I31" s="1302">
        <v>0</v>
      </c>
      <c r="J31" s="1302">
        <v>0</v>
      </c>
      <c r="K31" s="1302">
        <v>0</v>
      </c>
      <c r="L31" s="1302">
        <v>0</v>
      </c>
      <c r="M31" s="1302">
        <v>0</v>
      </c>
      <c r="N31" s="1302">
        <v>0</v>
      </c>
      <c r="O31" s="1302"/>
      <c r="P31" s="1302"/>
      <c r="Q31" s="878">
        <v>0</v>
      </c>
      <c r="R31" s="1298"/>
      <c r="S31" s="1901">
        <f>O31-Q31</f>
        <v>0</v>
      </c>
      <c r="T31" s="1901" t="e">
        <f t="shared" si="1"/>
        <v>#DIV/0!</v>
      </c>
      <c r="U31" s="1296"/>
      <c r="V31" s="1795"/>
      <c r="W31" s="1802">
        <f t="shared" si="2"/>
        <v>0</v>
      </c>
      <c r="AC31" s="2260"/>
      <c r="AD31" s="2262" t="s">
        <v>110</v>
      </c>
      <c r="AE31" s="2262"/>
      <c r="AF31" s="2262"/>
      <c r="AG31" s="2262"/>
      <c r="AH31" s="2262"/>
      <c r="AI31" s="2262"/>
      <c r="AJ31" s="2262" t="e">
        <v>#DIV/0!</v>
      </c>
      <c r="AK31" s="2262" t="e">
        <v>#DIV/0!</v>
      </c>
    </row>
    <row r="32" spans="2:37" outlineLevel="1">
      <c r="B32" s="191" t="s">
        <v>96</v>
      </c>
      <c r="C32" s="1298">
        <f>C18+C23</f>
        <v>2256.4999723495739</v>
      </c>
      <c r="D32" s="1298">
        <f t="shared" ref="D32:N32" si="14">D18+D23</f>
        <v>1910.5345374482495</v>
      </c>
      <c r="E32" s="1298">
        <f t="shared" si="14"/>
        <v>2233.5351055609517</v>
      </c>
      <c r="F32" s="1298">
        <f t="shared" si="14"/>
        <v>2044.5363341041411</v>
      </c>
      <c r="G32" s="1298">
        <f t="shared" si="14"/>
        <v>2511.8397169331283</v>
      </c>
      <c r="H32" s="1298">
        <f t="shared" si="14"/>
        <v>2334.5080301058379</v>
      </c>
      <c r="I32" s="1298">
        <f t="shared" si="14"/>
        <v>2202.04610349416</v>
      </c>
      <c r="J32" s="1298">
        <f t="shared" si="14"/>
        <v>2354.2129789063747</v>
      </c>
      <c r="K32" s="1298">
        <f t="shared" si="14"/>
        <v>2376.2909755886494</v>
      </c>
      <c r="L32" s="1298">
        <f t="shared" si="14"/>
        <v>2589.6526557244606</v>
      </c>
      <c r="M32" s="1298">
        <f t="shared" si="14"/>
        <v>2384.6257664259738</v>
      </c>
      <c r="N32" s="1298">
        <f t="shared" si="14"/>
        <v>2948.490542690889</v>
      </c>
      <c r="O32" s="1298">
        <f>+O21+O26</f>
        <v>28146.772719332381</v>
      </c>
      <c r="P32" s="1298">
        <v>25845.066769026511</v>
      </c>
      <c r="Q32" s="878">
        <v>27780.28739000002</v>
      </c>
      <c r="R32" s="1298">
        <v>30060.213624141456</v>
      </c>
      <c r="S32" s="1902">
        <f>O32/P32-1</f>
        <v>8.9057844999042679E-2</v>
      </c>
      <c r="T32" s="1902">
        <f t="shared" si="1"/>
        <v>-6.9661648700946266E-2</v>
      </c>
      <c r="U32" s="1296">
        <f>O32/R32-1</f>
        <v>-6.3653603022713834E-2</v>
      </c>
      <c r="V32" s="1795">
        <v>26125.100408325423</v>
      </c>
      <c r="W32" s="1802">
        <f t="shared" si="2"/>
        <v>-280.03363929891202</v>
      </c>
      <c r="AC32" s="2260"/>
      <c r="AD32" s="2262"/>
      <c r="AE32" s="2262"/>
      <c r="AF32" s="2262"/>
      <c r="AG32" s="2262"/>
      <c r="AH32" s="2262"/>
      <c r="AI32" s="2262"/>
      <c r="AJ32" s="2262"/>
      <c r="AK32" s="2262"/>
    </row>
    <row r="33" spans="2:37">
      <c r="B33" s="181"/>
      <c r="C33" s="1298">
        <v>0</v>
      </c>
      <c r="D33" s="1298">
        <v>0</v>
      </c>
      <c r="E33" s="1298">
        <v>0</v>
      </c>
      <c r="F33" s="1298">
        <v>0</v>
      </c>
      <c r="G33" s="1298">
        <v>0</v>
      </c>
      <c r="H33" s="1298">
        <v>0</v>
      </c>
      <c r="I33" s="1298">
        <v>0</v>
      </c>
      <c r="J33" s="1298">
        <v>0</v>
      </c>
      <c r="K33" s="1298">
        <v>0</v>
      </c>
      <c r="L33" s="1298">
        <v>0</v>
      </c>
      <c r="M33" s="1298">
        <v>0</v>
      </c>
      <c r="N33" s="1298">
        <v>0</v>
      </c>
      <c r="O33" s="1338"/>
      <c r="P33" s="1338"/>
      <c r="Q33" s="878">
        <v>0</v>
      </c>
      <c r="R33" s="1298"/>
      <c r="S33" s="1901">
        <f>O33-Q33</f>
        <v>0</v>
      </c>
      <c r="T33" s="1901"/>
      <c r="U33" s="1296"/>
      <c r="V33" s="1795"/>
      <c r="W33" s="1802">
        <f t="shared" si="2"/>
        <v>0</v>
      </c>
      <c r="AC33" s="2260"/>
      <c r="AD33" s="2262"/>
      <c r="AE33" s="2262"/>
      <c r="AF33" s="2262"/>
      <c r="AG33" s="2262"/>
      <c r="AH33" s="2262"/>
      <c r="AI33" s="2262"/>
      <c r="AJ33" s="2262"/>
      <c r="AK33" s="2262"/>
    </row>
    <row r="34" spans="2:37" customFormat="1">
      <c r="B34" s="181" t="s">
        <v>111</v>
      </c>
      <c r="C34" s="1295">
        <v>-1755</v>
      </c>
      <c r="D34" s="1295">
        <v>-1774.630970860745</v>
      </c>
      <c r="E34" s="1295">
        <v>-1774.630970860745</v>
      </c>
      <c r="F34" s="1295">
        <v>-1732.13097086075</v>
      </c>
      <c r="G34" s="1295">
        <v>-1754.9926913442005</v>
      </c>
      <c r="H34" s="1295">
        <v>-1752.6682684249499</v>
      </c>
      <c r="I34" s="1295">
        <v>-1746.2313186344099</v>
      </c>
      <c r="J34" s="1295">
        <v>-1723.2072547339101</v>
      </c>
      <c r="K34" s="1295">
        <v>-1735.4531276685648</v>
      </c>
      <c r="L34" s="1295">
        <v>-1773.46364716941</v>
      </c>
      <c r="M34" s="1295">
        <v>-1778.29716488289</v>
      </c>
      <c r="N34" s="1295">
        <v>-1785.95311169245</v>
      </c>
      <c r="O34" s="1295">
        <f>SUM(C34,D34,E34,F34,G34,H34,I34,J34,K34,L34,M34,N34)</f>
        <v>-21086.659497133027</v>
      </c>
      <c r="P34" s="1295">
        <v>-20724.229974960461</v>
      </c>
      <c r="Q34" s="1295">
        <v>-18266.7</v>
      </c>
      <c r="R34" s="1295">
        <v>-20248.6476131366</v>
      </c>
      <c r="S34" s="1902">
        <f>O34/P34-1</f>
        <v>1.7488202100172767E-2</v>
      </c>
      <c r="T34" s="1902">
        <f t="shared" si="1"/>
        <v>0.13453606699406362</v>
      </c>
      <c r="U34" s="1296">
        <f>O34/R34-1</f>
        <v>4.1386066862695303E-2</v>
      </c>
      <c r="V34" s="1795">
        <v>-20724.229974960461</v>
      </c>
      <c r="W34" s="1802">
        <f t="shared" si="2"/>
        <v>0</v>
      </c>
      <c r="Z34" s="1851"/>
      <c r="AC34" s="2260" t="s">
        <v>112</v>
      </c>
      <c r="AD34" s="2260"/>
      <c r="AE34" s="2260"/>
      <c r="AF34" s="2260"/>
      <c r="AG34" s="2260">
        <v>9513.5873900000188</v>
      </c>
      <c r="AH34" s="2260">
        <v>5400.5963715174985</v>
      </c>
      <c r="AI34" s="2260">
        <v>6805.1239330578101</v>
      </c>
      <c r="AJ34" s="2260">
        <v>-0.43232808507186182</v>
      </c>
      <c r="AK34" s="2260">
        <v>0.26006897477984592</v>
      </c>
    </row>
    <row r="35" spans="2:37" hidden="1">
      <c r="B35" s="181" t="s">
        <v>113</v>
      </c>
      <c r="C35" s="1298">
        <v>0</v>
      </c>
      <c r="D35" s="1298">
        <v>0</v>
      </c>
      <c r="E35" s="1298">
        <v>0</v>
      </c>
      <c r="F35" s="1298">
        <v>0</v>
      </c>
      <c r="G35" s="1298">
        <v>0</v>
      </c>
      <c r="H35" s="1298">
        <v>0</v>
      </c>
      <c r="I35" s="1298">
        <v>0</v>
      </c>
      <c r="J35" s="1298">
        <v>0</v>
      </c>
      <c r="K35" s="1298">
        <v>0</v>
      </c>
      <c r="L35" s="1298">
        <v>0</v>
      </c>
      <c r="M35" s="1298">
        <v>0</v>
      </c>
      <c r="N35" s="1298">
        <v>0</v>
      </c>
      <c r="O35" s="1298">
        <f>SUM(C35,D35,E35,F35,G35,H35,I35,J35,K35,L35,M35,N35)</f>
        <v>0</v>
      </c>
      <c r="P35" s="1298">
        <v>0</v>
      </c>
      <c r="Q35" s="878">
        <v>0</v>
      </c>
      <c r="R35" s="1298">
        <v>0</v>
      </c>
      <c r="S35" s="1901">
        <f>O35-Q35</f>
        <v>0</v>
      </c>
      <c r="T35" s="1901"/>
      <c r="U35" s="1296"/>
      <c r="V35" s="1795">
        <v>0</v>
      </c>
      <c r="W35" s="1802">
        <f t="shared" si="2"/>
        <v>0</v>
      </c>
      <c r="AC35" s="2260"/>
      <c r="AD35" s="2262" t="s">
        <v>103</v>
      </c>
      <c r="AE35" s="2262"/>
      <c r="AF35" s="2262"/>
      <c r="AG35" s="2262">
        <v>9.013945196991803E-2</v>
      </c>
      <c r="AH35" s="2262">
        <v>4.9598012140322709E-2</v>
      </c>
      <c r="AI35" s="2262">
        <v>5.951981024141146E-2</v>
      </c>
      <c r="AJ35" s="2262">
        <v>-4.0541439829595323</v>
      </c>
      <c r="AK35" s="2262">
        <v>0.99217981010887513</v>
      </c>
    </row>
    <row r="36" spans="2:37" hidden="1">
      <c r="B36" s="181" t="s">
        <v>109</v>
      </c>
      <c r="C36" s="1298">
        <v>0</v>
      </c>
      <c r="D36" s="1298">
        <v>0</v>
      </c>
      <c r="E36" s="1298">
        <v>0</v>
      </c>
      <c r="F36" s="1298">
        <v>0</v>
      </c>
      <c r="G36" s="1298">
        <v>0</v>
      </c>
      <c r="H36" s="1298">
        <v>0</v>
      </c>
      <c r="I36" s="1298">
        <v>0</v>
      </c>
      <c r="J36" s="1298">
        <v>0</v>
      </c>
      <c r="K36" s="1298">
        <v>0</v>
      </c>
      <c r="L36" s="1298">
        <v>0</v>
      </c>
      <c r="M36" s="1298">
        <v>0</v>
      </c>
      <c r="N36" s="1298">
        <v>0</v>
      </c>
      <c r="O36" s="1298">
        <f>SUM(C36,D36,E36,F36,G36,H36,I36,J36,K36,L36,M36,N36)</f>
        <v>0</v>
      </c>
      <c r="P36" s="1298">
        <v>0</v>
      </c>
      <c r="Q36" s="1298">
        <v>0</v>
      </c>
      <c r="R36" s="1302">
        <v>0</v>
      </c>
      <c r="S36" s="1901">
        <f>O36-Q36</f>
        <v>0</v>
      </c>
      <c r="T36" s="1901"/>
      <c r="U36" s="1296"/>
      <c r="V36" s="1795">
        <v>0</v>
      </c>
      <c r="W36" s="1802">
        <f t="shared" si="2"/>
        <v>0</v>
      </c>
      <c r="AC36" s="2260"/>
      <c r="AD36" s="2262"/>
      <c r="AE36" s="2262"/>
      <c r="AF36" s="2262"/>
      <c r="AG36" s="2262"/>
      <c r="AH36" s="2262"/>
      <c r="AI36" s="2262"/>
      <c r="AJ36" s="2262"/>
      <c r="AK36" s="2262"/>
    </row>
    <row r="37" spans="2:37" hidden="1">
      <c r="B37" s="181" t="s">
        <v>114</v>
      </c>
      <c r="C37" s="878">
        <v>-1.8E-5</v>
      </c>
      <c r="D37" s="878">
        <v>0.31512000000000001</v>
      </c>
      <c r="E37" s="878">
        <v>0</v>
      </c>
      <c r="F37" s="878">
        <v>0</v>
      </c>
      <c r="G37" s="878">
        <v>0</v>
      </c>
      <c r="H37" s="878">
        <v>0</v>
      </c>
      <c r="I37" s="878">
        <v>0</v>
      </c>
      <c r="J37" s="878">
        <v>0</v>
      </c>
      <c r="K37" s="878">
        <v>0</v>
      </c>
      <c r="L37" s="878">
        <v>0</v>
      </c>
      <c r="M37" s="878">
        <v>0</v>
      </c>
      <c r="N37" s="878">
        <v>0</v>
      </c>
      <c r="O37" s="878">
        <v>0</v>
      </c>
      <c r="P37" s="878">
        <v>0</v>
      </c>
      <c r="Q37" s="878">
        <v>0</v>
      </c>
      <c r="R37" s="1298">
        <v>0</v>
      </c>
      <c r="S37" s="1901">
        <f>O37-Q37</f>
        <v>0</v>
      </c>
      <c r="T37" s="1901"/>
      <c r="U37" s="1296"/>
      <c r="V37" s="1795">
        <v>0</v>
      </c>
      <c r="W37" s="1802">
        <f t="shared" si="2"/>
        <v>0</v>
      </c>
      <c r="AC37" s="2260"/>
      <c r="AD37" s="2262" t="s">
        <v>115</v>
      </c>
      <c r="AE37" s="2262"/>
      <c r="AF37" s="2262"/>
      <c r="AG37" s="2262">
        <v>-3438.4030000000002</v>
      </c>
      <c r="AH37" s="2262">
        <v>-3866.1185936277789</v>
      </c>
      <c r="AI37" s="2262">
        <v>-3986</v>
      </c>
      <c r="AJ37" s="2262">
        <v>0.12439367742169205</v>
      </c>
      <c r="AK37" s="2262">
        <v>3.1008207189973991E-2</v>
      </c>
    </row>
    <row r="38" spans="2:37" collapsed="1">
      <c r="B38" s="181"/>
      <c r="C38" s="1298">
        <v>0</v>
      </c>
      <c r="D38" s="1298">
        <v>0</v>
      </c>
      <c r="E38" s="1298">
        <v>0</v>
      </c>
      <c r="F38" s="1298">
        <v>0</v>
      </c>
      <c r="G38" s="1298">
        <v>0</v>
      </c>
      <c r="H38" s="1298">
        <v>0</v>
      </c>
      <c r="I38" s="1298">
        <v>0</v>
      </c>
      <c r="J38" s="1298">
        <v>0</v>
      </c>
      <c r="K38" s="1298">
        <v>0</v>
      </c>
      <c r="L38" s="1298">
        <v>0</v>
      </c>
      <c r="M38" s="1298">
        <v>0</v>
      </c>
      <c r="N38" s="1298">
        <v>0</v>
      </c>
      <c r="O38" s="1298"/>
      <c r="P38" s="1298"/>
      <c r="Q38" s="1298"/>
      <c r="R38" s="1298"/>
      <c r="S38" s="1901">
        <f>O38-Q38</f>
        <v>0</v>
      </c>
      <c r="T38" s="1901"/>
      <c r="U38" s="1296"/>
      <c r="V38" s="1795"/>
      <c r="W38" s="1802">
        <f t="shared" si="2"/>
        <v>0</v>
      </c>
      <c r="AC38" s="2260"/>
      <c r="AD38" s="2262"/>
      <c r="AE38" s="2262"/>
      <c r="AF38" s="2262"/>
      <c r="AG38" s="2262"/>
      <c r="AH38" s="2262"/>
      <c r="AI38" s="2262"/>
      <c r="AJ38" s="2262"/>
      <c r="AK38" s="2262"/>
    </row>
    <row r="39" spans="2:37" s="17" customFormat="1">
      <c r="B39" s="1326" t="s">
        <v>112</v>
      </c>
      <c r="C39" s="1327">
        <f>C29+C34</f>
        <v>501.49997234957391</v>
      </c>
      <c r="D39" s="1327">
        <f t="shared" ref="D39:M39" si="15">D29+D34</f>
        <v>135.90356658750443</v>
      </c>
      <c r="E39" s="1327">
        <f t="shared" si="15"/>
        <v>458.90413470020667</v>
      </c>
      <c r="F39" s="1327">
        <f t="shared" si="15"/>
        <v>312.40536324339109</v>
      </c>
      <c r="G39" s="1327">
        <f t="shared" si="15"/>
        <v>756.84702558892786</v>
      </c>
      <c r="H39" s="1327">
        <f t="shared" si="15"/>
        <v>581.83976168088793</v>
      </c>
      <c r="I39" s="1327">
        <f t="shared" si="15"/>
        <v>455.81478485975003</v>
      </c>
      <c r="J39" s="1327">
        <f t="shared" si="15"/>
        <v>631.00572417246462</v>
      </c>
      <c r="K39" s="1327">
        <f t="shared" si="15"/>
        <v>640.83784792008464</v>
      </c>
      <c r="L39" s="1327">
        <f t="shared" si="15"/>
        <v>816.18900855505058</v>
      </c>
      <c r="M39" s="1327">
        <f t="shared" si="15"/>
        <v>606.32860154308378</v>
      </c>
      <c r="N39" s="1327">
        <f>N29+N34</f>
        <v>1162.537430998439</v>
      </c>
      <c r="O39" s="1327">
        <f>+O29+O34+O35+O36+O37</f>
        <v>7060.1132221993612</v>
      </c>
      <c r="P39" s="1327">
        <v>5120.8367940660501</v>
      </c>
      <c r="Q39" s="1327">
        <v>9513.5873900000188</v>
      </c>
      <c r="R39" s="1327">
        <v>9811.5660110048775</v>
      </c>
      <c r="S39" s="1643">
        <f>O39/P39-1</f>
        <v>0.37870303353165169</v>
      </c>
      <c r="T39" s="1643">
        <f t="shared" si="1"/>
        <v>-0.46173440321274639</v>
      </c>
      <c r="U39" s="1328">
        <f>O39/R39-1</f>
        <v>-0.28042952426956347</v>
      </c>
      <c r="V39" s="1795">
        <v>5400.7775325175062</v>
      </c>
      <c r="W39" s="1802">
        <f t="shared" si="2"/>
        <v>-279.94073845145613</v>
      </c>
      <c r="X39"/>
      <c r="Y39"/>
      <c r="Z39"/>
      <c r="AA39"/>
      <c r="AB39"/>
      <c r="AC39" s="2260"/>
      <c r="AD39" s="2270" t="s">
        <v>116</v>
      </c>
      <c r="AE39" s="2270"/>
      <c r="AF39" s="2270"/>
      <c r="AG39" s="2270"/>
      <c r="AH39" s="2270"/>
      <c r="AI39" s="2270"/>
      <c r="AJ39" s="2270" t="e">
        <v>#DIV/0!</v>
      </c>
      <c r="AK39" s="2270" t="e">
        <v>#DIV/0!</v>
      </c>
    </row>
    <row r="40" spans="2:37" s="663" customFormat="1">
      <c r="B40" s="662" t="s">
        <v>104</v>
      </c>
      <c r="C40" s="1299">
        <f>C39/C5</f>
        <v>5.2639370617392059E-2</v>
      </c>
      <c r="D40" s="1299">
        <f t="shared" ref="D40:N40" si="16">D39/D5</f>
        <v>1.5475024820023353E-2</v>
      </c>
      <c r="E40" s="1299">
        <f t="shared" si="16"/>
        <v>4.8442669037957187E-2</v>
      </c>
      <c r="F40" s="1299">
        <f t="shared" si="16"/>
        <v>3.33675938782802E-2</v>
      </c>
      <c r="G40" s="1299">
        <f t="shared" si="16"/>
        <v>7.7446901465237666E-2</v>
      </c>
      <c r="H40" s="1299">
        <f t="shared" si="16"/>
        <v>6.1461821773999371E-2</v>
      </c>
      <c r="I40" s="1299">
        <f t="shared" si="16"/>
        <v>4.7411292922526924E-2</v>
      </c>
      <c r="J40" s="1299">
        <f t="shared" si="16"/>
        <v>6.5605047090963292E-2</v>
      </c>
      <c r="K40" s="1299">
        <f t="shared" si="16"/>
        <v>6.9017226621479771E-2</v>
      </c>
      <c r="L40" s="1299">
        <f t="shared" si="16"/>
        <v>8.3966225593992305E-2</v>
      </c>
      <c r="M40" s="1299">
        <f t="shared" si="16"/>
        <v>6.4377390711858246E-2</v>
      </c>
      <c r="N40" s="1299">
        <f t="shared" si="16"/>
        <v>0.11293961295837041</v>
      </c>
      <c r="O40" s="1299">
        <f>+O39/O5</f>
        <v>6.1750029001684872E-2</v>
      </c>
      <c r="P40" s="1299">
        <v>4.7243745077660784E-2</v>
      </c>
      <c r="Q40" s="1337">
        <v>9.013945196991803E-2</v>
      </c>
      <c r="R40" s="1299">
        <v>8.4655721920264965E-2</v>
      </c>
      <c r="S40" s="1902">
        <f>O40/P40-1</f>
        <v>0.3070519473038853</v>
      </c>
      <c r="T40" s="1902">
        <f t="shared" si="1"/>
        <v>-0.47588160294753845</v>
      </c>
      <c r="U40" s="1296">
        <f>O40/R40-1</f>
        <v>-0.27057465696358207</v>
      </c>
      <c r="V40" s="1795">
        <v>4.9599675887223908E-2</v>
      </c>
      <c r="W40" s="1802">
        <f t="shared" si="2"/>
        <v>-2.355930809563124E-3</v>
      </c>
      <c r="X40"/>
      <c r="Y40"/>
      <c r="Z40"/>
      <c r="AA40"/>
      <c r="AB40"/>
      <c r="AC40" s="2260"/>
      <c r="AD40" s="2270"/>
      <c r="AE40" s="2270"/>
      <c r="AF40" s="2270"/>
      <c r="AG40" s="2270"/>
      <c r="AH40" s="2270"/>
      <c r="AI40" s="2270"/>
      <c r="AJ40" s="2270"/>
      <c r="AK40" s="2270"/>
    </row>
    <row r="41" spans="2:37" s="12" customFormat="1" hidden="1" outlineLevel="1">
      <c r="B41" s="191" t="s">
        <v>95</v>
      </c>
      <c r="C41" s="1298">
        <v>0</v>
      </c>
      <c r="D41" s="1298">
        <v>0</v>
      </c>
      <c r="E41" s="1298">
        <v>0</v>
      </c>
      <c r="F41" s="1298">
        <v>0</v>
      </c>
      <c r="G41" s="1298">
        <v>0</v>
      </c>
      <c r="H41" s="1298">
        <v>0</v>
      </c>
      <c r="I41" s="1298">
        <v>0</v>
      </c>
      <c r="J41" s="1298">
        <v>0</v>
      </c>
      <c r="K41" s="1298">
        <v>0</v>
      </c>
      <c r="L41" s="1298">
        <v>0</v>
      </c>
      <c r="M41" s="1298">
        <v>0</v>
      </c>
      <c r="N41" s="1298">
        <v>0</v>
      </c>
      <c r="O41" s="1298"/>
      <c r="P41" s="1298"/>
      <c r="Q41" s="878">
        <v>0</v>
      </c>
      <c r="R41" s="1298"/>
      <c r="S41" s="1901">
        <f>O41-Q41</f>
        <v>0</v>
      </c>
      <c r="T41" s="1901"/>
      <c r="U41" s="1296"/>
      <c r="V41" s="1795"/>
      <c r="W41" s="1802">
        <f t="shared" si="2"/>
        <v>0</v>
      </c>
      <c r="X41"/>
      <c r="Y41"/>
      <c r="Z41"/>
      <c r="AA41"/>
      <c r="AB41"/>
      <c r="AC41" s="2260" t="s">
        <v>117</v>
      </c>
      <c r="AD41" s="2260"/>
      <c r="AE41" s="2260"/>
      <c r="AF41" s="2260"/>
      <c r="AG41" s="2260">
        <v>6075.1843900000185</v>
      </c>
      <c r="AH41" s="2260">
        <v>1534.4777778897196</v>
      </c>
      <c r="AI41" s="2260">
        <v>2819.1239330578101</v>
      </c>
      <c r="AJ41" s="2260">
        <v>2.9591217791077273</v>
      </c>
      <c r="AK41" s="2260">
        <v>-0.45568984751042052</v>
      </c>
    </row>
    <row r="42" spans="2:37" s="12" customFormat="1" hidden="1" outlineLevel="1">
      <c r="B42" s="191" t="s">
        <v>96</v>
      </c>
      <c r="C42" s="1298">
        <v>0</v>
      </c>
      <c r="D42" s="1298">
        <v>0</v>
      </c>
      <c r="E42" s="1298">
        <v>0</v>
      </c>
      <c r="F42" s="1298">
        <v>0</v>
      </c>
      <c r="G42" s="1298">
        <v>0</v>
      </c>
      <c r="H42" s="1298">
        <v>0</v>
      </c>
      <c r="I42" s="1298">
        <v>0</v>
      </c>
      <c r="J42" s="1298">
        <v>0</v>
      </c>
      <c r="K42" s="1298">
        <v>0</v>
      </c>
      <c r="L42" s="1298">
        <v>0</v>
      </c>
      <c r="M42" s="1298">
        <v>0</v>
      </c>
      <c r="N42" s="1298">
        <v>0</v>
      </c>
      <c r="O42" s="1298"/>
      <c r="P42" s="1298"/>
      <c r="Q42" s="878">
        <v>0</v>
      </c>
      <c r="R42" s="1298"/>
      <c r="S42" s="1901">
        <f>O42-Q42</f>
        <v>0</v>
      </c>
      <c r="T42" s="1901"/>
      <c r="U42" s="1296"/>
      <c r="V42" s="1795"/>
      <c r="W42" s="1802">
        <f t="shared" si="2"/>
        <v>0</v>
      </c>
      <c r="X42"/>
      <c r="Y42"/>
      <c r="Z42"/>
      <c r="AA42"/>
      <c r="AB42"/>
      <c r="AC42" s="2260"/>
      <c r="AD42" s="2260" t="s">
        <v>118</v>
      </c>
      <c r="AE42" s="2260"/>
      <c r="AF42" s="2260"/>
      <c r="AG42" s="2260">
        <v>1068.8041020000001</v>
      </c>
      <c r="AH42" s="2260">
        <v>1088.7108094248706</v>
      </c>
      <c r="AI42" s="2260">
        <v>1143.3376392593204</v>
      </c>
      <c r="AJ42" s="2260">
        <v>1.862521615291346E-2</v>
      </c>
      <c r="AK42" s="2260">
        <v>5.0175702639810638E-2</v>
      </c>
    </row>
    <row r="43" spans="2:37" s="12" customFormat="1" hidden="1">
      <c r="B43" s="192"/>
      <c r="C43" s="1298">
        <v>0</v>
      </c>
      <c r="D43" s="1298">
        <v>0</v>
      </c>
      <c r="E43" s="1298">
        <v>0</v>
      </c>
      <c r="F43" s="1298">
        <v>0</v>
      </c>
      <c r="G43" s="1298">
        <v>0</v>
      </c>
      <c r="H43" s="1298">
        <v>0</v>
      </c>
      <c r="I43" s="1298">
        <v>0</v>
      </c>
      <c r="J43" s="1298">
        <v>0</v>
      </c>
      <c r="K43" s="1298">
        <v>0</v>
      </c>
      <c r="L43" s="1298">
        <v>0</v>
      </c>
      <c r="M43" s="1298">
        <v>0</v>
      </c>
      <c r="N43" s="1298">
        <v>0</v>
      </c>
      <c r="O43" s="1298"/>
      <c r="P43" s="1298"/>
      <c r="Q43" s="878">
        <v>0</v>
      </c>
      <c r="R43" s="1298"/>
      <c r="S43" s="1901">
        <f>O43-Q43</f>
        <v>0</v>
      </c>
      <c r="T43" s="1901" t="e">
        <f t="shared" si="1"/>
        <v>#DIV/0!</v>
      </c>
      <c r="U43" s="1296"/>
      <c r="V43" s="1795"/>
      <c r="W43" s="1802">
        <f t="shared" si="2"/>
        <v>0</v>
      </c>
      <c r="X43"/>
      <c r="Y43"/>
      <c r="Z43"/>
      <c r="AA43"/>
      <c r="AB43"/>
      <c r="AC43" s="2260"/>
      <c r="AD43" s="2260" t="s">
        <v>119</v>
      </c>
      <c r="AE43" s="2260"/>
      <c r="AF43" s="2260"/>
      <c r="AG43" s="2260">
        <v>-110.37584291025371</v>
      </c>
      <c r="AH43" s="2260">
        <v>-127.25438770914336</v>
      </c>
      <c r="AI43" s="2260">
        <v>-54</v>
      </c>
      <c r="AJ43" s="2260">
        <v>0.15291883036955412</v>
      </c>
      <c r="AK43" s="2260">
        <v>-0.57565313878666324</v>
      </c>
    </row>
    <row r="44" spans="2:37" s="12" customFormat="1" hidden="1">
      <c r="B44" s="193"/>
      <c r="C44" s="1298">
        <v>0</v>
      </c>
      <c r="D44" s="1298">
        <v>0</v>
      </c>
      <c r="E44" s="1298">
        <v>0</v>
      </c>
      <c r="F44" s="1298">
        <v>0</v>
      </c>
      <c r="G44" s="1298">
        <v>0</v>
      </c>
      <c r="H44" s="1298">
        <v>0</v>
      </c>
      <c r="I44" s="1298">
        <v>0</v>
      </c>
      <c r="J44" s="1298">
        <v>0</v>
      </c>
      <c r="K44" s="1298">
        <v>0</v>
      </c>
      <c r="L44" s="1298">
        <v>0</v>
      </c>
      <c r="M44" s="1298">
        <v>0</v>
      </c>
      <c r="N44" s="1298">
        <v>0</v>
      </c>
      <c r="O44" s="1298"/>
      <c r="P44" s="1298"/>
      <c r="Q44" s="878">
        <v>0</v>
      </c>
      <c r="R44" s="1298"/>
      <c r="S44" s="1901">
        <f>O44-Q44</f>
        <v>0</v>
      </c>
      <c r="T44" s="1901"/>
      <c r="U44" s="1296"/>
      <c r="V44" s="1795"/>
      <c r="W44" s="1802">
        <f t="shared" si="2"/>
        <v>0</v>
      </c>
      <c r="X44"/>
      <c r="Y44" s="1211"/>
      <c r="Z44"/>
      <c r="AA44"/>
      <c r="AB44"/>
      <c r="AC44" s="2260"/>
      <c r="AD44" s="2260"/>
      <c r="AE44" s="2260"/>
      <c r="AF44" s="2260"/>
      <c r="AG44" s="2260"/>
      <c r="AH44" s="2260"/>
      <c r="AI44" s="2260"/>
      <c r="AJ44" s="2260"/>
      <c r="AK44" s="2260"/>
    </row>
    <row r="45" spans="2:37" s="17" customFormat="1">
      <c r="B45" s="190" t="s">
        <v>115</v>
      </c>
      <c r="C45" s="1295">
        <v>-333.5</v>
      </c>
      <c r="D45" s="1295">
        <v>-333.5</v>
      </c>
      <c r="E45" s="1295">
        <f>((+-288+5)+4.5)-50</f>
        <v>-328.5</v>
      </c>
      <c r="F45" s="1295">
        <f>(+-283.5+1)-50</f>
        <v>-332.5</v>
      </c>
      <c r="G45" s="1295">
        <v>-333.5</v>
      </c>
      <c r="H45" s="1295">
        <f>((+-288+5)+4.5)-50</f>
        <v>-328.5</v>
      </c>
      <c r="I45" s="1295">
        <v>-333.5</v>
      </c>
      <c r="J45" s="1295">
        <v>-333.5</v>
      </c>
      <c r="K45" s="1295">
        <f>((+-288+5)+4.5)-50</f>
        <v>-328.5</v>
      </c>
      <c r="L45" s="1295">
        <v>-333.5</v>
      </c>
      <c r="M45" s="1295">
        <v>-333.5</v>
      </c>
      <c r="N45" s="1295">
        <v>-333.5</v>
      </c>
      <c r="O45" s="1295">
        <f>SUM(C45,D45,E45,F45,G45,H45,I45,J45,K45,L45,M45,N45)</f>
        <v>-3986</v>
      </c>
      <c r="P45" s="1295">
        <v>-3866.1185916277791</v>
      </c>
      <c r="Q45" s="1295">
        <v>-3438.4030000000002</v>
      </c>
      <c r="R45" s="1295">
        <v>-3140.6196398145389</v>
      </c>
      <c r="S45" s="1902">
        <f>O45/P45-1</f>
        <v>3.1008207723329573E-2</v>
      </c>
      <c r="T45" s="1902">
        <f t="shared" si="1"/>
        <v>0.12439367684002689</v>
      </c>
      <c r="U45" s="1296">
        <f>O45/R45-1</f>
        <v>0.2691762954890593</v>
      </c>
      <c r="V45" s="1795">
        <v>-3866.1185936277789</v>
      </c>
      <c r="W45" s="1802">
        <f t="shared" si="2"/>
        <v>1.99999976757681E-6</v>
      </c>
      <c r="X45"/>
      <c r="Y45"/>
      <c r="Z45"/>
      <c r="AA45"/>
      <c r="AB45"/>
      <c r="AC45" s="2260" t="s">
        <v>120</v>
      </c>
      <c r="AD45" s="2270"/>
      <c r="AE45" s="2270"/>
      <c r="AF45" s="2270"/>
      <c r="AG45" s="2270">
        <v>4896.0044450897649</v>
      </c>
      <c r="AH45" s="2270">
        <v>318.51258075570564</v>
      </c>
      <c r="AI45" s="2270">
        <v>1621.7862937984896</v>
      </c>
      <c r="AJ45" s="2270">
        <v>-0.93494438489018405</v>
      </c>
      <c r="AK45" s="2270">
        <v>4.0917495627664868</v>
      </c>
    </row>
    <row r="46" spans="2:37" s="17" customFormat="1" hidden="1">
      <c r="B46" s="909" t="s">
        <v>121</v>
      </c>
      <c r="C46" s="1295">
        <f>669429401/1000000/12</f>
        <v>55.785783416666668</v>
      </c>
      <c r="D46" s="1295">
        <f t="shared" ref="D46:N46" si="17">669429401/1000000/12</f>
        <v>55.785783416666668</v>
      </c>
      <c r="E46" s="1295">
        <f t="shared" si="17"/>
        <v>55.785783416666668</v>
      </c>
      <c r="F46" s="1295">
        <f t="shared" si="17"/>
        <v>55.785783416666668</v>
      </c>
      <c r="G46" s="1295">
        <f t="shared" si="17"/>
        <v>55.785783416666668</v>
      </c>
      <c r="H46" s="1295">
        <f t="shared" si="17"/>
        <v>55.785783416666668</v>
      </c>
      <c r="I46" s="1295">
        <f t="shared" si="17"/>
        <v>55.785783416666668</v>
      </c>
      <c r="J46" s="1295">
        <f t="shared" si="17"/>
        <v>55.785783416666668</v>
      </c>
      <c r="K46" s="1295">
        <f t="shared" si="17"/>
        <v>55.785783416666668</v>
      </c>
      <c r="L46" s="1295">
        <f t="shared" si="17"/>
        <v>55.785783416666668</v>
      </c>
      <c r="M46" s="1295">
        <f t="shared" si="17"/>
        <v>55.785783416666668</v>
      </c>
      <c r="N46" s="1295">
        <f t="shared" si="17"/>
        <v>55.785783416666668</v>
      </c>
      <c r="O46" s="1295">
        <f t="shared" ref="O46:O47" si="18">SUM(C46,D46,E46,F46,G46,H46,I46,J46,K46,L46,M46,N46)</f>
        <v>669.42940099999987</v>
      </c>
      <c r="P46" s="1295">
        <v>200</v>
      </c>
      <c r="Q46" s="878">
        <v>0</v>
      </c>
      <c r="R46" s="1295">
        <v>780</v>
      </c>
      <c r="S46" s="1902"/>
      <c r="T46" s="1902" t="e">
        <f t="shared" si="1"/>
        <v>#DIV/0!</v>
      </c>
      <c r="U46" s="1296">
        <f>O46/R46-1</f>
        <v>-0.14175717820512834</v>
      </c>
      <c r="V46" s="1795">
        <v>250</v>
      </c>
      <c r="W46" s="1802">
        <f t="shared" si="2"/>
        <v>-50</v>
      </c>
      <c r="X46"/>
      <c r="Y46"/>
      <c r="Z46"/>
      <c r="AA46"/>
      <c r="AB46"/>
      <c r="AC46" s="2260"/>
      <c r="AD46" s="2270" t="s">
        <v>103</v>
      </c>
      <c r="AE46" s="2270"/>
      <c r="AF46" s="2270"/>
      <c r="AG46" s="2270">
        <v>4.6388721670498387E-2</v>
      </c>
      <c r="AH46" s="2270">
        <v>2.9251567346307876E-3</v>
      </c>
      <c r="AI46" s="2270">
        <v>1.418466634973304E-2</v>
      </c>
      <c r="AJ46" s="2270">
        <v>-4.34635649358676</v>
      </c>
      <c r="AK46" s="2270">
        <v>1.1259509615102252</v>
      </c>
    </row>
    <row r="47" spans="2:37" hidden="1">
      <c r="B47" s="181"/>
      <c r="C47" s="1298"/>
      <c r="D47" s="1298"/>
      <c r="E47" s="1298"/>
      <c r="F47" s="1298"/>
      <c r="G47" s="1298"/>
      <c r="H47" s="1298"/>
      <c r="I47" s="1298"/>
      <c r="J47" s="1298"/>
      <c r="K47" s="1298"/>
      <c r="L47" s="1298"/>
      <c r="M47" s="1298"/>
      <c r="N47" s="1298"/>
      <c r="O47" s="1295">
        <f t="shared" si="18"/>
        <v>0</v>
      </c>
      <c r="P47" s="1295"/>
      <c r="Q47" s="878">
        <v>0</v>
      </c>
      <c r="R47" s="1298"/>
      <c r="S47" s="1901">
        <f>O47-Q47</f>
        <v>0</v>
      </c>
      <c r="T47" s="1901"/>
      <c r="U47" s="1296"/>
      <c r="V47" s="1795"/>
      <c r="W47" s="1802">
        <f t="shared" si="2"/>
        <v>0</v>
      </c>
    </row>
    <row r="48" spans="2:37" s="17" customFormat="1">
      <c r="B48" s="190" t="s">
        <v>117</v>
      </c>
      <c r="C48" s="1295">
        <f>C39+C45</f>
        <v>167.99997234957391</v>
      </c>
      <c r="D48" s="1295">
        <f t="shared" ref="D48:N48" si="19">D39+D45</f>
        <v>-197.59643341249557</v>
      </c>
      <c r="E48" s="1295">
        <f t="shared" si="19"/>
        <v>130.40413470020667</v>
      </c>
      <c r="F48" s="1295">
        <f t="shared" si="19"/>
        <v>-20.094636756608907</v>
      </c>
      <c r="G48" s="1295">
        <f t="shared" si="19"/>
        <v>423.34702558892786</v>
      </c>
      <c r="H48" s="1295">
        <f t="shared" si="19"/>
        <v>253.33976168088793</v>
      </c>
      <c r="I48" s="1295">
        <f t="shared" si="19"/>
        <v>122.31478485975003</v>
      </c>
      <c r="J48" s="1295">
        <f t="shared" si="19"/>
        <v>297.50572417246462</v>
      </c>
      <c r="K48" s="1295">
        <f t="shared" si="19"/>
        <v>312.33784792008464</v>
      </c>
      <c r="L48" s="1295">
        <f t="shared" si="19"/>
        <v>482.68900855505058</v>
      </c>
      <c r="M48" s="1295">
        <f t="shared" si="19"/>
        <v>272.82860154308378</v>
      </c>
      <c r="N48" s="1295">
        <f t="shared" si="19"/>
        <v>829.03743099843905</v>
      </c>
      <c r="O48" s="1295">
        <f>SUM(C48,D48,E48,F48,G48,H48,I48,J48,K48,L48,M48,N48)</f>
        <v>3074.1132221993648</v>
      </c>
      <c r="P48" s="1295">
        <v>1254.7182024382662</v>
      </c>
      <c r="Q48" s="1295">
        <v>6075.1843900000185</v>
      </c>
      <c r="R48" s="1303">
        <v>6670.9463711903391</v>
      </c>
      <c r="S48" s="1902">
        <f>O48/P48-1</f>
        <v>1.450042739657007</v>
      </c>
      <c r="T48" s="1902">
        <f t="shared" si="1"/>
        <v>-0.79346829299476418</v>
      </c>
      <c r="U48" s="1296">
        <f>O48/R48-1</f>
        <v>-0.53917884342835287</v>
      </c>
      <c r="V48" s="1795">
        <v>1534.6589388897262</v>
      </c>
      <c r="W48" s="1802">
        <f t="shared" si="2"/>
        <v>-279.94073645146</v>
      </c>
      <c r="X48"/>
      <c r="Y48"/>
      <c r="Z48"/>
      <c r="AA48"/>
      <c r="AB48"/>
      <c r="AC48"/>
    </row>
    <row r="49" spans="2:29">
      <c r="B49" s="181" t="s">
        <v>118</v>
      </c>
      <c r="C49" s="1574">
        <f>-'CA Mobile'!C7*1%</f>
        <v>-95.270890678901509</v>
      </c>
      <c r="D49" s="1574">
        <f>-'CA Mobile'!D7*1%</f>
        <v>-87.821226891770081</v>
      </c>
      <c r="E49" s="1574">
        <f>-'CA Mobile'!E7*1%</f>
        <v>-94.731389457635586</v>
      </c>
      <c r="F49" s="1574">
        <f>-'CA Mobile'!F7*1%</f>
        <v>-93.625379277570133</v>
      </c>
      <c r="G49" s="1574">
        <f>-'CA Mobile'!G7*1%</f>
        <v>-97.724636011247199</v>
      </c>
      <c r="H49" s="1574">
        <f>-'CA Mobile'!H7*1%</f>
        <v>-94.666859017027662</v>
      </c>
      <c r="I49" s="1574">
        <f>-'CA Mobile'!I7*1%</f>
        <v>-96.140551493624216</v>
      </c>
      <c r="J49" s="1574">
        <f>-'CA Mobile'!J7*1%</f>
        <v>-96.182496949900369</v>
      </c>
      <c r="K49" s="1574">
        <f>-'CA Mobile'!K7*1%</f>
        <v>-92.851868915961475</v>
      </c>
      <c r="L49" s="1574">
        <f>-'CA Mobile'!L7*1%</f>
        <v>-97.204441759907809</v>
      </c>
      <c r="M49" s="1574">
        <f>-'CA Mobile'!M7*1%</f>
        <v>-94.183469512907536</v>
      </c>
      <c r="N49" s="1574">
        <f>-'CA Mobile'!N7*1%</f>
        <v>-102.9344266857857</v>
      </c>
      <c r="O49" s="1298">
        <f>SUM(C49,D49,E49,F49,G49,H49,I49,J49,K49,L49,M49,N49)</f>
        <v>-1143.3376366522393</v>
      </c>
      <c r="P49" s="1298">
        <v>-1083.918470809105</v>
      </c>
      <c r="Q49" s="878">
        <v>-1068.8041020000001</v>
      </c>
      <c r="R49" s="1295">
        <v>-1158.9962011364262</v>
      </c>
      <c r="S49" s="1902">
        <f>O49/P49-1</f>
        <v>5.4818851641839972E-2</v>
      </c>
      <c r="T49" s="1902">
        <f t="shared" si="1"/>
        <v>1.4141383608859748E-2</v>
      </c>
      <c r="U49" s="1296">
        <f>O49/R49-1</f>
        <v>-1.3510453674337564E-2</v>
      </c>
      <c r="V49" s="1795">
        <v>-1088.7108094248706</v>
      </c>
      <c r="W49" s="1802">
        <f t="shared" si="2"/>
        <v>4.7923386157656296</v>
      </c>
    </row>
    <row r="50" spans="2:29">
      <c r="B50" s="181" t="s">
        <v>119</v>
      </c>
      <c r="C50" s="1574">
        <v>-4.5</v>
      </c>
      <c r="D50" s="1574">
        <v>-4.5</v>
      </c>
      <c r="E50" s="1574">
        <v>-4.5</v>
      </c>
      <c r="F50" s="1574">
        <v>-4.5</v>
      </c>
      <c r="G50" s="1574">
        <v>-4.5</v>
      </c>
      <c r="H50" s="1574">
        <v>-4.5</v>
      </c>
      <c r="I50" s="1574">
        <v>-4.5</v>
      </c>
      <c r="J50" s="1574">
        <v>-4.5</v>
      </c>
      <c r="K50" s="1574">
        <v>-4.5</v>
      </c>
      <c r="L50" s="1574">
        <v>-4.5</v>
      </c>
      <c r="M50" s="1574">
        <v>-4.5</v>
      </c>
      <c r="N50" s="1574">
        <v>-4.5</v>
      </c>
      <c r="O50" s="1295">
        <f>SUM(C50,D50,E50,F50,G50,H50,I50,J50,K50,L50,M50,N50)</f>
        <v>-54</v>
      </c>
      <c r="P50" s="1295">
        <v>-127.25438770914336</v>
      </c>
      <c r="Q50" s="878">
        <v>-110.37584291025371</v>
      </c>
      <c r="R50" s="1303">
        <v>20.579719499999996</v>
      </c>
      <c r="S50" s="1902">
        <f>O50/P50-1</f>
        <v>-0.57565313878666324</v>
      </c>
      <c r="T50" s="1902">
        <f t="shared" si="1"/>
        <v>0.15291883036955412</v>
      </c>
      <c r="U50" s="1296">
        <f>O50/R50-1</f>
        <v>-3.6239424691867161</v>
      </c>
      <c r="V50" s="1795">
        <v>-127.25438770914336</v>
      </c>
      <c r="W50" s="1802">
        <f t="shared" si="2"/>
        <v>0</v>
      </c>
    </row>
    <row r="51" spans="2:29">
      <c r="B51" s="194"/>
      <c r="C51" s="1304">
        <v>0</v>
      </c>
      <c r="D51" s="1304">
        <v>0</v>
      </c>
      <c r="E51" s="1304">
        <v>0</v>
      </c>
      <c r="F51" s="1304">
        <v>0</v>
      </c>
      <c r="G51" s="1304">
        <v>0</v>
      </c>
      <c r="H51" s="1304">
        <v>0</v>
      </c>
      <c r="I51" s="1304">
        <v>0</v>
      </c>
      <c r="J51" s="1304">
        <v>0</v>
      </c>
      <c r="K51" s="1304">
        <v>0</v>
      </c>
      <c r="L51" s="1304">
        <v>0</v>
      </c>
      <c r="M51" s="1304">
        <v>0</v>
      </c>
      <c r="N51" s="1304">
        <v>0</v>
      </c>
      <c r="O51" s="1304"/>
      <c r="P51" s="1304"/>
      <c r="Q51" s="878"/>
      <c r="R51" s="1305"/>
      <c r="S51" s="1901">
        <f>O51-Q51</f>
        <v>0</v>
      </c>
      <c r="T51" s="1901"/>
      <c r="U51" s="1306"/>
      <c r="V51" s="1795"/>
      <c r="W51" s="1802">
        <f t="shared" si="2"/>
        <v>0</v>
      </c>
    </row>
    <row r="52" spans="2:29">
      <c r="B52" s="1329" t="s">
        <v>120</v>
      </c>
      <c r="C52" s="2263">
        <f>C48+C49+C50</f>
        <v>68.2290816706724</v>
      </c>
      <c r="D52" s="2263">
        <f t="shared" ref="D52:N52" si="20">D48+D49+D50</f>
        <v>-289.91766030426567</v>
      </c>
      <c r="E52" s="2263">
        <f t="shared" si="20"/>
        <v>31.172745242571082</v>
      </c>
      <c r="F52" s="2263">
        <f t="shared" si="20"/>
        <v>-118.22001603417904</v>
      </c>
      <c r="G52" s="2263">
        <f t="shared" si="20"/>
        <v>321.12238957768068</v>
      </c>
      <c r="H52" s="2263">
        <f t="shared" si="20"/>
        <v>154.17290266386027</v>
      </c>
      <c r="I52" s="2263">
        <f t="shared" si="20"/>
        <v>21.674233366125819</v>
      </c>
      <c r="J52" s="2263">
        <f t="shared" si="20"/>
        <v>196.82322722256424</v>
      </c>
      <c r="K52" s="2263">
        <f t="shared" si="20"/>
        <v>214.98597900412318</v>
      </c>
      <c r="L52" s="2263">
        <f t="shared" si="20"/>
        <v>380.98456679514277</v>
      </c>
      <c r="M52" s="2263">
        <f t="shared" si="20"/>
        <v>174.14513203017623</v>
      </c>
      <c r="N52" s="2263">
        <f t="shared" si="20"/>
        <v>721.60300431265341</v>
      </c>
      <c r="O52" s="2263">
        <f>SUM(C52,D52,E52,F52,G52,H52,I52,J52,K52,L52,M52,N52)</f>
        <v>1876.7755855471255</v>
      </c>
      <c r="P52" s="2263">
        <v>43.545343920017672</v>
      </c>
      <c r="Q52" s="2263">
        <v>4896.0044450897649</v>
      </c>
      <c r="R52" s="1571">
        <v>5532.5298895539117</v>
      </c>
      <c r="S52" s="1849" t="s">
        <v>122</v>
      </c>
      <c r="T52" s="1849">
        <f t="shared" si="1"/>
        <v>-0.99110594273179442</v>
      </c>
      <c r="U52" s="1330">
        <f>O52/R52-1</f>
        <v>-0.66077443357500776</v>
      </c>
      <c r="V52" s="1795">
        <v>318.69374175571198</v>
      </c>
      <c r="W52" s="1802">
        <f t="shared" si="2"/>
        <v>-275.14839783569431</v>
      </c>
      <c r="Z52" s="1850"/>
    </row>
    <row r="53" spans="2:29" s="4" customFormat="1" hidden="1">
      <c r="B53" s="191"/>
      <c r="C53" s="642"/>
      <c r="D53" s="642"/>
      <c r="E53" s="642"/>
      <c r="F53" s="642"/>
      <c r="G53" s="642"/>
      <c r="H53" s="642"/>
      <c r="I53" s="642"/>
      <c r="J53" s="642"/>
      <c r="K53" s="642"/>
      <c r="L53" s="642"/>
      <c r="M53" s="642"/>
      <c r="N53" s="642"/>
      <c r="O53" s="642"/>
      <c r="P53" s="642"/>
      <c r="Q53" s="642"/>
      <c r="R53" s="642"/>
      <c r="S53" s="1903"/>
      <c r="T53" s="1903"/>
      <c r="U53" s="642"/>
      <c r="V53" s="1795"/>
      <c r="W53" s="1802"/>
      <c r="X53"/>
      <c r="Y53"/>
      <c r="Z53"/>
      <c r="AA53"/>
      <c r="AB53"/>
      <c r="AC53"/>
    </row>
    <row r="54" spans="2:29" s="665" customFormat="1">
      <c r="B54" s="2273" t="s">
        <v>104</v>
      </c>
      <c r="C54" s="2274">
        <v>3.9260561466261272E-2</v>
      </c>
      <c r="D54" s="2274">
        <v>1.4215891324975683E-2</v>
      </c>
      <c r="E54" s="2274">
        <v>6.100698132797551E-2</v>
      </c>
      <c r="F54" s="2274">
        <v>2.5746493845415816E-2</v>
      </c>
      <c r="G54" s="2274">
        <v>-3.9058344054967366E-2</v>
      </c>
      <c r="H54" s="2274">
        <v>9.3352554133274614E-3</v>
      </c>
      <c r="I54" s="2274">
        <v>-2</v>
      </c>
      <c r="J54" s="2274">
        <v>2.4091526533280307E-2</v>
      </c>
      <c r="K54" s="2274">
        <v>1.7193086230916633E-2</v>
      </c>
      <c r="L54" s="2274">
        <v>3.5099869202359815E-2</v>
      </c>
      <c r="M54" s="2274">
        <v>5.3800337667785011E-2</v>
      </c>
      <c r="N54" s="2274">
        <v>7.0166925784524298E-2</v>
      </c>
      <c r="O54" s="2274">
        <f>+O52/O5</f>
        <v>1.641488502943397E-2</v>
      </c>
      <c r="P54" s="2275">
        <v>4.0174003003967749E-4</v>
      </c>
      <c r="Q54" s="2274">
        <v>4.6388721670498387E-2</v>
      </c>
      <c r="R54" s="2274">
        <v>4.7735530833743212E-2</v>
      </c>
      <c r="S54" s="2275" t="s">
        <v>122</v>
      </c>
      <c r="T54" s="2275">
        <f t="shared" si="1"/>
        <v>-0.99133970466154986</v>
      </c>
      <c r="U54" s="2274">
        <f>O54/R54-1</f>
        <v>-0.65612857461237983</v>
      </c>
      <c r="V54" s="1803">
        <v>2.9268204815319733E-3</v>
      </c>
      <c r="W54" s="1802">
        <f t="shared" si="2"/>
        <v>-2.5250804514922957E-3</v>
      </c>
      <c r="X54"/>
      <c r="Y54"/>
      <c r="Z54"/>
      <c r="AA54"/>
      <c r="AB54"/>
      <c r="AC54"/>
    </row>
    <row r="55" spans="2:29" s="55" customFormat="1">
      <c r="B55" s="195"/>
      <c r="C55" s="1004"/>
      <c r="D55" s="1004"/>
      <c r="E55" s="1004"/>
      <c r="F55" s="1004"/>
      <c r="G55" s="1004"/>
      <c r="H55" s="1004"/>
      <c r="I55" s="1004"/>
      <c r="J55" s="1004"/>
      <c r="K55" s="1004"/>
      <c r="L55" s="1004"/>
      <c r="M55" s="1004"/>
      <c r="N55" s="1004"/>
      <c r="O55" s="1004"/>
      <c r="P55" s="1004"/>
      <c r="Q55" s="1004"/>
      <c r="R55" s="1203"/>
      <c r="S55" s="1203"/>
      <c r="T55" s="1203"/>
      <c r="U55" s="1203"/>
      <c r="V55" s="1796"/>
      <c r="W55" s="1796"/>
      <c r="X55"/>
      <c r="Y55"/>
      <c r="Z55"/>
      <c r="AA55"/>
      <c r="AB55"/>
      <c r="AC55"/>
    </row>
    <row r="56" spans="2:29" s="55" customFormat="1" hidden="1">
      <c r="B56" s="47"/>
      <c r="C56" s="2263">
        <v>0</v>
      </c>
      <c r="D56" s="2263">
        <v>0</v>
      </c>
      <c r="E56" s="2263">
        <v>0</v>
      </c>
      <c r="F56" s="2263">
        <v>0</v>
      </c>
      <c r="G56" s="2263">
        <v>0</v>
      </c>
      <c r="H56" s="2263">
        <v>0</v>
      </c>
      <c r="I56" s="2263">
        <v>0</v>
      </c>
      <c r="J56" s="2263">
        <v>0</v>
      </c>
      <c r="K56" s="2263">
        <v>0</v>
      </c>
      <c r="L56" s="2263">
        <v>0</v>
      </c>
      <c r="M56" s="2263">
        <v>0</v>
      </c>
      <c r="N56" s="2263">
        <v>0</v>
      </c>
      <c r="O56" s="667">
        <v>394.35214212301997</v>
      </c>
      <c r="P56" s="667"/>
      <c r="Q56" s="565"/>
      <c r="R56" s="565"/>
      <c r="S56" s="1190"/>
      <c r="T56" s="1186"/>
      <c r="U56" s="1283"/>
      <c r="V56" s="1796"/>
      <c r="W56" s="1796"/>
      <c r="X56"/>
      <c r="Y56"/>
      <c r="Z56"/>
      <c r="AA56"/>
      <c r="AB56"/>
      <c r="AC56"/>
    </row>
    <row r="57" spans="2:29" s="55" customFormat="1" hidden="1">
      <c r="B57" s="47"/>
      <c r="C57" s="2263">
        <v>0</v>
      </c>
      <c r="D57" s="2263">
        <v>0</v>
      </c>
      <c r="E57" s="2263">
        <v>0</v>
      </c>
      <c r="F57" s="2263">
        <v>0</v>
      </c>
      <c r="G57" s="2263">
        <v>0</v>
      </c>
      <c r="H57" s="2263">
        <v>0</v>
      </c>
      <c r="I57" s="2263">
        <v>0</v>
      </c>
      <c r="J57" s="2263">
        <v>0</v>
      </c>
      <c r="K57" s="2263">
        <v>0</v>
      </c>
      <c r="L57" s="2263">
        <v>0</v>
      </c>
      <c r="M57" s="2263">
        <v>0</v>
      </c>
      <c r="N57" s="2263">
        <v>0</v>
      </c>
      <c r="O57" s="853"/>
      <c r="P57" s="853"/>
      <c r="Q57"/>
      <c r="R57"/>
      <c r="S57" s="1191"/>
      <c r="T57" s="1187"/>
      <c r="U57" s="1283"/>
      <c r="V57" s="1796"/>
      <c r="W57" s="1796"/>
      <c r="X57"/>
      <c r="Y57"/>
      <c r="Z57"/>
      <c r="AA57"/>
      <c r="AB57"/>
      <c r="AC57"/>
    </row>
    <row r="58" spans="2:29" s="829" customFormat="1" ht="12" hidden="1" customHeight="1">
      <c r="B58" s="667"/>
      <c r="C58" s="2263">
        <v>0</v>
      </c>
      <c r="D58" s="2263">
        <v>0</v>
      </c>
      <c r="E58" s="2263">
        <v>0</v>
      </c>
      <c r="F58" s="2263">
        <v>0</v>
      </c>
      <c r="G58" s="2263">
        <v>0</v>
      </c>
      <c r="H58" s="2263">
        <v>0</v>
      </c>
      <c r="I58" s="2263">
        <v>0</v>
      </c>
      <c r="J58" s="2263">
        <v>0</v>
      </c>
      <c r="K58" s="2263">
        <v>0</v>
      </c>
      <c r="L58" s="2263">
        <v>0</v>
      </c>
      <c r="M58" s="2263">
        <v>0</v>
      </c>
      <c r="N58" s="2263">
        <v>0</v>
      </c>
      <c r="O58" s="667"/>
      <c r="P58" s="667"/>
      <c r="Q58"/>
      <c r="R58"/>
      <c r="S58" s="1190"/>
      <c r="T58" s="1186"/>
      <c r="U58" s="1284"/>
      <c r="V58" s="1796"/>
      <c r="W58" s="1796"/>
      <c r="X58"/>
      <c r="Y58"/>
      <c r="Z58"/>
      <c r="AA58"/>
      <c r="AB58"/>
      <c r="AC58"/>
    </row>
    <row r="59" spans="2:29" s="55" customFormat="1" ht="12.75" hidden="1" customHeight="1">
      <c r="B59" s="47"/>
      <c r="C59" s="2263">
        <v>0</v>
      </c>
      <c r="D59" s="2263">
        <v>0</v>
      </c>
      <c r="E59" s="2263">
        <v>0</v>
      </c>
      <c r="F59" s="2263">
        <v>0</v>
      </c>
      <c r="G59" s="2263">
        <v>0</v>
      </c>
      <c r="H59" s="2263">
        <v>0</v>
      </c>
      <c r="I59" s="2263">
        <v>0</v>
      </c>
      <c r="J59" s="2263">
        <v>0</v>
      </c>
      <c r="K59" s="2263">
        <v>0</v>
      </c>
      <c r="L59" s="2263">
        <v>0</v>
      </c>
      <c r="M59" s="2263">
        <v>0</v>
      </c>
      <c r="N59" s="2263">
        <v>0</v>
      </c>
      <c r="O59" s="47"/>
      <c r="P59" s="47"/>
      <c r="Q59"/>
      <c r="R59"/>
      <c r="S59" s="1192"/>
      <c r="T59" s="1188"/>
      <c r="U59" s="1283"/>
      <c r="V59" s="1796"/>
      <c r="W59" s="1796"/>
      <c r="X59"/>
      <c r="Y59"/>
      <c r="Z59"/>
      <c r="AA59"/>
      <c r="AB59"/>
      <c r="AC59"/>
    </row>
    <row r="60" spans="2:29" s="1285" customFormat="1" hidden="1">
      <c r="B60" s="1288"/>
      <c r="C60" s="1289"/>
      <c r="D60" s="1289"/>
      <c r="E60" s="1289"/>
      <c r="F60" s="1289"/>
      <c r="G60" s="1289"/>
      <c r="H60" s="1289"/>
      <c r="I60" s="1289"/>
      <c r="J60" s="1289"/>
      <c r="K60" s="1289"/>
      <c r="L60" s="1289"/>
      <c r="M60" s="1289"/>
      <c r="N60" s="1289"/>
      <c r="O60" s="1289"/>
      <c r="P60" s="1289"/>
      <c r="Q60" s="1280"/>
      <c r="R60" s="1280"/>
      <c r="S60" s="1280"/>
      <c r="T60" s="1280"/>
      <c r="V60" s="1796"/>
      <c r="W60" s="1796"/>
      <c r="X60" s="1280"/>
      <c r="Y60" s="1280"/>
      <c r="Z60" s="1280"/>
      <c r="AA60" s="1280"/>
      <c r="AB60" s="1280"/>
      <c r="AC60" s="1280"/>
    </row>
    <row r="61" spans="2:29" s="1537" customFormat="1" hidden="1">
      <c r="B61" s="1535"/>
      <c r="C61" s="1367">
        <v>4.5</v>
      </c>
      <c r="D61" s="1367"/>
      <c r="E61" s="1536">
        <v>8.3812291199999862</v>
      </c>
      <c r="F61" s="1367"/>
      <c r="G61" s="1367"/>
      <c r="H61" s="1367"/>
      <c r="I61" s="1367"/>
      <c r="J61" s="1367"/>
      <c r="K61" s="1367"/>
      <c r="L61" s="1367"/>
      <c r="M61" s="1367"/>
      <c r="N61" s="1536">
        <v>6564.8614825184031</v>
      </c>
      <c r="O61" s="1289">
        <v>254.94279678074417</v>
      </c>
      <c r="P61" s="1367"/>
      <c r="Q61" s="1289">
        <f>O39+14</f>
        <v>7074.1132221993612</v>
      </c>
      <c r="R61" s="1280"/>
      <c r="S61" s="1280"/>
      <c r="T61" s="1343"/>
      <c r="V61" s="1796"/>
      <c r="W61" s="1796"/>
      <c r="X61" s="1343"/>
      <c r="Y61" s="1343"/>
      <c r="Z61" s="1343"/>
      <c r="AA61" s="1343"/>
      <c r="AB61" s="1343"/>
      <c r="AC61" s="1343"/>
    </row>
    <row r="62" spans="2:29" s="1537" customFormat="1" hidden="1">
      <c r="B62" s="1535"/>
      <c r="C62" s="1367"/>
      <c r="D62" s="1536">
        <v>-34.900988571428748</v>
      </c>
      <c r="E62" s="1536">
        <v>-38.134445039581216</v>
      </c>
      <c r="F62" s="1367"/>
      <c r="G62" s="1536">
        <f>E62-SUM(C50:G50)</f>
        <v>-15.634445039581216</v>
      </c>
      <c r="H62" s="1367"/>
      <c r="I62" s="1343">
        <v>400</v>
      </c>
      <c r="J62" s="1343">
        <v>175</v>
      </c>
      <c r="K62" s="1367"/>
      <c r="L62" s="1536">
        <v>37.52081619558237</v>
      </c>
      <c r="M62" s="1367">
        <v>-7199.4187989111124</v>
      </c>
      <c r="N62" s="1367"/>
      <c r="O62" s="1607">
        <v>-992.60105240511257</v>
      </c>
      <c r="P62" s="1536"/>
      <c r="Q62" s="1280"/>
      <c r="R62" s="1280"/>
      <c r="S62" s="1607">
        <v>527.50215676111657</v>
      </c>
      <c r="T62" s="1343"/>
      <c r="V62" s="1796"/>
      <c r="W62" s="1796"/>
      <c r="X62" s="1343"/>
      <c r="Y62" s="1343"/>
      <c r="Z62" s="1343"/>
      <c r="AA62" s="1343"/>
      <c r="AB62" s="1343"/>
      <c r="AC62" s="1343"/>
    </row>
    <row r="63" spans="2:29" s="1537" customFormat="1" hidden="1">
      <c r="B63" s="1535"/>
      <c r="C63" s="1367"/>
      <c r="D63" s="1367"/>
      <c r="E63" s="1367"/>
      <c r="F63" s="1367"/>
      <c r="G63" s="1367"/>
      <c r="H63" s="1367"/>
      <c r="I63" s="1367"/>
      <c r="J63" s="1367"/>
      <c r="K63" s="1367"/>
      <c r="L63" s="1367"/>
      <c r="M63" s="1367"/>
      <c r="N63" s="1536">
        <v>65.862452257168314</v>
      </c>
      <c r="O63" s="1367"/>
      <c r="P63" s="1367"/>
      <c r="Q63" s="1607">
        <v>-161.94217175716832</v>
      </c>
      <c r="R63" s="1607"/>
      <c r="S63" s="1280"/>
      <c r="T63" s="1343"/>
      <c r="V63" s="1796"/>
      <c r="W63" s="1796"/>
      <c r="X63" s="1343"/>
      <c r="Y63" s="1343"/>
      <c r="Z63" s="1343"/>
      <c r="AA63" s="1343"/>
      <c r="AB63" s="1343"/>
      <c r="AC63" s="1343"/>
    </row>
    <row r="64" spans="2:29" s="1537" customFormat="1" hidden="1">
      <c r="B64" s="1535"/>
      <c r="C64" s="1367"/>
      <c r="D64" s="1367"/>
      <c r="E64" s="1367"/>
      <c r="F64" s="1367"/>
      <c r="G64" s="1367"/>
      <c r="H64" s="660">
        <v>2.823868</v>
      </c>
      <c r="I64" s="1367"/>
      <c r="J64" s="1367"/>
      <c r="K64" s="1367"/>
      <c r="L64" s="1367"/>
      <c r="M64" s="1367"/>
      <c r="N64" s="1367"/>
      <c r="O64" s="1367"/>
      <c r="P64" s="1367"/>
      <c r="Q64" s="1280"/>
      <c r="R64" s="1280"/>
      <c r="S64" s="1280"/>
      <c r="T64" s="1343"/>
      <c r="V64" s="1796"/>
      <c r="W64" s="1796"/>
      <c r="X64" s="1343"/>
      <c r="Y64" s="1343"/>
      <c r="Z64" s="1343"/>
      <c r="AA64" s="1343"/>
      <c r="AB64" s="1343"/>
      <c r="AC64" s="1343"/>
    </row>
    <row r="65" spans="2:29" s="1537" customFormat="1" hidden="1">
      <c r="B65" s="1535"/>
      <c r="C65" s="1367"/>
      <c r="D65" s="1367"/>
      <c r="E65" s="1367"/>
      <c r="F65" s="1367"/>
      <c r="G65" s="1367"/>
      <c r="H65" s="660">
        <v>790.60859789999995</v>
      </c>
      <c r="I65" s="1367"/>
      <c r="J65" s="1367"/>
      <c r="K65" s="1367"/>
      <c r="L65" s="1367"/>
      <c r="M65" s="1367"/>
      <c r="N65" s="1367"/>
      <c r="O65" s="1367"/>
      <c r="P65" s="1367"/>
      <c r="Q65" s="1280"/>
      <c r="R65" s="1280"/>
      <c r="S65" s="1280"/>
      <c r="T65" s="1343"/>
      <c r="V65" s="1796"/>
      <c r="W65" s="1796"/>
      <c r="X65" s="1343"/>
      <c r="Y65" s="1343"/>
      <c r="Z65" s="1343"/>
      <c r="AA65" s="1343"/>
      <c r="AB65" s="1343"/>
      <c r="AC65" s="1343"/>
    </row>
    <row r="66" spans="2:29" s="1285" customFormat="1" hidden="1">
      <c r="B66" s="1288"/>
      <c r="C66" s="1289"/>
      <c r="D66" s="1289"/>
      <c r="E66" s="1289"/>
      <c r="F66" s="1289"/>
      <c r="G66" s="1289"/>
      <c r="H66" s="660">
        <v>960.5650098000001</v>
      </c>
      <c r="I66" s="1289"/>
      <c r="J66" s="1289"/>
      <c r="K66" s="1289"/>
      <c r="L66" s="1289"/>
      <c r="M66" s="1289"/>
      <c r="N66" s="1289"/>
      <c r="O66" s="1289"/>
      <c r="P66" s="1289"/>
      <c r="Q66" s="1287"/>
      <c r="R66" s="1287"/>
      <c r="S66" s="1280"/>
      <c r="T66" s="1280"/>
      <c r="V66" s="1796"/>
      <c r="W66" s="1796"/>
      <c r="X66" s="1280"/>
      <c r="Y66" s="1280"/>
      <c r="Z66" s="1280"/>
      <c r="AA66" s="1280"/>
      <c r="AB66" s="1280"/>
      <c r="AC66" s="1280"/>
    </row>
    <row r="67" spans="2:29" s="565" customFormat="1" hidden="1">
      <c r="B67" s="823"/>
      <c r="C67" s="660"/>
      <c r="D67" s="660"/>
      <c r="E67" s="660"/>
      <c r="F67" s="660"/>
      <c r="G67" s="660"/>
      <c r="H67" s="660">
        <v>936.11865160000002</v>
      </c>
      <c r="I67" s="660"/>
      <c r="J67" s="660"/>
      <c r="K67" s="660"/>
      <c r="L67" s="660"/>
      <c r="M67" s="660"/>
      <c r="N67" s="660"/>
      <c r="O67" s="660"/>
      <c r="P67" s="660"/>
      <c r="Q67" s="47"/>
      <c r="R67" s="47"/>
      <c r="S67"/>
      <c r="T67"/>
      <c r="U67" s="1285"/>
      <c r="V67" s="1796"/>
      <c r="W67" s="1796"/>
      <c r="X67"/>
      <c r="Y67"/>
      <c r="Z67"/>
      <c r="AA67"/>
      <c r="AB67"/>
      <c r="AC67"/>
    </row>
    <row r="68" spans="2:29" s="55" customFormat="1" hidden="1">
      <c r="B68" s="822"/>
      <c r="C68" s="47"/>
      <c r="D68" s="47"/>
      <c r="E68" s="47"/>
      <c r="F68" s="47"/>
      <c r="G68" s="47"/>
      <c r="H68" s="660">
        <f>SUM(H64:H67)</f>
        <v>2690.1161272999998</v>
      </c>
      <c r="I68" s="47"/>
      <c r="J68" s="47"/>
      <c r="K68" s="47"/>
      <c r="L68" s="47"/>
      <c r="M68" s="47"/>
      <c r="N68" s="47"/>
      <c r="O68" s="47"/>
      <c r="P68" s="47"/>
      <c r="Q68" s="47"/>
      <c r="R68" s="47"/>
      <c r="S68"/>
      <c r="T68"/>
      <c r="U68" s="1283"/>
      <c r="V68" s="1796"/>
      <c r="W68" s="1796"/>
      <c r="X68"/>
      <c r="Y68"/>
      <c r="Z68"/>
      <c r="AA68"/>
      <c r="AB68"/>
      <c r="AC68"/>
    </row>
    <row r="69" spans="2:29" s="55" customFormat="1" hidden="1">
      <c r="B69" s="822"/>
      <c r="C69" s="47"/>
      <c r="D69" s="47"/>
      <c r="E69" s="47"/>
      <c r="F69" s="47"/>
      <c r="G69" s="47"/>
      <c r="H69" s="47"/>
      <c r="I69" s="47"/>
      <c r="J69" s="47"/>
      <c r="K69" s="47"/>
      <c r="L69" s="47"/>
      <c r="M69" s="47"/>
      <c r="N69" s="47"/>
      <c r="O69" s="47"/>
      <c r="P69" s="47"/>
      <c r="Q69" s="565"/>
      <c r="R69" s="565"/>
      <c r="S69"/>
      <c r="T69"/>
      <c r="U69" s="1283"/>
      <c r="V69" s="1796"/>
      <c r="W69" s="1796"/>
      <c r="X69"/>
      <c r="Y69"/>
      <c r="Z69"/>
      <c r="AA69"/>
      <c r="AB69"/>
      <c r="AC69"/>
    </row>
    <row r="70" spans="2:29" s="55" customFormat="1">
      <c r="B70" s="822"/>
      <c r="C70" s="47"/>
      <c r="D70" s="47"/>
      <c r="E70" s="47"/>
      <c r="F70" s="47"/>
      <c r="G70" s="47"/>
      <c r="H70" s="47"/>
      <c r="I70" s="47"/>
      <c r="J70" s="47"/>
      <c r="K70" s="47"/>
      <c r="L70" s="47"/>
      <c r="M70" s="47"/>
      <c r="N70" s="47"/>
      <c r="O70" s="47"/>
      <c r="P70" s="47"/>
      <c r="Q70" s="565"/>
      <c r="R70" s="565"/>
      <c r="S70"/>
      <c r="T70"/>
      <c r="U70" s="1283"/>
      <c r="V70" s="1796"/>
      <c r="W70" s="1796"/>
      <c r="X70"/>
      <c r="Y70"/>
      <c r="Z70"/>
      <c r="AA70"/>
      <c r="AB70"/>
      <c r="AC70"/>
    </row>
    <row r="71" spans="2:29" s="55" customFormat="1">
      <c r="B71" s="47"/>
      <c r="C71" s="47"/>
      <c r="D71" s="47"/>
      <c r="E71" s="47"/>
      <c r="F71" s="47"/>
      <c r="G71" s="47"/>
      <c r="H71" s="47"/>
      <c r="I71" s="47"/>
      <c r="J71" s="47"/>
      <c r="K71" s="47"/>
      <c r="L71" s="47"/>
      <c r="M71" s="47"/>
      <c r="N71" s="47"/>
      <c r="O71" s="47"/>
      <c r="P71" s="47"/>
      <c r="Q71" s="565"/>
      <c r="R71" s="565"/>
      <c r="S71"/>
      <c r="T71"/>
      <c r="U71" s="1283"/>
      <c r="V71" s="1796"/>
      <c r="W71" s="1796"/>
      <c r="X71"/>
      <c r="Y71"/>
      <c r="Z71"/>
      <c r="AA71"/>
      <c r="AB71"/>
      <c r="AC71"/>
    </row>
    <row r="72" spans="2:29" s="55" customFormat="1">
      <c r="B72" s="47"/>
      <c r="C72" s="47"/>
      <c r="D72" s="47"/>
      <c r="E72" s="47"/>
      <c r="F72" s="47"/>
      <c r="G72" s="47"/>
      <c r="H72" s="47"/>
      <c r="I72" s="47"/>
      <c r="J72" s="47"/>
      <c r="K72" s="47"/>
      <c r="L72" s="47"/>
      <c r="M72" s="47"/>
      <c r="N72" s="47"/>
      <c r="O72" s="47"/>
      <c r="P72" s="47"/>
      <c r="Q72" s="565"/>
      <c r="R72" s="565"/>
      <c r="S72"/>
      <c r="T72"/>
      <c r="U72" s="1283"/>
      <c r="V72" s="1796"/>
      <c r="W72" s="1796"/>
      <c r="X72"/>
      <c r="Y72"/>
      <c r="Z72"/>
      <c r="AA72"/>
      <c r="AB72"/>
      <c r="AC72"/>
    </row>
    <row r="73" spans="2:29" s="55" customFormat="1">
      <c r="B73" s="47"/>
      <c r="C73" s="47"/>
      <c r="D73" s="47"/>
      <c r="E73" s="47"/>
      <c r="F73" s="47"/>
      <c r="G73" s="47"/>
      <c r="H73" s="47"/>
      <c r="I73" s="47"/>
      <c r="J73" s="47"/>
      <c r="K73" s="47"/>
      <c r="L73" s="47"/>
      <c r="M73" s="47"/>
      <c r="N73" s="47"/>
      <c r="O73" s="47"/>
      <c r="P73" s="47"/>
      <c r="Q73" s="565"/>
      <c r="R73" s="565"/>
      <c r="S73"/>
      <c r="T73"/>
      <c r="U73" s="1283"/>
      <c r="V73" s="1796"/>
      <c r="W73" s="1796"/>
      <c r="X73"/>
      <c r="Y73"/>
      <c r="Z73"/>
      <c r="AA73"/>
      <c r="AB73"/>
      <c r="AC73"/>
    </row>
    <row r="74" spans="2:29" s="55" customFormat="1">
      <c r="B74" s="47"/>
      <c r="C74" s="47"/>
      <c r="D74" s="47"/>
      <c r="E74" s="47"/>
      <c r="F74" s="47"/>
      <c r="G74" s="47"/>
      <c r="H74" s="47"/>
      <c r="I74" s="47"/>
      <c r="J74" s="47"/>
      <c r="K74" s="47"/>
      <c r="L74" s="47"/>
      <c r="M74" s="47"/>
      <c r="N74" s="47"/>
      <c r="O74" s="47"/>
      <c r="P74" s="47"/>
      <c r="Q74" s="565"/>
      <c r="R74" s="565"/>
      <c r="S74"/>
      <c r="T74"/>
      <c r="U74" s="1283"/>
      <c r="V74" s="1796"/>
      <c r="W74" s="1796"/>
      <c r="X74"/>
      <c r="Y74"/>
      <c r="Z74"/>
      <c r="AA74"/>
      <c r="AB74"/>
      <c r="AC74"/>
    </row>
    <row r="75" spans="2:29" s="55" customFormat="1">
      <c r="B75" s="47"/>
      <c r="C75" s="47"/>
      <c r="D75" s="47"/>
      <c r="E75" s="47"/>
      <c r="F75" s="47"/>
      <c r="G75" s="47"/>
      <c r="H75" s="47"/>
      <c r="I75" s="47"/>
      <c r="J75" s="47"/>
      <c r="K75" s="47"/>
      <c r="L75" s="47"/>
      <c r="M75" s="47"/>
      <c r="N75" s="47"/>
      <c r="O75" s="47"/>
      <c r="P75" s="47"/>
      <c r="Q75" s="565"/>
      <c r="R75" s="565"/>
      <c r="S75"/>
      <c r="T75"/>
      <c r="U75" s="1283"/>
      <c r="V75" s="1796"/>
      <c r="W75" s="1796"/>
      <c r="X75"/>
      <c r="Y75"/>
      <c r="Z75"/>
      <c r="AA75"/>
      <c r="AB75"/>
      <c r="AC75"/>
    </row>
    <row r="76" spans="2:29" s="55" customFormat="1">
      <c r="B76" s="47"/>
      <c r="C76" s="47"/>
      <c r="D76" s="47"/>
      <c r="E76" s="47"/>
      <c r="F76" s="47"/>
      <c r="G76" s="47"/>
      <c r="H76" s="47"/>
      <c r="I76" s="47"/>
      <c r="J76" s="47"/>
      <c r="K76" s="47"/>
      <c r="L76" s="47"/>
      <c r="M76" s="47"/>
      <c r="N76" s="47"/>
      <c r="O76" s="47"/>
      <c r="P76" s="47"/>
      <c r="Q76" s="565"/>
      <c r="R76" s="565"/>
      <c r="S76"/>
      <c r="T76"/>
      <c r="U76" s="1283"/>
      <c r="V76" s="1796"/>
      <c r="W76" s="1796"/>
      <c r="X76"/>
      <c r="Y76"/>
      <c r="Z76"/>
      <c r="AA76"/>
      <c r="AB76"/>
      <c r="AC76"/>
    </row>
    <row r="77" spans="2:29" s="55" customFormat="1">
      <c r="B77" s="47"/>
      <c r="C77" s="47"/>
      <c r="D77" s="47"/>
      <c r="E77" s="47"/>
      <c r="F77" s="47"/>
      <c r="G77" s="47"/>
      <c r="H77" s="47"/>
      <c r="I77" s="47"/>
      <c r="J77" s="47"/>
      <c r="K77" s="47"/>
      <c r="L77" s="47"/>
      <c r="M77" s="47"/>
      <c r="N77" s="47"/>
      <c r="O77" s="47"/>
      <c r="P77" s="47"/>
      <c r="Q77" s="565"/>
      <c r="R77" s="565"/>
      <c r="S77"/>
      <c r="T77"/>
      <c r="U77" s="1283"/>
      <c r="V77" s="1796"/>
      <c r="W77" s="1796"/>
      <c r="X77"/>
      <c r="Y77"/>
      <c r="Z77"/>
      <c r="AA77"/>
      <c r="AB77"/>
      <c r="AC77"/>
    </row>
    <row r="78" spans="2:29" s="55" customFormat="1">
      <c r="B78" s="47"/>
      <c r="C78" s="47"/>
      <c r="D78" s="47"/>
      <c r="E78" s="47"/>
      <c r="F78" s="47"/>
      <c r="G78" s="47"/>
      <c r="H78" s="47"/>
      <c r="I78" s="47"/>
      <c r="J78" s="47"/>
      <c r="K78" s="47"/>
      <c r="L78" s="47"/>
      <c r="M78" s="47"/>
      <c r="N78" s="47"/>
      <c r="O78" s="47"/>
      <c r="P78" s="47"/>
      <c r="Q78" s="565"/>
      <c r="R78" s="565"/>
      <c r="S78"/>
      <c r="T78"/>
      <c r="U78" s="1283"/>
      <c r="V78" s="1796"/>
      <c r="W78" s="1796"/>
      <c r="X78"/>
      <c r="Y78"/>
      <c r="Z78"/>
      <c r="AA78"/>
      <c r="AB78"/>
      <c r="AC78"/>
    </row>
    <row r="79" spans="2:29" s="55" customFormat="1">
      <c r="B79" s="47"/>
      <c r="C79" s="47"/>
      <c r="D79" s="47"/>
      <c r="E79" s="47"/>
      <c r="F79" s="47"/>
      <c r="G79" s="47"/>
      <c r="H79" s="47"/>
      <c r="I79" s="47"/>
      <c r="J79" s="47"/>
      <c r="K79" s="47"/>
      <c r="L79" s="47"/>
      <c r="M79" s="47"/>
      <c r="N79" s="47"/>
      <c r="O79" s="47"/>
      <c r="P79" s="47"/>
      <c r="Q79" s="565"/>
      <c r="R79" s="565"/>
      <c r="S79"/>
      <c r="T79"/>
      <c r="U79" s="1283"/>
      <c r="V79" s="1796"/>
      <c r="W79" s="1796"/>
      <c r="X79"/>
      <c r="Y79"/>
      <c r="Z79"/>
      <c r="AA79"/>
      <c r="AB79"/>
      <c r="AC79"/>
    </row>
    <row r="80" spans="2:29" s="55" customFormat="1">
      <c r="B80" s="47"/>
      <c r="C80" s="47"/>
      <c r="D80" s="47"/>
      <c r="E80" s="47"/>
      <c r="F80" s="47"/>
      <c r="G80" s="47"/>
      <c r="H80" s="47"/>
      <c r="I80" s="47"/>
      <c r="J80" s="47"/>
      <c r="K80" s="47"/>
      <c r="L80" s="47"/>
      <c r="M80" s="47"/>
      <c r="N80" s="47"/>
      <c r="O80" s="47"/>
      <c r="P80" s="47"/>
      <c r="Q80" s="565"/>
      <c r="R80" s="565"/>
      <c r="S80"/>
      <c r="T80"/>
      <c r="U80" s="1283"/>
      <c r="V80" s="1796"/>
      <c r="W80" s="1796"/>
      <c r="X80"/>
      <c r="Y80"/>
      <c r="Z80"/>
      <c r="AA80"/>
      <c r="AB80"/>
      <c r="AC80"/>
    </row>
    <row r="81" spans="2:29" s="55" customFormat="1">
      <c r="B81" s="47"/>
      <c r="C81" s="47"/>
      <c r="D81" s="47"/>
      <c r="E81" s="47"/>
      <c r="F81" s="47"/>
      <c r="G81" s="47"/>
      <c r="H81" s="47"/>
      <c r="I81" s="47"/>
      <c r="J81" s="47"/>
      <c r="K81" s="47"/>
      <c r="L81" s="47"/>
      <c r="M81" s="47"/>
      <c r="N81" s="47"/>
      <c r="O81" s="47"/>
      <c r="P81" s="47"/>
      <c r="Q81" s="565"/>
      <c r="R81" s="565"/>
      <c r="S81"/>
      <c r="T81"/>
      <c r="U81" s="1283"/>
      <c r="V81" s="1796"/>
      <c r="W81" s="1796"/>
      <c r="X81"/>
      <c r="Y81"/>
      <c r="Z81"/>
      <c r="AA81"/>
      <c r="AB81"/>
      <c r="AC81"/>
    </row>
    <row r="82" spans="2:29" s="55" customFormat="1">
      <c r="B82" s="47"/>
      <c r="C82" s="47"/>
      <c r="D82" s="47"/>
      <c r="E82" s="47"/>
      <c r="F82" s="47"/>
      <c r="G82" s="47"/>
      <c r="H82" s="47"/>
      <c r="I82" s="47"/>
      <c r="J82" s="47"/>
      <c r="K82" s="47"/>
      <c r="L82" s="47"/>
      <c r="M82" s="47"/>
      <c r="N82" s="47"/>
      <c r="O82" s="47"/>
      <c r="P82" s="47"/>
      <c r="Q82" s="565"/>
      <c r="R82" s="565"/>
      <c r="S82"/>
      <c r="T82"/>
      <c r="U82" s="1283"/>
      <c r="V82" s="1796"/>
      <c r="W82" s="1796"/>
      <c r="X82"/>
      <c r="Y82"/>
      <c r="Z82"/>
      <c r="AA82"/>
      <c r="AB82"/>
      <c r="AC82"/>
    </row>
    <row r="83" spans="2:29" s="55" customFormat="1">
      <c r="B83" s="47"/>
      <c r="C83" s="47"/>
      <c r="D83" s="47"/>
      <c r="E83" s="47"/>
      <c r="F83" s="47"/>
      <c r="G83" s="47"/>
      <c r="H83" s="47"/>
      <c r="I83" s="47"/>
      <c r="J83" s="47"/>
      <c r="K83" s="47"/>
      <c r="L83" s="47"/>
      <c r="M83" s="47"/>
      <c r="N83" s="47"/>
      <c r="O83" s="47"/>
      <c r="P83" s="47"/>
      <c r="Q83" s="565"/>
      <c r="R83" s="565"/>
      <c r="S83"/>
      <c r="T83"/>
      <c r="U83" s="1283"/>
      <c r="V83" s="1796"/>
      <c r="W83" s="1796"/>
      <c r="X83"/>
      <c r="Y83"/>
      <c r="Z83"/>
      <c r="AA83"/>
      <c r="AB83"/>
      <c r="AC83"/>
    </row>
    <row r="84" spans="2:29" s="55" customFormat="1">
      <c r="B84" s="47"/>
      <c r="C84" s="47"/>
      <c r="D84" s="47"/>
      <c r="E84" s="47"/>
      <c r="F84" s="47"/>
      <c r="G84" s="47"/>
      <c r="H84" s="47"/>
      <c r="I84" s="47"/>
      <c r="J84" s="47"/>
      <c r="K84" s="47"/>
      <c r="L84" s="47"/>
      <c r="M84" s="47"/>
      <c r="N84" s="47"/>
      <c r="O84" s="47"/>
      <c r="P84" s="47"/>
      <c r="Q84" s="565"/>
      <c r="R84" s="565"/>
      <c r="S84"/>
      <c r="T84"/>
      <c r="U84" s="1283"/>
      <c r="V84" s="1796"/>
      <c r="W84" s="1796"/>
      <c r="X84"/>
      <c r="Y84"/>
      <c r="Z84"/>
      <c r="AA84"/>
      <c r="AB84"/>
      <c r="AC84"/>
    </row>
    <row r="85" spans="2:29" s="55" customFormat="1" ht="25.5" hidden="1" customHeight="1">
      <c r="B85" s="47"/>
      <c r="C85" s="47"/>
      <c r="D85" s="47"/>
      <c r="E85" s="47"/>
      <c r="F85" s="47"/>
      <c r="G85" s="47"/>
      <c r="H85" s="47"/>
      <c r="I85" s="47"/>
      <c r="J85" s="47"/>
      <c r="K85" s="47"/>
      <c r="L85" s="47"/>
      <c r="M85" s="47"/>
      <c r="N85" s="47"/>
      <c r="O85" s="47"/>
      <c r="P85" s="47"/>
      <c r="Q85" s="565"/>
      <c r="R85" s="565"/>
      <c r="S85"/>
      <c r="T85"/>
      <c r="U85" s="1283"/>
      <c r="V85" s="1796"/>
      <c r="W85" s="1796"/>
      <c r="X85"/>
      <c r="Y85"/>
      <c r="Z85"/>
      <c r="AA85"/>
      <c r="AB85"/>
      <c r="AC85"/>
    </row>
    <row r="86" spans="2:29" s="25" customFormat="1" ht="23.25" hidden="1" customHeight="1">
      <c r="B86" s="25" t="s">
        <v>123</v>
      </c>
      <c r="C86" s="25">
        <v>496318607.80821919</v>
      </c>
      <c r="D86" s="25">
        <v>496318607.80821919</v>
      </c>
      <c r="E86" s="25">
        <v>496318607.80821919</v>
      </c>
      <c r="Q86" s="565"/>
      <c r="R86" s="565"/>
      <c r="S86"/>
      <c r="T86"/>
      <c r="U86" s="1286"/>
      <c r="V86" s="1796"/>
      <c r="W86" s="1796"/>
      <c r="X86"/>
      <c r="Y86"/>
      <c r="Z86"/>
      <c r="AA86"/>
      <c r="AB86"/>
      <c r="AC86"/>
    </row>
    <row r="87" spans="2:29" s="25" customFormat="1" ht="29.25" hidden="1" customHeight="1">
      <c r="B87" s="25" t="s">
        <v>124</v>
      </c>
      <c r="C87" s="25">
        <v>-76720801.756985068</v>
      </c>
      <c r="D87" s="25">
        <v>-76720801.756985068</v>
      </c>
      <c r="E87" s="25">
        <v>-76720801.756985068</v>
      </c>
      <c r="Q87" s="645"/>
      <c r="R87" s="645"/>
      <c r="S87"/>
      <c r="T87"/>
      <c r="U87" s="1286"/>
      <c r="V87" s="1796"/>
      <c r="W87" s="1796"/>
      <c r="X87"/>
      <c r="Y87"/>
      <c r="Z87"/>
      <c r="AA87"/>
      <c r="AB87"/>
      <c r="AC87"/>
    </row>
    <row r="88" spans="2:29" s="25" customFormat="1" ht="12.75" hidden="1" customHeight="1">
      <c r="Q88" s="645"/>
      <c r="R88" s="645"/>
      <c r="S88"/>
      <c r="T88"/>
      <c r="U88" s="1286"/>
      <c r="V88" s="1796"/>
      <c r="W88" s="1796"/>
      <c r="X88"/>
      <c r="Y88"/>
      <c r="Z88"/>
      <c r="AA88"/>
      <c r="AB88"/>
      <c r="AC88"/>
    </row>
    <row r="89" spans="2:29" s="25" customFormat="1" ht="12.75" hidden="1" customHeight="1">
      <c r="Q89" s="645"/>
      <c r="R89" s="645"/>
      <c r="S89"/>
      <c r="T89"/>
      <c r="U89" s="1286"/>
      <c r="V89" s="1796"/>
      <c r="W89" s="1796"/>
      <c r="X89"/>
      <c r="Y89"/>
      <c r="Z89"/>
      <c r="AA89"/>
      <c r="AB89"/>
      <c r="AC89"/>
    </row>
    <row r="90" spans="2:29" s="25" customFormat="1" ht="12.75" hidden="1" customHeight="1">
      <c r="B90" s="25" t="s">
        <v>125</v>
      </c>
      <c r="C90" s="25">
        <v>268276471.5943124</v>
      </c>
      <c r="D90" s="25">
        <v>268276471.5943124</v>
      </c>
      <c r="E90" s="25">
        <v>268276471.5943124</v>
      </c>
      <c r="Q90" s="645"/>
      <c r="R90" s="645"/>
      <c r="S90"/>
      <c r="T90"/>
      <c r="U90" s="1286"/>
      <c r="V90" s="1796"/>
      <c r="W90" s="1796"/>
      <c r="X90"/>
      <c r="Y90"/>
      <c r="Z90"/>
      <c r="AA90"/>
      <c r="AB90"/>
      <c r="AC90"/>
    </row>
    <row r="91" spans="2:29" s="25" customFormat="1" ht="12.75" hidden="1" customHeight="1">
      <c r="Q91" s="645"/>
      <c r="R91" s="645"/>
      <c r="S91"/>
      <c r="T91"/>
      <c r="U91" s="1286"/>
      <c r="V91" s="1796"/>
      <c r="W91" s="1796"/>
      <c r="X91"/>
      <c r="Y91"/>
      <c r="Z91"/>
      <c r="AA91"/>
      <c r="AB91"/>
      <c r="AC91"/>
    </row>
    <row r="92" spans="2:29" s="25" customFormat="1" ht="12.75" hidden="1" customHeight="1">
      <c r="B92" s="25" t="s">
        <v>126</v>
      </c>
      <c r="C92" s="25">
        <v>-505391165.35954654</v>
      </c>
      <c r="D92" s="25">
        <v>-505391165.35954654</v>
      </c>
      <c r="E92" s="25">
        <v>-505391165.35954654</v>
      </c>
      <c r="Q92" s="645"/>
      <c r="R92" s="645"/>
      <c r="S92"/>
      <c r="T92"/>
      <c r="U92" s="1286"/>
      <c r="V92" s="1796"/>
      <c r="W92" s="1796"/>
      <c r="X92"/>
      <c r="Y92"/>
      <c r="Z92"/>
      <c r="AA92"/>
      <c r="AB92"/>
      <c r="AC92"/>
    </row>
    <row r="93" spans="2:29" s="25" customFormat="1" ht="12.75" hidden="1" customHeight="1">
      <c r="Q93" s="645"/>
      <c r="R93" s="645"/>
      <c r="S93"/>
      <c r="T93"/>
      <c r="U93" s="1286"/>
      <c r="V93" s="1796"/>
      <c r="W93" s="1796"/>
      <c r="X93"/>
      <c r="Y93"/>
      <c r="Z93"/>
      <c r="AA93"/>
      <c r="AB93"/>
      <c r="AC93"/>
    </row>
    <row r="94" spans="2:29" s="25" customFormat="1" ht="12.75" hidden="1" customHeight="1">
      <c r="Q94" s="645"/>
      <c r="R94" s="645"/>
      <c r="S94"/>
      <c r="T94"/>
      <c r="U94" s="1286"/>
      <c r="V94" s="1796"/>
      <c r="W94" s="1796"/>
      <c r="X94"/>
      <c r="Y94"/>
      <c r="Z94"/>
      <c r="AA94"/>
      <c r="AB94"/>
      <c r="AC94"/>
    </row>
    <row r="95" spans="2:29" s="25" customFormat="1" ht="12.75" hidden="1" customHeight="1">
      <c r="Q95" s="645"/>
      <c r="R95" s="645"/>
      <c r="S95"/>
      <c r="T95"/>
      <c r="U95" s="1286"/>
      <c r="V95" s="1796"/>
      <c r="W95" s="1796"/>
      <c r="X95"/>
      <c r="Y95"/>
      <c r="Z95"/>
      <c r="AA95"/>
      <c r="AB95"/>
      <c r="AC95"/>
    </row>
    <row r="96" spans="2:29" customFormat="1" ht="12.75" hidden="1" customHeight="1">
      <c r="Q96" s="645"/>
      <c r="R96" s="645"/>
      <c r="U96" s="1280"/>
      <c r="V96" s="1796"/>
      <c r="W96" s="1796"/>
    </row>
    <row r="97" spans="2:29" customFormat="1" ht="12.75" hidden="1" customHeight="1">
      <c r="Q97" s="106"/>
      <c r="R97" s="106"/>
      <c r="U97" s="1280"/>
      <c r="V97" s="1796"/>
      <c r="W97" s="1796"/>
    </row>
    <row r="98" spans="2:29" s="55" customFormat="1" ht="12.75" hidden="1" customHeight="1">
      <c r="B98" s="47"/>
      <c r="C98" s="47"/>
      <c r="D98" s="47"/>
      <c r="E98" s="33"/>
      <c r="F98" s="47"/>
      <c r="G98" s="47"/>
      <c r="H98" s="47"/>
      <c r="I98" s="47"/>
      <c r="J98" s="47"/>
      <c r="K98" s="47"/>
      <c r="L98" s="47"/>
      <c r="M98" s="47"/>
      <c r="N98" s="47"/>
      <c r="O98" s="47"/>
      <c r="P98" s="47"/>
      <c r="Q98" s="106"/>
      <c r="R98" s="106"/>
      <c r="S98"/>
      <c r="T98"/>
      <c r="U98" s="1283"/>
      <c r="V98" s="1796"/>
      <c r="W98" s="1796"/>
      <c r="X98"/>
      <c r="Y98"/>
      <c r="Z98"/>
      <c r="AA98"/>
      <c r="AB98"/>
      <c r="AC98"/>
    </row>
    <row r="99" spans="2:29" s="47" customFormat="1" ht="12.75" hidden="1" customHeight="1">
      <c r="Q99" s="565"/>
      <c r="R99" s="565"/>
      <c r="S99"/>
      <c r="T99"/>
      <c r="U99" s="1287"/>
      <c r="V99" s="1796"/>
      <c r="W99" s="1796"/>
      <c r="X99"/>
      <c r="Y99"/>
      <c r="Z99"/>
      <c r="AA99"/>
      <c r="AB99"/>
      <c r="AC99"/>
    </row>
    <row r="100" spans="2:29" s="47" customFormat="1" ht="12.75" hidden="1" customHeight="1">
      <c r="Q100" s="565"/>
      <c r="R100" s="565"/>
      <c r="S100"/>
      <c r="T100"/>
      <c r="U100" s="1287"/>
      <c r="V100" s="1796"/>
      <c r="W100" s="1796"/>
      <c r="X100"/>
      <c r="Y100"/>
      <c r="Z100"/>
      <c r="AA100"/>
      <c r="AB100"/>
      <c r="AC100"/>
    </row>
    <row r="101" spans="2:29" s="47" customFormat="1" ht="12.75" hidden="1" customHeight="1">
      <c r="Q101" s="565"/>
      <c r="R101" s="565"/>
      <c r="S101"/>
      <c r="T101"/>
      <c r="U101" s="1287"/>
      <c r="V101" s="1796"/>
      <c r="W101" s="1796"/>
      <c r="X101"/>
      <c r="Y101"/>
      <c r="Z101"/>
      <c r="AA101"/>
      <c r="AB101"/>
      <c r="AC101"/>
    </row>
    <row r="102" spans="2:29" s="47" customFormat="1" ht="12.75" hidden="1" customHeight="1">
      <c r="Q102" s="565"/>
      <c r="R102" s="565"/>
      <c r="S102"/>
      <c r="T102"/>
      <c r="U102" s="1287"/>
      <c r="V102" s="1796"/>
      <c r="W102" s="1796"/>
      <c r="X102"/>
      <c r="Y102"/>
      <c r="Z102"/>
      <c r="AA102"/>
      <c r="AB102"/>
      <c r="AC102"/>
    </row>
    <row r="103" spans="2:29" s="47" customFormat="1">
      <c r="Q103" s="565"/>
      <c r="R103" s="565"/>
      <c r="S103"/>
      <c r="T103"/>
      <c r="U103" s="1287"/>
      <c r="V103" s="1796"/>
      <c r="W103" s="1796"/>
      <c r="X103"/>
      <c r="Y103"/>
      <c r="Z103"/>
      <c r="AA103"/>
      <c r="AB103"/>
      <c r="AC103"/>
    </row>
    <row r="104" spans="2:29" s="47" customFormat="1">
      <c r="Q104" s="565"/>
      <c r="R104" s="565"/>
      <c r="S104"/>
      <c r="T104"/>
      <c r="U104" s="1287"/>
      <c r="V104" s="1796"/>
      <c r="W104" s="1796"/>
      <c r="X104"/>
      <c r="Y104"/>
      <c r="Z104"/>
      <c r="AA104"/>
      <c r="AB104"/>
      <c r="AC104"/>
    </row>
    <row r="105" spans="2:29" s="47" customFormat="1">
      <c r="Q105" s="565"/>
      <c r="R105" s="565"/>
      <c r="S105"/>
      <c r="T105"/>
      <c r="U105" s="1287"/>
      <c r="V105" s="1796"/>
      <c r="W105" s="1796"/>
      <c r="X105"/>
      <c r="Y105"/>
      <c r="Z105"/>
      <c r="AA105"/>
      <c r="AB105"/>
      <c r="AC105"/>
    </row>
    <row r="106" spans="2:29" s="47" customFormat="1">
      <c r="Q106" s="565"/>
      <c r="R106" s="565"/>
      <c r="S106"/>
      <c r="T106"/>
      <c r="U106" s="1287"/>
      <c r="V106" s="1796"/>
      <c r="W106" s="1796"/>
      <c r="X106"/>
      <c r="Y106"/>
      <c r="Z106"/>
      <c r="AA106"/>
      <c r="AB106"/>
      <c r="AC106"/>
    </row>
    <row r="107" spans="2:29" s="47" customFormat="1">
      <c r="Q107" s="565"/>
      <c r="R107" s="565"/>
      <c r="S107"/>
      <c r="T107"/>
      <c r="U107" s="1287"/>
      <c r="V107" s="1796"/>
      <c r="W107" s="1796"/>
      <c r="X107"/>
      <c r="Y107"/>
      <c r="Z107"/>
      <c r="AA107"/>
      <c r="AB107"/>
      <c r="AC107"/>
    </row>
    <row r="108" spans="2:29" s="47" customFormat="1">
      <c r="Q108" s="565"/>
      <c r="R108" s="565"/>
      <c r="S108"/>
      <c r="T108"/>
      <c r="U108" s="1287"/>
      <c r="V108" s="1796"/>
      <c r="W108" s="1796"/>
      <c r="X108"/>
      <c r="Y108"/>
      <c r="Z108"/>
      <c r="AA108"/>
      <c r="AB108"/>
      <c r="AC108"/>
    </row>
    <row r="109" spans="2:29" s="47" customFormat="1">
      <c r="Q109" s="565"/>
      <c r="R109" s="565"/>
      <c r="S109"/>
      <c r="T109"/>
      <c r="U109" s="1287"/>
      <c r="V109" s="1796"/>
      <c r="W109" s="1796"/>
      <c r="X109"/>
      <c r="Y109"/>
      <c r="Z109"/>
      <c r="AA109"/>
      <c r="AB109"/>
      <c r="AC109"/>
    </row>
    <row r="110" spans="2:29" s="47" customFormat="1">
      <c r="Q110" s="565"/>
      <c r="R110" s="565"/>
      <c r="S110"/>
      <c r="T110"/>
      <c r="U110" s="1287"/>
      <c r="V110" s="1796"/>
      <c r="W110" s="1796"/>
      <c r="X110"/>
      <c r="Y110"/>
      <c r="Z110"/>
      <c r="AA110"/>
      <c r="AB110"/>
      <c r="AC110"/>
    </row>
    <row r="111" spans="2:29" s="47" customFormat="1">
      <c r="Q111" s="565"/>
      <c r="R111" s="565"/>
      <c r="S111"/>
      <c r="T111"/>
      <c r="U111" s="1287"/>
      <c r="V111" s="1796"/>
      <c r="W111" s="1796"/>
      <c r="X111"/>
      <c r="Y111"/>
      <c r="Z111"/>
      <c r="AA111"/>
      <c r="AB111"/>
      <c r="AC111"/>
    </row>
    <row r="112" spans="2:29" s="47" customFormat="1">
      <c r="Q112" s="565"/>
      <c r="R112" s="565"/>
      <c r="S112"/>
      <c r="T112"/>
      <c r="U112" s="1287"/>
      <c r="V112" s="1796"/>
      <c r="W112" s="1796"/>
      <c r="X112"/>
      <c r="Y112"/>
      <c r="Z112"/>
      <c r="AA112"/>
      <c r="AB112"/>
      <c r="AC112"/>
    </row>
    <row r="113" spans="17:29" s="47" customFormat="1">
      <c r="Q113" s="565"/>
      <c r="R113" s="565"/>
      <c r="S113"/>
      <c r="T113"/>
      <c r="U113" s="1287"/>
      <c r="V113" s="1796"/>
      <c r="W113" s="1796"/>
      <c r="X113"/>
      <c r="Y113"/>
      <c r="Z113"/>
      <c r="AA113"/>
      <c r="AB113"/>
      <c r="AC113"/>
    </row>
    <row r="114" spans="17:29" s="47" customFormat="1">
      <c r="Q114" s="565"/>
      <c r="R114" s="565"/>
      <c r="S114"/>
      <c r="T114"/>
      <c r="U114" s="1287"/>
      <c r="V114" s="1796"/>
      <c r="W114" s="1796"/>
      <c r="X114"/>
      <c r="Y114"/>
      <c r="Z114"/>
      <c r="AA114"/>
      <c r="AB114"/>
      <c r="AC114"/>
    </row>
    <row r="115" spans="17:29" s="47" customFormat="1">
      <c r="Q115" s="565"/>
      <c r="R115" s="565"/>
      <c r="S115"/>
      <c r="T115"/>
      <c r="U115" s="1287"/>
      <c r="V115" s="1796"/>
      <c r="W115" s="1796"/>
      <c r="X115"/>
      <c r="Y115"/>
      <c r="Z115"/>
      <c r="AA115"/>
      <c r="AB115"/>
      <c r="AC115"/>
    </row>
    <row r="116" spans="17:29" s="47" customFormat="1">
      <c r="Q116" s="565"/>
      <c r="R116" s="565"/>
      <c r="S116"/>
      <c r="T116"/>
      <c r="U116" s="1287"/>
      <c r="V116" s="1796"/>
      <c r="W116" s="1796"/>
      <c r="X116"/>
      <c r="Y116"/>
      <c r="Z116"/>
      <c r="AA116"/>
      <c r="AB116"/>
      <c r="AC116"/>
    </row>
    <row r="117" spans="17:29" s="47" customFormat="1">
      <c r="Q117" s="565"/>
      <c r="R117" s="565"/>
      <c r="S117"/>
      <c r="T117"/>
      <c r="U117" s="1287"/>
      <c r="V117" s="1796"/>
      <c r="W117" s="1796"/>
      <c r="X117"/>
      <c r="Y117"/>
      <c r="Z117"/>
      <c r="AA117"/>
      <c r="AB117"/>
      <c r="AC117"/>
    </row>
    <row r="118" spans="17:29" s="47" customFormat="1">
      <c r="Q118" s="565"/>
      <c r="R118" s="565"/>
      <c r="S118"/>
      <c r="T118"/>
      <c r="U118" s="1287"/>
      <c r="V118" s="1796"/>
      <c r="W118" s="1796"/>
      <c r="X118"/>
      <c r="Y118"/>
      <c r="Z118"/>
      <c r="AA118"/>
      <c r="AB118"/>
      <c r="AC118"/>
    </row>
    <row r="119" spans="17:29" s="47" customFormat="1">
      <c r="Q119" s="565"/>
      <c r="R119" s="565"/>
      <c r="S119"/>
      <c r="T119"/>
      <c r="U119" s="1287"/>
      <c r="V119" s="1796"/>
      <c r="W119" s="1796"/>
      <c r="X119"/>
      <c r="Y119"/>
      <c r="Z119"/>
      <c r="AA119"/>
      <c r="AB119"/>
      <c r="AC119"/>
    </row>
    <row r="120" spans="17:29" s="47" customFormat="1">
      <c r="Q120" s="565"/>
      <c r="R120" s="565"/>
      <c r="S120"/>
      <c r="T120"/>
      <c r="U120" s="1287"/>
      <c r="V120" s="1796"/>
      <c r="W120" s="1796"/>
      <c r="X120"/>
      <c r="Y120"/>
      <c r="Z120"/>
      <c r="AA120"/>
      <c r="AB120"/>
      <c r="AC120"/>
    </row>
    <row r="121" spans="17:29" s="47" customFormat="1">
      <c r="Q121" s="565"/>
      <c r="R121" s="565"/>
      <c r="S121"/>
      <c r="T121"/>
      <c r="U121" s="1287"/>
      <c r="V121" s="1796"/>
      <c r="W121" s="1796"/>
      <c r="X121"/>
      <c r="Y121"/>
      <c r="Z121"/>
      <c r="AA121"/>
      <c r="AB121"/>
      <c r="AC121"/>
    </row>
    <row r="122" spans="17:29" s="47" customFormat="1">
      <c r="Q122" s="565"/>
      <c r="R122" s="565"/>
      <c r="S122"/>
      <c r="T122"/>
      <c r="U122" s="1287"/>
      <c r="V122" s="1796"/>
      <c r="W122" s="1796"/>
      <c r="X122"/>
      <c r="Y122"/>
      <c r="Z122"/>
      <c r="AA122"/>
      <c r="AB122"/>
      <c r="AC122"/>
    </row>
    <row r="123" spans="17:29" s="47" customFormat="1">
      <c r="Q123" s="565"/>
      <c r="R123" s="565"/>
      <c r="S123"/>
      <c r="T123"/>
      <c r="U123" s="1287"/>
      <c r="V123" s="1796"/>
      <c r="W123" s="1796"/>
      <c r="X123"/>
      <c r="Y123"/>
      <c r="Z123"/>
      <c r="AA123"/>
      <c r="AB123"/>
      <c r="AC123"/>
    </row>
    <row r="124" spans="17:29" s="47" customFormat="1">
      <c r="Q124" s="565"/>
      <c r="R124" s="565"/>
      <c r="S124"/>
      <c r="T124"/>
      <c r="U124" s="1287"/>
      <c r="V124" s="1796"/>
      <c r="W124" s="1796"/>
      <c r="X124"/>
      <c r="Y124"/>
      <c r="Z124"/>
      <c r="AA124"/>
      <c r="AB124"/>
      <c r="AC124"/>
    </row>
    <row r="125" spans="17:29" s="47" customFormat="1">
      <c r="Q125" s="565"/>
      <c r="R125" s="565"/>
      <c r="S125"/>
      <c r="T125"/>
      <c r="U125" s="1287"/>
      <c r="V125" s="1796"/>
      <c r="W125" s="1796"/>
      <c r="X125"/>
      <c r="Y125"/>
      <c r="Z125"/>
      <c r="AA125"/>
      <c r="AB125"/>
      <c r="AC125"/>
    </row>
    <row r="126" spans="17:29" s="47" customFormat="1">
      <c r="Q126" s="565"/>
      <c r="R126" s="565"/>
      <c r="S126"/>
      <c r="T126"/>
      <c r="U126" s="1287"/>
      <c r="V126" s="1796"/>
      <c r="W126" s="1796"/>
      <c r="X126"/>
      <c r="Y126"/>
      <c r="Z126"/>
      <c r="AA126"/>
      <c r="AB126"/>
      <c r="AC126"/>
    </row>
    <row r="127" spans="17:29" s="47" customFormat="1">
      <c r="Q127" s="565"/>
      <c r="R127" s="565"/>
      <c r="S127"/>
      <c r="T127"/>
      <c r="U127" s="1287"/>
      <c r="V127" s="1796"/>
      <c r="W127" s="1796"/>
      <c r="X127"/>
      <c r="Y127"/>
      <c r="Z127"/>
      <c r="AA127"/>
      <c r="AB127"/>
      <c r="AC127"/>
    </row>
    <row r="128" spans="17:29">
      <c r="Q128" s="565"/>
      <c r="R128" s="565"/>
      <c r="S128"/>
      <c r="T128"/>
    </row>
    <row r="129" spans="17:18">
      <c r="Q129" s="565"/>
      <c r="R129" s="565"/>
    </row>
    <row r="130" spans="17:18">
      <c r="Q130" s="565"/>
      <c r="R130" s="565"/>
    </row>
    <row r="131" spans="17:18">
      <c r="Q131" s="565"/>
      <c r="R131" s="565"/>
    </row>
    <row r="132" spans="17:18">
      <c r="Q132" s="565"/>
      <c r="R132" s="565"/>
    </row>
    <row r="133" spans="17:18">
      <c r="Q133" s="565"/>
      <c r="R133" s="565"/>
    </row>
    <row r="134" spans="17:18">
      <c r="Q134" s="565"/>
      <c r="R134" s="565"/>
    </row>
  </sheetData>
  <mergeCells count="2">
    <mergeCell ref="O2:R2"/>
    <mergeCell ref="S2:U2"/>
  </mergeCells>
  <printOptions horizontalCentered="1"/>
  <pageMargins left="0.15748031496063" right="0.15748031496063" top="0.511811023622047" bottom="0.55118110236220497" header="0.15748031496063" footer="0.196850393700787"/>
  <pageSetup paperSize="9" orientation="landscape" r:id="rId1"/>
  <headerFooter alignWithMargins="0">
    <oddFooter xml:space="preserve">&amp;LMoov Bénin&amp;C&amp;P/&amp;N&amp;RTBG &amp;D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pageSetUpPr fitToPage="1"/>
  </sheetPr>
  <dimension ref="A1:AJ55"/>
  <sheetViews>
    <sheetView showGridLines="0" view="pageBreakPreview" zoomScale="60" workbookViewId="0">
      <pane xSplit="2" ySplit="5" topLeftCell="C30" activePane="bottomRight" state="frozen"/>
      <selection pane="bottomRight" activeCell="O16" sqref="O16"/>
      <selection pane="bottomLeft" activeCell="Z5" sqref="Z5:AF5"/>
      <selection pane="topRight" activeCell="Z5" sqref="Z5:AF5"/>
    </sheetView>
  </sheetViews>
  <sheetFormatPr defaultColWidth="10" defaultRowHeight="12.75" outlineLevelCol="1"/>
  <cols>
    <col min="1" max="1" width="1.5703125" customWidth="1"/>
    <col min="2" max="2" width="34.28515625" bestFit="1" customWidth="1"/>
    <col min="3" max="3" width="12" style="106" customWidth="1"/>
    <col min="4" max="4" width="12.28515625" style="106" customWidth="1"/>
    <col min="5" max="5" width="12.5703125" style="106" customWidth="1"/>
    <col min="6" max="6" width="12.28515625" customWidth="1"/>
    <col min="7" max="7" width="12.28515625" style="654" customWidth="1"/>
    <col min="8" max="9" width="12.28515625" style="106" customWidth="1"/>
    <col min="10" max="11" width="12.28515625" customWidth="1"/>
    <col min="12" max="12" width="12.5703125" customWidth="1"/>
    <col min="13" max="13" width="12" customWidth="1"/>
    <col min="14" max="14" width="12.5703125" customWidth="1"/>
    <col min="15" max="15" width="13.7109375" bestFit="1" customWidth="1"/>
    <col min="16" max="16" width="14" style="1195" bestFit="1" customWidth="1"/>
    <col min="17" max="17" width="14" style="1195" bestFit="1" customWidth="1" collapsed="1"/>
    <col min="18" max="18" width="14" style="1195" bestFit="1" customWidth="1"/>
    <col min="19" max="19" width="13" customWidth="1"/>
    <col min="20" max="20" width="14.140625" customWidth="1"/>
    <col min="21" max="21" width="14.42578125" customWidth="1"/>
    <col min="22" max="22" width="0.5703125" hidden="1" customWidth="1"/>
    <col min="23" max="23" width="16.85546875" style="1796" hidden="1" customWidth="1"/>
    <col min="24" max="24" width="16" style="1796" hidden="1" customWidth="1"/>
    <col min="26" max="26" width="12.28515625" customWidth="1"/>
    <col min="29" max="30" width="0" hidden="1" customWidth="1" outlineLevel="1"/>
    <col min="31" max="31" width="10" collapsed="1"/>
    <col min="34" max="34" width="25.5703125" customWidth="1"/>
  </cols>
  <sheetData>
    <row r="1" spans="1:36" s="33" customFormat="1">
      <c r="C1" s="12"/>
      <c r="D1" s="12"/>
      <c r="E1" s="1640"/>
      <c r="F1" s="12"/>
      <c r="G1" s="12"/>
      <c r="H1" s="12"/>
      <c r="I1" s="12"/>
      <c r="J1" s="1569"/>
      <c r="K1" s="1642">
        <v>18</v>
      </c>
      <c r="L1" s="1569"/>
      <c r="M1" s="1569"/>
      <c r="N1" s="1569"/>
      <c r="O1" s="1221"/>
      <c r="P1" s="1195"/>
      <c r="Q1" s="1195"/>
      <c r="R1" s="1195"/>
      <c r="W1" s="1804"/>
      <c r="X1" s="1804"/>
      <c r="Y1"/>
      <c r="Z1"/>
      <c r="AA1"/>
      <c r="AB1"/>
      <c r="AC1"/>
      <c r="AD1"/>
      <c r="AE1"/>
      <c r="AF1"/>
    </row>
    <row r="2" spans="1:36" ht="13.5" thickBot="1">
      <c r="A2" s="950" t="s">
        <v>127</v>
      </c>
      <c r="B2" s="178"/>
      <c r="C2" s="951"/>
      <c r="D2" s="951"/>
      <c r="E2" s="951"/>
      <c r="F2" s="1208"/>
      <c r="G2" s="952"/>
      <c r="H2" s="951"/>
      <c r="I2" s="951"/>
      <c r="J2" s="951"/>
      <c r="K2" s="951"/>
      <c r="L2" s="951"/>
      <c r="M2" s="951"/>
      <c r="N2" s="951"/>
      <c r="O2" s="951"/>
      <c r="P2" s="1205"/>
      <c r="Q2" s="1205"/>
      <c r="R2" s="1205"/>
      <c r="S2" s="1193"/>
      <c r="T2" s="1193"/>
      <c r="V2" s="1193"/>
      <c r="W2" s="1805"/>
      <c r="X2" s="1805"/>
    </row>
    <row r="3" spans="1:36" ht="1.5" customHeight="1">
      <c r="O3" s="1501"/>
      <c r="P3" s="2084"/>
      <c r="Q3" s="2084"/>
      <c r="R3" s="2084"/>
      <c r="S3" s="2085"/>
      <c r="T3" s="2085"/>
      <c r="U3" s="2085"/>
    </row>
    <row r="4" spans="1:36" s="13" customFormat="1" ht="18" customHeight="1">
      <c r="C4" s="215" t="s">
        <v>128</v>
      </c>
      <c r="D4" s="215" t="s">
        <v>129</v>
      </c>
      <c r="E4" s="215" t="s">
        <v>130</v>
      </c>
      <c r="F4" s="882" t="s">
        <v>131</v>
      </c>
      <c r="G4" s="216" t="s">
        <v>71</v>
      </c>
      <c r="H4" s="216" t="s">
        <v>72</v>
      </c>
      <c r="I4" s="216" t="s">
        <v>132</v>
      </c>
      <c r="J4" s="216" t="s">
        <v>74</v>
      </c>
      <c r="K4" s="216" t="s">
        <v>75</v>
      </c>
      <c r="L4" s="216" t="s">
        <v>76</v>
      </c>
      <c r="M4" s="216" t="s">
        <v>77</v>
      </c>
      <c r="N4" s="216" t="s">
        <v>78</v>
      </c>
      <c r="O4" s="2276" t="s">
        <v>79</v>
      </c>
      <c r="P4" s="2277"/>
      <c r="Q4" s="2277"/>
      <c r="R4" s="2277"/>
      <c r="S4" s="2276" t="s">
        <v>80</v>
      </c>
      <c r="T4" s="2277"/>
      <c r="U4" s="2278"/>
      <c r="V4" s="216"/>
      <c r="W4" s="1806"/>
      <c r="X4" s="1806"/>
      <c r="Y4"/>
      <c r="Z4"/>
      <c r="AA4"/>
      <c r="AB4"/>
      <c r="AC4"/>
      <c r="AD4"/>
      <c r="AE4"/>
      <c r="AF4" s="1221"/>
      <c r="AG4" s="1908"/>
      <c r="AH4" s="1908"/>
      <c r="AI4" s="1908"/>
    </row>
    <row r="5" spans="1:36" s="24" customFormat="1" ht="45" customHeight="1">
      <c r="B5" s="218" t="s">
        <v>81</v>
      </c>
      <c r="C5" s="652" t="s">
        <v>82</v>
      </c>
      <c r="D5" s="652" t="s">
        <v>82</v>
      </c>
      <c r="E5" s="652" t="s">
        <v>82</v>
      </c>
      <c r="F5" s="652" t="s">
        <v>82</v>
      </c>
      <c r="G5" s="652" t="s">
        <v>82</v>
      </c>
      <c r="H5" s="652" t="s">
        <v>82</v>
      </c>
      <c r="I5" s="652" t="s">
        <v>82</v>
      </c>
      <c r="J5" s="652" t="s">
        <v>82</v>
      </c>
      <c r="K5" s="652" t="s">
        <v>82</v>
      </c>
      <c r="L5" s="652" t="s">
        <v>82</v>
      </c>
      <c r="M5" s="652" t="s">
        <v>82</v>
      </c>
      <c r="N5" s="652" t="s">
        <v>82</v>
      </c>
      <c r="O5" s="1370" t="s">
        <v>82</v>
      </c>
      <c r="P5" s="1370" t="s">
        <v>133</v>
      </c>
      <c r="Q5" s="1370" t="s">
        <v>84</v>
      </c>
      <c r="R5" s="1370" t="s">
        <v>134</v>
      </c>
      <c r="S5" s="1370" t="s">
        <v>135</v>
      </c>
      <c r="T5" s="1370" t="s">
        <v>136</v>
      </c>
      <c r="U5" s="1370" t="s">
        <v>88</v>
      </c>
      <c r="V5" s="1194"/>
      <c r="W5" s="1807"/>
      <c r="X5" s="1807"/>
      <c r="Y5"/>
      <c r="Z5"/>
      <c r="AA5"/>
      <c r="AB5"/>
      <c r="AC5"/>
      <c r="AD5"/>
      <c r="AE5"/>
      <c r="AF5" s="1221"/>
      <c r="AG5" s="1909"/>
      <c r="AH5" s="1909"/>
      <c r="AI5" s="1909"/>
    </row>
    <row r="6" spans="1:36">
      <c r="C6"/>
      <c r="D6"/>
      <c r="E6"/>
      <c r="G6" s="945"/>
      <c r="H6" s="945"/>
      <c r="I6" s="945"/>
      <c r="P6"/>
      <c r="Q6" s="1307"/>
      <c r="R6" s="1307"/>
      <c r="V6" s="1211"/>
      <c r="AF6" s="1221"/>
      <c r="AG6" s="1225"/>
      <c r="AH6" s="1225"/>
      <c r="AI6" s="1225"/>
    </row>
    <row r="7" spans="1:36" ht="27" customHeight="1">
      <c r="B7" s="1322" t="s">
        <v>137</v>
      </c>
      <c r="C7" s="643">
        <f>SUM(C9,C11,C13,C22,C30,C36,C42)</f>
        <v>5752.8634489120013</v>
      </c>
      <c r="D7" s="643">
        <f t="shared" ref="D7:N7" si="0">SUM(D9,D11,D13,D22,D30,D36,D42)</f>
        <v>5412.0078617059571</v>
      </c>
      <c r="E7" s="643">
        <f t="shared" si="0"/>
        <v>5658.8041749905642</v>
      </c>
      <c r="F7" s="643">
        <f t="shared" si="0"/>
        <v>5772.0205855786226</v>
      </c>
      <c r="G7" s="643">
        <f t="shared" si="0"/>
        <v>5682.3729771803382</v>
      </c>
      <c r="H7" s="643">
        <f t="shared" si="0"/>
        <v>5580.6859334921865</v>
      </c>
      <c r="I7" s="643">
        <f t="shared" si="0"/>
        <v>5830.1076920378573</v>
      </c>
      <c r="J7" s="643">
        <f t="shared" si="0"/>
        <v>5690.6091073173811</v>
      </c>
      <c r="K7" s="643">
        <f t="shared" si="0"/>
        <v>5384.7736712405222</v>
      </c>
      <c r="L7" s="643">
        <f t="shared" si="0"/>
        <v>5554.8144014877107</v>
      </c>
      <c r="M7" s="643">
        <f t="shared" si="0"/>
        <v>5509.4745997634054</v>
      </c>
      <c r="N7" s="643">
        <f t="shared" si="0"/>
        <v>5706.9962603115282</v>
      </c>
      <c r="O7" s="1380">
        <f>SUM(C7,D7,E7,F7,G7,H7,I7,J7,K7,L7,M7,N7)</f>
        <v>67535.530714018081</v>
      </c>
      <c r="P7" s="1380">
        <v>64651.047595454271</v>
      </c>
      <c r="Q7" s="1380">
        <v>61867.1</v>
      </c>
      <c r="R7" s="1380">
        <v>69069.600133829081</v>
      </c>
      <c r="S7" s="1603">
        <f>O7/P7-1</f>
        <v>4.4616185287717158E-2</v>
      </c>
      <c r="T7" s="1450">
        <f>P7/Q7-1</f>
        <v>4.4998837757940446E-2</v>
      </c>
      <c r="U7" s="1603">
        <f>O7/R7-1</f>
        <v>-2.2210486477966973E-2</v>
      </c>
      <c r="V7" s="1183"/>
      <c r="W7" s="1808">
        <v>64817.122206030239</v>
      </c>
      <c r="X7" s="1808">
        <f>P7-W7</f>
        <v>-166.07461057596811</v>
      </c>
      <c r="AF7" s="1221"/>
      <c r="AG7" s="1910"/>
      <c r="AH7" s="1910"/>
      <c r="AI7" s="1910"/>
      <c r="AJ7" s="773"/>
    </row>
    <row r="8" spans="1:36">
      <c r="B8" s="942"/>
      <c r="C8" s="1376">
        <v>0</v>
      </c>
      <c r="D8" s="1376">
        <v>0</v>
      </c>
      <c r="E8" s="1376">
        <v>0</v>
      </c>
      <c r="F8" s="1376">
        <v>0</v>
      </c>
      <c r="G8" s="1376">
        <v>0</v>
      </c>
      <c r="H8" s="1376">
        <v>0</v>
      </c>
      <c r="I8" s="1376">
        <v>0</v>
      </c>
      <c r="J8" s="1376">
        <v>0</v>
      </c>
      <c r="K8" s="1376">
        <v>0</v>
      </c>
      <c r="L8" s="1376">
        <v>0</v>
      </c>
      <c r="M8" s="1376">
        <v>0</v>
      </c>
      <c r="N8" s="1376">
        <v>0</v>
      </c>
      <c r="O8" s="1376"/>
      <c r="P8" s="1376"/>
      <c r="Q8" s="1376"/>
      <c r="R8" s="1376"/>
      <c r="S8" s="1402"/>
      <c r="T8" s="1402"/>
      <c r="U8" s="1402"/>
      <c r="V8" s="893"/>
      <c r="W8" s="1809"/>
      <c r="X8" s="1808">
        <f t="shared" ref="X8:X42" si="1">P8-W8</f>
        <v>0</v>
      </c>
      <c r="AF8" s="1221"/>
      <c r="AG8" s="1911"/>
      <c r="AH8" s="1911"/>
      <c r="AI8" s="1911"/>
    </row>
    <row r="9" spans="1:36" ht="22.5" customHeight="1">
      <c r="B9" s="1451" t="s">
        <v>138</v>
      </c>
      <c r="C9" s="643">
        <v>437.22587087135861</v>
      </c>
      <c r="D9" s="643">
        <v>437.22587087135861</v>
      </c>
      <c r="E9" s="643">
        <v>437.22587087135861</v>
      </c>
      <c r="F9" s="643">
        <v>452.22587087135861</v>
      </c>
      <c r="G9" s="643">
        <v>437.22587087135861</v>
      </c>
      <c r="H9" s="643">
        <v>437.22587087135861</v>
      </c>
      <c r="I9" s="643">
        <v>452.22587087135861</v>
      </c>
      <c r="J9" s="643">
        <v>437.22587087135861</v>
      </c>
      <c r="K9" s="643">
        <v>437.22587087135861</v>
      </c>
      <c r="L9" s="643">
        <v>452.22587087135861</v>
      </c>
      <c r="M9" s="643">
        <v>437.22587087135861</v>
      </c>
      <c r="N9" s="643">
        <v>452.03587087135861</v>
      </c>
      <c r="O9" s="1380">
        <f>SUM(C9,D9,E9,F9,G9,H9,I9,J9,K9,L9,M9,N9)</f>
        <v>5306.5204504563026</v>
      </c>
      <c r="P9" s="1380">
        <v>5064.8380775692767</v>
      </c>
      <c r="Q9" s="1380">
        <v>4761.3279049000002</v>
      </c>
      <c r="R9" s="1380">
        <v>5078.2317969104388</v>
      </c>
      <c r="S9" s="1603">
        <f>O9/P9-1</f>
        <v>4.7717689921296325E-2</v>
      </c>
      <c r="T9" s="1450">
        <f>P9/Q9-1</f>
        <v>6.3744858310835317E-2</v>
      </c>
      <c r="U9" s="1450">
        <f>O9/R9-1</f>
        <v>4.4954358657821158E-2</v>
      </c>
      <c r="V9" s="1183"/>
      <c r="W9" s="1808">
        <v>5064.8380775692767</v>
      </c>
      <c r="X9" s="1808">
        <f t="shared" si="1"/>
        <v>0</v>
      </c>
      <c r="Y9" s="1212"/>
      <c r="AF9" s="1221"/>
      <c r="AG9" s="1910"/>
      <c r="AH9" s="1910"/>
      <c r="AI9" s="1910"/>
    </row>
    <row r="10" spans="1:36">
      <c r="B10" s="942"/>
      <c r="C10" s="893"/>
      <c r="D10" s="893"/>
      <c r="E10" s="893"/>
      <c r="F10" s="893"/>
      <c r="G10" s="893"/>
      <c r="H10" s="893"/>
      <c r="I10" s="893"/>
      <c r="J10" s="893"/>
      <c r="K10" s="893"/>
      <c r="L10" s="893"/>
      <c r="M10" s="893"/>
      <c r="N10" s="893"/>
      <c r="O10" s="1376"/>
      <c r="P10" s="1376"/>
      <c r="Q10" s="1376">
        <v>0</v>
      </c>
      <c r="R10" s="1376"/>
      <c r="S10" s="1409"/>
      <c r="T10" s="1409"/>
      <c r="U10" s="1409"/>
      <c r="V10" s="893"/>
      <c r="W10" s="1809"/>
      <c r="X10" s="1808">
        <f t="shared" si="1"/>
        <v>0</v>
      </c>
      <c r="AF10" s="1221"/>
      <c r="AG10" s="1911"/>
      <c r="AH10" s="1911"/>
      <c r="AI10" s="1911"/>
    </row>
    <row r="11" spans="1:36" ht="23.25" customHeight="1">
      <c r="B11" s="1451" t="s">
        <v>139</v>
      </c>
      <c r="C11" s="643">
        <v>284.29255032791627</v>
      </c>
      <c r="D11" s="643">
        <v>281.99255032791626</v>
      </c>
      <c r="E11" s="643">
        <v>281.99255032791626</v>
      </c>
      <c r="F11" s="643">
        <v>289.29255032791627</v>
      </c>
      <c r="G11" s="643">
        <v>281.99255032791626</v>
      </c>
      <c r="H11" s="643">
        <v>281.99255032791626</v>
      </c>
      <c r="I11" s="643">
        <v>300.99255032791626</v>
      </c>
      <c r="J11" s="643">
        <v>281.99255032791626</v>
      </c>
      <c r="K11" s="643">
        <v>281.99255032791626</v>
      </c>
      <c r="L11" s="643">
        <v>289.29255032791627</v>
      </c>
      <c r="M11" s="643">
        <v>281.99255032791626</v>
      </c>
      <c r="N11" s="643">
        <v>307.29255032791627</v>
      </c>
      <c r="O11" s="1380">
        <f>SUM(C11,D11,E11,F11,G11,H11,I11,J11,K11,L11,M11,N11)</f>
        <v>3445.1106039349952</v>
      </c>
      <c r="P11" s="1380">
        <v>3438.8998459999998</v>
      </c>
      <c r="Q11" s="1380">
        <v>3337.1979443317664</v>
      </c>
      <c r="R11" s="1380">
        <v>3439.3611192956355</v>
      </c>
      <c r="S11" s="1450">
        <f>O11/P11-1</f>
        <v>1.8060304786775561E-3</v>
      </c>
      <c r="T11" s="1450">
        <f>P11/Q11-1</f>
        <v>3.0475238018462303E-2</v>
      </c>
      <c r="U11" s="1603">
        <f>O11/R11-1</f>
        <v>1.6716722786402904E-3</v>
      </c>
      <c r="V11" s="1210"/>
      <c r="W11" s="1808">
        <v>3438.8998459999998</v>
      </c>
      <c r="X11" s="1808">
        <f t="shared" si="1"/>
        <v>0</v>
      </c>
      <c r="AF11" s="1221"/>
      <c r="AG11" s="1910"/>
      <c r="AH11" s="1910"/>
      <c r="AI11" s="1910"/>
      <c r="AJ11" s="1276"/>
    </row>
    <row r="12" spans="1:36">
      <c r="B12" s="942"/>
      <c r="C12" s="893"/>
      <c r="D12" s="893"/>
      <c r="E12" s="893"/>
      <c r="F12" s="893"/>
      <c r="G12" s="893"/>
      <c r="H12" s="893"/>
      <c r="I12" s="893"/>
      <c r="J12" s="893"/>
      <c r="K12" s="893"/>
      <c r="L12" s="893"/>
      <c r="M12" s="893"/>
      <c r="N12" s="893"/>
      <c r="O12" s="1376"/>
      <c r="P12" s="1376"/>
      <c r="Q12" s="1376"/>
      <c r="R12" s="1376"/>
      <c r="S12" s="1410"/>
      <c r="T12" s="1410"/>
      <c r="U12" s="1410"/>
      <c r="V12" s="893"/>
      <c r="W12" s="1809"/>
      <c r="X12" s="1808">
        <f t="shared" si="1"/>
        <v>0</v>
      </c>
      <c r="AF12" s="1221"/>
      <c r="AG12" s="1911"/>
      <c r="AH12" s="1911"/>
      <c r="AI12" s="1911"/>
    </row>
    <row r="13" spans="1:36" ht="22.5" customHeight="1">
      <c r="B13" s="1451" t="s">
        <v>140</v>
      </c>
      <c r="C13" s="643">
        <f>C14+C15+C16+C18+C19</f>
        <v>1768.4752706103707</v>
      </c>
      <c r="D13" s="643">
        <f t="shared" ref="D13:N13" si="2">D14+D15+D16+D18+D19</f>
        <v>1737.3644626103708</v>
      </c>
      <c r="E13" s="643">
        <f t="shared" si="2"/>
        <v>1726.6694626103708</v>
      </c>
      <c r="F13" s="643">
        <f t="shared" si="2"/>
        <v>1714.1927126103708</v>
      </c>
      <c r="G13" s="643">
        <f t="shared" si="2"/>
        <v>1713.7202126103709</v>
      </c>
      <c r="H13" s="643">
        <f t="shared" si="2"/>
        <v>1732.3339626103709</v>
      </c>
      <c r="I13" s="643">
        <f t="shared" si="2"/>
        <v>1769.6852315395627</v>
      </c>
      <c r="J13" s="643">
        <f t="shared" si="2"/>
        <v>1769.9477315395625</v>
      </c>
      <c r="K13" s="643">
        <f t="shared" si="2"/>
        <v>1591.5203935395625</v>
      </c>
      <c r="L13" s="643">
        <f t="shared" si="2"/>
        <v>1593.4766435395627</v>
      </c>
      <c r="M13" s="643">
        <f t="shared" si="2"/>
        <v>1585.4328935395624</v>
      </c>
      <c r="N13" s="643">
        <f t="shared" si="2"/>
        <v>1589.2546705395625</v>
      </c>
      <c r="O13" s="1380">
        <f t="shared" ref="O13:O19" si="3">SUM(C13,D13,E13,F13,G13,H13,I13,J13,K13,L13,M13,N13)</f>
        <v>20292.0736478996</v>
      </c>
      <c r="P13" s="1380">
        <v>19379.800445259953</v>
      </c>
      <c r="Q13" s="1380">
        <v>17558.2145561</v>
      </c>
      <c r="R13" s="1380">
        <v>20385.577785169746</v>
      </c>
      <c r="S13" s="1450">
        <f t="shared" ref="S13:T16" si="4">O13/P13-1</f>
        <v>4.7073405384975286E-2</v>
      </c>
      <c r="T13" s="1450">
        <f t="shared" si="4"/>
        <v>0.10374550802644711</v>
      </c>
      <c r="U13" s="1603">
        <f t="shared" ref="U13:U19" si="5">O13/R13-1</f>
        <v>-4.5867788617778293E-3</v>
      </c>
      <c r="V13" s="1183"/>
      <c r="W13" s="1808">
        <v>19379.600285259952</v>
      </c>
      <c r="X13" s="1808">
        <f t="shared" si="1"/>
        <v>0.20016000000032363</v>
      </c>
      <c r="AF13" s="1221"/>
      <c r="AG13" s="1910"/>
      <c r="AH13" s="1910"/>
      <c r="AI13" s="1910"/>
    </row>
    <row r="14" spans="1:36" ht="15.95" customHeight="1">
      <c r="B14" s="953" t="s">
        <v>141</v>
      </c>
      <c r="C14" s="673">
        <v>864.64316308333321</v>
      </c>
      <c r="D14" s="673">
        <v>833.26985508333325</v>
      </c>
      <c r="E14" s="673">
        <v>821.9698550833333</v>
      </c>
      <c r="F14" s="673">
        <v>806.11360508333325</v>
      </c>
      <c r="G14" s="673">
        <v>804.61360508333325</v>
      </c>
      <c r="H14" s="673">
        <v>821.85735508333335</v>
      </c>
      <c r="I14" s="673">
        <v>841.3448550833333</v>
      </c>
      <c r="J14" s="673">
        <v>841.3448550833333</v>
      </c>
      <c r="K14" s="673">
        <v>709.95989208333333</v>
      </c>
      <c r="L14" s="673">
        <v>711.65364208333335</v>
      </c>
      <c r="M14" s="673">
        <v>703.34739208333326</v>
      </c>
      <c r="N14" s="673">
        <v>706.88192508333327</v>
      </c>
      <c r="O14" s="1393">
        <f t="shared" si="3"/>
        <v>9467</v>
      </c>
      <c r="P14" s="1393">
        <v>8822.3339275023736</v>
      </c>
      <c r="Q14" s="1393">
        <v>7999.3603829999993</v>
      </c>
      <c r="R14" s="1393">
        <v>9117.9994929999975</v>
      </c>
      <c r="S14" s="1411">
        <f t="shared" si="4"/>
        <v>7.3072055285503534E-2</v>
      </c>
      <c r="T14" s="1412">
        <f t="shared" si="4"/>
        <v>0.10287991853090328</v>
      </c>
      <c r="U14" s="1412">
        <f>O14/R14-1</f>
        <v>3.8275995438246557E-2</v>
      </c>
      <c r="V14" s="944"/>
      <c r="W14" s="1810">
        <v>8822.3339275023736</v>
      </c>
      <c r="X14" s="1808">
        <f t="shared" si="1"/>
        <v>0</v>
      </c>
      <c r="AF14" s="1221"/>
      <c r="AG14" s="1910"/>
      <c r="AH14" s="1910"/>
      <c r="AI14" s="1910"/>
      <c r="AJ14" s="1276"/>
    </row>
    <row r="15" spans="1:36" ht="15.95" customHeight="1">
      <c r="B15" s="955" t="s">
        <v>142</v>
      </c>
      <c r="C15" s="673">
        <v>591.38042008333332</v>
      </c>
      <c r="D15" s="673">
        <v>591.64292008333337</v>
      </c>
      <c r="E15" s="673">
        <v>592.24792008333327</v>
      </c>
      <c r="F15" s="673">
        <v>595.62742008333328</v>
      </c>
      <c r="G15" s="673">
        <v>596.65492008333331</v>
      </c>
      <c r="H15" s="673">
        <v>598.02492008333331</v>
      </c>
      <c r="I15" s="673">
        <v>604.22479508333333</v>
      </c>
      <c r="J15" s="673">
        <v>604.48729508333327</v>
      </c>
      <c r="K15" s="673">
        <v>557.44492008333327</v>
      </c>
      <c r="L15" s="673">
        <v>557.70742008333332</v>
      </c>
      <c r="M15" s="673">
        <v>557.96992008333325</v>
      </c>
      <c r="N15" s="673">
        <v>558.31992008333327</v>
      </c>
      <c r="O15" s="1393">
        <f t="shared" si="3"/>
        <v>7005.7327909999985</v>
      </c>
      <c r="P15" s="1393">
        <v>6471.8001490000006</v>
      </c>
      <c r="Q15" s="1393">
        <v>5895.2441810689052</v>
      </c>
      <c r="R15" s="1393">
        <v>6344.0145659999998</v>
      </c>
      <c r="S15" s="1793">
        <f t="shared" si="4"/>
        <v>8.2501410690578814E-2</v>
      </c>
      <c r="T15" s="1412">
        <f t="shared" si="4"/>
        <v>9.7800184389742473E-2</v>
      </c>
      <c r="U15" s="1412">
        <f>O15/R15-1</f>
        <v>0.10430591199244721</v>
      </c>
      <c r="V15" s="944"/>
      <c r="W15" s="1810">
        <v>6471.5999890000003</v>
      </c>
      <c r="X15" s="1808">
        <f t="shared" si="1"/>
        <v>0.20016000000032363</v>
      </c>
      <c r="AF15" s="1221"/>
      <c r="AG15" s="1910"/>
      <c r="AH15" s="1910"/>
      <c r="AI15" s="1910"/>
    </row>
    <row r="16" spans="1:36" ht="15.95" customHeight="1">
      <c r="B16" s="955" t="s">
        <v>143</v>
      </c>
      <c r="C16" s="673">
        <v>129.4298192770375</v>
      </c>
      <c r="D16" s="673">
        <v>129.4298192770375</v>
      </c>
      <c r="E16" s="673">
        <v>129.4298192770375</v>
      </c>
      <c r="F16" s="673">
        <v>129.4298192770375</v>
      </c>
      <c r="G16" s="673">
        <v>129.4298192770375</v>
      </c>
      <c r="H16" s="673">
        <v>129.4298192770375</v>
      </c>
      <c r="I16" s="673">
        <v>141.09371320622918</v>
      </c>
      <c r="J16" s="673">
        <v>141.09371320622918</v>
      </c>
      <c r="K16" s="673">
        <v>141.09371320622918</v>
      </c>
      <c r="L16" s="673">
        <v>141.09371320622918</v>
      </c>
      <c r="M16" s="673">
        <v>141.09371320622918</v>
      </c>
      <c r="N16" s="673">
        <v>141.09371320622918</v>
      </c>
      <c r="O16" s="673">
        <f t="shared" si="3"/>
        <v>1623.1411948996004</v>
      </c>
      <c r="P16" s="673">
        <v>2203.8708729999998</v>
      </c>
      <c r="Q16" s="673">
        <v>2329.7487879999999</v>
      </c>
      <c r="R16" s="673">
        <v>2744.8640639999999</v>
      </c>
      <c r="S16" s="1792">
        <f t="shared" si="4"/>
        <v>-0.26350440273748266</v>
      </c>
      <c r="T16" s="1308">
        <f t="shared" si="4"/>
        <v>-5.403068161184077E-2</v>
      </c>
      <c r="U16" s="1308">
        <f t="shared" si="5"/>
        <v>-0.40866244846593602</v>
      </c>
      <c r="V16" s="944"/>
      <c r="W16" s="1810">
        <v>2203.8708729999998</v>
      </c>
      <c r="X16" s="1808">
        <f t="shared" si="1"/>
        <v>0</v>
      </c>
      <c r="AF16" s="1221"/>
      <c r="AG16" s="1910"/>
      <c r="AH16" s="1910"/>
      <c r="AI16" s="1910"/>
    </row>
    <row r="17" spans="2:36" ht="15" customHeight="1">
      <c r="B17" s="955" t="s">
        <v>144</v>
      </c>
      <c r="C17" s="673"/>
      <c r="D17" s="673"/>
      <c r="E17" s="673"/>
      <c r="F17" s="673"/>
      <c r="G17" s="673"/>
      <c r="H17" s="673"/>
      <c r="I17" s="673"/>
      <c r="J17" s="673"/>
      <c r="K17" s="673"/>
      <c r="L17" s="673"/>
      <c r="M17" s="673"/>
      <c r="N17" s="673"/>
      <c r="O17" s="1393">
        <f t="shared" si="3"/>
        <v>0</v>
      </c>
      <c r="P17" s="1393">
        <v>0</v>
      </c>
      <c r="Q17" s="1393"/>
      <c r="R17" s="1393">
        <v>0</v>
      </c>
      <c r="S17" s="1411">
        <f>O17-P17</f>
        <v>0</v>
      </c>
      <c r="T17" s="1413"/>
      <c r="U17" s="1413"/>
      <c r="V17" s="944"/>
      <c r="W17" s="1810">
        <v>0</v>
      </c>
      <c r="X17" s="1808">
        <f t="shared" si="1"/>
        <v>0</v>
      </c>
      <c r="AF17" s="1221"/>
      <c r="AG17" s="1910"/>
      <c r="AH17" s="1910"/>
      <c r="AI17" s="1910"/>
    </row>
    <row r="18" spans="2:36" ht="15.95" customHeight="1">
      <c r="B18" s="955" t="s">
        <v>145</v>
      </c>
      <c r="C18" s="649">
        <v>9.0052296666666685</v>
      </c>
      <c r="D18" s="649">
        <v>9.0052296666666685</v>
      </c>
      <c r="E18" s="649">
        <v>9.0052296666666685</v>
      </c>
      <c r="F18" s="649">
        <v>9.0052296666666685</v>
      </c>
      <c r="G18" s="649">
        <v>9.0052296666666685</v>
      </c>
      <c r="H18" s="649">
        <v>9.0052296666666685</v>
      </c>
      <c r="I18" s="649">
        <v>9.0052296666666685</v>
      </c>
      <c r="J18" s="649">
        <v>9.0052296666666685</v>
      </c>
      <c r="K18" s="649">
        <v>9.0052296666666685</v>
      </c>
      <c r="L18" s="649">
        <v>9.0052296666666685</v>
      </c>
      <c r="M18" s="649">
        <v>9.0052296666666685</v>
      </c>
      <c r="N18" s="649">
        <v>8.9424736666666682</v>
      </c>
      <c r="O18" s="1393">
        <f t="shared" si="3"/>
        <v>108</v>
      </c>
      <c r="P18" s="1393">
        <v>82.54680175757575</v>
      </c>
      <c r="Q18" s="1393">
        <v>84.490408000000002</v>
      </c>
      <c r="R18" s="1393">
        <v>97.499999999999957</v>
      </c>
      <c r="S18" s="1411">
        <f>O18/P18-1</f>
        <v>0.30834869068792581</v>
      </c>
      <c r="T18" s="1412">
        <f>P18/Q18-1</f>
        <v>-2.3003868586174314E-2</v>
      </c>
      <c r="U18" s="1412">
        <f t="shared" si="5"/>
        <v>0.1076923076923082</v>
      </c>
      <c r="V18" s="944"/>
      <c r="W18" s="1810">
        <v>82.54680175757575</v>
      </c>
      <c r="X18" s="1808">
        <f t="shared" si="1"/>
        <v>0</v>
      </c>
      <c r="AF18" s="1221"/>
      <c r="AG18" s="1910"/>
      <c r="AH18" s="1910"/>
      <c r="AI18" s="1910"/>
    </row>
    <row r="19" spans="2:36" ht="15.95" customHeight="1">
      <c r="B19" s="955" t="s">
        <v>146</v>
      </c>
      <c r="C19" s="649">
        <v>174.01663850000006</v>
      </c>
      <c r="D19" s="649">
        <v>174.01663850000006</v>
      </c>
      <c r="E19" s="649">
        <v>174.01663850000006</v>
      </c>
      <c r="F19" s="649">
        <v>174.01663850000006</v>
      </c>
      <c r="G19" s="649">
        <v>174.01663850000006</v>
      </c>
      <c r="H19" s="649">
        <v>174.01663850000006</v>
      </c>
      <c r="I19" s="649">
        <v>174.01663850000006</v>
      </c>
      <c r="J19" s="649">
        <v>174.01663850000006</v>
      </c>
      <c r="K19" s="649">
        <v>174.01663850000006</v>
      </c>
      <c r="L19" s="649">
        <v>174.01663850000006</v>
      </c>
      <c r="M19" s="649">
        <v>174.01663850000006</v>
      </c>
      <c r="N19" s="649">
        <v>174.01663850000006</v>
      </c>
      <c r="O19" s="1393">
        <f t="shared" si="3"/>
        <v>2088.1996620000004</v>
      </c>
      <c r="P19" s="1393">
        <v>1799.2486940000001</v>
      </c>
      <c r="Q19" s="1393">
        <v>1249.3707960310967</v>
      </c>
      <c r="R19" s="1393">
        <v>2081.1996621697485</v>
      </c>
      <c r="S19" s="1411">
        <f>O19/P19-1</f>
        <v>0.16059534680423693</v>
      </c>
      <c r="T19" s="1412">
        <f>P19/Q19-1</f>
        <v>0.44012386051900076</v>
      </c>
      <c r="U19" s="1412">
        <f t="shared" si="5"/>
        <v>3.3634446312345023E-3</v>
      </c>
      <c r="V19" s="944"/>
      <c r="W19" s="1810">
        <v>1799.2486940000001</v>
      </c>
      <c r="X19" s="1808">
        <f t="shared" si="1"/>
        <v>0</v>
      </c>
      <c r="AF19" s="1221"/>
      <c r="AG19" s="1910"/>
      <c r="AH19" s="1910"/>
      <c r="AI19" s="1910"/>
    </row>
    <row r="20" spans="2:36">
      <c r="B20" s="859"/>
      <c r="C20" s="679"/>
      <c r="D20" s="679"/>
      <c r="E20" s="679"/>
      <c r="F20" s="679"/>
      <c r="G20" s="679"/>
      <c r="H20" s="679"/>
      <c r="I20" s="679"/>
      <c r="J20" s="679"/>
      <c r="K20" s="679"/>
      <c r="L20" s="679"/>
      <c r="M20" s="679"/>
      <c r="N20" s="679"/>
      <c r="O20" s="1414"/>
      <c r="P20" s="1414"/>
      <c r="Q20" s="1414"/>
      <c r="R20" s="1414"/>
      <c r="S20" s="1415"/>
      <c r="T20" s="1416"/>
      <c r="U20" s="1416"/>
      <c r="V20" s="944"/>
      <c r="W20" s="1810"/>
      <c r="X20" s="1808">
        <f t="shared" si="1"/>
        <v>0</v>
      </c>
      <c r="AF20" s="1221"/>
      <c r="AG20" s="1911"/>
      <c r="AH20" s="1911"/>
      <c r="AI20" s="1911"/>
    </row>
    <row r="21" spans="2:36">
      <c r="B21" s="942"/>
      <c r="C21" s="893"/>
      <c r="D21" s="893"/>
      <c r="E21" s="893"/>
      <c r="F21" s="893"/>
      <c r="G21" s="893"/>
      <c r="H21" s="893"/>
      <c r="I21" s="893"/>
      <c r="J21" s="893"/>
      <c r="K21" s="893"/>
      <c r="L21" s="893"/>
      <c r="M21" s="893"/>
      <c r="N21" s="893"/>
      <c r="O21" s="1376"/>
      <c r="P21" s="1376"/>
      <c r="Q21" s="1376"/>
      <c r="R21" s="1376"/>
      <c r="S21" s="1410"/>
      <c r="T21" s="1410"/>
      <c r="U21" s="1410"/>
      <c r="V21" s="893"/>
      <c r="W21" s="1809"/>
      <c r="X21" s="1808">
        <f t="shared" si="1"/>
        <v>0</v>
      </c>
      <c r="AF21" s="1221"/>
      <c r="AG21" s="1911"/>
      <c r="AH21" s="1911"/>
      <c r="AI21" s="1911"/>
    </row>
    <row r="22" spans="2:36" ht="18.75" customHeight="1">
      <c r="B22" s="1451" t="s">
        <v>147</v>
      </c>
      <c r="C22" s="914">
        <f>C23+C24+C25+C26+C27</f>
        <v>399.65217542090357</v>
      </c>
      <c r="D22" s="914">
        <f t="shared" ref="D22:F22" si="6">D23+D24+D25+D26+D27</f>
        <v>312.04262071064466</v>
      </c>
      <c r="E22" s="914">
        <f t="shared" si="6"/>
        <v>338.62233962521259</v>
      </c>
      <c r="F22" s="914">
        <f t="shared" si="6"/>
        <v>500.54786400362929</v>
      </c>
      <c r="G22" s="914">
        <f t="shared" ref="G22:N22" si="7">G23+G24+G25+G26+G27</f>
        <v>334.79848013975629</v>
      </c>
      <c r="H22" s="914">
        <f t="shared" si="7"/>
        <v>301.84274212420161</v>
      </c>
      <c r="I22" s="914">
        <f t="shared" si="7"/>
        <v>452.52356372103799</v>
      </c>
      <c r="J22" s="914">
        <f t="shared" si="7"/>
        <v>338.04521395983289</v>
      </c>
      <c r="K22" s="914">
        <f t="shared" si="7"/>
        <v>315.44402811057284</v>
      </c>
      <c r="L22" s="914">
        <f t="shared" si="7"/>
        <v>343.18375958806507</v>
      </c>
      <c r="M22" s="914">
        <f t="shared" si="7"/>
        <v>425.11028455204928</v>
      </c>
      <c r="N22" s="914">
        <f t="shared" si="7"/>
        <v>353.06783202402568</v>
      </c>
      <c r="O22" s="1380">
        <f>SUM(C22,D22,E22,F22,G22,H22,I22,J22,K22,L22,M22,N22)</f>
        <v>4414.8809039799316</v>
      </c>
      <c r="P22" s="1380">
        <v>3942.518837412566</v>
      </c>
      <c r="Q22" s="1380">
        <v>3069.9019536682331</v>
      </c>
      <c r="R22" s="1380">
        <v>4532.7765423492338</v>
      </c>
      <c r="S22" s="1450">
        <f t="shared" ref="S22:S27" si="8">O22/P22-1</f>
        <v>0.11981225354838676</v>
      </c>
      <c r="T22" s="1452">
        <f t="shared" ref="T22:T27" si="9">P22/Q22-1</f>
        <v>0.28424910531805114</v>
      </c>
      <c r="U22" s="1452">
        <f>O22/R22-1</f>
        <v>-2.6009585354101694E-2</v>
      </c>
      <c r="V22" s="1210"/>
      <c r="W22" s="1810">
        <v>4241.9468748496829</v>
      </c>
      <c r="X22" s="1808">
        <f t="shared" si="1"/>
        <v>-299.42803743711693</v>
      </c>
      <c r="AF22" s="1221"/>
      <c r="AG22" s="1910"/>
      <c r="AH22" s="1910"/>
      <c r="AI22" s="1910"/>
    </row>
    <row r="23" spans="2:36" ht="15.95" customHeight="1">
      <c r="B23" s="956" t="s">
        <v>148</v>
      </c>
      <c r="C23" s="2279">
        <v>274.14083330814816</v>
      </c>
      <c r="D23" s="2279">
        <v>193.14083330814816</v>
      </c>
      <c r="E23" s="2279">
        <v>200.14083330814816</v>
      </c>
      <c r="F23" s="2279">
        <v>332.89083330814816</v>
      </c>
      <c r="G23" s="2279">
        <v>206.95083330814816</v>
      </c>
      <c r="H23" s="2279">
        <v>176.64083330814816</v>
      </c>
      <c r="I23" s="2279">
        <v>282.89083330814816</v>
      </c>
      <c r="J23" s="2279">
        <v>197.14083330814816</v>
      </c>
      <c r="K23" s="2279">
        <v>187.14083330814816</v>
      </c>
      <c r="L23" s="2279">
        <v>174.89083330814816</v>
      </c>
      <c r="M23" s="2279">
        <v>294.14083330814816</v>
      </c>
      <c r="N23" s="2279">
        <v>175.89083330814816</v>
      </c>
      <c r="O23" s="1384">
        <f>SUM(C23,D23,E23,F23,G23,H23,I23,J23,K23,L23,M23,N23)</f>
        <v>2695.9999996977776</v>
      </c>
      <c r="P23" s="1384">
        <v>2462.1368221793</v>
      </c>
      <c r="Q23" s="1393">
        <v>2249.0253796682337</v>
      </c>
      <c r="R23" s="1393">
        <v>2701.3902673264492</v>
      </c>
      <c r="S23" s="1411">
        <f>O23/P23-1</f>
        <v>9.4983826817341299E-2</v>
      </c>
      <c r="T23" s="1417">
        <f t="shared" si="9"/>
        <v>9.4757242153711729E-2</v>
      </c>
      <c r="U23" s="1417">
        <f t="shared" ref="U23:U27" si="10">O23/R23-1</f>
        <v>-1.9953679754707299E-3</v>
      </c>
      <c r="V23" s="944"/>
      <c r="W23" s="1810">
        <v>2735.1368221793</v>
      </c>
      <c r="X23" s="1808">
        <f t="shared" si="1"/>
        <v>-273</v>
      </c>
      <c r="AF23" s="1221"/>
      <c r="AG23" s="1910"/>
      <c r="AH23" s="1910"/>
      <c r="AI23" s="1910"/>
      <c r="AJ23" s="1276"/>
    </row>
    <row r="24" spans="2:36" ht="15.75" customHeight="1">
      <c r="B24" s="957" t="s">
        <v>149</v>
      </c>
      <c r="C24" s="878">
        <v>85.055816612755379</v>
      </c>
      <c r="D24" s="878">
        <v>78.44626190249646</v>
      </c>
      <c r="E24" s="878">
        <v>85.714380817064423</v>
      </c>
      <c r="F24" s="878">
        <v>86.189905195481117</v>
      </c>
      <c r="G24" s="878">
        <v>87.392121331608095</v>
      </c>
      <c r="H24" s="878">
        <v>84.746383316053411</v>
      </c>
      <c r="I24" s="878">
        <v>88.165604912889791</v>
      </c>
      <c r="J24" s="878">
        <v>88.27316115168469</v>
      </c>
      <c r="K24" s="878">
        <v>87.847669302424634</v>
      </c>
      <c r="L24" s="878">
        <v>86.825800779916904</v>
      </c>
      <c r="M24" s="878">
        <v>90.513925743901126</v>
      </c>
      <c r="N24" s="878">
        <v>95.709873215877522</v>
      </c>
      <c r="O24" s="1393">
        <f t="shared" ref="O24:O27" si="11">SUM(C24,D24,E24,F24,G24,H24,I24,J24,K24,L24,M24,N24)</f>
        <v>1044.8809042821536</v>
      </c>
      <c r="P24" s="1393">
        <v>672.11907283326593</v>
      </c>
      <c r="Q24" s="1393">
        <v>244.33975100000015</v>
      </c>
      <c r="R24" s="1393">
        <v>1043.0965810227838</v>
      </c>
      <c r="S24" s="1411">
        <f>O24/P24-1</f>
        <v>0.55460683458592985</v>
      </c>
      <c r="T24" s="1412">
        <f t="shared" si="9"/>
        <v>1.7507561503296509</v>
      </c>
      <c r="U24" s="1412">
        <f t="shared" si="10"/>
        <v>1.7106021549990746E-3</v>
      </c>
      <c r="V24" s="1207"/>
      <c r="W24" s="1810">
        <v>698.54711027038343</v>
      </c>
      <c r="X24" s="1808">
        <f t="shared" si="1"/>
        <v>-26.428037437117496</v>
      </c>
      <c r="AF24" s="1221"/>
      <c r="AG24" s="1910"/>
      <c r="AH24" s="1910"/>
      <c r="AI24" s="1910"/>
    </row>
    <row r="25" spans="2:36" ht="15.95" customHeight="1">
      <c r="B25" s="957" t="s">
        <v>150</v>
      </c>
      <c r="C25" s="1579">
        <v>14.166666666666668</v>
      </c>
      <c r="D25" s="1579">
        <v>14.166666666666668</v>
      </c>
      <c r="E25" s="1579">
        <v>14.166666666666668</v>
      </c>
      <c r="F25" s="1579">
        <v>14.166666666666668</v>
      </c>
      <c r="G25" s="1579">
        <v>14.166666666666668</v>
      </c>
      <c r="H25" s="1579">
        <v>14.166666666666668</v>
      </c>
      <c r="I25" s="1579">
        <v>14.166666666666668</v>
      </c>
      <c r="J25" s="1579">
        <v>14.166666666666668</v>
      </c>
      <c r="K25" s="1579">
        <v>14.166666666666668</v>
      </c>
      <c r="L25" s="1579">
        <v>14.166666666666668</v>
      </c>
      <c r="M25" s="1579">
        <v>14.166666666666668</v>
      </c>
      <c r="N25" s="1579">
        <v>14.166666666666668</v>
      </c>
      <c r="O25" s="1393">
        <f t="shared" si="11"/>
        <v>170</v>
      </c>
      <c r="P25" s="1393">
        <v>173.848792</v>
      </c>
      <c r="Q25" s="1393">
        <v>257.91308400000003</v>
      </c>
      <c r="R25" s="1393">
        <v>252.80200000000002</v>
      </c>
      <c r="S25" s="1411">
        <f>O25/P25-1</f>
        <v>-2.2138733066376481E-2</v>
      </c>
      <c r="T25" s="1412">
        <f t="shared" si="9"/>
        <v>-0.325940393159736</v>
      </c>
      <c r="U25" s="1412">
        <f t="shared" si="10"/>
        <v>-0.32753696568856261</v>
      </c>
      <c r="V25" s="944"/>
      <c r="W25" s="1810">
        <v>173.848792</v>
      </c>
      <c r="X25" s="1808">
        <f t="shared" si="1"/>
        <v>0</v>
      </c>
      <c r="AF25" s="1221"/>
      <c r="AG25" s="1910"/>
      <c r="AH25" s="1910"/>
      <c r="AI25" s="1910"/>
    </row>
    <row r="26" spans="2:36" ht="15.95" customHeight="1">
      <c r="B26" s="957" t="s">
        <v>151</v>
      </c>
      <c r="C26" s="1579">
        <v>6.2888588333333333</v>
      </c>
      <c r="D26" s="1579">
        <v>6.2888588333333333</v>
      </c>
      <c r="E26" s="1579">
        <v>18.600458833333338</v>
      </c>
      <c r="F26" s="1579">
        <v>47.30045883333333</v>
      </c>
      <c r="G26" s="1579">
        <v>6.2888588333333333</v>
      </c>
      <c r="H26" s="1579">
        <v>6.2888588333333333</v>
      </c>
      <c r="I26" s="1579">
        <v>47.30045883333333</v>
      </c>
      <c r="J26" s="1579">
        <v>18.46455283333334</v>
      </c>
      <c r="K26" s="1579">
        <v>6.2888588333333333</v>
      </c>
      <c r="L26" s="1579">
        <v>47.30045883333333</v>
      </c>
      <c r="M26" s="1579">
        <v>6.2888588333333333</v>
      </c>
      <c r="N26" s="1579">
        <v>47.30045883333333</v>
      </c>
      <c r="O26" s="1393">
        <f t="shared" si="11"/>
        <v>264</v>
      </c>
      <c r="P26" s="1393">
        <v>387.91185333333334</v>
      </c>
      <c r="Q26" s="1393">
        <v>271.45921000000004</v>
      </c>
      <c r="R26" s="1393">
        <v>479.08769399999994</v>
      </c>
      <c r="S26" s="1411">
        <f>O26/P26-1</f>
        <v>-0.31943301620859643</v>
      </c>
      <c r="T26" s="1412">
        <f t="shared" si="9"/>
        <v>0.42898763071377566</v>
      </c>
      <c r="U26" s="1412">
        <f t="shared" si="10"/>
        <v>-0.44895265875896195</v>
      </c>
      <c r="V26" s="944"/>
      <c r="W26" s="1810">
        <v>387.91185333333334</v>
      </c>
      <c r="X26" s="1808">
        <f t="shared" si="1"/>
        <v>0</v>
      </c>
      <c r="AF26" s="1221"/>
      <c r="AG26" s="1910"/>
      <c r="AH26" s="1910"/>
      <c r="AI26" s="1910"/>
    </row>
    <row r="27" spans="2:36">
      <c r="B27" s="957" t="s">
        <v>152</v>
      </c>
      <c r="C27" s="1579">
        <v>20</v>
      </c>
      <c r="D27" s="1579">
        <v>20</v>
      </c>
      <c r="E27" s="1579">
        <v>20</v>
      </c>
      <c r="F27" s="1579">
        <v>20</v>
      </c>
      <c r="G27" s="1579">
        <v>20</v>
      </c>
      <c r="H27" s="1579">
        <v>20</v>
      </c>
      <c r="I27" s="1579">
        <v>20</v>
      </c>
      <c r="J27" s="1579">
        <v>20</v>
      </c>
      <c r="K27" s="1579">
        <v>20</v>
      </c>
      <c r="L27" s="1579">
        <v>20</v>
      </c>
      <c r="M27" s="1579">
        <v>20</v>
      </c>
      <c r="N27" s="1579">
        <v>20</v>
      </c>
      <c r="O27" s="1393">
        <f t="shared" si="11"/>
        <v>240</v>
      </c>
      <c r="P27" s="1393">
        <v>246.5022970666667</v>
      </c>
      <c r="Q27" s="1393">
        <v>47.164528999999987</v>
      </c>
      <c r="R27" s="1393">
        <v>56.400000000000013</v>
      </c>
      <c r="S27" s="1411">
        <f t="shared" si="8"/>
        <v>-2.6378241274190417E-2</v>
      </c>
      <c r="T27" s="1412">
        <f t="shared" si="9"/>
        <v>4.2264339810679923</v>
      </c>
      <c r="U27" s="1412">
        <f t="shared" si="10"/>
        <v>3.2553191489361692</v>
      </c>
      <c r="V27" s="944"/>
      <c r="W27" s="1810">
        <v>246.5022970666667</v>
      </c>
      <c r="X27" s="1808">
        <f t="shared" si="1"/>
        <v>0</v>
      </c>
      <c r="AF27" s="1221"/>
      <c r="AG27" s="1910"/>
      <c r="AH27" s="1910"/>
      <c r="AI27" s="1910"/>
    </row>
    <row r="28" spans="2:36">
      <c r="B28" s="859"/>
      <c r="C28" s="2086"/>
      <c r="D28" s="2086"/>
      <c r="E28" s="2086"/>
      <c r="F28" s="2086"/>
      <c r="G28" s="2086"/>
      <c r="H28" s="2086"/>
      <c r="I28" s="2086"/>
      <c r="J28" s="2086"/>
      <c r="K28" s="2086"/>
      <c r="L28" s="2086"/>
      <c r="M28" s="2086"/>
      <c r="N28" s="679"/>
      <c r="O28" s="1414"/>
      <c r="P28" s="1414"/>
      <c r="Q28" s="1414"/>
      <c r="R28" s="1414"/>
      <c r="S28" s="1418"/>
      <c r="T28" s="1416"/>
      <c r="U28" s="1416"/>
      <c r="V28" s="944"/>
      <c r="W28" s="1810"/>
      <c r="X28" s="1808">
        <f t="shared" si="1"/>
        <v>0</v>
      </c>
      <c r="AF28" s="1221"/>
      <c r="AG28" s="1911"/>
      <c r="AH28" s="1911"/>
      <c r="AI28" s="1911"/>
    </row>
    <row r="29" spans="2:36">
      <c r="B29" s="942"/>
      <c r="C29" s="1204"/>
      <c r="D29" s="1204"/>
      <c r="E29" s="1204"/>
      <c r="F29" s="1204"/>
      <c r="G29" s="1204"/>
      <c r="H29" s="1204"/>
      <c r="I29" s="1204"/>
      <c r="J29" s="1204"/>
      <c r="K29" s="1204"/>
      <c r="L29" s="1204"/>
      <c r="M29" s="1204"/>
      <c r="N29" s="1204"/>
      <c r="O29" s="1706"/>
      <c r="P29" s="1706"/>
      <c r="Q29" s="1706"/>
      <c r="R29" s="1706"/>
      <c r="S29" s="1410"/>
      <c r="T29" s="1410"/>
      <c r="U29" s="1410"/>
      <c r="V29" s="893"/>
      <c r="W29" s="1809"/>
      <c r="X29" s="1808">
        <f t="shared" si="1"/>
        <v>0</v>
      </c>
      <c r="AF29" s="1221"/>
      <c r="AG29" s="1911"/>
      <c r="AH29" s="1911"/>
      <c r="AI29" s="1911"/>
    </row>
    <row r="30" spans="2:36" ht="22.5" customHeight="1">
      <c r="B30" s="1451" t="s">
        <v>153</v>
      </c>
      <c r="C30" s="643">
        <f>+C31+C33</f>
        <v>2838.468037387674</v>
      </c>
      <c r="D30" s="643">
        <f t="shared" ref="D30:N30" si="12">+D31+D33</f>
        <v>2618.632812891889</v>
      </c>
      <c r="E30" s="643">
        <f t="shared" si="12"/>
        <v>2849.5444072619275</v>
      </c>
      <c r="F30" s="643">
        <f t="shared" si="12"/>
        <v>2791.0120434715691</v>
      </c>
      <c r="G30" s="643">
        <f t="shared" si="12"/>
        <v>2889.8863189371586</v>
      </c>
      <c r="H30" s="643">
        <f t="shared" si="12"/>
        <v>2802.5412632645607</v>
      </c>
      <c r="I30" s="643">
        <f t="shared" si="12"/>
        <v>2829.9309312842038</v>
      </c>
      <c r="J30" s="643">
        <f t="shared" si="12"/>
        <v>2838.6481963249335</v>
      </c>
      <c r="K30" s="643">
        <f t="shared" si="12"/>
        <v>2733.8412840973347</v>
      </c>
      <c r="L30" s="643">
        <f t="shared" si="12"/>
        <v>2851.8860328670303</v>
      </c>
      <c r="M30" s="643">
        <f t="shared" si="12"/>
        <v>2754.9634561787411</v>
      </c>
      <c r="N30" s="643">
        <f t="shared" si="12"/>
        <v>2980.5957922548869</v>
      </c>
      <c r="O30" s="1380">
        <f>SUM(C30,D30,E30,F30,G30,H30,I30,J30,K30,L30,M30,N30)</f>
        <v>33779.950576221912</v>
      </c>
      <c r="P30" s="1380">
        <v>32432.758907123593</v>
      </c>
      <c r="Q30" s="1380">
        <v>32006.455515000001</v>
      </c>
      <c r="R30" s="1380">
        <v>35342.359410229023</v>
      </c>
      <c r="S30" s="1450">
        <f>O30/P30-1</f>
        <v>4.1537991663189056E-2</v>
      </c>
      <c r="T30" s="1453">
        <f>P30/Q30-1</f>
        <v>1.3319294038160567E-2</v>
      </c>
      <c r="U30" s="1453">
        <f>O30/R30-1</f>
        <v>-4.4207824833418119E-2</v>
      </c>
      <c r="V30" s="1210"/>
      <c r="W30" s="1808">
        <v>32299.605643262432</v>
      </c>
      <c r="X30" s="1808">
        <f t="shared" si="1"/>
        <v>133.15326386116067</v>
      </c>
      <c r="AF30" s="1221"/>
      <c r="AG30" s="1910"/>
      <c r="AH30" s="1910"/>
      <c r="AI30" s="1910"/>
    </row>
    <row r="31" spans="2:36" ht="15.75" customHeight="1">
      <c r="B31" s="953" t="s">
        <v>154</v>
      </c>
      <c r="C31" s="646">
        <v>2676.5733845023674</v>
      </c>
      <c r="D31" s="646">
        <v>2454.2934930065826</v>
      </c>
      <c r="E31" s="646">
        <v>2685.3962503766211</v>
      </c>
      <c r="F31" s="646">
        <v>2624.4416275862627</v>
      </c>
      <c r="G31" s="646">
        <v>2724.2272680518522</v>
      </c>
      <c r="H31" s="646">
        <v>2637.5465473792542</v>
      </c>
      <c r="I31" s="646">
        <v>2665.8633453988973</v>
      </c>
      <c r="J31" s="646">
        <v>2674.2718787729605</v>
      </c>
      <c r="K31" s="646">
        <v>2569.6950776564727</v>
      </c>
      <c r="L31" s="646">
        <v>2687.2893295743165</v>
      </c>
      <c r="M31" s="646">
        <v>2590.7903804168914</v>
      </c>
      <c r="N31" s="646">
        <v>2815.8980637564118</v>
      </c>
      <c r="O31" s="1384">
        <f>SUM(C31,D31,E31,F31,G31,H31,I31,J31,K31,L31,M31,N31)</f>
        <v>31806.286646478893</v>
      </c>
      <c r="P31" s="1384">
        <v>30475.692267850362</v>
      </c>
      <c r="Q31" s="1384">
        <v>30140.153571999999</v>
      </c>
      <c r="R31" s="1393">
        <v>33258.637659308442</v>
      </c>
      <c r="S31" s="1411">
        <f t="shared" ref="S31" si="13">O31/P31-1</f>
        <v>4.3660841792664051E-2</v>
      </c>
      <c r="T31" s="1412">
        <f>P31/Q31-1</f>
        <v>1.1132614007716146E-2</v>
      </c>
      <c r="U31" s="1412">
        <f>O31/R31-1</f>
        <v>-4.3668385569697654E-2</v>
      </c>
      <c r="V31" s="1207"/>
      <c r="W31" s="1810">
        <v>30342.539003989201</v>
      </c>
      <c r="X31" s="1808">
        <f t="shared" si="1"/>
        <v>133.15326386116067</v>
      </c>
      <c r="AF31" s="1221"/>
      <c r="AG31" s="1910"/>
      <c r="AH31" s="1910"/>
      <c r="AI31" s="1910"/>
      <c r="AJ31" s="1276"/>
    </row>
    <row r="32" spans="2:36" ht="15.75" customHeight="1">
      <c r="B32" s="955" t="s">
        <v>155</v>
      </c>
      <c r="C32" s="1426"/>
      <c r="D32" s="1426"/>
      <c r="E32" s="1426"/>
      <c r="F32" s="1426"/>
      <c r="G32" s="1426"/>
      <c r="H32" s="1226"/>
      <c r="I32" s="1426"/>
      <c r="J32" s="1426"/>
      <c r="K32" s="1426"/>
      <c r="L32" s="1426"/>
      <c r="M32" s="1426"/>
      <c r="N32" s="1426"/>
      <c r="O32" s="1393">
        <f>SUM(C32,D32,E32,F32,G32,H32,I32,J32,K32,L32,M32,N32)</f>
        <v>0</v>
      </c>
      <c r="P32" s="1393"/>
      <c r="Q32" s="1393"/>
      <c r="R32" s="1393">
        <v>0</v>
      </c>
      <c r="S32" s="1411"/>
      <c r="T32" s="1412"/>
      <c r="U32" s="1412"/>
      <c r="V32" s="944"/>
      <c r="W32" s="1810"/>
      <c r="X32" s="1808">
        <f t="shared" si="1"/>
        <v>0</v>
      </c>
      <c r="AF32" s="1221"/>
      <c r="AG32" s="1910"/>
      <c r="AH32" s="1910"/>
      <c r="AI32" s="1910"/>
    </row>
    <row r="33" spans="1:36">
      <c r="B33" s="955" t="s">
        <v>156</v>
      </c>
      <c r="C33" s="673">
        <v>161.89465288530656</v>
      </c>
      <c r="D33" s="673">
        <v>164.33931988530657</v>
      </c>
      <c r="E33" s="673">
        <v>164.14815688530655</v>
      </c>
      <c r="F33" s="673">
        <v>166.57041588530655</v>
      </c>
      <c r="G33" s="673">
        <v>165.65905088530656</v>
      </c>
      <c r="H33" s="673">
        <v>164.99471588530653</v>
      </c>
      <c r="I33" s="673">
        <v>164.06758588530656</v>
      </c>
      <c r="J33" s="673">
        <v>164.37631755197322</v>
      </c>
      <c r="K33" s="673">
        <v>164.1462064408621</v>
      </c>
      <c r="L33" s="673">
        <v>164.59670329271395</v>
      </c>
      <c r="M33" s="673">
        <v>164.17307576184976</v>
      </c>
      <c r="N33" s="673">
        <v>164.69772849847527</v>
      </c>
      <c r="O33" s="1393">
        <f>SUM(C33,D33,E33,F33,G33,H33,I33,J33,K33,L33,M33,N33)</f>
        <v>1973.6639297430202</v>
      </c>
      <c r="P33" s="1393">
        <v>1957.0666392732301</v>
      </c>
      <c r="Q33" s="1393">
        <v>1866.3019430000002</v>
      </c>
      <c r="R33" s="1393">
        <v>2083.721750920583</v>
      </c>
      <c r="S33" s="1411">
        <f>O33/P33-1</f>
        <v>8.4806976608386986E-3</v>
      </c>
      <c r="T33" s="1412">
        <f>P33/Q33-1</f>
        <v>4.8633446808360237E-2</v>
      </c>
      <c r="U33" s="1412">
        <f>O33/R33-1</f>
        <v>-5.2817906771352563E-2</v>
      </c>
      <c r="V33" s="1207"/>
      <c r="W33" s="1810">
        <v>1957.0666392732301</v>
      </c>
      <c r="X33" s="1808">
        <f t="shared" si="1"/>
        <v>0</v>
      </c>
      <c r="AF33" s="1221"/>
      <c r="AG33" s="1910"/>
      <c r="AH33" s="1910"/>
      <c r="AI33" s="1910"/>
    </row>
    <row r="34" spans="1:36">
      <c r="B34" s="859"/>
      <c r="C34" s="1641"/>
      <c r="D34" s="1641"/>
      <c r="E34" s="1641"/>
      <c r="F34" s="1641"/>
      <c r="G34" s="1641"/>
      <c r="H34" s="1641"/>
      <c r="I34" s="1641"/>
      <c r="J34" s="1641"/>
      <c r="K34" s="1641"/>
      <c r="L34" s="1641"/>
      <c r="M34" s="1641"/>
      <c r="N34" s="1641"/>
      <c r="O34" s="1641"/>
      <c r="P34" s="1641"/>
      <c r="Q34" s="1641"/>
      <c r="R34" s="1419"/>
      <c r="S34" s="1415"/>
      <c r="T34" s="1416"/>
      <c r="U34" s="1416"/>
      <c r="V34" s="944"/>
      <c r="W34" s="1810"/>
      <c r="X34" s="1808">
        <f t="shared" si="1"/>
        <v>0</v>
      </c>
      <c r="AF34" s="1221"/>
      <c r="AG34" s="1911"/>
      <c r="AH34" s="1911"/>
      <c r="AI34" s="1911"/>
    </row>
    <row r="35" spans="1:36">
      <c r="B35" s="942"/>
      <c r="C35" s="893"/>
      <c r="D35" s="893"/>
      <c r="E35" s="893"/>
      <c r="F35" s="893"/>
      <c r="G35" s="893"/>
      <c r="H35" s="893"/>
      <c r="I35" s="893"/>
      <c r="J35" s="893"/>
      <c r="K35" s="893"/>
      <c r="L35" s="893"/>
      <c r="M35" s="893"/>
      <c r="N35" s="893"/>
      <c r="O35" s="1376"/>
      <c r="P35" s="1376"/>
      <c r="Q35" s="1376"/>
      <c r="R35" s="1376"/>
      <c r="S35" s="1376"/>
      <c r="T35" s="1376"/>
      <c r="U35" s="1376"/>
      <c r="V35" s="893"/>
      <c r="W35" s="1809"/>
      <c r="X35" s="1808">
        <f t="shared" si="1"/>
        <v>0</v>
      </c>
      <c r="AF35" s="1221"/>
      <c r="AG35" s="1911"/>
      <c r="AH35" s="1911"/>
      <c r="AI35" s="1911"/>
      <c r="AJ35" s="1276"/>
    </row>
    <row r="36" spans="1:36" ht="21" customHeight="1">
      <c r="B36" s="1451" t="s">
        <v>157</v>
      </c>
      <c r="C36" s="643">
        <f>C37+C38+C39</f>
        <v>24.749544293777781</v>
      </c>
      <c r="D36" s="643">
        <f t="shared" ref="D36:N36" si="14">D37+D38+D39</f>
        <v>24.749544293777781</v>
      </c>
      <c r="E36" s="643">
        <f t="shared" si="14"/>
        <v>24.749544293777781</v>
      </c>
      <c r="F36" s="643">
        <f t="shared" si="14"/>
        <v>24.749544293777781</v>
      </c>
      <c r="G36" s="643">
        <f t="shared" si="14"/>
        <v>24.749544293777781</v>
      </c>
      <c r="H36" s="643">
        <f t="shared" si="14"/>
        <v>24.749544293777781</v>
      </c>
      <c r="I36" s="643">
        <f t="shared" si="14"/>
        <v>24.749544293777781</v>
      </c>
      <c r="J36" s="643">
        <f t="shared" si="14"/>
        <v>24.749544293777781</v>
      </c>
      <c r="K36" s="643">
        <f t="shared" si="14"/>
        <v>24.749544293777781</v>
      </c>
      <c r="L36" s="643">
        <f t="shared" si="14"/>
        <v>24.749544293777781</v>
      </c>
      <c r="M36" s="643">
        <f t="shared" si="14"/>
        <v>24.749544293777781</v>
      </c>
      <c r="N36" s="643">
        <f t="shared" si="14"/>
        <v>24.749544293777781</v>
      </c>
      <c r="O36" s="1454">
        <f>SUM(C36,D36,E36,F36,G36,H36,I36,J36,K36,L36,M36,N36)</f>
        <v>296.99453152533334</v>
      </c>
      <c r="P36" s="1454">
        <v>390.82502108888889</v>
      </c>
      <c r="Q36" s="1455">
        <v>1126.9699539999999</v>
      </c>
      <c r="R36" s="1380">
        <v>291.29347987499744</v>
      </c>
      <c r="S36" s="1456">
        <f t="shared" ref="S36:T39" si="15">O36/P36-1</f>
        <v>-0.24008311776490587</v>
      </c>
      <c r="T36" s="1453">
        <f t="shared" si="15"/>
        <v>-0.65320723973011185</v>
      </c>
      <c r="U36" s="1453">
        <f>O36/R36-1</f>
        <v>1.9571504493620662E-2</v>
      </c>
      <c r="V36" s="1210"/>
      <c r="W36" s="1808">
        <v>390.8250180888889</v>
      </c>
      <c r="X36" s="1808">
        <f t="shared" si="1"/>
        <v>2.9999999924257281E-6</v>
      </c>
      <c r="AF36" s="1221"/>
      <c r="AG36" s="1910"/>
      <c r="AH36" s="1910"/>
      <c r="AI36" s="1910"/>
    </row>
    <row r="37" spans="1:36">
      <c r="B37" s="255" t="s">
        <v>158</v>
      </c>
      <c r="C37" s="672">
        <v>13.218288333333334</v>
      </c>
      <c r="D37" s="672">
        <v>13.218288333333334</v>
      </c>
      <c r="E37" s="672">
        <v>13.218288333333334</v>
      </c>
      <c r="F37" s="672">
        <v>13.218288333333334</v>
      </c>
      <c r="G37" s="672">
        <v>13.218288333333334</v>
      </c>
      <c r="H37" s="672">
        <v>13.218288333333334</v>
      </c>
      <c r="I37" s="672">
        <v>13.218288333333334</v>
      </c>
      <c r="J37" s="672">
        <v>13.218288333333334</v>
      </c>
      <c r="K37" s="672">
        <v>13.218288333333334</v>
      </c>
      <c r="L37" s="672">
        <v>13.218288333333334</v>
      </c>
      <c r="M37" s="672">
        <v>13.218288333333334</v>
      </c>
      <c r="N37" s="672">
        <v>13.218288333333334</v>
      </c>
      <c r="O37" s="2280">
        <f>SUM(C37,D37,E37,F37,G37,H37,I37,J37,K37,L37,M37,N37)</f>
        <v>158.61946</v>
      </c>
      <c r="P37" s="2280">
        <v>273.504299</v>
      </c>
      <c r="Q37" s="1384">
        <v>-717.22245000000021</v>
      </c>
      <c r="R37" s="1393">
        <v>192</v>
      </c>
      <c r="S37" s="1411">
        <f t="shared" si="15"/>
        <v>-0.42004765343743278</v>
      </c>
      <c r="T37" s="1412">
        <f t="shared" si="15"/>
        <v>-1.3813381733937635</v>
      </c>
      <c r="U37" s="1412">
        <f>O37/R37-1</f>
        <v>-0.17385697916666665</v>
      </c>
      <c r="V37" s="1207"/>
      <c r="W37" s="1810">
        <v>262.116896</v>
      </c>
      <c r="X37" s="1808">
        <f t="shared" si="1"/>
        <v>11.387403000000006</v>
      </c>
      <c r="AF37" s="1221"/>
      <c r="AG37" s="1225"/>
      <c r="AH37" s="1225"/>
      <c r="AI37" s="1225"/>
    </row>
    <row r="38" spans="1:36">
      <c r="B38" s="256" t="s">
        <v>159</v>
      </c>
      <c r="C38" s="673">
        <v>0</v>
      </c>
      <c r="D38" s="673">
        <v>0</v>
      </c>
      <c r="E38" s="673">
        <v>0</v>
      </c>
      <c r="F38" s="673">
        <v>0</v>
      </c>
      <c r="G38" s="673">
        <v>0</v>
      </c>
      <c r="H38" s="673">
        <v>0</v>
      </c>
      <c r="I38" s="673">
        <v>0</v>
      </c>
      <c r="J38" s="673">
        <v>0</v>
      </c>
      <c r="K38" s="673">
        <v>0</v>
      </c>
      <c r="L38" s="673">
        <v>0</v>
      </c>
      <c r="M38" s="673">
        <v>0</v>
      </c>
      <c r="N38" s="673">
        <v>0</v>
      </c>
      <c r="O38" s="1399">
        <f>SUM(C38,D38,E38,F38,G38,H38,I38,J38,K38,L38,M38,N38)</f>
        <v>0</v>
      </c>
      <c r="P38" s="1399">
        <v>0</v>
      </c>
      <c r="Q38" s="1393">
        <v>0</v>
      </c>
      <c r="R38" s="1393">
        <v>0</v>
      </c>
      <c r="S38" s="1411"/>
      <c r="T38" s="1412"/>
      <c r="U38" s="1412"/>
      <c r="V38" s="1207"/>
      <c r="W38" s="1810">
        <v>11.3874</v>
      </c>
      <c r="X38" s="1808">
        <f t="shared" si="1"/>
        <v>-11.3874</v>
      </c>
      <c r="AF38" s="1221"/>
      <c r="AG38" s="1221"/>
      <c r="AH38" s="1221"/>
      <c r="AI38" s="1221"/>
    </row>
    <row r="39" spans="1:36">
      <c r="B39" s="256" t="s">
        <v>160</v>
      </c>
      <c r="C39" s="673">
        <v>11.531255960444446</v>
      </c>
      <c r="D39" s="673">
        <v>11.531255960444446</v>
      </c>
      <c r="E39" s="673">
        <v>11.531255960444446</v>
      </c>
      <c r="F39" s="673">
        <v>11.531255960444446</v>
      </c>
      <c r="G39" s="673">
        <v>11.531255960444446</v>
      </c>
      <c r="H39" s="673">
        <v>11.531255960444446</v>
      </c>
      <c r="I39" s="673">
        <v>11.531255960444446</v>
      </c>
      <c r="J39" s="673">
        <v>11.531255960444446</v>
      </c>
      <c r="K39" s="673">
        <v>11.531255960444446</v>
      </c>
      <c r="L39" s="673">
        <v>11.531255960444446</v>
      </c>
      <c r="M39" s="673">
        <v>11.531255960444446</v>
      </c>
      <c r="N39" s="673">
        <v>11.531255960444446</v>
      </c>
      <c r="O39" s="1399">
        <f>SUM(C39,D39,E39,F39,G39,H39,I39,J39,K39,L39,M39,N39)</f>
        <v>138.37507152533331</v>
      </c>
      <c r="P39" s="1399">
        <v>117.32072208888889</v>
      </c>
      <c r="Q39" s="1393">
        <v>8.3464499999999902</v>
      </c>
      <c r="R39" s="1393">
        <v>99.293479874997516</v>
      </c>
      <c r="S39" s="1411">
        <f t="shared" si="15"/>
        <v>0.17945976688152698</v>
      </c>
      <c r="T39" s="1412">
        <f t="shared" si="15"/>
        <v>13.056361936977879</v>
      </c>
      <c r="U39" s="1412">
        <f>O39/R39-1</f>
        <v>0.39359675680151773</v>
      </c>
      <c r="V39" s="1207"/>
      <c r="W39" s="1810">
        <v>117.32072208888889</v>
      </c>
      <c r="X39" s="1808">
        <f t="shared" si="1"/>
        <v>0</v>
      </c>
      <c r="AF39" s="1221"/>
      <c r="AG39" s="1221"/>
      <c r="AH39" s="1221"/>
      <c r="AI39" s="1221"/>
      <c r="AJ39" s="1812"/>
    </row>
    <row r="40" spans="1:36" ht="16.5" customHeight="1">
      <c r="B40" s="257" t="s">
        <v>161</v>
      </c>
      <c r="C40" s="1580"/>
      <c r="D40" s="1580"/>
      <c r="E40" s="1580"/>
      <c r="F40" s="1580"/>
      <c r="G40" s="1580"/>
      <c r="H40" s="1581"/>
      <c r="I40" s="1581"/>
      <c r="J40" s="1581"/>
      <c r="K40" s="1581"/>
      <c r="L40" s="1581"/>
      <c r="M40" s="1581"/>
      <c r="N40" s="1581"/>
      <c r="O40" s="2087">
        <f>SUM(C40,D40,E40,F40,G40,H40,I40,J40,K40,L40,M40,N40)</f>
        <v>0</v>
      </c>
      <c r="P40" s="2087"/>
      <c r="Q40" s="1414">
        <v>1835.8459540000001</v>
      </c>
      <c r="R40" s="1414">
        <v>0</v>
      </c>
      <c r="S40" s="1415"/>
      <c r="T40" s="1416">
        <f>P40/Q40-1</f>
        <v>-1</v>
      </c>
      <c r="U40" s="1416"/>
      <c r="V40" s="944"/>
      <c r="W40" s="1810"/>
      <c r="X40" s="1808">
        <f t="shared" si="1"/>
        <v>0</v>
      </c>
      <c r="AF40" s="1221"/>
      <c r="AG40" s="1221"/>
      <c r="AH40" s="1221"/>
      <c r="AI40" s="1221"/>
      <c r="AJ40" s="1812"/>
    </row>
    <row r="41" spans="1:36">
      <c r="B41" s="942"/>
      <c r="C41" s="893"/>
      <c r="D41" s="893"/>
      <c r="E41" s="893"/>
      <c r="F41" s="893"/>
      <c r="G41" s="893"/>
      <c r="H41" s="893"/>
      <c r="I41" s="893"/>
      <c r="J41" s="893"/>
      <c r="K41" s="893"/>
      <c r="L41" s="893"/>
      <c r="M41" s="893"/>
      <c r="N41" s="893"/>
      <c r="O41" s="1376"/>
      <c r="P41" s="1376"/>
      <c r="Q41" s="1376"/>
      <c r="R41" s="1376"/>
      <c r="S41" s="1376"/>
      <c r="T41" s="1376"/>
      <c r="U41" s="1376"/>
      <c r="V41" s="893"/>
      <c r="W41" s="1809"/>
      <c r="X41" s="1808">
        <f t="shared" si="1"/>
        <v>0</v>
      </c>
      <c r="AF41" s="1221"/>
      <c r="AG41" s="1911"/>
      <c r="AH41" s="1911"/>
      <c r="AI41" s="1911"/>
    </row>
    <row r="42" spans="1:36" ht="21" customHeight="1">
      <c r="B42" s="1451" t="s">
        <v>162</v>
      </c>
      <c r="C42" s="643">
        <v>0</v>
      </c>
      <c r="D42" s="643">
        <v>0</v>
      </c>
      <c r="E42" s="643">
        <v>0</v>
      </c>
      <c r="F42" s="643">
        <v>0</v>
      </c>
      <c r="G42" s="643">
        <v>0</v>
      </c>
      <c r="H42" s="643">
        <v>0</v>
      </c>
      <c r="I42" s="643">
        <v>0</v>
      </c>
      <c r="J42" s="643">
        <v>0</v>
      </c>
      <c r="K42" s="643">
        <v>0</v>
      </c>
      <c r="L42" s="643">
        <v>0</v>
      </c>
      <c r="M42" s="643">
        <v>0</v>
      </c>
      <c r="N42" s="643">
        <v>0</v>
      </c>
      <c r="O42" s="2281">
        <f>SUM(C42,D42,E42,F42,G42,H42,I42,J42,K42,L42,M42,N42)</f>
        <v>0</v>
      </c>
      <c r="P42" s="2281">
        <v>1.406461</v>
      </c>
      <c r="Q42" s="1380">
        <v>7</v>
      </c>
      <c r="R42" s="2281">
        <v>0</v>
      </c>
      <c r="S42" s="2282"/>
      <c r="T42" s="2283"/>
      <c r="U42" s="2283"/>
      <c r="V42" s="944"/>
      <c r="W42" s="1810">
        <v>1.406461</v>
      </c>
      <c r="X42" s="1808">
        <f t="shared" si="1"/>
        <v>0</v>
      </c>
      <c r="AF42" s="1221"/>
      <c r="AG42" s="1910"/>
      <c r="AH42" s="1910"/>
      <c r="AI42" s="1910"/>
      <c r="AJ42" s="1276"/>
    </row>
    <row r="43" spans="1:36" s="959" customFormat="1">
      <c r="A43" s="958"/>
      <c r="F43" s="960"/>
      <c r="G43" s="106"/>
      <c r="H43" s="654"/>
      <c r="I43" s="654"/>
      <c r="J43" s="654"/>
      <c r="K43" s="654"/>
      <c r="L43" s="654"/>
      <c r="M43" s="654"/>
      <c r="N43" s="654"/>
      <c r="O43" s="961"/>
      <c r="P43" s="961"/>
      <c r="Q43" s="1195"/>
      <c r="R43" s="1195"/>
      <c r="S43" s="961"/>
      <c r="T43" s="961"/>
      <c r="V43" s="961"/>
      <c r="W43" s="1811"/>
      <c r="X43" s="1811"/>
      <c r="Y43"/>
      <c r="Z43"/>
      <c r="AA43"/>
      <c r="AB43"/>
      <c r="AC43"/>
      <c r="AD43"/>
      <c r="AE43"/>
      <c r="AF43" s="1221"/>
      <c r="AG43" s="1221"/>
      <c r="AH43" s="1221"/>
      <c r="AI43" s="1221"/>
    </row>
    <row r="44" spans="1:36">
      <c r="I44"/>
      <c r="N44" s="12"/>
      <c r="O44" s="12"/>
      <c r="P44"/>
      <c r="AF44" s="1221"/>
      <c r="AG44" s="1221"/>
      <c r="AH44" s="1221"/>
      <c r="AI44" s="1221"/>
    </row>
    <row r="45" spans="1:36">
      <c r="I45"/>
      <c r="P45"/>
      <c r="AF45" s="1221"/>
      <c r="AG45" s="1221"/>
      <c r="AH45" s="1221"/>
      <c r="AI45" s="1221"/>
    </row>
    <row r="46" spans="1:36">
      <c r="AF46" s="1221"/>
      <c r="AG46" s="1221"/>
      <c r="AH46" s="1221"/>
      <c r="AI46" s="1221"/>
    </row>
    <row r="47" spans="1:36">
      <c r="AF47" s="1221"/>
      <c r="AG47" s="1221"/>
      <c r="AH47" s="1221"/>
      <c r="AI47" s="1221"/>
    </row>
    <row r="48" spans="1:36">
      <c r="AF48" s="1221"/>
      <c r="AG48" s="1221"/>
      <c r="AH48" s="1221"/>
      <c r="AI48" s="1221"/>
    </row>
    <row r="49" spans="13:16">
      <c r="P49" s="1277"/>
    </row>
    <row r="52" spans="13:16">
      <c r="M52" s="12"/>
      <c r="N52" s="12"/>
    </row>
    <row r="53" spans="13:16">
      <c r="P53" s="1277"/>
    </row>
    <row r="55" spans="13:16">
      <c r="M55" s="12"/>
      <c r="N55" s="12"/>
    </row>
  </sheetData>
  <mergeCells count="2">
    <mergeCell ref="O4:R4"/>
    <mergeCell ref="S4:U4"/>
  </mergeCells>
  <printOptions horizontalCentered="1"/>
  <pageMargins left="0.15748031496063" right="0.15748031496063" top="0.511811023622047" bottom="0.55118110236220497" header="0.15748031496063" footer="0.196850393700787"/>
  <pageSetup paperSize="9" scale="52" orientation="landscape" r:id="rId1"/>
  <headerFooter alignWithMargins="0">
    <oddFooter xml:space="preserve">&amp;LMoov Bénin&amp;C&amp;P/&amp;N&amp;RTBG &amp;D </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Z35"/>
  <sheetViews>
    <sheetView workbookViewId="0">
      <selection activeCell="EF11" sqref="EF11"/>
    </sheetView>
  </sheetViews>
  <sheetFormatPr defaultColWidth="11.42578125" defaultRowHeight="12.75"/>
  <cols>
    <col min="1" max="1" width="1.85546875" style="3" customWidth="1"/>
    <col min="2" max="2" width="31.140625" style="3" customWidth="1"/>
    <col min="3" max="3" width="1" style="3" customWidth="1"/>
    <col min="4" max="4" width="10.5703125" style="660" customWidth="1"/>
    <col min="5" max="5" width="1" style="3" customWidth="1"/>
    <col min="6" max="10" width="8.5703125" style="3" hidden="1" customWidth="1"/>
    <col min="11" max="11" width="10.85546875" style="3" hidden="1" customWidth="1"/>
    <col min="12" max="13" width="8.5703125" style="3" hidden="1" customWidth="1"/>
    <col min="14" max="14" width="9.42578125" style="3" hidden="1" customWidth="1"/>
    <col min="15" max="15" width="9.85546875" style="3" hidden="1" customWidth="1"/>
    <col min="16" max="16" width="10.85546875" style="3" hidden="1" customWidth="1"/>
    <col min="17" max="17" width="1" style="3" hidden="1" customWidth="1"/>
    <col min="18" max="22" width="8.5703125" style="3" hidden="1" customWidth="1"/>
    <col min="23" max="23" width="10.85546875" style="3" hidden="1" customWidth="1"/>
    <col min="24" max="25" width="8.5703125" style="3" hidden="1" customWidth="1"/>
    <col min="26" max="26" width="9.42578125" style="3" hidden="1" customWidth="1"/>
    <col min="27" max="27" width="9.85546875" style="3" hidden="1" customWidth="1"/>
    <col min="28" max="28" width="10.85546875" style="3" hidden="1" customWidth="1"/>
    <col min="29" max="29" width="1" style="3" hidden="1" customWidth="1"/>
    <col min="30" max="34" width="8.5703125" style="3" hidden="1" customWidth="1"/>
    <col min="35" max="35" width="10.85546875" style="3" hidden="1" customWidth="1"/>
    <col min="36" max="37" width="8.5703125" style="3" hidden="1" customWidth="1"/>
    <col min="38" max="38" width="9.42578125" style="3" hidden="1" customWidth="1"/>
    <col min="39" max="39" width="9.85546875" style="3" hidden="1" customWidth="1"/>
    <col min="40" max="40" width="10.85546875" style="3" hidden="1" customWidth="1"/>
    <col min="41" max="41" width="1" style="3" hidden="1" customWidth="1"/>
    <col min="42" max="46" width="8.5703125" style="3" hidden="1" customWidth="1"/>
    <col min="47" max="47" width="10.85546875" style="3" hidden="1" customWidth="1"/>
    <col min="48" max="49" width="8.5703125" style="3" hidden="1" customWidth="1"/>
    <col min="50" max="50" width="9.42578125" style="3" hidden="1" customWidth="1"/>
    <col min="51" max="51" width="9.85546875" style="3" hidden="1" customWidth="1"/>
    <col min="52" max="52" width="10.85546875" style="3" hidden="1" customWidth="1"/>
    <col min="53" max="53" width="1" style="3" hidden="1" customWidth="1"/>
    <col min="54" max="58" width="8.5703125" style="3" hidden="1" customWidth="1"/>
    <col min="59" max="59" width="10.85546875" style="3" hidden="1" customWidth="1"/>
    <col min="60" max="61" width="8.5703125" style="3" hidden="1" customWidth="1"/>
    <col min="62" max="62" width="9.42578125" style="3" hidden="1" customWidth="1"/>
    <col min="63" max="63" width="9.85546875" style="3" hidden="1" customWidth="1"/>
    <col min="64" max="64" width="10.85546875" style="3" hidden="1" customWidth="1"/>
    <col min="65" max="65" width="10.5703125" style="660" customWidth="1"/>
    <col min="66" max="66" width="1.42578125" style="660" customWidth="1"/>
    <col min="67" max="67" width="10.5703125" style="660" customWidth="1"/>
    <col min="68" max="68" width="1" style="3" customWidth="1"/>
    <col min="69" max="73" width="8.5703125" style="3" hidden="1" customWidth="1"/>
    <col min="74" max="74" width="10.85546875" style="3" hidden="1" customWidth="1"/>
    <col min="75" max="76" width="8.5703125" style="3" hidden="1" customWidth="1"/>
    <col min="77" max="77" width="9.42578125" style="3" hidden="1" customWidth="1"/>
    <col min="78" max="78" width="9.85546875" style="3" hidden="1" customWidth="1"/>
    <col min="79" max="79" width="10.85546875" style="3" hidden="1" customWidth="1"/>
    <col min="80" max="80" width="1" style="3" hidden="1" customWidth="1"/>
    <col min="81" max="85" width="8.5703125" style="3" hidden="1" customWidth="1"/>
    <col min="86" max="86" width="10.85546875" style="3" hidden="1" customWidth="1"/>
    <col min="87" max="88" width="8.5703125" style="3" hidden="1" customWidth="1"/>
    <col min="89" max="89" width="9.42578125" style="3" hidden="1" customWidth="1"/>
    <col min="90" max="90" width="9.85546875" style="3" hidden="1" customWidth="1"/>
    <col min="91" max="91" width="10.85546875" style="3" hidden="1" customWidth="1"/>
    <col min="92" max="92" width="1" style="3" hidden="1" customWidth="1"/>
    <col min="93" max="97" width="8.5703125" style="3" hidden="1" customWidth="1"/>
    <col min="98" max="98" width="10.85546875" style="3" hidden="1" customWidth="1"/>
    <col min="99" max="100" width="8.5703125" style="3" hidden="1" customWidth="1"/>
    <col min="101" max="101" width="9.42578125" style="3" hidden="1" customWidth="1"/>
    <col min="102" max="102" width="9.85546875" style="3" hidden="1" customWidth="1"/>
    <col min="103" max="103" width="10.85546875" style="3" hidden="1" customWidth="1"/>
    <col min="104" max="104" width="1" style="3" hidden="1" customWidth="1"/>
    <col min="105" max="109" width="8.5703125" style="3" hidden="1" customWidth="1"/>
    <col min="110" max="110" width="10.85546875" style="3" hidden="1" customWidth="1"/>
    <col min="111" max="112" width="8.5703125" style="3" hidden="1" customWidth="1"/>
    <col min="113" max="113" width="9.42578125" style="3" hidden="1" customWidth="1"/>
    <col min="114" max="114" width="9.85546875" style="3" hidden="1" customWidth="1"/>
    <col min="115" max="115" width="10.85546875" style="3" hidden="1" customWidth="1"/>
    <col min="116" max="116" width="1" style="3" hidden="1" customWidth="1"/>
    <col min="117" max="121" width="8.5703125" style="3" hidden="1" customWidth="1"/>
    <col min="122" max="122" width="10.85546875" style="3" hidden="1" customWidth="1"/>
    <col min="123" max="124" width="8.5703125" style="3" hidden="1" customWidth="1"/>
    <col min="125" max="125" width="9.42578125" style="3" hidden="1" customWidth="1"/>
    <col min="126" max="126" width="9.85546875" style="3" hidden="1" customWidth="1"/>
    <col min="127" max="127" width="10.85546875" style="3" hidden="1" customWidth="1"/>
    <col min="128" max="128" width="10.5703125" style="660" customWidth="1"/>
    <col min="129" max="129" width="1" style="660" customWidth="1"/>
    <col min="130" max="130" width="10.5703125" style="660" customWidth="1"/>
    <col min="131" max="131" width="1" style="3" customWidth="1"/>
    <col min="132" max="132" width="10.5703125" style="660" customWidth="1"/>
    <col min="133" max="133" width="1.85546875" style="660" customWidth="1"/>
    <col min="134" max="134" width="10.5703125" style="660" customWidth="1"/>
    <col min="135" max="135" width="1.85546875" style="660" customWidth="1"/>
    <col min="136" max="136" width="10.5703125" style="660" customWidth="1"/>
    <col min="137" max="137" width="1" style="3" customWidth="1"/>
    <col min="138" max="138" width="10.5703125" style="660" customWidth="1"/>
    <col min="139" max="139" width="1.42578125" style="660" customWidth="1"/>
    <col min="140" max="140" width="10.5703125" style="660" customWidth="1"/>
    <col min="141" max="141" width="1" style="3" customWidth="1"/>
    <col min="142" max="142" width="10.5703125" style="660" customWidth="1"/>
    <col min="143" max="143" width="1.42578125" style="3" customWidth="1"/>
    <col min="144" max="144" width="10.5703125" style="660" customWidth="1"/>
    <col min="145" max="145" width="1.42578125" style="3" customWidth="1"/>
    <col min="146" max="146" width="8.140625" style="3" customWidth="1"/>
    <col min="147" max="147" width="6.85546875" style="3" hidden="1" customWidth="1"/>
    <col min="148" max="149" width="8.5703125" style="3" hidden="1" customWidth="1"/>
    <col min="150" max="150" width="8.140625" style="3" bestFit="1" customWidth="1"/>
    <col min="151" max="151" width="7.140625" style="3" hidden="1" customWidth="1"/>
    <col min="152" max="152" width="8.5703125" style="3" hidden="1" customWidth="1"/>
    <col min="153" max="153" width="9.42578125" style="3" hidden="1" customWidth="1"/>
    <col min="154" max="154" width="14.85546875" style="3" customWidth="1"/>
    <col min="155" max="155" width="5.85546875" style="3" bestFit="1" customWidth="1"/>
    <col min="156" max="156" width="1" style="3" customWidth="1"/>
    <col min="157" max="16384" width="11.42578125" style="3"/>
  </cols>
  <sheetData>
    <row r="1" spans="2:156" ht="21" thickBot="1">
      <c r="B1" s="187" t="s">
        <v>163</v>
      </c>
    </row>
    <row r="2" spans="2:156" ht="21" thickBot="1">
      <c r="B2" s="187" t="s">
        <v>164</v>
      </c>
      <c r="D2" s="668"/>
      <c r="F2" s="196"/>
      <c r="G2" s="197"/>
      <c r="H2" s="197"/>
      <c r="I2" s="197"/>
      <c r="J2" s="197"/>
      <c r="K2" s="197"/>
      <c r="L2" s="197"/>
      <c r="M2" s="197"/>
      <c r="N2" s="177"/>
      <c r="O2" s="177"/>
      <c r="P2" s="177"/>
      <c r="R2" s="196"/>
      <c r="S2" s="197"/>
      <c r="T2" s="197"/>
      <c r="U2" s="197"/>
      <c r="V2" s="197"/>
      <c r="W2" s="197"/>
      <c r="X2" s="197"/>
      <c r="Y2" s="197"/>
      <c r="Z2" s="177"/>
      <c r="AA2" s="177"/>
      <c r="AB2" s="177"/>
      <c r="AD2" s="196"/>
      <c r="AE2" s="197"/>
      <c r="AF2" s="197"/>
      <c r="AG2" s="197"/>
      <c r="AH2" s="197"/>
      <c r="AI2" s="197"/>
      <c r="AJ2" s="197"/>
      <c r="AK2" s="197"/>
      <c r="AL2" s="177"/>
      <c r="AM2" s="177"/>
      <c r="AN2" s="177"/>
      <c r="AP2" s="196"/>
      <c r="AQ2" s="197"/>
      <c r="AR2" s="197"/>
      <c r="AS2" s="197"/>
      <c r="AT2" s="197"/>
      <c r="AU2" s="197"/>
      <c r="AV2" s="197"/>
      <c r="AW2" s="197"/>
      <c r="AX2" s="177"/>
      <c r="AY2" s="177"/>
      <c r="AZ2" s="177"/>
      <c r="BB2" s="196"/>
      <c r="BC2" s="197"/>
      <c r="BD2" s="197"/>
      <c r="BE2" s="197"/>
      <c r="BF2" s="197"/>
      <c r="BG2" s="197"/>
      <c r="BH2" s="197"/>
      <c r="BI2" s="197"/>
      <c r="BJ2" s="177"/>
      <c r="BK2" s="177"/>
      <c r="BL2" s="177"/>
      <c r="BM2" s="668"/>
      <c r="BN2" s="668"/>
      <c r="BO2" s="668"/>
      <c r="BQ2" s="196"/>
      <c r="BR2" s="197"/>
      <c r="BS2" s="197"/>
      <c r="BT2" s="197"/>
      <c r="BU2" s="197"/>
      <c r="BV2" s="197"/>
      <c r="BW2" s="197"/>
      <c r="BX2" s="197"/>
      <c r="BY2" s="177"/>
      <c r="BZ2" s="177"/>
      <c r="CA2" s="177"/>
      <c r="CC2" s="196"/>
      <c r="CD2" s="197"/>
      <c r="CE2" s="197"/>
      <c r="CF2" s="197"/>
      <c r="CG2" s="197"/>
      <c r="CH2" s="197"/>
      <c r="CI2" s="197"/>
      <c r="CJ2" s="197"/>
      <c r="CK2" s="177"/>
      <c r="CL2" s="177"/>
      <c r="CM2" s="177"/>
      <c r="CO2" s="196"/>
      <c r="CP2" s="197"/>
      <c r="CQ2" s="197"/>
      <c r="CR2" s="197"/>
      <c r="CS2" s="197"/>
      <c r="CT2" s="197"/>
      <c r="CU2" s="197"/>
      <c r="CV2" s="197"/>
      <c r="CW2" s="177"/>
      <c r="CX2" s="177"/>
      <c r="CY2" s="177"/>
      <c r="DA2" s="196"/>
      <c r="DB2" s="197"/>
      <c r="DC2" s="197"/>
      <c r="DD2" s="197"/>
      <c r="DE2" s="197"/>
      <c r="DF2" s="197"/>
      <c r="DG2" s="197"/>
      <c r="DH2" s="197"/>
      <c r="DI2" s="177"/>
      <c r="DJ2" s="177"/>
      <c r="DK2" s="177"/>
      <c r="DM2" s="196"/>
      <c r="DN2" s="197"/>
      <c r="DO2" s="197"/>
      <c r="DP2" s="197"/>
      <c r="DQ2" s="197"/>
      <c r="DR2" s="197"/>
      <c r="DS2" s="197"/>
      <c r="DT2" s="197"/>
      <c r="DU2" s="177"/>
      <c r="DV2" s="177"/>
      <c r="DW2" s="177"/>
      <c r="DX2" s="668"/>
      <c r="DY2" s="668"/>
      <c r="DZ2" s="668"/>
      <c r="EB2" s="668"/>
      <c r="EC2" s="668"/>
      <c r="ED2" s="668"/>
      <c r="EE2" s="668"/>
      <c r="EF2" s="668"/>
      <c r="EH2" s="668"/>
      <c r="EI2" s="668"/>
      <c r="EJ2" s="668"/>
      <c r="EL2" s="668"/>
      <c r="EN2" s="668"/>
      <c r="EP2" s="197"/>
      <c r="EQ2" s="197"/>
      <c r="ER2" s="197"/>
      <c r="ES2" s="197"/>
      <c r="ET2" s="197"/>
      <c r="EU2" s="197"/>
      <c r="EV2" s="197"/>
      <c r="EW2" s="177"/>
      <c r="EX2" s="177"/>
      <c r="EY2" s="177"/>
    </row>
    <row r="3" spans="2:156" ht="6.75" customHeight="1">
      <c r="D3" s="661"/>
      <c r="BM3" s="661"/>
      <c r="BN3" s="661"/>
      <c r="BO3" s="661"/>
      <c r="DX3" s="661"/>
      <c r="DY3" s="661"/>
      <c r="DZ3" s="661"/>
      <c r="EB3" s="661"/>
      <c r="EC3" s="661"/>
      <c r="ED3" s="661"/>
      <c r="EE3" s="661"/>
      <c r="EF3" s="661"/>
      <c r="EH3" s="661"/>
      <c r="EI3" s="661"/>
      <c r="EJ3" s="661"/>
      <c r="EL3" s="661"/>
      <c r="EN3" s="661"/>
    </row>
    <row r="4" spans="2:156" s="215" customFormat="1">
      <c r="D4" s="215" t="s">
        <v>165</v>
      </c>
      <c r="F4" s="2175" t="s">
        <v>74</v>
      </c>
      <c r="G4" s="2175"/>
      <c r="H4" s="2175"/>
      <c r="I4" s="2175"/>
      <c r="J4" s="2175"/>
      <c r="K4" s="2175"/>
      <c r="L4" s="2175"/>
      <c r="M4" s="2175"/>
      <c r="N4" s="2175"/>
      <c r="O4" s="2175"/>
      <c r="P4" s="2175"/>
      <c r="R4" s="2175" t="s">
        <v>166</v>
      </c>
      <c r="S4" s="2175"/>
      <c r="T4" s="2175"/>
      <c r="U4" s="2175"/>
      <c r="V4" s="2175"/>
      <c r="W4" s="2175"/>
      <c r="X4" s="2175"/>
      <c r="Y4" s="2175"/>
      <c r="Z4" s="2175"/>
      <c r="AA4" s="2175"/>
      <c r="AB4" s="2175"/>
      <c r="AD4" s="2175" t="s">
        <v>167</v>
      </c>
      <c r="AE4" s="2175"/>
      <c r="AF4" s="2175"/>
      <c r="AG4" s="2175"/>
      <c r="AH4" s="2175"/>
      <c r="AI4" s="2175"/>
      <c r="AJ4" s="2175"/>
      <c r="AK4" s="2175"/>
      <c r="AL4" s="2175"/>
      <c r="AM4" s="2175"/>
      <c r="AN4" s="2175"/>
      <c r="AP4" s="2175" t="s">
        <v>168</v>
      </c>
      <c r="AQ4" s="2175"/>
      <c r="AR4" s="2175"/>
      <c r="AS4" s="2175"/>
      <c r="AT4" s="2175"/>
      <c r="AU4" s="2175"/>
      <c r="AV4" s="2175"/>
      <c r="AW4" s="2175"/>
      <c r="AX4" s="2175"/>
      <c r="AY4" s="2175"/>
      <c r="AZ4" s="2175"/>
      <c r="BB4" s="2175" t="s">
        <v>169</v>
      </c>
      <c r="BC4" s="2175"/>
      <c r="BD4" s="2175"/>
      <c r="BE4" s="2175"/>
      <c r="BF4" s="2175"/>
      <c r="BG4" s="2175"/>
      <c r="BH4" s="2175"/>
      <c r="BI4" s="2175"/>
      <c r="BJ4" s="2175"/>
      <c r="BK4" s="2175"/>
      <c r="BL4" s="2175"/>
      <c r="BM4" s="215" t="s">
        <v>170</v>
      </c>
      <c r="BO4" s="215" t="s">
        <v>69</v>
      </c>
      <c r="BQ4" s="2175" t="s">
        <v>74</v>
      </c>
      <c r="BR4" s="2175"/>
      <c r="BS4" s="2175"/>
      <c r="BT4" s="2175"/>
      <c r="BU4" s="2175"/>
      <c r="BV4" s="2175"/>
      <c r="BW4" s="2175"/>
      <c r="BX4" s="2175"/>
      <c r="BY4" s="2175"/>
      <c r="BZ4" s="2175"/>
      <c r="CA4" s="2175"/>
      <c r="CC4" s="2175" t="s">
        <v>166</v>
      </c>
      <c r="CD4" s="2175"/>
      <c r="CE4" s="2175"/>
      <c r="CF4" s="2175"/>
      <c r="CG4" s="2175"/>
      <c r="CH4" s="2175"/>
      <c r="CI4" s="2175"/>
      <c r="CJ4" s="2175"/>
      <c r="CK4" s="2175"/>
      <c r="CL4" s="2175"/>
      <c r="CM4" s="2175"/>
      <c r="CO4" s="2175" t="s">
        <v>167</v>
      </c>
      <c r="CP4" s="2175"/>
      <c r="CQ4" s="2175"/>
      <c r="CR4" s="2175"/>
      <c r="CS4" s="2175"/>
      <c r="CT4" s="2175"/>
      <c r="CU4" s="2175"/>
      <c r="CV4" s="2175"/>
      <c r="CW4" s="2175"/>
      <c r="CX4" s="2175"/>
      <c r="CY4" s="2175"/>
      <c r="DA4" s="2175" t="s">
        <v>168</v>
      </c>
      <c r="DB4" s="2175"/>
      <c r="DC4" s="2175"/>
      <c r="DD4" s="2175"/>
      <c r="DE4" s="2175"/>
      <c r="DF4" s="2175"/>
      <c r="DG4" s="2175"/>
      <c r="DH4" s="2175"/>
      <c r="DI4" s="2175"/>
      <c r="DJ4" s="2175"/>
      <c r="DK4" s="2175"/>
      <c r="DM4" s="2175" t="s">
        <v>169</v>
      </c>
      <c r="DN4" s="2175"/>
      <c r="DO4" s="2175"/>
      <c r="DP4" s="2175"/>
      <c r="DQ4" s="2175"/>
      <c r="DR4" s="2175"/>
      <c r="DS4" s="2175"/>
      <c r="DT4" s="2175"/>
      <c r="DU4" s="2175"/>
      <c r="DV4" s="2175"/>
      <c r="DW4" s="2175"/>
      <c r="DX4" s="215" t="s">
        <v>171</v>
      </c>
      <c r="DZ4" s="215" t="s">
        <v>172</v>
      </c>
      <c r="EB4" s="215" t="s">
        <v>173</v>
      </c>
      <c r="ED4" s="215" t="s">
        <v>174</v>
      </c>
      <c r="EF4" s="215" t="s">
        <v>175</v>
      </c>
      <c r="EH4" s="215" t="s">
        <v>176</v>
      </c>
      <c r="EJ4" s="215" t="s">
        <v>177</v>
      </c>
      <c r="EL4" s="215" t="s">
        <v>178</v>
      </c>
      <c r="EN4" s="215" t="s">
        <v>179</v>
      </c>
      <c r="EP4" s="2175"/>
      <c r="EQ4" s="2175"/>
      <c r="ER4" s="2175"/>
      <c r="ES4" s="2175"/>
      <c r="ET4" s="2175"/>
      <c r="EU4" s="2175"/>
      <c r="EV4" s="2175"/>
      <c r="EW4" s="2175"/>
      <c r="EX4" s="2175"/>
      <c r="EY4" s="2175"/>
    </row>
    <row r="5" spans="2:156" s="217" customFormat="1" ht="35.25" customHeight="1">
      <c r="B5" s="218"/>
      <c r="D5" s="652" t="s">
        <v>180</v>
      </c>
      <c r="F5" s="219" t="s">
        <v>181</v>
      </c>
      <c r="G5" s="220" t="s">
        <v>182</v>
      </c>
      <c r="H5" s="220" t="s">
        <v>183</v>
      </c>
      <c r="I5" s="220" t="s">
        <v>184</v>
      </c>
      <c r="J5" s="220" t="s">
        <v>185</v>
      </c>
      <c r="K5" s="220" t="s">
        <v>186</v>
      </c>
      <c r="L5" s="220" t="s">
        <v>187</v>
      </c>
      <c r="M5" s="220" t="s">
        <v>188</v>
      </c>
      <c r="N5" s="220" t="s">
        <v>189</v>
      </c>
      <c r="O5" s="220" t="s">
        <v>190</v>
      </c>
      <c r="P5" s="221" t="s">
        <v>191</v>
      </c>
      <c r="R5" s="219" t="s">
        <v>181</v>
      </c>
      <c r="S5" s="220" t="s">
        <v>182</v>
      </c>
      <c r="T5" s="220" t="s">
        <v>183</v>
      </c>
      <c r="U5" s="220" t="s">
        <v>184</v>
      </c>
      <c r="V5" s="220" t="s">
        <v>185</v>
      </c>
      <c r="W5" s="220" t="s">
        <v>186</v>
      </c>
      <c r="X5" s="220" t="s">
        <v>187</v>
      </c>
      <c r="Y5" s="220" t="s">
        <v>188</v>
      </c>
      <c r="Z5" s="220" t="s">
        <v>189</v>
      </c>
      <c r="AA5" s="220" t="s">
        <v>190</v>
      </c>
      <c r="AB5" s="221" t="s">
        <v>191</v>
      </c>
      <c r="AD5" s="219" t="s">
        <v>181</v>
      </c>
      <c r="AE5" s="220" t="s">
        <v>182</v>
      </c>
      <c r="AF5" s="220" t="s">
        <v>183</v>
      </c>
      <c r="AG5" s="220" t="s">
        <v>184</v>
      </c>
      <c r="AH5" s="220" t="s">
        <v>185</v>
      </c>
      <c r="AI5" s="220" t="s">
        <v>186</v>
      </c>
      <c r="AJ5" s="220" t="s">
        <v>187</v>
      </c>
      <c r="AK5" s="220" t="s">
        <v>188</v>
      </c>
      <c r="AL5" s="220" t="s">
        <v>189</v>
      </c>
      <c r="AM5" s="220" t="s">
        <v>190</v>
      </c>
      <c r="AN5" s="221" t="s">
        <v>191</v>
      </c>
      <c r="AP5" s="219" t="s">
        <v>181</v>
      </c>
      <c r="AQ5" s="220" t="s">
        <v>182</v>
      </c>
      <c r="AR5" s="220" t="s">
        <v>183</v>
      </c>
      <c r="AS5" s="220" t="s">
        <v>184</v>
      </c>
      <c r="AT5" s="220" t="s">
        <v>185</v>
      </c>
      <c r="AU5" s="220" t="s">
        <v>186</v>
      </c>
      <c r="AV5" s="220" t="s">
        <v>187</v>
      </c>
      <c r="AW5" s="220" t="s">
        <v>188</v>
      </c>
      <c r="AX5" s="220" t="s">
        <v>189</v>
      </c>
      <c r="AY5" s="220" t="s">
        <v>190</v>
      </c>
      <c r="AZ5" s="221" t="s">
        <v>191</v>
      </c>
      <c r="BB5" s="219" t="s">
        <v>181</v>
      </c>
      <c r="BC5" s="220" t="s">
        <v>182</v>
      </c>
      <c r="BD5" s="220" t="s">
        <v>183</v>
      </c>
      <c r="BE5" s="220" t="s">
        <v>184</v>
      </c>
      <c r="BF5" s="220" t="s">
        <v>185</v>
      </c>
      <c r="BG5" s="220" t="s">
        <v>186</v>
      </c>
      <c r="BH5" s="220" t="s">
        <v>187</v>
      </c>
      <c r="BI5" s="220" t="s">
        <v>188</v>
      </c>
      <c r="BJ5" s="220" t="s">
        <v>189</v>
      </c>
      <c r="BK5" s="220" t="s">
        <v>190</v>
      </c>
      <c r="BL5" s="221" t="s">
        <v>191</v>
      </c>
      <c r="BM5" s="652" t="s">
        <v>180</v>
      </c>
      <c r="BN5" s="652"/>
      <c r="BO5" s="652" t="s">
        <v>180</v>
      </c>
      <c r="BQ5" s="219" t="s">
        <v>181</v>
      </c>
      <c r="BR5" s="220" t="s">
        <v>182</v>
      </c>
      <c r="BS5" s="220" t="s">
        <v>183</v>
      </c>
      <c r="BT5" s="220" t="s">
        <v>184</v>
      </c>
      <c r="BU5" s="220" t="s">
        <v>185</v>
      </c>
      <c r="BV5" s="220" t="s">
        <v>186</v>
      </c>
      <c r="BW5" s="220" t="s">
        <v>187</v>
      </c>
      <c r="BX5" s="220" t="s">
        <v>188</v>
      </c>
      <c r="BY5" s="220" t="s">
        <v>189</v>
      </c>
      <c r="BZ5" s="220" t="s">
        <v>190</v>
      </c>
      <c r="CA5" s="221" t="s">
        <v>191</v>
      </c>
      <c r="CC5" s="219" t="s">
        <v>181</v>
      </c>
      <c r="CD5" s="220" t="s">
        <v>182</v>
      </c>
      <c r="CE5" s="220" t="s">
        <v>183</v>
      </c>
      <c r="CF5" s="220" t="s">
        <v>184</v>
      </c>
      <c r="CG5" s="220" t="s">
        <v>185</v>
      </c>
      <c r="CH5" s="220" t="s">
        <v>186</v>
      </c>
      <c r="CI5" s="220" t="s">
        <v>187</v>
      </c>
      <c r="CJ5" s="220" t="s">
        <v>188</v>
      </c>
      <c r="CK5" s="220" t="s">
        <v>189</v>
      </c>
      <c r="CL5" s="220" t="s">
        <v>190</v>
      </c>
      <c r="CM5" s="221" t="s">
        <v>191</v>
      </c>
      <c r="CO5" s="219" t="s">
        <v>181</v>
      </c>
      <c r="CP5" s="220" t="s">
        <v>182</v>
      </c>
      <c r="CQ5" s="220" t="s">
        <v>183</v>
      </c>
      <c r="CR5" s="220" t="s">
        <v>184</v>
      </c>
      <c r="CS5" s="220" t="s">
        <v>185</v>
      </c>
      <c r="CT5" s="220" t="s">
        <v>186</v>
      </c>
      <c r="CU5" s="220" t="s">
        <v>187</v>
      </c>
      <c r="CV5" s="220" t="s">
        <v>188</v>
      </c>
      <c r="CW5" s="220" t="s">
        <v>189</v>
      </c>
      <c r="CX5" s="220" t="s">
        <v>190</v>
      </c>
      <c r="CY5" s="221" t="s">
        <v>191</v>
      </c>
      <c r="DA5" s="219" t="s">
        <v>181</v>
      </c>
      <c r="DB5" s="220" t="s">
        <v>182</v>
      </c>
      <c r="DC5" s="220" t="s">
        <v>183</v>
      </c>
      <c r="DD5" s="220" t="s">
        <v>184</v>
      </c>
      <c r="DE5" s="220" t="s">
        <v>185</v>
      </c>
      <c r="DF5" s="220" t="s">
        <v>186</v>
      </c>
      <c r="DG5" s="220" t="s">
        <v>187</v>
      </c>
      <c r="DH5" s="220" t="s">
        <v>188</v>
      </c>
      <c r="DI5" s="220" t="s">
        <v>189</v>
      </c>
      <c r="DJ5" s="220" t="s">
        <v>190</v>
      </c>
      <c r="DK5" s="221" t="s">
        <v>191</v>
      </c>
      <c r="DM5" s="219" t="s">
        <v>181</v>
      </c>
      <c r="DN5" s="220" t="s">
        <v>182</v>
      </c>
      <c r="DO5" s="220" t="s">
        <v>183</v>
      </c>
      <c r="DP5" s="220" t="s">
        <v>184</v>
      </c>
      <c r="DQ5" s="220" t="s">
        <v>185</v>
      </c>
      <c r="DR5" s="220" t="s">
        <v>186</v>
      </c>
      <c r="DS5" s="220" t="s">
        <v>187</v>
      </c>
      <c r="DT5" s="220" t="s">
        <v>188</v>
      </c>
      <c r="DU5" s="220" t="s">
        <v>189</v>
      </c>
      <c r="DV5" s="220" t="s">
        <v>190</v>
      </c>
      <c r="DW5" s="221" t="s">
        <v>191</v>
      </c>
      <c r="DX5" s="652" t="s">
        <v>180</v>
      </c>
      <c r="DY5" s="652"/>
      <c r="DZ5" s="652" t="s">
        <v>180</v>
      </c>
      <c r="EB5" s="652" t="s">
        <v>180</v>
      </c>
      <c r="EC5" s="652"/>
      <c r="ED5" s="652" t="s">
        <v>180</v>
      </c>
      <c r="EE5" s="652"/>
      <c r="EF5" s="652" t="s">
        <v>180</v>
      </c>
      <c r="EH5" s="652" t="s">
        <v>180</v>
      </c>
      <c r="EI5" s="652"/>
      <c r="EJ5" s="652" t="s">
        <v>180</v>
      </c>
      <c r="EL5" s="652" t="s">
        <v>180</v>
      </c>
      <c r="EN5" s="652" t="s">
        <v>180</v>
      </c>
      <c r="EP5" s="653" t="s">
        <v>180</v>
      </c>
      <c r="EQ5" s="653" t="s">
        <v>192</v>
      </c>
      <c r="ER5" s="653" t="s">
        <v>193</v>
      </c>
      <c r="ES5" s="653" t="s">
        <v>194</v>
      </c>
      <c r="ET5" s="653" t="s">
        <v>185</v>
      </c>
      <c r="EU5" s="653" t="s">
        <v>187</v>
      </c>
      <c r="EV5" s="653" t="s">
        <v>188</v>
      </c>
      <c r="EW5" s="653" t="s">
        <v>189</v>
      </c>
      <c r="EX5" s="653" t="s">
        <v>195</v>
      </c>
      <c r="EY5" s="221" t="s">
        <v>191</v>
      </c>
    </row>
    <row r="6" spans="2:156" ht="13.5" customHeight="1">
      <c r="B6" s="884" t="s">
        <v>196</v>
      </c>
      <c r="EP6" s="660"/>
      <c r="EQ6" s="660"/>
      <c r="ER6" s="660"/>
      <c r="ES6" s="660"/>
      <c r="ET6" s="660"/>
      <c r="EU6" s="660"/>
      <c r="EV6" s="660"/>
      <c r="EW6" s="660"/>
      <c r="EX6" s="660"/>
    </row>
    <row r="7" spans="2:156" ht="12.95" customHeight="1">
      <c r="B7" s="254" t="s">
        <v>197</v>
      </c>
      <c r="C7" s="14"/>
      <c r="D7" s="354"/>
      <c r="E7" s="14"/>
      <c r="F7" s="349"/>
      <c r="G7" s="350"/>
      <c r="H7" s="350"/>
      <c r="I7" s="350"/>
      <c r="J7" s="350"/>
      <c r="K7" s="350"/>
      <c r="L7" s="350"/>
      <c r="M7" s="350"/>
      <c r="N7" s="350"/>
      <c r="O7" s="350"/>
      <c r="P7" s="263"/>
      <c r="Q7" s="14"/>
      <c r="R7" s="349"/>
      <c r="S7" s="350"/>
      <c r="T7" s="350"/>
      <c r="U7" s="350"/>
      <c r="V7" s="350"/>
      <c r="W7" s="350"/>
      <c r="X7" s="350"/>
      <c r="Y7" s="350"/>
      <c r="Z7" s="350"/>
      <c r="AA7" s="350"/>
      <c r="AB7" s="263"/>
      <c r="AC7" s="14"/>
      <c r="AD7" s="349"/>
      <c r="AE7" s="350"/>
      <c r="AF7" s="350"/>
      <c r="AG7" s="350"/>
      <c r="AH7" s="350"/>
      <c r="AI7" s="350"/>
      <c r="AJ7" s="350"/>
      <c r="AK7" s="350"/>
      <c r="AL7" s="350"/>
      <c r="AM7" s="350"/>
      <c r="AN7" s="263"/>
      <c r="AO7" s="14"/>
      <c r="AP7" s="349"/>
      <c r="AQ7" s="350"/>
      <c r="AR7" s="350"/>
      <c r="AS7" s="350"/>
      <c r="AT7" s="350"/>
      <c r="AU7" s="350"/>
      <c r="AV7" s="350"/>
      <c r="AW7" s="350"/>
      <c r="AX7" s="350"/>
      <c r="AY7" s="350"/>
      <c r="AZ7" s="263"/>
      <c r="BA7" s="14"/>
      <c r="BB7" s="349"/>
      <c r="BC7" s="350"/>
      <c r="BD7" s="350"/>
      <c r="BE7" s="350"/>
      <c r="BF7" s="350"/>
      <c r="BG7" s="350"/>
      <c r="BH7" s="350"/>
      <c r="BI7" s="350"/>
      <c r="BJ7" s="350"/>
      <c r="BK7" s="350"/>
      <c r="BL7" s="263"/>
      <c r="BM7" s="354"/>
      <c r="BN7" s="354"/>
      <c r="BO7" s="354"/>
      <c r="BP7" s="14"/>
      <c r="BQ7" s="349"/>
      <c r="BR7" s="350"/>
      <c r="BS7" s="350"/>
      <c r="BT7" s="350"/>
      <c r="BU7" s="350"/>
      <c r="BV7" s="350"/>
      <c r="BW7" s="350"/>
      <c r="BX7" s="350"/>
      <c r="BY7" s="350"/>
      <c r="BZ7" s="350"/>
      <c r="CA7" s="263"/>
      <c r="CB7" s="14"/>
      <c r="CC7" s="349"/>
      <c r="CD7" s="350"/>
      <c r="CE7" s="350"/>
      <c r="CF7" s="350"/>
      <c r="CG7" s="350"/>
      <c r="CH7" s="350"/>
      <c r="CI7" s="350"/>
      <c r="CJ7" s="350"/>
      <c r="CK7" s="350"/>
      <c r="CL7" s="350"/>
      <c r="CM7" s="263"/>
      <c r="CN7" s="14"/>
      <c r="CO7" s="349"/>
      <c r="CP7" s="350"/>
      <c r="CQ7" s="350"/>
      <c r="CR7" s="350"/>
      <c r="CS7" s="350"/>
      <c r="CT7" s="350"/>
      <c r="CU7" s="350"/>
      <c r="CV7" s="350"/>
      <c r="CW7" s="350"/>
      <c r="CX7" s="350"/>
      <c r="CY7" s="263"/>
      <c r="CZ7" s="14"/>
      <c r="DA7" s="349"/>
      <c r="DB7" s="350"/>
      <c r="DC7" s="350"/>
      <c r="DD7" s="350"/>
      <c r="DE7" s="350"/>
      <c r="DF7" s="350"/>
      <c r="DG7" s="350"/>
      <c r="DH7" s="350"/>
      <c r="DI7" s="350"/>
      <c r="DJ7" s="350"/>
      <c r="DK7" s="263"/>
      <c r="DL7" s="14"/>
      <c r="DM7" s="349"/>
      <c r="DN7" s="350"/>
      <c r="DO7" s="350"/>
      <c r="DP7" s="350"/>
      <c r="DQ7" s="350"/>
      <c r="DR7" s="350"/>
      <c r="DS7" s="350"/>
      <c r="DT7" s="350"/>
      <c r="DU7" s="350"/>
      <c r="DV7" s="350"/>
      <c r="DW7" s="263"/>
      <c r="DX7" s="354"/>
      <c r="DY7" s="354"/>
      <c r="DZ7" s="354"/>
      <c r="EA7" s="14"/>
      <c r="EB7" s="354"/>
      <c r="EC7" s="354"/>
      <c r="ED7" s="354"/>
      <c r="EE7" s="354"/>
      <c r="EF7" s="354"/>
      <c r="EG7" s="14"/>
      <c r="EH7" s="354"/>
      <c r="EI7" s="354"/>
      <c r="EJ7" s="354"/>
      <c r="EK7" s="14"/>
      <c r="EL7" s="354"/>
      <c r="EN7" s="354"/>
      <c r="EP7" s="885"/>
      <c r="EQ7" s="885"/>
      <c r="ER7" s="885"/>
      <c r="ES7" s="885"/>
      <c r="ET7" s="885"/>
      <c r="EU7" s="885"/>
      <c r="EV7" s="885"/>
      <c r="EW7" s="885"/>
      <c r="EX7" s="885"/>
      <c r="EY7" s="263"/>
      <c r="EZ7" s="14"/>
    </row>
    <row r="8" spans="2:156" ht="12.95" customHeight="1">
      <c r="B8" s="255" t="s">
        <v>198</v>
      </c>
      <c r="C8" s="6"/>
      <c r="D8" s="886"/>
      <c r="E8" s="6"/>
      <c r="F8" s="323"/>
      <c r="G8" s="282"/>
      <c r="H8" s="282"/>
      <c r="I8" s="282"/>
      <c r="J8" s="282"/>
      <c r="K8" s="282"/>
      <c r="L8" s="282"/>
      <c r="M8" s="282"/>
      <c r="N8" s="282"/>
      <c r="O8" s="282"/>
      <c r="P8" s="279"/>
      <c r="Q8" s="6"/>
      <c r="R8" s="323"/>
      <c r="S8" s="282"/>
      <c r="T8" s="282"/>
      <c r="U8" s="282"/>
      <c r="V8" s="282"/>
      <c r="W8" s="282"/>
      <c r="X8" s="282"/>
      <c r="Y8" s="282"/>
      <c r="Z8" s="282"/>
      <c r="AA8" s="282"/>
      <c r="AB8" s="279"/>
      <c r="AC8" s="6"/>
      <c r="AD8" s="323"/>
      <c r="AE8" s="282"/>
      <c r="AF8" s="282"/>
      <c r="AG8" s="282"/>
      <c r="AH8" s="282"/>
      <c r="AI8" s="282"/>
      <c r="AJ8" s="282"/>
      <c r="AK8" s="282"/>
      <c r="AL8" s="282"/>
      <c r="AM8" s="282"/>
      <c r="AN8" s="279"/>
      <c r="AO8" s="6"/>
      <c r="AP8" s="323"/>
      <c r="AQ8" s="282"/>
      <c r="AR8" s="282"/>
      <c r="AS8" s="282"/>
      <c r="AT8" s="282"/>
      <c r="AU8" s="282"/>
      <c r="AV8" s="282"/>
      <c r="AW8" s="282"/>
      <c r="AX8" s="282"/>
      <c r="AY8" s="282"/>
      <c r="AZ8" s="279"/>
      <c r="BA8" s="6"/>
      <c r="BB8" s="323"/>
      <c r="BC8" s="282"/>
      <c r="BD8" s="282"/>
      <c r="BE8" s="282"/>
      <c r="BF8" s="282"/>
      <c r="BG8" s="282"/>
      <c r="BH8" s="282"/>
      <c r="BI8" s="282"/>
      <c r="BJ8" s="282"/>
      <c r="BK8" s="282"/>
      <c r="BL8" s="279"/>
      <c r="BM8" s="886"/>
      <c r="BN8" s="886"/>
      <c r="BO8" s="886"/>
      <c r="BP8" s="6"/>
      <c r="BQ8" s="323"/>
      <c r="BR8" s="282"/>
      <c r="BS8" s="282"/>
      <c r="BT8" s="282"/>
      <c r="BU8" s="282"/>
      <c r="BV8" s="282"/>
      <c r="BW8" s="282"/>
      <c r="BX8" s="282"/>
      <c r="BY8" s="282"/>
      <c r="BZ8" s="282"/>
      <c r="CA8" s="279"/>
      <c r="CB8" s="6"/>
      <c r="CC8" s="323"/>
      <c r="CD8" s="282"/>
      <c r="CE8" s="282"/>
      <c r="CF8" s="282"/>
      <c r="CG8" s="282"/>
      <c r="CH8" s="282"/>
      <c r="CI8" s="282"/>
      <c r="CJ8" s="282"/>
      <c r="CK8" s="282"/>
      <c r="CL8" s="282"/>
      <c r="CM8" s="279"/>
      <c r="CN8" s="6"/>
      <c r="CO8" s="323"/>
      <c r="CP8" s="282"/>
      <c r="CQ8" s="282"/>
      <c r="CR8" s="282"/>
      <c r="CS8" s="282"/>
      <c r="CT8" s="282"/>
      <c r="CU8" s="282"/>
      <c r="CV8" s="282"/>
      <c r="CW8" s="282"/>
      <c r="CX8" s="282"/>
      <c r="CY8" s="279"/>
      <c r="CZ8" s="6"/>
      <c r="DA8" s="323"/>
      <c r="DB8" s="282"/>
      <c r="DC8" s="282"/>
      <c r="DD8" s="282"/>
      <c r="DE8" s="282"/>
      <c r="DF8" s="282"/>
      <c r="DG8" s="282"/>
      <c r="DH8" s="282"/>
      <c r="DI8" s="282"/>
      <c r="DJ8" s="282"/>
      <c r="DK8" s="279"/>
      <c r="DL8" s="6"/>
      <c r="DM8" s="323"/>
      <c r="DN8" s="282"/>
      <c r="DO8" s="282"/>
      <c r="DP8" s="282"/>
      <c r="DQ8" s="282"/>
      <c r="DR8" s="282"/>
      <c r="DS8" s="282"/>
      <c r="DT8" s="282"/>
      <c r="DU8" s="282"/>
      <c r="DV8" s="282"/>
      <c r="DW8" s="279"/>
      <c r="DX8" s="886"/>
      <c r="DY8" s="886"/>
      <c r="DZ8" s="886"/>
      <c r="EA8" s="6"/>
      <c r="EB8" s="886"/>
      <c r="EC8" s="886"/>
      <c r="ED8" s="886"/>
      <c r="EE8" s="886"/>
      <c r="EF8" s="886"/>
      <c r="EG8" s="6"/>
      <c r="EH8" s="886"/>
      <c r="EI8" s="886"/>
      <c r="EJ8" s="886"/>
      <c r="EK8" s="6"/>
      <c r="EL8" s="886"/>
      <c r="EN8" s="886"/>
      <c r="EP8" s="887"/>
      <c r="EQ8" s="887"/>
      <c r="ER8" s="887"/>
      <c r="ES8" s="887"/>
      <c r="ET8" s="887"/>
      <c r="EU8" s="887"/>
      <c r="EV8" s="887"/>
      <c r="EW8" s="887"/>
      <c r="EX8" s="887"/>
      <c r="EY8" s="279"/>
      <c r="EZ8" s="6"/>
    </row>
    <row r="9" spans="2:156" ht="12.95" customHeight="1">
      <c r="B9" s="888" t="s">
        <v>199</v>
      </c>
      <c r="C9" s="6"/>
      <c r="D9" s="328"/>
      <c r="E9" s="6"/>
      <c r="F9" s="324"/>
      <c r="G9" s="25"/>
      <c r="H9" s="25"/>
      <c r="I9" s="25"/>
      <c r="J9" s="25"/>
      <c r="K9" s="25"/>
      <c r="L9" s="25"/>
      <c r="M9" s="25"/>
      <c r="N9" s="25"/>
      <c r="O9" s="25"/>
      <c r="P9" s="280"/>
      <c r="Q9" s="6"/>
      <c r="R9" s="324"/>
      <c r="S9" s="25"/>
      <c r="T9" s="25"/>
      <c r="U9" s="25"/>
      <c r="V9" s="25"/>
      <c r="W9" s="25"/>
      <c r="X9" s="25"/>
      <c r="Y9" s="25"/>
      <c r="Z9" s="25"/>
      <c r="AA9" s="25"/>
      <c r="AB9" s="280"/>
      <c r="AC9" s="6"/>
      <c r="AD9" s="324"/>
      <c r="AE9" s="25"/>
      <c r="AF9" s="25"/>
      <c r="AG9" s="25"/>
      <c r="AH9" s="25"/>
      <c r="AI9" s="25"/>
      <c r="AJ9" s="25"/>
      <c r="AK9" s="25"/>
      <c r="AL9" s="25"/>
      <c r="AM9" s="25"/>
      <c r="AN9" s="280"/>
      <c r="AO9" s="6"/>
      <c r="AP9" s="324"/>
      <c r="AQ9" s="25"/>
      <c r="AR9" s="25"/>
      <c r="AS9" s="25"/>
      <c r="AT9" s="25"/>
      <c r="AU9" s="25"/>
      <c r="AV9" s="25"/>
      <c r="AW9" s="25"/>
      <c r="AX9" s="25"/>
      <c r="AY9" s="25"/>
      <c r="AZ9" s="280"/>
      <c r="BA9" s="6"/>
      <c r="BB9" s="324"/>
      <c r="BC9" s="25"/>
      <c r="BD9" s="25"/>
      <c r="BE9" s="25"/>
      <c r="BF9" s="25"/>
      <c r="BG9" s="25"/>
      <c r="BH9" s="25"/>
      <c r="BI9" s="25"/>
      <c r="BJ9" s="25"/>
      <c r="BK9" s="25"/>
      <c r="BL9" s="280"/>
      <c r="BM9" s="328"/>
      <c r="BN9" s="328"/>
      <c r="BO9" s="328"/>
      <c r="BP9" s="6"/>
      <c r="BQ9" s="324"/>
      <c r="BR9" s="25"/>
      <c r="BS9" s="25"/>
      <c r="BT9" s="25"/>
      <c r="BU9" s="25"/>
      <c r="BV9" s="25"/>
      <c r="BW9" s="25"/>
      <c r="BX9" s="25"/>
      <c r="BY9" s="25"/>
      <c r="BZ9" s="25"/>
      <c r="CA9" s="280"/>
      <c r="CB9" s="6"/>
      <c r="CC9" s="324"/>
      <c r="CD9" s="25"/>
      <c r="CE9" s="25"/>
      <c r="CF9" s="25"/>
      <c r="CG9" s="25"/>
      <c r="CH9" s="25"/>
      <c r="CI9" s="25"/>
      <c r="CJ9" s="25"/>
      <c r="CK9" s="25"/>
      <c r="CL9" s="25"/>
      <c r="CM9" s="280"/>
      <c r="CN9" s="6"/>
      <c r="CO9" s="324"/>
      <c r="CP9" s="25"/>
      <c r="CQ9" s="25"/>
      <c r="CR9" s="25"/>
      <c r="CS9" s="25"/>
      <c r="CT9" s="25"/>
      <c r="CU9" s="25"/>
      <c r="CV9" s="25"/>
      <c r="CW9" s="25"/>
      <c r="CX9" s="25"/>
      <c r="CY9" s="280"/>
      <c r="CZ9" s="6"/>
      <c r="DA9" s="324"/>
      <c r="DB9" s="25"/>
      <c r="DC9" s="25"/>
      <c r="DD9" s="25"/>
      <c r="DE9" s="25"/>
      <c r="DF9" s="25"/>
      <c r="DG9" s="25"/>
      <c r="DH9" s="25"/>
      <c r="DI9" s="25"/>
      <c r="DJ9" s="25"/>
      <c r="DK9" s="280"/>
      <c r="DL9" s="6"/>
      <c r="DM9" s="324"/>
      <c r="DN9" s="25"/>
      <c r="DO9" s="25"/>
      <c r="DP9" s="25"/>
      <c r="DQ9" s="25"/>
      <c r="DR9" s="25"/>
      <c r="DS9" s="25"/>
      <c r="DT9" s="25"/>
      <c r="DU9" s="25"/>
      <c r="DV9" s="25"/>
      <c r="DW9" s="280"/>
      <c r="DX9" s="328"/>
      <c r="DY9" s="328"/>
      <c r="DZ9" s="328"/>
      <c r="EA9" s="6"/>
      <c r="EB9" s="328"/>
      <c r="EC9" s="328"/>
      <c r="ED9" s="328"/>
      <c r="EE9" s="328"/>
      <c r="EF9" s="328"/>
      <c r="EG9" s="6"/>
      <c r="EH9" s="328"/>
      <c r="EI9" s="328"/>
      <c r="EJ9" s="328"/>
      <c r="EK9" s="6"/>
      <c r="EL9" s="328"/>
      <c r="EN9" s="328"/>
      <c r="EP9" s="148"/>
      <c r="EQ9" s="148"/>
      <c r="ER9" s="148"/>
      <c r="ES9" s="148"/>
      <c r="ET9" s="148"/>
      <c r="EU9" s="148"/>
      <c r="EV9" s="148"/>
      <c r="EW9" s="148"/>
      <c r="EX9" s="148"/>
      <c r="EY9" s="280"/>
      <c r="EZ9" s="6"/>
    </row>
    <row r="10" spans="2:156" ht="12.95" customHeight="1">
      <c r="B10" s="888" t="s">
        <v>200</v>
      </c>
      <c r="C10" s="6"/>
      <c r="D10" s="328"/>
      <c r="E10" s="6"/>
      <c r="F10" s="324"/>
      <c r="G10" s="25"/>
      <c r="H10" s="25"/>
      <c r="I10" s="25"/>
      <c r="J10" s="25"/>
      <c r="K10" s="25"/>
      <c r="L10" s="25"/>
      <c r="M10" s="25"/>
      <c r="N10" s="25"/>
      <c r="O10" s="25"/>
      <c r="P10" s="280"/>
      <c r="Q10" s="6"/>
      <c r="R10" s="324"/>
      <c r="S10" s="25"/>
      <c r="T10" s="25"/>
      <c r="U10" s="25"/>
      <c r="V10" s="25"/>
      <c r="W10" s="25"/>
      <c r="X10" s="25"/>
      <c r="Y10" s="25"/>
      <c r="Z10" s="25"/>
      <c r="AA10" s="25"/>
      <c r="AB10" s="280"/>
      <c r="AC10" s="6"/>
      <c r="AD10" s="324"/>
      <c r="AE10" s="25"/>
      <c r="AF10" s="25"/>
      <c r="AG10" s="25"/>
      <c r="AH10" s="25"/>
      <c r="AI10" s="25"/>
      <c r="AJ10" s="25"/>
      <c r="AK10" s="25"/>
      <c r="AL10" s="25"/>
      <c r="AM10" s="25"/>
      <c r="AN10" s="280"/>
      <c r="AO10" s="6"/>
      <c r="AP10" s="324"/>
      <c r="AQ10" s="25"/>
      <c r="AR10" s="25"/>
      <c r="AS10" s="25"/>
      <c r="AT10" s="25"/>
      <c r="AU10" s="25"/>
      <c r="AV10" s="25"/>
      <c r="AW10" s="25"/>
      <c r="AX10" s="25"/>
      <c r="AY10" s="25"/>
      <c r="AZ10" s="280"/>
      <c r="BA10" s="6"/>
      <c r="BB10" s="324"/>
      <c r="BC10" s="25"/>
      <c r="BD10" s="25"/>
      <c r="BE10" s="25"/>
      <c r="BF10" s="25"/>
      <c r="BG10" s="25"/>
      <c r="BH10" s="25"/>
      <c r="BI10" s="25"/>
      <c r="BJ10" s="25"/>
      <c r="BK10" s="25"/>
      <c r="BL10" s="280"/>
      <c r="BM10" s="328"/>
      <c r="BN10" s="328"/>
      <c r="BO10" s="328"/>
      <c r="BP10" s="6"/>
      <c r="BQ10" s="324"/>
      <c r="BR10" s="25"/>
      <c r="BS10" s="25"/>
      <c r="BT10" s="25"/>
      <c r="BU10" s="25"/>
      <c r="BV10" s="25"/>
      <c r="BW10" s="25"/>
      <c r="BX10" s="25"/>
      <c r="BY10" s="25"/>
      <c r="BZ10" s="25"/>
      <c r="CA10" s="280"/>
      <c r="CB10" s="6"/>
      <c r="CC10" s="324"/>
      <c r="CD10" s="25"/>
      <c r="CE10" s="25"/>
      <c r="CF10" s="25"/>
      <c r="CG10" s="25"/>
      <c r="CH10" s="25"/>
      <c r="CI10" s="25"/>
      <c r="CJ10" s="25"/>
      <c r="CK10" s="25"/>
      <c r="CL10" s="25"/>
      <c r="CM10" s="280"/>
      <c r="CN10" s="6"/>
      <c r="CO10" s="324"/>
      <c r="CP10" s="25"/>
      <c r="CQ10" s="25"/>
      <c r="CR10" s="25"/>
      <c r="CS10" s="25"/>
      <c r="CT10" s="25"/>
      <c r="CU10" s="25"/>
      <c r="CV10" s="25"/>
      <c r="CW10" s="25"/>
      <c r="CX10" s="25"/>
      <c r="CY10" s="280"/>
      <c r="CZ10" s="6"/>
      <c r="DA10" s="324"/>
      <c r="DB10" s="25"/>
      <c r="DC10" s="25"/>
      <c r="DD10" s="25"/>
      <c r="DE10" s="25"/>
      <c r="DF10" s="25"/>
      <c r="DG10" s="25"/>
      <c r="DH10" s="25"/>
      <c r="DI10" s="25"/>
      <c r="DJ10" s="25"/>
      <c r="DK10" s="280"/>
      <c r="DL10" s="6"/>
      <c r="DM10" s="324"/>
      <c r="DN10" s="25"/>
      <c r="DO10" s="25"/>
      <c r="DP10" s="25"/>
      <c r="DQ10" s="25"/>
      <c r="DR10" s="25"/>
      <c r="DS10" s="25"/>
      <c r="DT10" s="25"/>
      <c r="DU10" s="25"/>
      <c r="DV10" s="25"/>
      <c r="DW10" s="280"/>
      <c r="DX10" s="328"/>
      <c r="DY10" s="328"/>
      <c r="DZ10" s="328"/>
      <c r="EA10" s="6"/>
      <c r="EB10" s="328"/>
      <c r="EC10" s="328"/>
      <c r="ED10" s="328"/>
      <c r="EE10" s="328"/>
      <c r="EF10" s="328"/>
      <c r="EG10" s="6"/>
      <c r="EH10" s="328"/>
      <c r="EI10" s="328"/>
      <c r="EJ10" s="328"/>
      <c r="EK10" s="6"/>
      <c r="EL10" s="328"/>
      <c r="EN10" s="328"/>
      <c r="EP10" s="148"/>
      <c r="EQ10" s="148"/>
      <c r="ER10" s="148"/>
      <c r="ES10" s="148"/>
      <c r="ET10" s="148"/>
      <c r="EU10" s="148"/>
      <c r="EV10" s="148"/>
      <c r="EW10" s="148"/>
      <c r="EX10" s="148"/>
      <c r="EY10" s="280"/>
      <c r="EZ10" s="6"/>
    </row>
    <row r="11" spans="2:156" ht="12.95" customHeight="1">
      <c r="B11" s="889" t="s">
        <v>201</v>
      </c>
      <c r="C11" s="6"/>
      <c r="D11" s="328"/>
      <c r="E11" s="6"/>
      <c r="F11" s="324"/>
      <c r="G11" s="25"/>
      <c r="H11" s="25"/>
      <c r="I11" s="25"/>
      <c r="J11" s="25"/>
      <c r="K11" s="25"/>
      <c r="L11" s="25"/>
      <c r="M11" s="25"/>
      <c r="N11" s="25"/>
      <c r="O11" s="25"/>
      <c r="P11" s="280"/>
      <c r="Q11" s="6"/>
      <c r="R11" s="324"/>
      <c r="S11" s="25"/>
      <c r="T11" s="25"/>
      <c r="U11" s="25"/>
      <c r="V11" s="25"/>
      <c r="W11" s="25"/>
      <c r="X11" s="25"/>
      <c r="Y11" s="25"/>
      <c r="Z11" s="25"/>
      <c r="AA11" s="25"/>
      <c r="AB11" s="280"/>
      <c r="AC11" s="6"/>
      <c r="AD11" s="324"/>
      <c r="AE11" s="25"/>
      <c r="AF11" s="25"/>
      <c r="AG11" s="25"/>
      <c r="AH11" s="25"/>
      <c r="AI11" s="25"/>
      <c r="AJ11" s="25"/>
      <c r="AK11" s="25"/>
      <c r="AL11" s="25"/>
      <c r="AM11" s="25"/>
      <c r="AN11" s="280"/>
      <c r="AO11" s="6"/>
      <c r="AP11" s="324"/>
      <c r="AQ11" s="25"/>
      <c r="AR11" s="25"/>
      <c r="AS11" s="25"/>
      <c r="AT11" s="25"/>
      <c r="AU11" s="25"/>
      <c r="AV11" s="25"/>
      <c r="AW11" s="25"/>
      <c r="AX11" s="25"/>
      <c r="AY11" s="25"/>
      <c r="AZ11" s="280"/>
      <c r="BA11" s="6"/>
      <c r="BB11" s="324"/>
      <c r="BC11" s="25"/>
      <c r="BD11" s="25"/>
      <c r="BE11" s="25"/>
      <c r="BF11" s="25"/>
      <c r="BG11" s="25"/>
      <c r="BH11" s="25"/>
      <c r="BI11" s="25"/>
      <c r="BJ11" s="25"/>
      <c r="BK11" s="25"/>
      <c r="BL11" s="280"/>
      <c r="BM11" s="328"/>
      <c r="BN11" s="328"/>
      <c r="BO11" s="328"/>
      <c r="BP11" s="6"/>
      <c r="BQ11" s="324"/>
      <c r="BR11" s="25"/>
      <c r="BS11" s="25"/>
      <c r="BT11" s="25"/>
      <c r="BU11" s="25"/>
      <c r="BV11" s="25"/>
      <c r="BW11" s="25"/>
      <c r="BX11" s="25"/>
      <c r="BY11" s="25"/>
      <c r="BZ11" s="25"/>
      <c r="CA11" s="280"/>
      <c r="CB11" s="6"/>
      <c r="CC11" s="324"/>
      <c r="CD11" s="25"/>
      <c r="CE11" s="25"/>
      <c r="CF11" s="25"/>
      <c r="CG11" s="25"/>
      <c r="CH11" s="25"/>
      <c r="CI11" s="25"/>
      <c r="CJ11" s="25"/>
      <c r="CK11" s="25"/>
      <c r="CL11" s="25"/>
      <c r="CM11" s="280"/>
      <c r="CN11" s="6"/>
      <c r="CO11" s="324"/>
      <c r="CP11" s="25"/>
      <c r="CQ11" s="25"/>
      <c r="CR11" s="25"/>
      <c r="CS11" s="25"/>
      <c r="CT11" s="25"/>
      <c r="CU11" s="25"/>
      <c r="CV11" s="25"/>
      <c r="CW11" s="25"/>
      <c r="CX11" s="25"/>
      <c r="CY11" s="280"/>
      <c r="CZ11" s="6"/>
      <c r="DA11" s="324"/>
      <c r="DB11" s="25"/>
      <c r="DC11" s="25"/>
      <c r="DD11" s="25"/>
      <c r="DE11" s="25"/>
      <c r="DF11" s="25"/>
      <c r="DG11" s="25"/>
      <c r="DH11" s="25"/>
      <c r="DI11" s="25"/>
      <c r="DJ11" s="25"/>
      <c r="DK11" s="280"/>
      <c r="DL11" s="6"/>
      <c r="DM11" s="324"/>
      <c r="DN11" s="25"/>
      <c r="DO11" s="25"/>
      <c r="DP11" s="25"/>
      <c r="DQ11" s="25"/>
      <c r="DR11" s="25"/>
      <c r="DS11" s="25"/>
      <c r="DT11" s="25"/>
      <c r="DU11" s="25"/>
      <c r="DV11" s="25"/>
      <c r="DW11" s="280"/>
      <c r="DX11" s="328"/>
      <c r="DY11" s="328"/>
      <c r="DZ11" s="328"/>
      <c r="EA11" s="6"/>
      <c r="EB11" s="328"/>
      <c r="EC11" s="328"/>
      <c r="ED11" s="328"/>
      <c r="EE11" s="328"/>
      <c r="EF11" s="328"/>
      <c r="EG11" s="6"/>
      <c r="EH11" s="328"/>
      <c r="EI11" s="328"/>
      <c r="EJ11" s="328"/>
      <c r="EK11" s="6"/>
      <c r="EL11" s="328"/>
      <c r="EN11" s="328"/>
      <c r="EP11" s="148"/>
      <c r="EQ11" s="148"/>
      <c r="ER11" s="148"/>
      <c r="ES11" s="148"/>
      <c r="ET11" s="148"/>
      <c r="EU11" s="148"/>
      <c r="EV11" s="148"/>
      <c r="EW11" s="148"/>
      <c r="EX11" s="148"/>
      <c r="EY11" s="280"/>
      <c r="EZ11" s="6"/>
    </row>
    <row r="12" spans="2:156" ht="12.95" hidden="1" customHeight="1">
      <c r="B12" s="889" t="s">
        <v>202</v>
      </c>
      <c r="C12" s="6"/>
      <c r="D12" s="328"/>
      <c r="E12" s="6"/>
      <c r="F12" s="324"/>
      <c r="G12" s="25"/>
      <c r="H12" s="25"/>
      <c r="I12" s="25"/>
      <c r="J12" s="25"/>
      <c r="K12" s="25"/>
      <c r="L12" s="25"/>
      <c r="M12" s="25"/>
      <c r="N12" s="25"/>
      <c r="O12" s="25"/>
      <c r="P12" s="280"/>
      <c r="Q12" s="6"/>
      <c r="R12" s="324"/>
      <c r="S12" s="25"/>
      <c r="T12" s="25"/>
      <c r="U12" s="25"/>
      <c r="V12" s="25"/>
      <c r="W12" s="25"/>
      <c r="X12" s="25"/>
      <c r="Y12" s="25"/>
      <c r="Z12" s="25"/>
      <c r="AA12" s="25"/>
      <c r="AB12" s="280"/>
      <c r="AC12" s="6"/>
      <c r="AD12" s="324"/>
      <c r="AE12" s="25"/>
      <c r="AF12" s="25"/>
      <c r="AG12" s="25"/>
      <c r="AH12" s="25"/>
      <c r="AI12" s="25"/>
      <c r="AJ12" s="25"/>
      <c r="AK12" s="25"/>
      <c r="AL12" s="25"/>
      <c r="AM12" s="25"/>
      <c r="AN12" s="280"/>
      <c r="AO12" s="6"/>
      <c r="AP12" s="324"/>
      <c r="AQ12" s="25"/>
      <c r="AR12" s="25"/>
      <c r="AS12" s="25"/>
      <c r="AT12" s="25"/>
      <c r="AU12" s="25"/>
      <c r="AV12" s="25"/>
      <c r="AW12" s="25"/>
      <c r="AX12" s="25"/>
      <c r="AY12" s="25"/>
      <c r="AZ12" s="280"/>
      <c r="BA12" s="6"/>
      <c r="BB12" s="324"/>
      <c r="BC12" s="25"/>
      <c r="BD12" s="25"/>
      <c r="BE12" s="25"/>
      <c r="BF12" s="25"/>
      <c r="BG12" s="25"/>
      <c r="BH12" s="25"/>
      <c r="BI12" s="25"/>
      <c r="BJ12" s="25"/>
      <c r="BK12" s="25"/>
      <c r="BL12" s="280"/>
      <c r="BM12" s="328"/>
      <c r="BN12" s="328"/>
      <c r="BO12" s="328"/>
      <c r="BP12" s="6"/>
      <c r="BQ12" s="324"/>
      <c r="BR12" s="25"/>
      <c r="BS12" s="25"/>
      <c r="BT12" s="25"/>
      <c r="BU12" s="25"/>
      <c r="BV12" s="25"/>
      <c r="BW12" s="25"/>
      <c r="BX12" s="25"/>
      <c r="BY12" s="25"/>
      <c r="BZ12" s="25"/>
      <c r="CA12" s="280"/>
      <c r="CB12" s="6"/>
      <c r="CC12" s="324"/>
      <c r="CD12" s="25"/>
      <c r="CE12" s="25"/>
      <c r="CF12" s="25"/>
      <c r="CG12" s="25"/>
      <c r="CH12" s="25"/>
      <c r="CI12" s="25"/>
      <c r="CJ12" s="25"/>
      <c r="CK12" s="25"/>
      <c r="CL12" s="25"/>
      <c r="CM12" s="280"/>
      <c r="CN12" s="6"/>
      <c r="CO12" s="324"/>
      <c r="CP12" s="25"/>
      <c r="CQ12" s="25"/>
      <c r="CR12" s="25"/>
      <c r="CS12" s="25"/>
      <c r="CT12" s="25"/>
      <c r="CU12" s="25"/>
      <c r="CV12" s="25"/>
      <c r="CW12" s="25"/>
      <c r="CX12" s="25"/>
      <c r="CY12" s="280"/>
      <c r="CZ12" s="6"/>
      <c r="DA12" s="324"/>
      <c r="DB12" s="25"/>
      <c r="DC12" s="25"/>
      <c r="DD12" s="25"/>
      <c r="DE12" s="25"/>
      <c r="DF12" s="25"/>
      <c r="DG12" s="25"/>
      <c r="DH12" s="25"/>
      <c r="DI12" s="25"/>
      <c r="DJ12" s="25"/>
      <c r="DK12" s="280"/>
      <c r="DL12" s="6"/>
      <c r="DM12" s="324"/>
      <c r="DN12" s="25"/>
      <c r="DO12" s="25"/>
      <c r="DP12" s="25"/>
      <c r="DQ12" s="25"/>
      <c r="DR12" s="25"/>
      <c r="DS12" s="25"/>
      <c r="DT12" s="25"/>
      <c r="DU12" s="25"/>
      <c r="DV12" s="25"/>
      <c r="DW12" s="280"/>
      <c r="DX12" s="328"/>
      <c r="DY12" s="328"/>
      <c r="DZ12" s="328"/>
      <c r="EA12" s="6"/>
      <c r="EB12" s="328"/>
      <c r="EC12" s="328"/>
      <c r="ED12" s="328"/>
      <c r="EE12" s="328"/>
      <c r="EF12" s="328"/>
      <c r="EG12" s="6"/>
      <c r="EH12" s="328"/>
      <c r="EI12" s="328"/>
      <c r="EJ12" s="328"/>
      <c r="EK12" s="6"/>
      <c r="EL12" s="328"/>
      <c r="EN12" s="328"/>
      <c r="EP12" s="148"/>
      <c r="EQ12" s="148"/>
      <c r="ER12" s="148"/>
      <c r="ES12" s="148"/>
      <c r="ET12" s="148"/>
      <c r="EU12" s="148"/>
      <c r="EV12" s="148"/>
      <c r="EW12" s="148"/>
      <c r="EX12" s="148"/>
      <c r="EY12" s="280"/>
      <c r="EZ12" s="6"/>
    </row>
    <row r="13" spans="2:156" ht="12.95" customHeight="1">
      <c r="B13" s="890" t="s">
        <v>203</v>
      </c>
      <c r="C13" s="6"/>
      <c r="D13" s="891"/>
      <c r="E13" s="6"/>
      <c r="F13" s="227"/>
      <c r="G13" s="228"/>
      <c r="H13" s="228"/>
      <c r="I13" s="228"/>
      <c r="J13" s="228"/>
      <c r="K13" s="228"/>
      <c r="L13" s="228"/>
      <c r="M13" s="228"/>
      <c r="N13" s="228"/>
      <c r="O13" s="228"/>
      <c r="P13" s="2088"/>
      <c r="Q13" s="6"/>
      <c r="R13" s="227"/>
      <c r="S13" s="228"/>
      <c r="T13" s="228"/>
      <c r="U13" s="228"/>
      <c r="V13" s="228"/>
      <c r="W13" s="228"/>
      <c r="X13" s="228"/>
      <c r="Y13" s="228"/>
      <c r="Z13" s="228"/>
      <c r="AA13" s="228"/>
      <c r="AB13" s="2088"/>
      <c r="AC13" s="6"/>
      <c r="AD13" s="227"/>
      <c r="AE13" s="228"/>
      <c r="AF13" s="228"/>
      <c r="AG13" s="228"/>
      <c r="AH13" s="228"/>
      <c r="AI13" s="228"/>
      <c r="AJ13" s="228"/>
      <c r="AK13" s="228"/>
      <c r="AL13" s="228"/>
      <c r="AM13" s="228"/>
      <c r="AN13" s="892"/>
      <c r="AO13" s="6"/>
      <c r="AP13" s="227"/>
      <c r="AQ13" s="228"/>
      <c r="AR13" s="228"/>
      <c r="AS13" s="228"/>
      <c r="AT13" s="228"/>
      <c r="AU13" s="228"/>
      <c r="AV13" s="228"/>
      <c r="AW13" s="228"/>
      <c r="AX13" s="228"/>
      <c r="AY13" s="228"/>
      <c r="AZ13" s="892"/>
      <c r="BA13" s="6"/>
      <c r="BB13" s="227"/>
      <c r="BC13" s="228"/>
      <c r="BD13" s="228"/>
      <c r="BE13" s="228"/>
      <c r="BF13" s="228"/>
      <c r="BG13" s="228"/>
      <c r="BH13" s="228"/>
      <c r="BI13" s="228"/>
      <c r="BJ13" s="228"/>
      <c r="BK13" s="228"/>
      <c r="BL13" s="892"/>
      <c r="BM13" s="891"/>
      <c r="BN13" s="891"/>
      <c r="BO13" s="891"/>
      <c r="BP13" s="6"/>
      <c r="BQ13" s="227"/>
      <c r="BR13" s="228"/>
      <c r="BS13" s="228"/>
      <c r="BT13" s="228"/>
      <c r="BU13" s="228"/>
      <c r="BV13" s="228"/>
      <c r="BW13" s="228"/>
      <c r="BX13" s="228"/>
      <c r="BY13" s="228"/>
      <c r="BZ13" s="228"/>
      <c r="CA13" s="2088"/>
      <c r="CB13" s="6"/>
      <c r="CC13" s="227"/>
      <c r="CD13" s="228"/>
      <c r="CE13" s="228"/>
      <c r="CF13" s="228"/>
      <c r="CG13" s="228"/>
      <c r="CH13" s="228"/>
      <c r="CI13" s="228"/>
      <c r="CJ13" s="228"/>
      <c r="CK13" s="228"/>
      <c r="CL13" s="228"/>
      <c r="CM13" s="2088"/>
      <c r="CN13" s="6"/>
      <c r="CO13" s="227"/>
      <c r="CP13" s="228"/>
      <c r="CQ13" s="228"/>
      <c r="CR13" s="228"/>
      <c r="CS13" s="228"/>
      <c r="CT13" s="228"/>
      <c r="CU13" s="228"/>
      <c r="CV13" s="228"/>
      <c r="CW13" s="228"/>
      <c r="CX13" s="228"/>
      <c r="CY13" s="892"/>
      <c r="CZ13" s="6"/>
      <c r="DA13" s="227"/>
      <c r="DB13" s="228"/>
      <c r="DC13" s="228"/>
      <c r="DD13" s="228"/>
      <c r="DE13" s="228"/>
      <c r="DF13" s="228"/>
      <c r="DG13" s="228"/>
      <c r="DH13" s="228"/>
      <c r="DI13" s="228"/>
      <c r="DJ13" s="228"/>
      <c r="DK13" s="892"/>
      <c r="DL13" s="6"/>
      <c r="DM13" s="227"/>
      <c r="DN13" s="228"/>
      <c r="DO13" s="228"/>
      <c r="DP13" s="228"/>
      <c r="DQ13" s="228"/>
      <c r="DR13" s="228"/>
      <c r="DS13" s="228"/>
      <c r="DT13" s="228"/>
      <c r="DU13" s="228"/>
      <c r="DV13" s="228"/>
      <c r="DW13" s="892"/>
      <c r="DX13" s="891"/>
      <c r="DY13" s="891"/>
      <c r="DZ13" s="891"/>
      <c r="EA13" s="6"/>
      <c r="EB13" s="891"/>
      <c r="EC13" s="891"/>
      <c r="ED13" s="891"/>
      <c r="EE13" s="891"/>
      <c r="EF13" s="891"/>
      <c r="EG13" s="6"/>
      <c r="EH13" s="891"/>
      <c r="EI13" s="891"/>
      <c r="EJ13" s="891"/>
      <c r="EK13" s="6"/>
      <c r="EL13" s="891"/>
      <c r="EN13" s="891"/>
      <c r="EP13" s="683"/>
      <c r="EQ13" s="683"/>
      <c r="ER13" s="683"/>
      <c r="ES13" s="683"/>
      <c r="ET13" s="683"/>
      <c r="EU13" s="683"/>
      <c r="EV13" s="683"/>
      <c r="EW13" s="683"/>
      <c r="EX13" s="683"/>
      <c r="EY13" s="2088"/>
      <c r="EZ13" s="6"/>
    </row>
    <row r="14" spans="2:156" ht="6" customHeight="1">
      <c r="C14" s="6"/>
      <c r="D14" s="680"/>
      <c r="E14" s="6"/>
      <c r="F14" s="25"/>
      <c r="G14" s="25"/>
      <c r="H14" s="25"/>
      <c r="I14" s="25"/>
      <c r="J14" s="25"/>
      <c r="K14" s="25"/>
      <c r="L14" s="25"/>
      <c r="M14" s="25"/>
      <c r="N14" s="25"/>
      <c r="O14" s="25"/>
      <c r="P14" s="10"/>
      <c r="Q14" s="6"/>
      <c r="R14" s="25"/>
      <c r="S14" s="25"/>
      <c r="T14" s="25"/>
      <c r="U14" s="25"/>
      <c r="V14" s="25"/>
      <c r="W14" s="25"/>
      <c r="X14" s="25"/>
      <c r="Y14" s="25"/>
      <c r="Z14" s="25"/>
      <c r="AA14" s="25"/>
      <c r="AB14" s="10"/>
      <c r="AC14" s="6"/>
      <c r="AD14" s="25"/>
      <c r="AE14" s="25"/>
      <c r="AF14" s="25"/>
      <c r="AG14" s="25"/>
      <c r="AH14" s="25"/>
      <c r="AI14" s="25"/>
      <c r="AJ14" s="25"/>
      <c r="AK14" s="25"/>
      <c r="AL14" s="25"/>
      <c r="AM14" s="25"/>
      <c r="AN14" s="10"/>
      <c r="AO14" s="6"/>
      <c r="AP14" s="25"/>
      <c r="AQ14" s="25"/>
      <c r="AR14" s="25"/>
      <c r="AS14" s="25"/>
      <c r="AT14" s="25"/>
      <c r="AU14" s="25"/>
      <c r="AV14" s="25"/>
      <c r="AW14" s="25"/>
      <c r="AX14" s="25"/>
      <c r="AY14" s="25"/>
      <c r="AZ14" s="10"/>
      <c r="BA14" s="6"/>
      <c r="BB14" s="25"/>
      <c r="BC14" s="25"/>
      <c r="BD14" s="25"/>
      <c r="BE14" s="25"/>
      <c r="BF14" s="25"/>
      <c r="BG14" s="25"/>
      <c r="BH14" s="25"/>
      <c r="BI14" s="25"/>
      <c r="BJ14" s="25"/>
      <c r="BK14" s="25"/>
      <c r="BL14" s="10"/>
      <c r="BM14" s="680"/>
      <c r="BN14" s="680"/>
      <c r="BO14" s="680"/>
      <c r="BP14" s="6"/>
      <c r="BQ14" s="25"/>
      <c r="BR14" s="25"/>
      <c r="BS14" s="25"/>
      <c r="BT14" s="25"/>
      <c r="BU14" s="25"/>
      <c r="BV14" s="25"/>
      <c r="BW14" s="25"/>
      <c r="BX14" s="25"/>
      <c r="BY14" s="25"/>
      <c r="BZ14" s="25"/>
      <c r="CA14" s="10"/>
      <c r="CB14" s="6"/>
      <c r="CC14" s="25"/>
      <c r="CD14" s="25"/>
      <c r="CE14" s="25"/>
      <c r="CF14" s="25"/>
      <c r="CG14" s="25"/>
      <c r="CH14" s="25"/>
      <c r="CI14" s="25"/>
      <c r="CJ14" s="25"/>
      <c r="CK14" s="25"/>
      <c r="CL14" s="25"/>
      <c r="CM14" s="10"/>
      <c r="CN14" s="6"/>
      <c r="CO14" s="25"/>
      <c r="CP14" s="25"/>
      <c r="CQ14" s="25"/>
      <c r="CR14" s="25"/>
      <c r="CS14" s="25"/>
      <c r="CT14" s="25"/>
      <c r="CU14" s="25"/>
      <c r="CV14" s="25"/>
      <c r="CW14" s="25"/>
      <c r="CX14" s="25"/>
      <c r="CY14" s="10"/>
      <c r="CZ14" s="6"/>
      <c r="DA14" s="25"/>
      <c r="DB14" s="25"/>
      <c r="DC14" s="25"/>
      <c r="DD14" s="25"/>
      <c r="DE14" s="25"/>
      <c r="DF14" s="25"/>
      <c r="DG14" s="25"/>
      <c r="DH14" s="25"/>
      <c r="DI14" s="25"/>
      <c r="DJ14" s="25"/>
      <c r="DK14" s="10"/>
      <c r="DL14" s="6"/>
      <c r="DM14" s="25"/>
      <c r="DN14" s="25"/>
      <c r="DO14" s="25"/>
      <c r="DP14" s="25"/>
      <c r="DQ14" s="25"/>
      <c r="DR14" s="25"/>
      <c r="DS14" s="25"/>
      <c r="DT14" s="25"/>
      <c r="DU14" s="25"/>
      <c r="DV14" s="25"/>
      <c r="DW14" s="10"/>
      <c r="DX14" s="680"/>
      <c r="DY14" s="680"/>
      <c r="DZ14" s="680"/>
      <c r="EA14" s="6"/>
      <c r="EB14" s="680"/>
      <c r="EC14" s="680"/>
      <c r="ED14" s="680"/>
      <c r="EE14" s="680"/>
      <c r="EF14" s="680"/>
      <c r="EG14" s="6"/>
      <c r="EH14" s="680"/>
      <c r="EI14" s="680"/>
      <c r="EJ14" s="680"/>
      <c r="EK14" s="6"/>
      <c r="EL14" s="680"/>
      <c r="EN14" s="680"/>
      <c r="EP14" s="680"/>
      <c r="EQ14" s="680"/>
      <c r="ER14" s="680"/>
      <c r="ES14" s="680"/>
      <c r="ET14" s="680"/>
      <c r="EU14" s="680"/>
      <c r="EV14" s="680"/>
      <c r="EW14" s="893"/>
      <c r="EX14" s="680"/>
      <c r="EY14" s="10"/>
      <c r="EZ14" s="6"/>
    </row>
    <row r="15" spans="2:156" ht="29.25" customHeight="1">
      <c r="B15" s="884" t="s">
        <v>204</v>
      </c>
      <c r="F15" s="47"/>
      <c r="G15" s="47"/>
      <c r="H15" s="47"/>
      <c r="I15" s="47"/>
      <c r="J15" s="47"/>
      <c r="K15" s="47"/>
      <c r="L15" s="47"/>
      <c r="M15" s="47"/>
      <c r="N15" s="47"/>
      <c r="O15" s="47"/>
      <c r="R15" s="47"/>
      <c r="S15" s="47"/>
      <c r="T15" s="47"/>
      <c r="U15" s="47"/>
      <c r="V15" s="47"/>
      <c r="W15" s="47"/>
      <c r="X15" s="47"/>
      <c r="Y15" s="47"/>
      <c r="Z15" s="47"/>
      <c r="AA15" s="47"/>
      <c r="AD15" s="47"/>
      <c r="AE15" s="47"/>
      <c r="AF15" s="47"/>
      <c r="AG15" s="47"/>
      <c r="AH15" s="47"/>
      <c r="AI15" s="47"/>
      <c r="AJ15" s="47"/>
      <c r="AK15" s="47"/>
      <c r="AL15" s="47"/>
      <c r="AM15" s="47"/>
      <c r="AP15" s="47"/>
      <c r="AQ15" s="47"/>
      <c r="AR15" s="47"/>
      <c r="AS15" s="47"/>
      <c r="AT15" s="47"/>
      <c r="AU15" s="47"/>
      <c r="AV15" s="47"/>
      <c r="AW15" s="47"/>
      <c r="AX15" s="47"/>
      <c r="AY15" s="47"/>
      <c r="BB15" s="47"/>
      <c r="BC15" s="47"/>
      <c r="BD15" s="47"/>
      <c r="BE15" s="47"/>
      <c r="BF15" s="47"/>
      <c r="BG15" s="47"/>
      <c r="BH15" s="47"/>
      <c r="BI15" s="47"/>
      <c r="BJ15" s="47"/>
      <c r="BK15" s="47"/>
      <c r="BQ15" s="47"/>
      <c r="BR15" s="47"/>
      <c r="BS15" s="47"/>
      <c r="BT15" s="47"/>
      <c r="BU15" s="47"/>
      <c r="BV15" s="47"/>
      <c r="BW15" s="47"/>
      <c r="BX15" s="47"/>
      <c r="BY15" s="47"/>
      <c r="BZ15" s="47"/>
      <c r="CC15" s="47"/>
      <c r="CD15" s="47"/>
      <c r="CE15" s="47"/>
      <c r="CF15" s="47"/>
      <c r="CG15" s="47"/>
      <c r="CH15" s="47"/>
      <c r="CI15" s="47"/>
      <c r="CJ15" s="47"/>
      <c r="CK15" s="47"/>
      <c r="CL15" s="47"/>
      <c r="CO15" s="47"/>
      <c r="CP15" s="47"/>
      <c r="CQ15" s="47"/>
      <c r="CR15" s="47"/>
      <c r="CS15" s="47"/>
      <c r="CT15" s="47"/>
      <c r="CU15" s="47"/>
      <c r="CV15" s="47"/>
      <c r="CW15" s="47"/>
      <c r="CX15" s="47"/>
      <c r="DA15" s="47"/>
      <c r="DB15" s="47"/>
      <c r="DC15" s="47"/>
      <c r="DD15" s="47"/>
      <c r="DE15" s="47"/>
      <c r="DF15" s="47"/>
      <c r="DG15" s="47"/>
      <c r="DH15" s="47"/>
      <c r="DI15" s="47"/>
      <c r="DJ15" s="47"/>
      <c r="DM15" s="47"/>
      <c r="DN15" s="47"/>
      <c r="DO15" s="47"/>
      <c r="DP15" s="47"/>
      <c r="DQ15" s="47"/>
      <c r="DR15" s="47"/>
      <c r="DS15" s="47"/>
      <c r="DT15" s="47"/>
      <c r="DU15" s="47"/>
      <c r="DV15" s="47"/>
      <c r="EP15" s="660"/>
      <c r="EQ15" s="660"/>
      <c r="ER15" s="660"/>
      <c r="ES15" s="660"/>
      <c r="ET15" s="660"/>
      <c r="EU15" s="660"/>
      <c r="EV15" s="660"/>
      <c r="EW15" s="660"/>
      <c r="EX15" s="660"/>
    </row>
    <row r="16" spans="2:156" ht="12.95" customHeight="1">
      <c r="B16" s="254" t="s">
        <v>197</v>
      </c>
      <c r="C16" s="14"/>
      <c r="D16" s="349"/>
      <c r="E16" s="14"/>
      <c r="F16" s="349"/>
      <c r="G16" s="350"/>
      <c r="H16" s="350"/>
      <c r="I16" s="350"/>
      <c r="J16" s="350"/>
      <c r="K16" s="350"/>
      <c r="L16" s="350"/>
      <c r="M16" s="350"/>
      <c r="N16" s="350"/>
      <c r="O16" s="350"/>
      <c r="P16" s="263"/>
      <c r="Q16" s="14"/>
      <c r="R16" s="349"/>
      <c r="S16" s="350"/>
      <c r="T16" s="350"/>
      <c r="U16" s="350"/>
      <c r="V16" s="350"/>
      <c r="W16" s="350"/>
      <c r="X16" s="350"/>
      <c r="Y16" s="350"/>
      <c r="Z16" s="350"/>
      <c r="AA16" s="350"/>
      <c r="AB16" s="263"/>
      <c r="AC16" s="14"/>
      <c r="AD16" s="349"/>
      <c r="AE16" s="350"/>
      <c r="AF16" s="350"/>
      <c r="AG16" s="350"/>
      <c r="AH16" s="350"/>
      <c r="AI16" s="350"/>
      <c r="AJ16" s="350"/>
      <c r="AK16" s="350"/>
      <c r="AL16" s="350"/>
      <c r="AM16" s="350"/>
      <c r="AN16" s="263"/>
      <c r="AO16" s="14"/>
      <c r="AP16" s="349"/>
      <c r="AQ16" s="350"/>
      <c r="AR16" s="350"/>
      <c r="AS16" s="350"/>
      <c r="AT16" s="350"/>
      <c r="AU16" s="350"/>
      <c r="AV16" s="350"/>
      <c r="AW16" s="350"/>
      <c r="AX16" s="350"/>
      <c r="AY16" s="350"/>
      <c r="AZ16" s="263"/>
      <c r="BA16" s="14"/>
      <c r="BB16" s="349"/>
      <c r="BC16" s="350"/>
      <c r="BD16" s="350"/>
      <c r="BE16" s="350"/>
      <c r="BF16" s="350"/>
      <c r="BG16" s="350"/>
      <c r="BH16" s="350"/>
      <c r="BI16" s="350"/>
      <c r="BJ16" s="350"/>
      <c r="BK16" s="350"/>
      <c r="BL16" s="263"/>
      <c r="BM16" s="349"/>
      <c r="BN16" s="349"/>
      <c r="BO16" s="349"/>
      <c r="BP16" s="14"/>
      <c r="BQ16" s="349"/>
      <c r="BR16" s="350"/>
      <c r="BS16" s="350"/>
      <c r="BT16" s="350"/>
      <c r="BU16" s="350"/>
      <c r="BV16" s="350"/>
      <c r="BW16" s="350"/>
      <c r="BX16" s="350"/>
      <c r="BY16" s="350"/>
      <c r="BZ16" s="350"/>
      <c r="CA16" s="263"/>
      <c r="CB16" s="14"/>
      <c r="CC16" s="349"/>
      <c r="CD16" s="350"/>
      <c r="CE16" s="350"/>
      <c r="CF16" s="350"/>
      <c r="CG16" s="350"/>
      <c r="CH16" s="350"/>
      <c r="CI16" s="350"/>
      <c r="CJ16" s="350"/>
      <c r="CK16" s="350"/>
      <c r="CL16" s="350"/>
      <c r="CM16" s="263"/>
      <c r="CN16" s="14"/>
      <c r="CO16" s="349"/>
      <c r="CP16" s="350"/>
      <c r="CQ16" s="350"/>
      <c r="CR16" s="350"/>
      <c r="CS16" s="350"/>
      <c r="CT16" s="350"/>
      <c r="CU16" s="350"/>
      <c r="CV16" s="350"/>
      <c r="CW16" s="350"/>
      <c r="CX16" s="350"/>
      <c r="CY16" s="263"/>
      <c r="CZ16" s="14"/>
      <c r="DA16" s="349"/>
      <c r="DB16" s="350"/>
      <c r="DC16" s="350"/>
      <c r="DD16" s="350"/>
      <c r="DE16" s="350"/>
      <c r="DF16" s="350"/>
      <c r="DG16" s="350"/>
      <c r="DH16" s="350"/>
      <c r="DI16" s="350"/>
      <c r="DJ16" s="350"/>
      <c r="DK16" s="263"/>
      <c r="DL16" s="14"/>
      <c r="DM16" s="349"/>
      <c r="DN16" s="350"/>
      <c r="DO16" s="350"/>
      <c r="DP16" s="350"/>
      <c r="DQ16" s="350"/>
      <c r="DR16" s="350"/>
      <c r="DS16" s="350"/>
      <c r="DT16" s="350"/>
      <c r="DU16" s="350"/>
      <c r="DV16" s="350"/>
      <c r="DW16" s="263"/>
      <c r="DX16" s="349"/>
      <c r="DY16" s="349"/>
      <c r="DZ16" s="349"/>
      <c r="EA16" s="14"/>
      <c r="EB16" s="349"/>
      <c r="EC16" s="349"/>
      <c r="ED16" s="349"/>
      <c r="EE16" s="349"/>
      <c r="EF16" s="349"/>
      <c r="EG16" s="14"/>
      <c r="EH16" s="349"/>
      <c r="EI16" s="349"/>
      <c r="EJ16" s="349"/>
      <c r="EK16" s="14"/>
      <c r="EL16" s="349"/>
      <c r="EN16" s="349"/>
      <c r="EP16" s="894"/>
      <c r="EQ16" s="894"/>
      <c r="ER16" s="894"/>
      <c r="ES16" s="894"/>
      <c r="ET16" s="894"/>
      <c r="EU16" s="894"/>
      <c r="EV16" s="894"/>
      <c r="EW16" s="894"/>
      <c r="EX16" s="894"/>
      <c r="EY16" s="263"/>
      <c r="EZ16" s="14"/>
    </row>
    <row r="17" spans="2:156" ht="12.95" customHeight="1">
      <c r="B17" s="255" t="s">
        <v>198</v>
      </c>
      <c r="C17" s="6"/>
      <c r="D17" s="886"/>
      <c r="E17" s="6"/>
      <c r="F17" s="323"/>
      <c r="G17" s="282"/>
      <c r="H17" s="282"/>
      <c r="I17" s="282"/>
      <c r="J17" s="282"/>
      <c r="K17" s="282"/>
      <c r="L17" s="282"/>
      <c r="M17" s="282"/>
      <c r="N17" s="282"/>
      <c r="O17" s="282"/>
      <c r="P17" s="279"/>
      <c r="Q17" s="6"/>
      <c r="R17" s="323"/>
      <c r="S17" s="282"/>
      <c r="T17" s="282"/>
      <c r="U17" s="282"/>
      <c r="V17" s="282"/>
      <c r="W17" s="282"/>
      <c r="X17" s="282"/>
      <c r="Y17" s="282"/>
      <c r="Z17" s="282"/>
      <c r="AA17" s="282"/>
      <c r="AB17" s="279"/>
      <c r="AC17" s="6"/>
      <c r="AD17" s="323"/>
      <c r="AE17" s="282"/>
      <c r="AF17" s="282"/>
      <c r="AG17" s="282"/>
      <c r="AH17" s="282"/>
      <c r="AI17" s="282"/>
      <c r="AJ17" s="282"/>
      <c r="AK17" s="282"/>
      <c r="AL17" s="282"/>
      <c r="AM17" s="282"/>
      <c r="AN17" s="279"/>
      <c r="AO17" s="6"/>
      <c r="AP17" s="323"/>
      <c r="AQ17" s="282"/>
      <c r="AR17" s="282"/>
      <c r="AS17" s="282"/>
      <c r="AT17" s="282"/>
      <c r="AU17" s="282"/>
      <c r="AV17" s="282"/>
      <c r="AW17" s="282"/>
      <c r="AX17" s="282"/>
      <c r="AY17" s="282"/>
      <c r="AZ17" s="279"/>
      <c r="BA17" s="6"/>
      <c r="BB17" s="323"/>
      <c r="BC17" s="282"/>
      <c r="BD17" s="282"/>
      <c r="BE17" s="282"/>
      <c r="BF17" s="282"/>
      <c r="BG17" s="282"/>
      <c r="BH17" s="282"/>
      <c r="BI17" s="282"/>
      <c r="BJ17" s="282"/>
      <c r="BK17" s="282"/>
      <c r="BL17" s="279"/>
      <c r="BM17" s="886"/>
      <c r="BN17" s="886"/>
      <c r="BO17" s="886"/>
      <c r="BP17" s="6"/>
      <c r="BQ17" s="323"/>
      <c r="BR17" s="282"/>
      <c r="BS17" s="282"/>
      <c r="BT17" s="282"/>
      <c r="BU17" s="282"/>
      <c r="BV17" s="282"/>
      <c r="BW17" s="282"/>
      <c r="BX17" s="282"/>
      <c r="BY17" s="282"/>
      <c r="BZ17" s="282"/>
      <c r="CA17" s="279"/>
      <c r="CB17" s="6"/>
      <c r="CC17" s="323"/>
      <c r="CD17" s="282"/>
      <c r="CE17" s="282"/>
      <c r="CF17" s="282"/>
      <c r="CG17" s="282"/>
      <c r="CH17" s="282"/>
      <c r="CI17" s="282"/>
      <c r="CJ17" s="282"/>
      <c r="CK17" s="282"/>
      <c r="CL17" s="282"/>
      <c r="CM17" s="279"/>
      <c r="CN17" s="6"/>
      <c r="CO17" s="323"/>
      <c r="CP17" s="282"/>
      <c r="CQ17" s="282"/>
      <c r="CR17" s="282"/>
      <c r="CS17" s="282"/>
      <c r="CT17" s="282"/>
      <c r="CU17" s="282"/>
      <c r="CV17" s="282"/>
      <c r="CW17" s="282"/>
      <c r="CX17" s="282"/>
      <c r="CY17" s="279"/>
      <c r="CZ17" s="6"/>
      <c r="DA17" s="323"/>
      <c r="DB17" s="282"/>
      <c r="DC17" s="282"/>
      <c r="DD17" s="282"/>
      <c r="DE17" s="282"/>
      <c r="DF17" s="282"/>
      <c r="DG17" s="282"/>
      <c r="DH17" s="282"/>
      <c r="DI17" s="282"/>
      <c r="DJ17" s="282"/>
      <c r="DK17" s="279"/>
      <c r="DL17" s="6"/>
      <c r="DM17" s="323"/>
      <c r="DN17" s="282"/>
      <c r="DO17" s="282"/>
      <c r="DP17" s="282"/>
      <c r="DQ17" s="282"/>
      <c r="DR17" s="282"/>
      <c r="DS17" s="282"/>
      <c r="DT17" s="282"/>
      <c r="DU17" s="282"/>
      <c r="DV17" s="282"/>
      <c r="DW17" s="279"/>
      <c r="DX17" s="886"/>
      <c r="DY17" s="886"/>
      <c r="DZ17" s="886"/>
      <c r="EA17" s="6"/>
      <c r="EB17" s="886"/>
      <c r="EC17" s="886"/>
      <c r="ED17" s="886"/>
      <c r="EE17" s="886"/>
      <c r="EF17" s="886"/>
      <c r="EG17" s="6"/>
      <c r="EH17" s="886"/>
      <c r="EI17" s="886"/>
      <c r="EJ17" s="886"/>
      <c r="EK17" s="6"/>
      <c r="EL17" s="886"/>
      <c r="EN17" s="886"/>
      <c r="EP17" s="887"/>
      <c r="EQ17" s="887"/>
      <c r="ER17" s="887"/>
      <c r="ES17" s="887"/>
      <c r="ET17" s="887"/>
      <c r="EU17" s="887"/>
      <c r="EV17" s="887"/>
      <c r="EW17" s="887"/>
      <c r="EX17" s="887"/>
      <c r="EY17" s="279"/>
      <c r="EZ17" s="6"/>
    </row>
    <row r="18" spans="2:156" ht="12.95" customHeight="1">
      <c r="B18" s="888" t="s">
        <v>199</v>
      </c>
      <c r="C18" s="6"/>
      <c r="D18" s="328"/>
      <c r="E18" s="6"/>
      <c r="F18" s="324"/>
      <c r="G18" s="25"/>
      <c r="H18" s="25"/>
      <c r="I18" s="25"/>
      <c r="J18" s="25"/>
      <c r="K18" s="25"/>
      <c r="L18" s="25"/>
      <c r="M18" s="25"/>
      <c r="N18" s="25"/>
      <c r="O18" s="25"/>
      <c r="P18" s="280"/>
      <c r="Q18" s="6"/>
      <c r="R18" s="324"/>
      <c r="S18" s="25"/>
      <c r="T18" s="25"/>
      <c r="U18" s="25"/>
      <c r="V18" s="25"/>
      <c r="W18" s="25"/>
      <c r="X18" s="25"/>
      <c r="Y18" s="25"/>
      <c r="Z18" s="25"/>
      <c r="AA18" s="25"/>
      <c r="AB18" s="280"/>
      <c r="AC18" s="6"/>
      <c r="AD18" s="324"/>
      <c r="AE18" s="25"/>
      <c r="AF18" s="25"/>
      <c r="AG18" s="25"/>
      <c r="AH18" s="25"/>
      <c r="AI18" s="25"/>
      <c r="AJ18" s="25"/>
      <c r="AK18" s="25"/>
      <c r="AL18" s="25"/>
      <c r="AM18" s="25"/>
      <c r="AN18" s="280"/>
      <c r="AO18" s="6"/>
      <c r="AP18" s="324"/>
      <c r="AQ18" s="25"/>
      <c r="AR18" s="25"/>
      <c r="AS18" s="25"/>
      <c r="AT18" s="25"/>
      <c r="AU18" s="25"/>
      <c r="AV18" s="25"/>
      <c r="AW18" s="25"/>
      <c r="AX18" s="25"/>
      <c r="AY18" s="25"/>
      <c r="AZ18" s="280"/>
      <c r="BA18" s="6"/>
      <c r="BB18" s="324"/>
      <c r="BC18" s="25"/>
      <c r="BD18" s="25"/>
      <c r="BE18" s="25"/>
      <c r="BF18" s="25"/>
      <c r="BG18" s="25"/>
      <c r="BH18" s="25"/>
      <c r="BI18" s="25"/>
      <c r="BJ18" s="25"/>
      <c r="BK18" s="25"/>
      <c r="BL18" s="280"/>
      <c r="BM18" s="328"/>
      <c r="BN18" s="328"/>
      <c r="BO18" s="328"/>
      <c r="BP18" s="6"/>
      <c r="BQ18" s="324"/>
      <c r="BR18" s="25"/>
      <c r="BS18" s="25"/>
      <c r="BT18" s="25"/>
      <c r="BU18" s="25"/>
      <c r="BV18" s="25"/>
      <c r="BW18" s="25"/>
      <c r="BX18" s="25"/>
      <c r="BY18" s="25"/>
      <c r="BZ18" s="25"/>
      <c r="CA18" s="280"/>
      <c r="CB18" s="6"/>
      <c r="CC18" s="324"/>
      <c r="CD18" s="25"/>
      <c r="CE18" s="25"/>
      <c r="CF18" s="25"/>
      <c r="CG18" s="25"/>
      <c r="CH18" s="25"/>
      <c r="CI18" s="25"/>
      <c r="CJ18" s="25"/>
      <c r="CK18" s="25"/>
      <c r="CL18" s="25"/>
      <c r="CM18" s="280"/>
      <c r="CN18" s="6"/>
      <c r="CO18" s="324"/>
      <c r="CP18" s="25"/>
      <c r="CQ18" s="25"/>
      <c r="CR18" s="25"/>
      <c r="CS18" s="25"/>
      <c r="CT18" s="25"/>
      <c r="CU18" s="25"/>
      <c r="CV18" s="25"/>
      <c r="CW18" s="25"/>
      <c r="CX18" s="25"/>
      <c r="CY18" s="280"/>
      <c r="CZ18" s="6"/>
      <c r="DA18" s="324"/>
      <c r="DB18" s="25"/>
      <c r="DC18" s="25"/>
      <c r="DD18" s="25"/>
      <c r="DE18" s="25"/>
      <c r="DF18" s="25"/>
      <c r="DG18" s="25"/>
      <c r="DH18" s="25"/>
      <c r="DI18" s="25"/>
      <c r="DJ18" s="25"/>
      <c r="DK18" s="280"/>
      <c r="DL18" s="6"/>
      <c r="DM18" s="324"/>
      <c r="DN18" s="25"/>
      <c r="DO18" s="25"/>
      <c r="DP18" s="25"/>
      <c r="DQ18" s="25"/>
      <c r="DR18" s="25"/>
      <c r="DS18" s="25"/>
      <c r="DT18" s="25"/>
      <c r="DU18" s="25"/>
      <c r="DV18" s="25"/>
      <c r="DW18" s="280"/>
      <c r="DX18" s="328"/>
      <c r="DY18" s="328"/>
      <c r="DZ18" s="328"/>
      <c r="EA18" s="6"/>
      <c r="EB18" s="328"/>
      <c r="EC18" s="328"/>
      <c r="ED18" s="328"/>
      <c r="EE18" s="328"/>
      <c r="EF18" s="328"/>
      <c r="EG18" s="6"/>
      <c r="EH18" s="328"/>
      <c r="EI18" s="328"/>
      <c r="EJ18" s="328"/>
      <c r="EK18" s="6"/>
      <c r="EL18" s="328"/>
      <c r="EN18" s="328"/>
      <c r="EP18" s="148"/>
      <c r="EQ18" s="148"/>
      <c r="ER18" s="148"/>
      <c r="ES18" s="148"/>
      <c r="ET18" s="148"/>
      <c r="EU18" s="148"/>
      <c r="EV18" s="148"/>
      <c r="EW18" s="148"/>
      <c r="EX18" s="148"/>
      <c r="EY18" s="280"/>
      <c r="EZ18" s="6"/>
    </row>
    <row r="19" spans="2:156" ht="12.95" customHeight="1">
      <c r="B19" s="888" t="s">
        <v>200</v>
      </c>
      <c r="C19" s="6"/>
      <c r="D19" s="328"/>
      <c r="E19" s="6"/>
      <c r="F19" s="324"/>
      <c r="G19" s="25"/>
      <c r="H19" s="25"/>
      <c r="I19" s="25"/>
      <c r="J19" s="25"/>
      <c r="K19" s="25"/>
      <c r="L19" s="25"/>
      <c r="M19" s="25"/>
      <c r="N19" s="25"/>
      <c r="O19" s="25"/>
      <c r="P19" s="280"/>
      <c r="Q19" s="6"/>
      <c r="R19" s="324"/>
      <c r="S19" s="25"/>
      <c r="T19" s="25"/>
      <c r="U19" s="25"/>
      <c r="V19" s="25"/>
      <c r="W19" s="25"/>
      <c r="X19" s="25"/>
      <c r="Y19" s="25"/>
      <c r="Z19" s="25"/>
      <c r="AA19" s="25"/>
      <c r="AB19" s="280"/>
      <c r="AC19" s="6"/>
      <c r="AD19" s="324"/>
      <c r="AE19" s="25"/>
      <c r="AF19" s="25"/>
      <c r="AG19" s="25"/>
      <c r="AH19" s="25"/>
      <c r="AI19" s="25"/>
      <c r="AJ19" s="25"/>
      <c r="AK19" s="25"/>
      <c r="AL19" s="25"/>
      <c r="AM19" s="25"/>
      <c r="AN19" s="280"/>
      <c r="AO19" s="6"/>
      <c r="AP19" s="324"/>
      <c r="AQ19" s="25"/>
      <c r="AR19" s="25"/>
      <c r="AS19" s="25"/>
      <c r="AT19" s="25"/>
      <c r="AU19" s="25"/>
      <c r="AV19" s="25"/>
      <c r="AW19" s="25"/>
      <c r="AX19" s="25"/>
      <c r="AY19" s="25"/>
      <c r="AZ19" s="280"/>
      <c r="BA19" s="6"/>
      <c r="BB19" s="324"/>
      <c r="BC19" s="25"/>
      <c r="BD19" s="25"/>
      <c r="BE19" s="25"/>
      <c r="BF19" s="25"/>
      <c r="BG19" s="25"/>
      <c r="BH19" s="25"/>
      <c r="BI19" s="25"/>
      <c r="BJ19" s="25"/>
      <c r="BK19" s="25"/>
      <c r="BL19" s="280"/>
      <c r="BM19" s="328"/>
      <c r="BN19" s="328"/>
      <c r="BO19" s="328"/>
      <c r="BP19" s="6"/>
      <c r="BQ19" s="324"/>
      <c r="BR19" s="25"/>
      <c r="BS19" s="25"/>
      <c r="BT19" s="25"/>
      <c r="BU19" s="25"/>
      <c r="BV19" s="25"/>
      <c r="BW19" s="25"/>
      <c r="BX19" s="25"/>
      <c r="BY19" s="25"/>
      <c r="BZ19" s="25"/>
      <c r="CA19" s="280"/>
      <c r="CB19" s="6"/>
      <c r="CC19" s="324"/>
      <c r="CD19" s="25"/>
      <c r="CE19" s="25"/>
      <c r="CF19" s="25"/>
      <c r="CG19" s="25"/>
      <c r="CH19" s="25"/>
      <c r="CI19" s="25"/>
      <c r="CJ19" s="25"/>
      <c r="CK19" s="25"/>
      <c r="CL19" s="25"/>
      <c r="CM19" s="280"/>
      <c r="CN19" s="6"/>
      <c r="CO19" s="324"/>
      <c r="CP19" s="25"/>
      <c r="CQ19" s="25"/>
      <c r="CR19" s="25"/>
      <c r="CS19" s="25"/>
      <c r="CT19" s="25"/>
      <c r="CU19" s="25"/>
      <c r="CV19" s="25"/>
      <c r="CW19" s="25"/>
      <c r="CX19" s="25"/>
      <c r="CY19" s="280"/>
      <c r="CZ19" s="6"/>
      <c r="DA19" s="324"/>
      <c r="DB19" s="25"/>
      <c r="DC19" s="25"/>
      <c r="DD19" s="25"/>
      <c r="DE19" s="25"/>
      <c r="DF19" s="25"/>
      <c r="DG19" s="25"/>
      <c r="DH19" s="25"/>
      <c r="DI19" s="25"/>
      <c r="DJ19" s="25"/>
      <c r="DK19" s="280"/>
      <c r="DL19" s="6"/>
      <c r="DM19" s="324"/>
      <c r="DN19" s="25"/>
      <c r="DO19" s="25"/>
      <c r="DP19" s="25"/>
      <c r="DQ19" s="25"/>
      <c r="DR19" s="25"/>
      <c r="DS19" s="25"/>
      <c r="DT19" s="25"/>
      <c r="DU19" s="25"/>
      <c r="DV19" s="25"/>
      <c r="DW19" s="280"/>
      <c r="DX19" s="328"/>
      <c r="DY19" s="328"/>
      <c r="DZ19" s="328"/>
      <c r="EA19" s="6"/>
      <c r="EB19" s="328"/>
      <c r="EC19" s="328"/>
      <c r="ED19" s="328"/>
      <c r="EE19" s="328"/>
      <c r="EF19" s="328"/>
      <c r="EG19" s="6"/>
      <c r="EH19" s="328"/>
      <c r="EI19" s="328"/>
      <c r="EJ19" s="328"/>
      <c r="EK19" s="6"/>
      <c r="EL19" s="328"/>
      <c r="EN19" s="328"/>
      <c r="EP19" s="148"/>
      <c r="EQ19" s="148"/>
      <c r="ER19" s="148"/>
      <c r="ES19" s="148"/>
      <c r="ET19" s="148"/>
      <c r="EU19" s="148"/>
      <c r="EV19" s="148"/>
      <c r="EW19" s="148"/>
      <c r="EX19" s="148"/>
      <c r="EY19" s="280"/>
      <c r="EZ19" s="6"/>
    </row>
    <row r="20" spans="2:156" ht="12.95" customHeight="1">
      <c r="B20" s="889" t="s">
        <v>201</v>
      </c>
      <c r="C20" s="6"/>
      <c r="D20" s="328"/>
      <c r="E20" s="6"/>
      <c r="F20" s="324"/>
      <c r="G20" s="25"/>
      <c r="H20" s="25"/>
      <c r="I20" s="25"/>
      <c r="J20" s="25"/>
      <c r="K20" s="25"/>
      <c r="L20" s="25"/>
      <c r="M20" s="25"/>
      <c r="N20" s="25"/>
      <c r="O20" s="25"/>
      <c r="P20" s="280"/>
      <c r="Q20" s="6"/>
      <c r="R20" s="324"/>
      <c r="S20" s="25"/>
      <c r="T20" s="25"/>
      <c r="U20" s="25"/>
      <c r="V20" s="25"/>
      <c r="W20" s="25"/>
      <c r="X20" s="25"/>
      <c r="Y20" s="25"/>
      <c r="Z20" s="25"/>
      <c r="AA20" s="25"/>
      <c r="AB20" s="280"/>
      <c r="AC20" s="6"/>
      <c r="AD20" s="324"/>
      <c r="AE20" s="25"/>
      <c r="AF20" s="25"/>
      <c r="AG20" s="25"/>
      <c r="AH20" s="25"/>
      <c r="AI20" s="25"/>
      <c r="AJ20" s="25"/>
      <c r="AK20" s="25"/>
      <c r="AL20" s="25"/>
      <c r="AM20" s="25"/>
      <c r="AN20" s="280"/>
      <c r="AO20" s="6"/>
      <c r="AP20" s="324"/>
      <c r="AQ20" s="25"/>
      <c r="AR20" s="25"/>
      <c r="AS20" s="25"/>
      <c r="AT20" s="25"/>
      <c r="AU20" s="25"/>
      <c r="AV20" s="25"/>
      <c r="AW20" s="25"/>
      <c r="AX20" s="25"/>
      <c r="AY20" s="25"/>
      <c r="AZ20" s="280"/>
      <c r="BA20" s="6"/>
      <c r="BB20" s="324"/>
      <c r="BC20" s="25"/>
      <c r="BD20" s="25"/>
      <c r="BE20" s="25"/>
      <c r="BF20" s="25"/>
      <c r="BG20" s="25"/>
      <c r="BH20" s="25"/>
      <c r="BI20" s="25"/>
      <c r="BJ20" s="25"/>
      <c r="BK20" s="25"/>
      <c r="BL20" s="280"/>
      <c r="BM20" s="328"/>
      <c r="BN20" s="328"/>
      <c r="BO20" s="328"/>
      <c r="BP20" s="6"/>
      <c r="BQ20" s="324"/>
      <c r="BR20" s="25"/>
      <c r="BS20" s="25"/>
      <c r="BT20" s="25"/>
      <c r="BU20" s="25"/>
      <c r="BV20" s="25"/>
      <c r="BW20" s="25"/>
      <c r="BX20" s="25"/>
      <c r="BY20" s="25"/>
      <c r="BZ20" s="25"/>
      <c r="CA20" s="280"/>
      <c r="CB20" s="6"/>
      <c r="CC20" s="324"/>
      <c r="CD20" s="25"/>
      <c r="CE20" s="25"/>
      <c r="CF20" s="25"/>
      <c r="CG20" s="25"/>
      <c r="CH20" s="25"/>
      <c r="CI20" s="25"/>
      <c r="CJ20" s="25"/>
      <c r="CK20" s="25"/>
      <c r="CL20" s="25"/>
      <c r="CM20" s="280"/>
      <c r="CN20" s="6"/>
      <c r="CO20" s="324"/>
      <c r="CP20" s="25"/>
      <c r="CQ20" s="25"/>
      <c r="CR20" s="25"/>
      <c r="CS20" s="25"/>
      <c r="CT20" s="25"/>
      <c r="CU20" s="25"/>
      <c r="CV20" s="25"/>
      <c r="CW20" s="25"/>
      <c r="CX20" s="25"/>
      <c r="CY20" s="280"/>
      <c r="CZ20" s="6"/>
      <c r="DA20" s="324"/>
      <c r="DB20" s="25"/>
      <c r="DC20" s="25"/>
      <c r="DD20" s="25"/>
      <c r="DE20" s="25"/>
      <c r="DF20" s="25"/>
      <c r="DG20" s="25"/>
      <c r="DH20" s="25"/>
      <c r="DI20" s="25"/>
      <c r="DJ20" s="25"/>
      <c r="DK20" s="280"/>
      <c r="DL20" s="6"/>
      <c r="DM20" s="324"/>
      <c r="DN20" s="25"/>
      <c r="DO20" s="25"/>
      <c r="DP20" s="25"/>
      <c r="DQ20" s="25"/>
      <c r="DR20" s="25"/>
      <c r="DS20" s="25"/>
      <c r="DT20" s="25"/>
      <c r="DU20" s="25"/>
      <c r="DV20" s="25"/>
      <c r="DW20" s="280"/>
      <c r="DX20" s="328"/>
      <c r="DY20" s="328"/>
      <c r="DZ20" s="328"/>
      <c r="EA20" s="6"/>
      <c r="EB20" s="328"/>
      <c r="EC20" s="328"/>
      <c r="ED20" s="328"/>
      <c r="EE20" s="328"/>
      <c r="EF20" s="328"/>
      <c r="EG20" s="6"/>
      <c r="EH20" s="328"/>
      <c r="EI20" s="328"/>
      <c r="EJ20" s="328"/>
      <c r="EK20" s="6"/>
      <c r="EL20" s="328"/>
      <c r="EN20" s="328"/>
      <c r="EP20" s="148"/>
      <c r="EQ20" s="148"/>
      <c r="ER20" s="148"/>
      <c r="ES20" s="148"/>
      <c r="ET20" s="148"/>
      <c r="EU20" s="148"/>
      <c r="EV20" s="148"/>
      <c r="EW20" s="148"/>
      <c r="EX20" s="148"/>
      <c r="EY20" s="280"/>
      <c r="EZ20" s="6"/>
    </row>
    <row r="21" spans="2:156" ht="12.95" hidden="1" customHeight="1">
      <c r="B21" s="889" t="s">
        <v>202</v>
      </c>
      <c r="C21" s="6"/>
      <c r="D21" s="328"/>
      <c r="E21" s="6"/>
      <c r="F21" s="324"/>
      <c r="G21" s="25"/>
      <c r="H21" s="25"/>
      <c r="I21" s="25"/>
      <c r="J21" s="25"/>
      <c r="K21" s="25"/>
      <c r="L21" s="25"/>
      <c r="M21" s="25"/>
      <c r="N21" s="25"/>
      <c r="O21" s="25"/>
      <c r="P21" s="280"/>
      <c r="Q21" s="6"/>
      <c r="R21" s="324"/>
      <c r="S21" s="25"/>
      <c r="T21" s="25"/>
      <c r="U21" s="25"/>
      <c r="V21" s="25"/>
      <c r="W21" s="25"/>
      <c r="X21" s="25"/>
      <c r="Y21" s="25"/>
      <c r="Z21" s="25"/>
      <c r="AA21" s="25"/>
      <c r="AB21" s="280"/>
      <c r="AC21" s="6"/>
      <c r="AD21" s="324"/>
      <c r="AE21" s="25"/>
      <c r="AF21" s="25"/>
      <c r="AG21" s="25"/>
      <c r="AH21" s="25"/>
      <c r="AI21" s="25"/>
      <c r="AJ21" s="25"/>
      <c r="AK21" s="25"/>
      <c r="AL21" s="25"/>
      <c r="AM21" s="25"/>
      <c r="AN21" s="280"/>
      <c r="AO21" s="6"/>
      <c r="AP21" s="324"/>
      <c r="AQ21" s="25"/>
      <c r="AR21" s="25"/>
      <c r="AS21" s="25"/>
      <c r="AT21" s="25"/>
      <c r="AU21" s="25"/>
      <c r="AV21" s="25"/>
      <c r="AW21" s="25"/>
      <c r="AX21" s="25"/>
      <c r="AY21" s="25"/>
      <c r="AZ21" s="280"/>
      <c r="BA21" s="6"/>
      <c r="BB21" s="324"/>
      <c r="BC21" s="25"/>
      <c r="BD21" s="25"/>
      <c r="BE21" s="25"/>
      <c r="BF21" s="25"/>
      <c r="BG21" s="25"/>
      <c r="BH21" s="25"/>
      <c r="BI21" s="25"/>
      <c r="BJ21" s="25"/>
      <c r="BK21" s="25"/>
      <c r="BL21" s="280"/>
      <c r="BM21" s="328"/>
      <c r="BN21" s="328"/>
      <c r="BO21" s="328"/>
      <c r="BP21" s="6"/>
      <c r="BQ21" s="324"/>
      <c r="BR21" s="25"/>
      <c r="BS21" s="25"/>
      <c r="BT21" s="25"/>
      <c r="BU21" s="25"/>
      <c r="BV21" s="25"/>
      <c r="BW21" s="25"/>
      <c r="BX21" s="25"/>
      <c r="BY21" s="25"/>
      <c r="BZ21" s="25"/>
      <c r="CA21" s="280"/>
      <c r="CB21" s="6"/>
      <c r="CC21" s="324"/>
      <c r="CD21" s="25"/>
      <c r="CE21" s="25"/>
      <c r="CF21" s="25"/>
      <c r="CG21" s="25"/>
      <c r="CH21" s="25"/>
      <c r="CI21" s="25"/>
      <c r="CJ21" s="25"/>
      <c r="CK21" s="25"/>
      <c r="CL21" s="25"/>
      <c r="CM21" s="280"/>
      <c r="CN21" s="6"/>
      <c r="CO21" s="324"/>
      <c r="CP21" s="25"/>
      <c r="CQ21" s="25"/>
      <c r="CR21" s="25"/>
      <c r="CS21" s="25"/>
      <c r="CT21" s="25"/>
      <c r="CU21" s="25"/>
      <c r="CV21" s="25"/>
      <c r="CW21" s="25"/>
      <c r="CX21" s="25"/>
      <c r="CY21" s="280"/>
      <c r="CZ21" s="6"/>
      <c r="DA21" s="324"/>
      <c r="DB21" s="25"/>
      <c r="DC21" s="25"/>
      <c r="DD21" s="25"/>
      <c r="DE21" s="25"/>
      <c r="DF21" s="25"/>
      <c r="DG21" s="25"/>
      <c r="DH21" s="25"/>
      <c r="DI21" s="25"/>
      <c r="DJ21" s="25"/>
      <c r="DK21" s="280"/>
      <c r="DL21" s="6"/>
      <c r="DM21" s="324"/>
      <c r="DN21" s="25"/>
      <c r="DO21" s="25"/>
      <c r="DP21" s="25"/>
      <c r="DQ21" s="25"/>
      <c r="DR21" s="25"/>
      <c r="DS21" s="25"/>
      <c r="DT21" s="25"/>
      <c r="DU21" s="25"/>
      <c r="DV21" s="25"/>
      <c r="DW21" s="280"/>
      <c r="DX21" s="328"/>
      <c r="DY21" s="328"/>
      <c r="DZ21" s="328"/>
      <c r="EA21" s="6"/>
      <c r="EB21" s="328"/>
      <c r="EC21" s="328"/>
      <c r="ED21" s="328"/>
      <c r="EE21" s="328"/>
      <c r="EF21" s="328"/>
      <c r="EG21" s="6"/>
      <c r="EH21" s="328"/>
      <c r="EI21" s="328"/>
      <c r="EJ21" s="328"/>
      <c r="EK21" s="6"/>
      <c r="EL21" s="328"/>
      <c r="EN21" s="328"/>
      <c r="EP21" s="148"/>
      <c r="EQ21" s="148"/>
      <c r="ER21" s="148"/>
      <c r="ES21" s="148"/>
      <c r="ET21" s="148"/>
      <c r="EU21" s="148"/>
      <c r="EV21" s="148"/>
      <c r="EW21" s="148"/>
      <c r="EX21" s="148"/>
      <c r="EY21" s="280"/>
      <c r="EZ21" s="6"/>
    </row>
    <row r="22" spans="2:156" ht="12.95" customHeight="1">
      <c r="B22" s="890" t="s">
        <v>203</v>
      </c>
      <c r="C22" s="6"/>
      <c r="D22" s="891"/>
      <c r="E22" s="6"/>
      <c r="F22" s="891"/>
      <c r="G22" s="228"/>
      <c r="H22" s="228"/>
      <c r="I22" s="228"/>
      <c r="J22" s="228"/>
      <c r="K22" s="228"/>
      <c r="L22" s="228"/>
      <c r="M22" s="228"/>
      <c r="N22" s="228"/>
      <c r="O22" s="228"/>
      <c r="P22" s="2088"/>
      <c r="Q22" s="6"/>
      <c r="R22" s="891"/>
      <c r="S22" s="228"/>
      <c r="T22" s="228"/>
      <c r="U22" s="228"/>
      <c r="V22" s="228"/>
      <c r="W22" s="228"/>
      <c r="X22" s="228"/>
      <c r="Y22" s="228"/>
      <c r="Z22" s="228"/>
      <c r="AA22" s="228"/>
      <c r="AB22" s="892"/>
      <c r="AC22" s="6"/>
      <c r="AD22" s="891"/>
      <c r="AE22" s="228"/>
      <c r="AF22" s="228"/>
      <c r="AG22" s="228"/>
      <c r="AH22" s="228"/>
      <c r="AI22" s="228"/>
      <c r="AJ22" s="228"/>
      <c r="AK22" s="228"/>
      <c r="AL22" s="228"/>
      <c r="AM22" s="228"/>
      <c r="AN22" s="892"/>
      <c r="AO22" s="6"/>
      <c r="AP22" s="891"/>
      <c r="AQ22" s="228"/>
      <c r="AR22" s="228"/>
      <c r="AS22" s="228"/>
      <c r="AT22" s="228"/>
      <c r="AU22" s="228"/>
      <c r="AV22" s="228"/>
      <c r="AW22" s="228"/>
      <c r="AX22" s="228"/>
      <c r="AY22" s="228"/>
      <c r="AZ22" s="892"/>
      <c r="BA22" s="6"/>
      <c r="BB22" s="891"/>
      <c r="BC22" s="228"/>
      <c r="BD22" s="228"/>
      <c r="BE22" s="228"/>
      <c r="BF22" s="228"/>
      <c r="BG22" s="228"/>
      <c r="BH22" s="228"/>
      <c r="BI22" s="228"/>
      <c r="BJ22" s="228"/>
      <c r="BK22" s="228"/>
      <c r="BL22" s="892"/>
      <c r="BM22" s="891"/>
      <c r="BN22" s="891"/>
      <c r="BO22" s="891"/>
      <c r="BP22" s="6"/>
      <c r="BQ22" s="891"/>
      <c r="BR22" s="228"/>
      <c r="BS22" s="228"/>
      <c r="BT22" s="228"/>
      <c r="BU22" s="228"/>
      <c r="BV22" s="228"/>
      <c r="BW22" s="228"/>
      <c r="BX22" s="228"/>
      <c r="BY22" s="228"/>
      <c r="BZ22" s="228"/>
      <c r="CA22" s="2088"/>
      <c r="CB22" s="6"/>
      <c r="CC22" s="891"/>
      <c r="CD22" s="228"/>
      <c r="CE22" s="228"/>
      <c r="CF22" s="228"/>
      <c r="CG22" s="228"/>
      <c r="CH22" s="228"/>
      <c r="CI22" s="228"/>
      <c r="CJ22" s="228"/>
      <c r="CK22" s="228"/>
      <c r="CL22" s="228"/>
      <c r="CM22" s="892"/>
      <c r="CN22" s="6"/>
      <c r="CO22" s="891"/>
      <c r="CP22" s="228"/>
      <c r="CQ22" s="228"/>
      <c r="CR22" s="228"/>
      <c r="CS22" s="228"/>
      <c r="CT22" s="228"/>
      <c r="CU22" s="228"/>
      <c r="CV22" s="228"/>
      <c r="CW22" s="228"/>
      <c r="CX22" s="228"/>
      <c r="CY22" s="892"/>
      <c r="CZ22" s="6"/>
      <c r="DA22" s="891"/>
      <c r="DB22" s="228"/>
      <c r="DC22" s="228"/>
      <c r="DD22" s="228"/>
      <c r="DE22" s="228"/>
      <c r="DF22" s="228"/>
      <c r="DG22" s="228"/>
      <c r="DH22" s="228"/>
      <c r="DI22" s="228"/>
      <c r="DJ22" s="228"/>
      <c r="DK22" s="892"/>
      <c r="DL22" s="6"/>
      <c r="DM22" s="891"/>
      <c r="DN22" s="228"/>
      <c r="DO22" s="228"/>
      <c r="DP22" s="228"/>
      <c r="DQ22" s="228"/>
      <c r="DR22" s="228"/>
      <c r="DS22" s="228"/>
      <c r="DT22" s="228"/>
      <c r="DU22" s="228"/>
      <c r="DV22" s="228"/>
      <c r="DW22" s="892"/>
      <c r="DX22" s="891"/>
      <c r="DY22" s="891"/>
      <c r="DZ22" s="891"/>
      <c r="EA22" s="6"/>
      <c r="EB22" s="891"/>
      <c r="EC22" s="891"/>
      <c r="ED22" s="891"/>
      <c r="EE22" s="891"/>
      <c r="EF22" s="891"/>
      <c r="EG22" s="6"/>
      <c r="EH22" s="891"/>
      <c r="EI22" s="891"/>
      <c r="EJ22" s="891"/>
      <c r="EK22" s="6"/>
      <c r="EL22" s="891"/>
      <c r="EN22" s="891"/>
      <c r="EP22" s="683"/>
      <c r="EQ22" s="683"/>
      <c r="ER22" s="683"/>
      <c r="ES22" s="683"/>
      <c r="ET22" s="683"/>
      <c r="EU22" s="683"/>
      <c r="EV22" s="683"/>
      <c r="EW22" s="683"/>
      <c r="EX22" s="683"/>
      <c r="EY22" s="892"/>
      <c r="EZ22" s="6"/>
    </row>
    <row r="23" spans="2:156" ht="6" customHeight="1">
      <c r="C23" s="6"/>
      <c r="D23" s="680"/>
      <c r="E23" s="6"/>
      <c r="F23" s="148"/>
      <c r="G23" s="25"/>
      <c r="H23" s="25"/>
      <c r="I23" s="25"/>
      <c r="J23" s="25"/>
      <c r="K23" s="25"/>
      <c r="L23" s="25"/>
      <c r="M23" s="25"/>
      <c r="N23" s="25"/>
      <c r="O23" s="25"/>
      <c r="P23" s="10"/>
      <c r="Q23" s="6"/>
      <c r="R23" s="148"/>
      <c r="S23" s="25"/>
      <c r="T23" s="25"/>
      <c r="U23" s="25"/>
      <c r="V23" s="25"/>
      <c r="W23" s="25"/>
      <c r="X23" s="25"/>
      <c r="Y23" s="25"/>
      <c r="Z23" s="25"/>
      <c r="AA23" s="25"/>
      <c r="AB23" s="10"/>
      <c r="AC23" s="6"/>
      <c r="AD23" s="148"/>
      <c r="AE23" s="25"/>
      <c r="AF23" s="25"/>
      <c r="AG23" s="25"/>
      <c r="AH23" s="25"/>
      <c r="AI23" s="25"/>
      <c r="AJ23" s="25"/>
      <c r="AK23" s="25"/>
      <c r="AL23" s="25"/>
      <c r="AM23" s="25"/>
      <c r="AN23" s="10"/>
      <c r="AO23" s="6"/>
      <c r="AP23" s="148"/>
      <c r="AQ23" s="25"/>
      <c r="AR23" s="25"/>
      <c r="AS23" s="25"/>
      <c r="AT23" s="25"/>
      <c r="AU23" s="25"/>
      <c r="AV23" s="25"/>
      <c r="AW23" s="25"/>
      <c r="AX23" s="25"/>
      <c r="AY23" s="25"/>
      <c r="AZ23" s="10"/>
      <c r="BA23" s="6"/>
      <c r="BB23" s="148"/>
      <c r="BC23" s="25"/>
      <c r="BD23" s="25"/>
      <c r="BE23" s="25"/>
      <c r="BF23" s="25"/>
      <c r="BG23" s="25"/>
      <c r="BH23" s="25"/>
      <c r="BI23" s="25"/>
      <c r="BJ23" s="25"/>
      <c r="BK23" s="25"/>
      <c r="BL23" s="10"/>
      <c r="BM23" s="680"/>
      <c r="BN23" s="680"/>
      <c r="BO23" s="680"/>
      <c r="BP23" s="6"/>
      <c r="BQ23" s="148"/>
      <c r="BR23" s="25"/>
      <c r="BS23" s="25"/>
      <c r="BT23" s="25"/>
      <c r="BU23" s="25"/>
      <c r="BV23" s="25"/>
      <c r="BW23" s="25"/>
      <c r="BX23" s="25"/>
      <c r="BY23" s="25"/>
      <c r="BZ23" s="25"/>
      <c r="CA23" s="10"/>
      <c r="CB23" s="6"/>
      <c r="CC23" s="148"/>
      <c r="CD23" s="25"/>
      <c r="CE23" s="25"/>
      <c r="CF23" s="25"/>
      <c r="CG23" s="25"/>
      <c r="CH23" s="25"/>
      <c r="CI23" s="25"/>
      <c r="CJ23" s="25"/>
      <c r="CK23" s="25"/>
      <c r="CL23" s="25"/>
      <c r="CM23" s="10"/>
      <c r="CN23" s="6"/>
      <c r="CO23" s="148"/>
      <c r="CP23" s="25"/>
      <c r="CQ23" s="25"/>
      <c r="CR23" s="25"/>
      <c r="CS23" s="25"/>
      <c r="CT23" s="25"/>
      <c r="CU23" s="25"/>
      <c r="CV23" s="25"/>
      <c r="CW23" s="25"/>
      <c r="CX23" s="25"/>
      <c r="CY23" s="10"/>
      <c r="CZ23" s="6"/>
      <c r="DA23" s="148"/>
      <c r="DB23" s="25"/>
      <c r="DC23" s="25"/>
      <c r="DD23" s="25"/>
      <c r="DE23" s="25"/>
      <c r="DF23" s="25"/>
      <c r="DG23" s="25"/>
      <c r="DH23" s="25"/>
      <c r="DI23" s="25"/>
      <c r="DJ23" s="25"/>
      <c r="DK23" s="10"/>
      <c r="DL23" s="6"/>
      <c r="DM23" s="148"/>
      <c r="DN23" s="25"/>
      <c r="DO23" s="25"/>
      <c r="DP23" s="25"/>
      <c r="DQ23" s="25"/>
      <c r="DR23" s="25"/>
      <c r="DS23" s="25"/>
      <c r="DT23" s="25"/>
      <c r="DU23" s="25"/>
      <c r="DV23" s="25"/>
      <c r="DW23" s="10"/>
      <c r="DX23" s="680"/>
      <c r="DY23" s="680"/>
      <c r="DZ23" s="680"/>
      <c r="EA23" s="6"/>
      <c r="EB23" s="680"/>
      <c r="EC23" s="680"/>
      <c r="ED23" s="680"/>
      <c r="EE23" s="680"/>
      <c r="EF23" s="680"/>
      <c r="EG23" s="6"/>
      <c r="EH23" s="680"/>
      <c r="EI23" s="680"/>
      <c r="EJ23" s="680"/>
      <c r="EK23" s="6"/>
      <c r="EL23" s="680"/>
      <c r="EN23" s="680"/>
      <c r="EP23" s="680"/>
      <c r="EQ23" s="680"/>
      <c r="ER23" s="680"/>
      <c r="ES23" s="680"/>
      <c r="ET23" s="680"/>
      <c r="EU23" s="680"/>
      <c r="EV23" s="680"/>
      <c r="EW23" s="893"/>
      <c r="EX23" s="680"/>
      <c r="EY23" s="10"/>
      <c r="EZ23" s="6"/>
    </row>
    <row r="24" spans="2:156" ht="29.25" customHeight="1">
      <c r="B24" s="884" t="s">
        <v>205</v>
      </c>
      <c r="G24" s="895"/>
      <c r="S24" s="895"/>
      <c r="AE24" s="895"/>
      <c r="AQ24" s="895"/>
      <c r="BC24" s="895"/>
      <c r="BR24" s="895"/>
      <c r="CD24" s="895"/>
      <c r="CP24" s="895"/>
      <c r="DB24" s="895"/>
      <c r="DN24" s="895"/>
      <c r="EP24" s="660"/>
      <c r="EQ24" s="660"/>
      <c r="ER24" s="660"/>
      <c r="ES24" s="660"/>
      <c r="ET24" s="660"/>
      <c r="EU24" s="660"/>
      <c r="EV24" s="660"/>
      <c r="EW24" s="660"/>
      <c r="EX24" s="660"/>
    </row>
    <row r="25" spans="2:156" ht="12.95" customHeight="1">
      <c r="B25" s="254" t="s">
        <v>197</v>
      </c>
      <c r="C25" s="14"/>
      <c r="D25" s="676"/>
      <c r="E25" s="14"/>
      <c r="F25" s="349"/>
      <c r="G25" s="350"/>
      <c r="H25" s="350"/>
      <c r="I25" s="350"/>
      <c r="J25" s="350"/>
      <c r="K25" s="350"/>
      <c r="L25" s="350"/>
      <c r="M25" s="350"/>
      <c r="N25" s="350"/>
      <c r="O25" s="350"/>
      <c r="P25" s="263"/>
      <c r="Q25" s="14"/>
      <c r="R25" s="349"/>
      <c r="S25" s="350"/>
      <c r="T25" s="350"/>
      <c r="U25" s="350"/>
      <c r="V25" s="350"/>
      <c r="W25" s="350"/>
      <c r="X25" s="350"/>
      <c r="Y25" s="350"/>
      <c r="Z25" s="350"/>
      <c r="AA25" s="350"/>
      <c r="AB25" s="263"/>
      <c r="AC25" s="14"/>
      <c r="AD25" s="349"/>
      <c r="AE25" s="350"/>
      <c r="AF25" s="350"/>
      <c r="AG25" s="350"/>
      <c r="AH25" s="350"/>
      <c r="AI25" s="350"/>
      <c r="AJ25" s="350"/>
      <c r="AK25" s="350"/>
      <c r="AL25" s="350"/>
      <c r="AM25" s="350"/>
      <c r="AN25" s="263"/>
      <c r="AO25" s="14"/>
      <c r="AP25" s="349"/>
      <c r="AQ25" s="350"/>
      <c r="AR25" s="350"/>
      <c r="AS25" s="350"/>
      <c r="AT25" s="350"/>
      <c r="AU25" s="350"/>
      <c r="AV25" s="350"/>
      <c r="AW25" s="350"/>
      <c r="AX25" s="350"/>
      <c r="AY25" s="350"/>
      <c r="AZ25" s="263"/>
      <c r="BA25" s="14"/>
      <c r="BB25" s="349"/>
      <c r="BC25" s="350"/>
      <c r="BD25" s="350"/>
      <c r="BE25" s="350"/>
      <c r="BF25" s="350"/>
      <c r="BG25" s="350"/>
      <c r="BH25" s="350"/>
      <c r="BI25" s="350"/>
      <c r="BJ25" s="350"/>
      <c r="BK25" s="350"/>
      <c r="BL25" s="263"/>
      <c r="BM25" s="676"/>
      <c r="BN25" s="676"/>
      <c r="BO25" s="676"/>
      <c r="BP25" s="14"/>
      <c r="BQ25" s="349"/>
      <c r="BR25" s="350"/>
      <c r="BS25" s="350"/>
      <c r="BT25" s="350"/>
      <c r="BU25" s="350"/>
      <c r="BV25" s="350"/>
      <c r="BW25" s="350"/>
      <c r="BX25" s="350"/>
      <c r="BY25" s="350"/>
      <c r="BZ25" s="350"/>
      <c r="CA25" s="263"/>
      <c r="CB25" s="14"/>
      <c r="CC25" s="349"/>
      <c r="CD25" s="350"/>
      <c r="CE25" s="350"/>
      <c r="CF25" s="350"/>
      <c r="CG25" s="350"/>
      <c r="CH25" s="350"/>
      <c r="CI25" s="350"/>
      <c r="CJ25" s="350"/>
      <c r="CK25" s="350"/>
      <c r="CL25" s="350"/>
      <c r="CM25" s="263"/>
      <c r="CN25" s="14"/>
      <c r="CO25" s="349"/>
      <c r="CP25" s="350"/>
      <c r="CQ25" s="350"/>
      <c r="CR25" s="350"/>
      <c r="CS25" s="350"/>
      <c r="CT25" s="350"/>
      <c r="CU25" s="350"/>
      <c r="CV25" s="350"/>
      <c r="CW25" s="350"/>
      <c r="CX25" s="350"/>
      <c r="CY25" s="263"/>
      <c r="CZ25" s="14"/>
      <c r="DA25" s="349"/>
      <c r="DB25" s="350"/>
      <c r="DC25" s="350"/>
      <c r="DD25" s="350"/>
      <c r="DE25" s="350"/>
      <c r="DF25" s="350"/>
      <c r="DG25" s="350"/>
      <c r="DH25" s="350"/>
      <c r="DI25" s="350"/>
      <c r="DJ25" s="350"/>
      <c r="DK25" s="263"/>
      <c r="DL25" s="14"/>
      <c r="DM25" s="349"/>
      <c r="DN25" s="350"/>
      <c r="DO25" s="350"/>
      <c r="DP25" s="350"/>
      <c r="DQ25" s="350"/>
      <c r="DR25" s="350"/>
      <c r="DS25" s="350"/>
      <c r="DT25" s="350"/>
      <c r="DU25" s="350"/>
      <c r="DV25" s="350"/>
      <c r="DW25" s="263"/>
      <c r="DX25" s="676"/>
      <c r="DY25" s="676"/>
      <c r="DZ25" s="676"/>
      <c r="EA25" s="14"/>
      <c r="EB25" s="676"/>
      <c r="EC25" s="676"/>
      <c r="ED25" s="676"/>
      <c r="EE25" s="676"/>
      <c r="EF25" s="676"/>
      <c r="EG25" s="14"/>
      <c r="EH25" s="676"/>
      <c r="EI25" s="676"/>
      <c r="EJ25" s="676"/>
      <c r="EK25" s="14"/>
      <c r="EL25" s="676"/>
      <c r="EN25" s="676"/>
      <c r="EP25" s="894"/>
      <c r="EQ25" s="894"/>
      <c r="ER25" s="894"/>
      <c r="ES25" s="894"/>
      <c r="ET25" s="894"/>
      <c r="EU25" s="894"/>
      <c r="EV25" s="894"/>
      <c r="EW25" s="894"/>
      <c r="EX25" s="894"/>
      <c r="EY25" s="263"/>
      <c r="EZ25" s="14"/>
    </row>
    <row r="26" spans="2:156" ht="12.95" customHeight="1">
      <c r="B26" s="255" t="s">
        <v>198</v>
      </c>
      <c r="C26" s="6"/>
      <c r="D26" s="896"/>
      <c r="E26" s="6"/>
      <c r="F26" s="900"/>
      <c r="G26" s="898"/>
      <c r="H26" s="898"/>
      <c r="I26" s="898"/>
      <c r="J26" s="898"/>
      <c r="K26" s="899"/>
      <c r="L26" s="899"/>
      <c r="M26" s="899"/>
      <c r="N26" s="899"/>
      <c r="O26" s="899"/>
      <c r="P26" s="279"/>
      <c r="Q26" s="6"/>
      <c r="R26" s="900"/>
      <c r="S26" s="898"/>
      <c r="T26" s="898"/>
      <c r="U26" s="898"/>
      <c r="V26" s="898"/>
      <c r="W26" s="899"/>
      <c r="X26" s="899"/>
      <c r="Y26" s="899"/>
      <c r="Z26" s="899"/>
      <c r="AA26" s="899"/>
      <c r="AB26" s="279"/>
      <c r="AC26" s="6"/>
      <c r="AD26" s="900"/>
      <c r="AE26" s="898"/>
      <c r="AF26" s="898"/>
      <c r="AG26" s="898"/>
      <c r="AH26" s="898"/>
      <c r="AI26" s="899"/>
      <c r="AJ26" s="899"/>
      <c r="AK26" s="899"/>
      <c r="AL26" s="899"/>
      <c r="AM26" s="899"/>
      <c r="AN26" s="279"/>
      <c r="AO26" s="6"/>
      <c r="AP26" s="900"/>
      <c r="AQ26" s="898"/>
      <c r="AR26" s="898"/>
      <c r="AS26" s="898"/>
      <c r="AT26" s="898"/>
      <c r="AU26" s="899"/>
      <c r="AV26" s="899"/>
      <c r="AW26" s="899"/>
      <c r="AX26" s="899"/>
      <c r="AY26" s="899"/>
      <c r="AZ26" s="279"/>
      <c r="BA26" s="6"/>
      <c r="BB26" s="900"/>
      <c r="BC26" s="898"/>
      <c r="BD26" s="898"/>
      <c r="BE26" s="898"/>
      <c r="BF26" s="898"/>
      <c r="BG26" s="899"/>
      <c r="BH26" s="899"/>
      <c r="BI26" s="899"/>
      <c r="BJ26" s="899"/>
      <c r="BK26" s="899"/>
      <c r="BL26" s="279"/>
      <c r="BM26" s="896"/>
      <c r="BN26" s="896"/>
      <c r="BO26" s="896"/>
      <c r="BP26" s="6"/>
      <c r="BQ26" s="900"/>
      <c r="BR26" s="898"/>
      <c r="BS26" s="898"/>
      <c r="BT26" s="898"/>
      <c r="BU26" s="898"/>
      <c r="BV26" s="899"/>
      <c r="BW26" s="899"/>
      <c r="BX26" s="899"/>
      <c r="BY26" s="899"/>
      <c r="BZ26" s="899"/>
      <c r="CA26" s="279"/>
      <c r="CB26" s="6"/>
      <c r="CC26" s="900"/>
      <c r="CD26" s="898"/>
      <c r="CE26" s="898"/>
      <c r="CF26" s="898"/>
      <c r="CG26" s="898"/>
      <c r="CH26" s="899"/>
      <c r="CI26" s="899"/>
      <c r="CJ26" s="899"/>
      <c r="CK26" s="899"/>
      <c r="CL26" s="899"/>
      <c r="CM26" s="279"/>
      <c r="CN26" s="6"/>
      <c r="CO26" s="900"/>
      <c r="CP26" s="898"/>
      <c r="CQ26" s="898"/>
      <c r="CR26" s="898"/>
      <c r="CS26" s="898"/>
      <c r="CT26" s="899"/>
      <c r="CU26" s="899"/>
      <c r="CV26" s="899"/>
      <c r="CW26" s="899"/>
      <c r="CX26" s="899"/>
      <c r="CY26" s="279"/>
      <c r="CZ26" s="6"/>
      <c r="DA26" s="900"/>
      <c r="DB26" s="898"/>
      <c r="DC26" s="898"/>
      <c r="DD26" s="898"/>
      <c r="DE26" s="898"/>
      <c r="DF26" s="899"/>
      <c r="DG26" s="899"/>
      <c r="DH26" s="899"/>
      <c r="DI26" s="899"/>
      <c r="DJ26" s="899"/>
      <c r="DK26" s="279"/>
      <c r="DL26" s="6"/>
      <c r="DM26" s="900"/>
      <c r="DN26" s="898"/>
      <c r="DO26" s="898"/>
      <c r="DP26" s="898"/>
      <c r="DQ26" s="898"/>
      <c r="DR26" s="899"/>
      <c r="DS26" s="899"/>
      <c r="DT26" s="899"/>
      <c r="DU26" s="899"/>
      <c r="DV26" s="899"/>
      <c r="DW26" s="279"/>
      <c r="DX26" s="896"/>
      <c r="DY26" s="896"/>
      <c r="DZ26" s="896"/>
      <c r="EA26" s="6"/>
      <c r="EB26" s="896"/>
      <c r="EC26" s="896"/>
      <c r="ED26" s="896"/>
      <c r="EE26" s="896"/>
      <c r="EF26" s="896"/>
      <c r="EG26" s="6"/>
      <c r="EH26" s="896"/>
      <c r="EI26" s="896"/>
      <c r="EJ26" s="896"/>
      <c r="EK26" s="6"/>
      <c r="EL26" s="896"/>
      <c r="EN26" s="896"/>
      <c r="EP26" s="897"/>
      <c r="EQ26" s="897"/>
      <c r="ER26" s="897"/>
      <c r="ES26" s="897"/>
      <c r="ET26" s="897"/>
      <c r="EU26" s="897"/>
      <c r="EV26" s="897"/>
      <c r="EW26" s="897"/>
      <c r="EX26" s="897"/>
      <c r="EY26" s="279"/>
      <c r="EZ26" s="6"/>
    </row>
    <row r="27" spans="2:156" ht="12.95" customHeight="1">
      <c r="B27" s="888" t="s">
        <v>199</v>
      </c>
      <c r="C27" s="6"/>
      <c r="D27" s="901"/>
      <c r="E27" s="6"/>
      <c r="F27" s="414"/>
      <c r="G27" s="35"/>
      <c r="H27" s="35"/>
      <c r="I27" s="35"/>
      <c r="J27" s="35"/>
      <c r="K27" s="903"/>
      <c r="L27" s="903"/>
      <c r="M27" s="903"/>
      <c r="N27" s="903"/>
      <c r="O27" s="903"/>
      <c r="P27" s="280"/>
      <c r="Q27" s="6"/>
      <c r="R27" s="414"/>
      <c r="S27" s="35"/>
      <c r="T27" s="35"/>
      <c r="U27" s="35"/>
      <c r="V27" s="35"/>
      <c r="W27" s="903"/>
      <c r="X27" s="903"/>
      <c r="Y27" s="903"/>
      <c r="Z27" s="903"/>
      <c r="AA27" s="903"/>
      <c r="AB27" s="280"/>
      <c r="AC27" s="6"/>
      <c r="AD27" s="414"/>
      <c r="AE27" s="35"/>
      <c r="AF27" s="35"/>
      <c r="AG27" s="35"/>
      <c r="AH27" s="35"/>
      <c r="AI27" s="903"/>
      <c r="AJ27" s="903"/>
      <c r="AK27" s="903"/>
      <c r="AL27" s="903"/>
      <c r="AM27" s="903"/>
      <c r="AN27" s="280"/>
      <c r="AO27" s="6"/>
      <c r="AP27" s="414"/>
      <c r="AQ27" s="35"/>
      <c r="AR27" s="35"/>
      <c r="AS27" s="35"/>
      <c r="AT27" s="35"/>
      <c r="AU27" s="903"/>
      <c r="AV27" s="903"/>
      <c r="AW27" s="903"/>
      <c r="AX27" s="903"/>
      <c r="AY27" s="903"/>
      <c r="AZ27" s="280"/>
      <c r="BA27" s="6"/>
      <c r="BB27" s="414"/>
      <c r="BC27" s="35"/>
      <c r="BD27" s="35"/>
      <c r="BE27" s="35"/>
      <c r="BF27" s="35"/>
      <c r="BG27" s="903"/>
      <c r="BH27" s="903"/>
      <c r="BI27" s="903"/>
      <c r="BJ27" s="903"/>
      <c r="BK27" s="903"/>
      <c r="BL27" s="280"/>
      <c r="BM27" s="901"/>
      <c r="BN27" s="901"/>
      <c r="BO27" s="901"/>
      <c r="BP27" s="6"/>
      <c r="BQ27" s="414"/>
      <c r="BR27" s="35"/>
      <c r="BS27" s="35"/>
      <c r="BT27" s="35"/>
      <c r="BU27" s="35"/>
      <c r="BV27" s="903"/>
      <c r="BW27" s="903"/>
      <c r="BX27" s="903"/>
      <c r="BY27" s="903"/>
      <c r="BZ27" s="903"/>
      <c r="CA27" s="280"/>
      <c r="CB27" s="6"/>
      <c r="CC27" s="414"/>
      <c r="CD27" s="35"/>
      <c r="CE27" s="35"/>
      <c r="CF27" s="35"/>
      <c r="CG27" s="35"/>
      <c r="CH27" s="903"/>
      <c r="CI27" s="903"/>
      <c r="CJ27" s="903"/>
      <c r="CK27" s="903"/>
      <c r="CL27" s="903"/>
      <c r="CM27" s="280"/>
      <c r="CN27" s="6"/>
      <c r="CO27" s="414"/>
      <c r="CP27" s="35"/>
      <c r="CQ27" s="35"/>
      <c r="CR27" s="35"/>
      <c r="CS27" s="35"/>
      <c r="CT27" s="903"/>
      <c r="CU27" s="903"/>
      <c r="CV27" s="903"/>
      <c r="CW27" s="903"/>
      <c r="CX27" s="903"/>
      <c r="CY27" s="280"/>
      <c r="CZ27" s="6"/>
      <c r="DA27" s="414"/>
      <c r="DB27" s="35"/>
      <c r="DC27" s="35"/>
      <c r="DD27" s="35"/>
      <c r="DE27" s="35"/>
      <c r="DF27" s="903"/>
      <c r="DG27" s="903"/>
      <c r="DH27" s="903"/>
      <c r="DI27" s="903"/>
      <c r="DJ27" s="903"/>
      <c r="DK27" s="280"/>
      <c r="DL27" s="6"/>
      <c r="DM27" s="414"/>
      <c r="DN27" s="35"/>
      <c r="DO27" s="35"/>
      <c r="DP27" s="35"/>
      <c r="DQ27" s="35"/>
      <c r="DR27" s="903"/>
      <c r="DS27" s="903"/>
      <c r="DT27" s="903"/>
      <c r="DU27" s="903"/>
      <c r="DV27" s="903"/>
      <c r="DW27" s="280"/>
      <c r="DX27" s="901"/>
      <c r="DY27" s="901"/>
      <c r="DZ27" s="901"/>
      <c r="EA27" s="6"/>
      <c r="EB27" s="901"/>
      <c r="EC27" s="901"/>
      <c r="ED27" s="901"/>
      <c r="EE27" s="901"/>
      <c r="EF27" s="901"/>
      <c r="EG27" s="6"/>
      <c r="EH27" s="901"/>
      <c r="EI27" s="901"/>
      <c r="EJ27" s="901"/>
      <c r="EK27" s="6"/>
      <c r="EL27" s="901"/>
      <c r="EN27" s="901"/>
      <c r="EP27" s="902"/>
      <c r="EQ27" s="902"/>
      <c r="ER27" s="902"/>
      <c r="ES27" s="902"/>
      <c r="ET27" s="902"/>
      <c r="EU27" s="902"/>
      <c r="EV27" s="902"/>
      <c r="EW27" s="902"/>
      <c r="EX27" s="902"/>
      <c r="EY27" s="280"/>
      <c r="EZ27" s="6"/>
    </row>
    <row r="28" spans="2:156" ht="12.95" customHeight="1">
      <c r="B28" s="888" t="s">
        <v>200</v>
      </c>
      <c r="C28" s="6"/>
      <c r="D28" s="901"/>
      <c r="E28" s="6"/>
      <c r="F28" s="414"/>
      <c r="G28" s="35"/>
      <c r="H28" s="35"/>
      <c r="I28" s="35"/>
      <c r="J28" s="35"/>
      <c r="K28" s="903"/>
      <c r="L28" s="903"/>
      <c r="M28" s="903"/>
      <c r="N28" s="903"/>
      <c r="O28" s="903"/>
      <c r="P28" s="280"/>
      <c r="Q28" s="6"/>
      <c r="R28" s="414"/>
      <c r="S28" s="35"/>
      <c r="T28" s="35"/>
      <c r="U28" s="35"/>
      <c r="V28" s="35"/>
      <c r="W28" s="903"/>
      <c r="X28" s="903"/>
      <c r="Y28" s="903"/>
      <c r="Z28" s="903"/>
      <c r="AA28" s="903"/>
      <c r="AB28" s="280"/>
      <c r="AC28" s="6"/>
      <c r="AD28" s="414"/>
      <c r="AE28" s="35"/>
      <c r="AF28" s="35"/>
      <c r="AG28" s="35"/>
      <c r="AH28" s="35"/>
      <c r="AI28" s="903"/>
      <c r="AJ28" s="903"/>
      <c r="AK28" s="903"/>
      <c r="AL28" s="903"/>
      <c r="AM28" s="903"/>
      <c r="AN28" s="280"/>
      <c r="AO28" s="6"/>
      <c r="AP28" s="414"/>
      <c r="AQ28" s="35"/>
      <c r="AR28" s="35"/>
      <c r="AS28" s="35"/>
      <c r="AT28" s="35"/>
      <c r="AU28" s="903"/>
      <c r="AV28" s="903"/>
      <c r="AW28" s="903"/>
      <c r="AX28" s="903"/>
      <c r="AY28" s="903"/>
      <c r="AZ28" s="280"/>
      <c r="BA28" s="6"/>
      <c r="BB28" s="414"/>
      <c r="BC28" s="35"/>
      <c r="BD28" s="35"/>
      <c r="BE28" s="35"/>
      <c r="BF28" s="35"/>
      <c r="BG28" s="903"/>
      <c r="BH28" s="903"/>
      <c r="BI28" s="903"/>
      <c r="BJ28" s="903"/>
      <c r="BK28" s="903"/>
      <c r="BL28" s="280"/>
      <c r="BM28" s="901"/>
      <c r="BN28" s="901"/>
      <c r="BO28" s="901"/>
      <c r="BP28" s="6"/>
      <c r="BQ28" s="414"/>
      <c r="BR28" s="35"/>
      <c r="BS28" s="35"/>
      <c r="BT28" s="35"/>
      <c r="BU28" s="35"/>
      <c r="BV28" s="903"/>
      <c r="BW28" s="903"/>
      <c r="BX28" s="903"/>
      <c r="BY28" s="903"/>
      <c r="BZ28" s="903"/>
      <c r="CA28" s="280"/>
      <c r="CB28" s="6"/>
      <c r="CC28" s="414"/>
      <c r="CD28" s="35"/>
      <c r="CE28" s="35"/>
      <c r="CF28" s="35"/>
      <c r="CG28" s="35"/>
      <c r="CH28" s="903"/>
      <c r="CI28" s="903"/>
      <c r="CJ28" s="903"/>
      <c r="CK28" s="903"/>
      <c r="CL28" s="903"/>
      <c r="CM28" s="280"/>
      <c r="CN28" s="6"/>
      <c r="CO28" s="414"/>
      <c r="CP28" s="35"/>
      <c r="CQ28" s="35"/>
      <c r="CR28" s="35"/>
      <c r="CS28" s="35"/>
      <c r="CT28" s="903"/>
      <c r="CU28" s="903"/>
      <c r="CV28" s="903"/>
      <c r="CW28" s="903"/>
      <c r="CX28" s="903"/>
      <c r="CY28" s="280"/>
      <c r="CZ28" s="6"/>
      <c r="DA28" s="414"/>
      <c r="DB28" s="35"/>
      <c r="DC28" s="35"/>
      <c r="DD28" s="35"/>
      <c r="DE28" s="35"/>
      <c r="DF28" s="903"/>
      <c r="DG28" s="903"/>
      <c r="DH28" s="903"/>
      <c r="DI28" s="903"/>
      <c r="DJ28" s="903"/>
      <c r="DK28" s="280"/>
      <c r="DL28" s="6"/>
      <c r="DM28" s="414"/>
      <c r="DN28" s="35"/>
      <c r="DO28" s="35"/>
      <c r="DP28" s="35"/>
      <c r="DQ28" s="35"/>
      <c r="DR28" s="903"/>
      <c r="DS28" s="903"/>
      <c r="DT28" s="903"/>
      <c r="DU28" s="903"/>
      <c r="DV28" s="903"/>
      <c r="DW28" s="280"/>
      <c r="DX28" s="901"/>
      <c r="DY28" s="901"/>
      <c r="DZ28" s="901"/>
      <c r="EA28" s="6"/>
      <c r="EB28" s="901"/>
      <c r="EC28" s="901"/>
      <c r="ED28" s="901"/>
      <c r="EE28" s="901"/>
      <c r="EF28" s="901"/>
      <c r="EG28" s="6"/>
      <c r="EH28" s="901"/>
      <c r="EI28" s="901"/>
      <c r="EJ28" s="901"/>
      <c r="EK28" s="6"/>
      <c r="EL28" s="901"/>
      <c r="EN28" s="901"/>
      <c r="EP28" s="902"/>
      <c r="EQ28" s="902"/>
      <c r="ER28" s="902"/>
      <c r="ES28" s="902"/>
      <c r="ET28" s="902"/>
      <c r="EU28" s="902"/>
      <c r="EV28" s="902"/>
      <c r="EW28" s="902"/>
      <c r="EX28" s="902"/>
      <c r="EY28" s="280"/>
      <c r="EZ28" s="6"/>
    </row>
    <row r="29" spans="2:156" ht="12.95" customHeight="1">
      <c r="B29" s="889" t="s">
        <v>201</v>
      </c>
      <c r="C29" s="6"/>
      <c r="D29" s="901"/>
      <c r="E29" s="6"/>
      <c r="F29" s="414"/>
      <c r="G29" s="35"/>
      <c r="H29" s="35"/>
      <c r="I29" s="35"/>
      <c r="J29" s="35"/>
      <c r="K29" s="903"/>
      <c r="L29" s="903"/>
      <c r="M29" s="903"/>
      <c r="N29" s="903"/>
      <c r="O29" s="903"/>
      <c r="P29" s="280"/>
      <c r="Q29" s="6"/>
      <c r="R29" s="414"/>
      <c r="S29" s="35"/>
      <c r="T29" s="35"/>
      <c r="U29" s="35"/>
      <c r="V29" s="35"/>
      <c r="W29" s="903"/>
      <c r="X29" s="903"/>
      <c r="Y29" s="903"/>
      <c r="Z29" s="903"/>
      <c r="AA29" s="903"/>
      <c r="AB29" s="280"/>
      <c r="AC29" s="6"/>
      <c r="AD29" s="414"/>
      <c r="AE29" s="35"/>
      <c r="AF29" s="35"/>
      <c r="AG29" s="35"/>
      <c r="AH29" s="35"/>
      <c r="AI29" s="903"/>
      <c r="AJ29" s="903"/>
      <c r="AK29" s="903"/>
      <c r="AL29" s="903"/>
      <c r="AM29" s="903"/>
      <c r="AN29" s="280"/>
      <c r="AO29" s="6"/>
      <c r="AP29" s="414"/>
      <c r="AQ29" s="35"/>
      <c r="AR29" s="35"/>
      <c r="AS29" s="35"/>
      <c r="AT29" s="35"/>
      <c r="AU29" s="903"/>
      <c r="AV29" s="903"/>
      <c r="AW29" s="903"/>
      <c r="AX29" s="903"/>
      <c r="AY29" s="903"/>
      <c r="AZ29" s="280"/>
      <c r="BA29" s="6"/>
      <c r="BB29" s="414"/>
      <c r="BC29" s="35"/>
      <c r="BD29" s="35"/>
      <c r="BE29" s="35"/>
      <c r="BF29" s="35"/>
      <c r="BG29" s="903"/>
      <c r="BH29" s="903"/>
      <c r="BI29" s="903"/>
      <c r="BJ29" s="903"/>
      <c r="BK29" s="903"/>
      <c r="BL29" s="280"/>
      <c r="BM29" s="901"/>
      <c r="BN29" s="901"/>
      <c r="BO29" s="901"/>
      <c r="BP29" s="6"/>
      <c r="BQ29" s="414"/>
      <c r="BR29" s="35"/>
      <c r="BS29" s="35"/>
      <c r="BT29" s="35"/>
      <c r="BU29" s="35"/>
      <c r="BV29" s="903"/>
      <c r="BW29" s="903"/>
      <c r="BX29" s="903"/>
      <c r="BY29" s="903"/>
      <c r="BZ29" s="903"/>
      <c r="CA29" s="280"/>
      <c r="CB29" s="6"/>
      <c r="CC29" s="414"/>
      <c r="CD29" s="35"/>
      <c r="CE29" s="35"/>
      <c r="CF29" s="35"/>
      <c r="CG29" s="35"/>
      <c r="CH29" s="903"/>
      <c r="CI29" s="903"/>
      <c r="CJ29" s="903"/>
      <c r="CK29" s="903"/>
      <c r="CL29" s="903"/>
      <c r="CM29" s="280"/>
      <c r="CN29" s="6"/>
      <c r="CO29" s="414"/>
      <c r="CP29" s="35"/>
      <c r="CQ29" s="35"/>
      <c r="CR29" s="35"/>
      <c r="CS29" s="35"/>
      <c r="CT29" s="903"/>
      <c r="CU29" s="903"/>
      <c r="CV29" s="903"/>
      <c r="CW29" s="903"/>
      <c r="CX29" s="903"/>
      <c r="CY29" s="280"/>
      <c r="CZ29" s="6"/>
      <c r="DA29" s="414"/>
      <c r="DB29" s="35"/>
      <c r="DC29" s="35"/>
      <c r="DD29" s="35"/>
      <c r="DE29" s="35"/>
      <c r="DF29" s="903"/>
      <c r="DG29" s="903"/>
      <c r="DH29" s="903"/>
      <c r="DI29" s="903"/>
      <c r="DJ29" s="903"/>
      <c r="DK29" s="280"/>
      <c r="DL29" s="6"/>
      <c r="DM29" s="414"/>
      <c r="DN29" s="35"/>
      <c r="DO29" s="35"/>
      <c r="DP29" s="35"/>
      <c r="DQ29" s="35"/>
      <c r="DR29" s="903"/>
      <c r="DS29" s="903"/>
      <c r="DT29" s="903"/>
      <c r="DU29" s="903"/>
      <c r="DV29" s="903"/>
      <c r="DW29" s="280"/>
      <c r="DX29" s="901"/>
      <c r="DY29" s="901"/>
      <c r="DZ29" s="901"/>
      <c r="EA29" s="6"/>
      <c r="EB29" s="901"/>
      <c r="EC29" s="901"/>
      <c r="ED29" s="901"/>
      <c r="EE29" s="901"/>
      <c r="EF29" s="901"/>
      <c r="EG29" s="6"/>
      <c r="EH29" s="901"/>
      <c r="EI29" s="901"/>
      <c r="EJ29" s="901"/>
      <c r="EK29" s="6"/>
      <c r="EL29" s="901"/>
      <c r="EN29" s="901"/>
      <c r="EP29" s="902"/>
      <c r="EQ29" s="902"/>
      <c r="ER29" s="902"/>
      <c r="ES29" s="902"/>
      <c r="ET29" s="902"/>
      <c r="EU29" s="902"/>
      <c r="EV29" s="902"/>
      <c r="EW29" s="902"/>
      <c r="EX29" s="902"/>
      <c r="EY29" s="280"/>
      <c r="EZ29" s="6"/>
    </row>
    <row r="30" spans="2:156" ht="12.95" customHeight="1">
      <c r="B30" s="889" t="s">
        <v>202</v>
      </c>
      <c r="C30" s="6"/>
      <c r="D30" s="901"/>
      <c r="E30" s="6"/>
      <c r="F30" s="414"/>
      <c r="G30" s="35"/>
      <c r="H30" s="35"/>
      <c r="I30" s="35"/>
      <c r="J30" s="35"/>
      <c r="K30" s="903"/>
      <c r="L30" s="903"/>
      <c r="M30" s="903"/>
      <c r="N30" s="903"/>
      <c r="O30" s="903"/>
      <c r="P30" s="280"/>
      <c r="Q30" s="6"/>
      <c r="R30" s="414"/>
      <c r="S30" s="35"/>
      <c r="T30" s="35"/>
      <c r="U30" s="35"/>
      <c r="V30" s="35"/>
      <c r="W30" s="903"/>
      <c r="X30" s="903"/>
      <c r="Y30" s="903"/>
      <c r="Z30" s="903"/>
      <c r="AA30" s="903"/>
      <c r="AB30" s="280"/>
      <c r="AC30" s="6"/>
      <c r="AD30" s="414"/>
      <c r="AE30" s="35"/>
      <c r="AF30" s="35"/>
      <c r="AG30" s="35"/>
      <c r="AH30" s="35"/>
      <c r="AI30" s="903"/>
      <c r="AJ30" s="903"/>
      <c r="AK30" s="903"/>
      <c r="AL30" s="903"/>
      <c r="AM30" s="903"/>
      <c r="AN30" s="280"/>
      <c r="AO30" s="6"/>
      <c r="AP30" s="414"/>
      <c r="AQ30" s="35"/>
      <c r="AR30" s="35"/>
      <c r="AS30" s="35"/>
      <c r="AT30" s="35"/>
      <c r="AU30" s="903"/>
      <c r="AV30" s="903"/>
      <c r="AW30" s="903"/>
      <c r="AX30" s="903"/>
      <c r="AY30" s="903"/>
      <c r="AZ30" s="280"/>
      <c r="BA30" s="6"/>
      <c r="BB30" s="414"/>
      <c r="BC30" s="35"/>
      <c r="BD30" s="35"/>
      <c r="BE30" s="35"/>
      <c r="BF30" s="35"/>
      <c r="BG30" s="903"/>
      <c r="BH30" s="903"/>
      <c r="BI30" s="903"/>
      <c r="BJ30" s="903"/>
      <c r="BK30" s="903"/>
      <c r="BL30" s="280"/>
      <c r="BM30" s="901"/>
      <c r="BN30" s="901"/>
      <c r="BO30" s="901"/>
      <c r="BP30" s="6"/>
      <c r="BQ30" s="414"/>
      <c r="BR30" s="35"/>
      <c r="BS30" s="35"/>
      <c r="BT30" s="35"/>
      <c r="BU30" s="35"/>
      <c r="BV30" s="903"/>
      <c r="BW30" s="903"/>
      <c r="BX30" s="903"/>
      <c r="BY30" s="903"/>
      <c r="BZ30" s="903"/>
      <c r="CA30" s="280"/>
      <c r="CB30" s="6"/>
      <c r="CC30" s="414"/>
      <c r="CD30" s="35"/>
      <c r="CE30" s="35"/>
      <c r="CF30" s="35"/>
      <c r="CG30" s="35"/>
      <c r="CH30" s="903"/>
      <c r="CI30" s="903"/>
      <c r="CJ30" s="903"/>
      <c r="CK30" s="903"/>
      <c r="CL30" s="903"/>
      <c r="CM30" s="280"/>
      <c r="CN30" s="6"/>
      <c r="CO30" s="414"/>
      <c r="CP30" s="35"/>
      <c r="CQ30" s="35"/>
      <c r="CR30" s="35"/>
      <c r="CS30" s="35"/>
      <c r="CT30" s="903"/>
      <c r="CU30" s="903"/>
      <c r="CV30" s="903"/>
      <c r="CW30" s="903"/>
      <c r="CX30" s="903"/>
      <c r="CY30" s="280"/>
      <c r="CZ30" s="6"/>
      <c r="DA30" s="414"/>
      <c r="DB30" s="35"/>
      <c r="DC30" s="35"/>
      <c r="DD30" s="35"/>
      <c r="DE30" s="35"/>
      <c r="DF30" s="903"/>
      <c r="DG30" s="903"/>
      <c r="DH30" s="903"/>
      <c r="DI30" s="903"/>
      <c r="DJ30" s="903"/>
      <c r="DK30" s="280"/>
      <c r="DL30" s="6"/>
      <c r="DM30" s="414"/>
      <c r="DN30" s="35"/>
      <c r="DO30" s="35"/>
      <c r="DP30" s="35"/>
      <c r="DQ30" s="35"/>
      <c r="DR30" s="903"/>
      <c r="DS30" s="903"/>
      <c r="DT30" s="903"/>
      <c r="DU30" s="903"/>
      <c r="DV30" s="903"/>
      <c r="DW30" s="280"/>
      <c r="DX30" s="901"/>
      <c r="DY30" s="901"/>
      <c r="DZ30" s="901"/>
      <c r="EA30" s="6"/>
      <c r="EB30" s="901"/>
      <c r="EC30" s="901"/>
      <c r="ED30" s="901"/>
      <c r="EE30" s="901"/>
      <c r="EF30" s="901"/>
      <c r="EG30" s="6"/>
      <c r="EH30" s="901"/>
      <c r="EI30" s="901"/>
      <c r="EJ30" s="901"/>
      <c r="EK30" s="6"/>
      <c r="EL30" s="901"/>
      <c r="EN30" s="901"/>
      <c r="EP30" s="902"/>
      <c r="EQ30" s="902"/>
      <c r="ER30" s="902"/>
      <c r="ES30" s="902"/>
      <c r="ET30" s="902"/>
      <c r="EU30" s="902"/>
      <c r="EV30" s="902"/>
      <c r="EW30" s="902"/>
      <c r="EX30" s="902"/>
      <c r="EY30" s="280"/>
      <c r="EZ30" s="6"/>
    </row>
    <row r="31" spans="2:156" ht="12.95" customHeight="1">
      <c r="B31" s="890" t="s">
        <v>203</v>
      </c>
      <c r="C31" s="6"/>
      <c r="D31" s="904"/>
      <c r="E31" s="6"/>
      <c r="F31" s="908"/>
      <c r="G31" s="906"/>
      <c r="H31" s="906"/>
      <c r="I31" s="906"/>
      <c r="J31" s="906"/>
      <c r="K31" s="907"/>
      <c r="L31" s="907"/>
      <c r="M31" s="907"/>
      <c r="N31" s="907"/>
      <c r="O31" s="907"/>
      <c r="P31" s="892"/>
      <c r="Q31" s="6"/>
      <c r="R31" s="908"/>
      <c r="S31" s="906"/>
      <c r="T31" s="906"/>
      <c r="U31" s="906"/>
      <c r="V31" s="906"/>
      <c r="W31" s="907"/>
      <c r="X31" s="907"/>
      <c r="Y31" s="907"/>
      <c r="Z31" s="907"/>
      <c r="AA31" s="907"/>
      <c r="AB31" s="892"/>
      <c r="AC31" s="6"/>
      <c r="AD31" s="908"/>
      <c r="AE31" s="906"/>
      <c r="AF31" s="906"/>
      <c r="AG31" s="906"/>
      <c r="AH31" s="906"/>
      <c r="AI31" s="907"/>
      <c r="AJ31" s="907"/>
      <c r="AK31" s="907"/>
      <c r="AL31" s="907"/>
      <c r="AM31" s="907"/>
      <c r="AN31" s="892"/>
      <c r="AO31" s="6"/>
      <c r="AP31" s="908"/>
      <c r="AQ31" s="906"/>
      <c r="AR31" s="906"/>
      <c r="AS31" s="906"/>
      <c r="AT31" s="906"/>
      <c r="AU31" s="907"/>
      <c r="AV31" s="907"/>
      <c r="AW31" s="907"/>
      <c r="AX31" s="907"/>
      <c r="AY31" s="907"/>
      <c r="AZ31" s="892"/>
      <c r="BA31" s="6"/>
      <c r="BB31" s="908"/>
      <c r="BC31" s="906"/>
      <c r="BD31" s="906"/>
      <c r="BE31" s="906"/>
      <c r="BF31" s="906"/>
      <c r="BG31" s="907"/>
      <c r="BH31" s="907"/>
      <c r="BI31" s="907"/>
      <c r="BJ31" s="907"/>
      <c r="BK31" s="907"/>
      <c r="BL31" s="892"/>
      <c r="BM31" s="904"/>
      <c r="BN31" s="904"/>
      <c r="BO31" s="904"/>
      <c r="BP31" s="6"/>
      <c r="BQ31" s="908"/>
      <c r="BR31" s="906"/>
      <c r="BS31" s="906"/>
      <c r="BT31" s="906"/>
      <c r="BU31" s="906"/>
      <c r="BV31" s="907"/>
      <c r="BW31" s="907"/>
      <c r="BX31" s="907"/>
      <c r="BY31" s="907"/>
      <c r="BZ31" s="907"/>
      <c r="CA31" s="892"/>
      <c r="CB31" s="6"/>
      <c r="CC31" s="908"/>
      <c r="CD31" s="906"/>
      <c r="CE31" s="906"/>
      <c r="CF31" s="906"/>
      <c r="CG31" s="906"/>
      <c r="CH31" s="907"/>
      <c r="CI31" s="907"/>
      <c r="CJ31" s="907"/>
      <c r="CK31" s="907"/>
      <c r="CL31" s="907"/>
      <c r="CM31" s="892"/>
      <c r="CN31" s="6"/>
      <c r="CO31" s="908"/>
      <c r="CP31" s="906"/>
      <c r="CQ31" s="906"/>
      <c r="CR31" s="906"/>
      <c r="CS31" s="906"/>
      <c r="CT31" s="907"/>
      <c r="CU31" s="907"/>
      <c r="CV31" s="907"/>
      <c r="CW31" s="907"/>
      <c r="CX31" s="907"/>
      <c r="CY31" s="892"/>
      <c r="CZ31" s="6"/>
      <c r="DA31" s="908"/>
      <c r="DB31" s="906"/>
      <c r="DC31" s="906"/>
      <c r="DD31" s="906"/>
      <c r="DE31" s="906"/>
      <c r="DF31" s="907"/>
      <c r="DG31" s="907"/>
      <c r="DH31" s="907"/>
      <c r="DI31" s="907"/>
      <c r="DJ31" s="907"/>
      <c r="DK31" s="892"/>
      <c r="DL31" s="6"/>
      <c r="DM31" s="908"/>
      <c r="DN31" s="906"/>
      <c r="DO31" s="906"/>
      <c r="DP31" s="906"/>
      <c r="DQ31" s="906"/>
      <c r="DR31" s="907"/>
      <c r="DS31" s="907"/>
      <c r="DT31" s="907"/>
      <c r="DU31" s="907"/>
      <c r="DV31" s="907"/>
      <c r="DW31" s="892"/>
      <c r="DX31" s="904"/>
      <c r="DY31" s="904"/>
      <c r="DZ31" s="904"/>
      <c r="EA31" s="6"/>
      <c r="EB31" s="904"/>
      <c r="EC31" s="904"/>
      <c r="ED31" s="904"/>
      <c r="EE31" s="904"/>
      <c r="EF31" s="904"/>
      <c r="EG31" s="6"/>
      <c r="EH31" s="904"/>
      <c r="EI31" s="904"/>
      <c r="EJ31" s="904"/>
      <c r="EK31" s="6"/>
      <c r="EL31" s="904"/>
      <c r="EN31" s="904"/>
      <c r="EP31" s="905"/>
      <c r="EQ31" s="905"/>
      <c r="ER31" s="905"/>
      <c r="ES31" s="905"/>
      <c r="ET31" s="905"/>
      <c r="EU31" s="905"/>
      <c r="EV31" s="905"/>
      <c r="EW31" s="905"/>
      <c r="EX31" s="905"/>
      <c r="EY31" s="892"/>
      <c r="EZ31" s="6"/>
    </row>
    <row r="32" spans="2:156" ht="6" customHeight="1">
      <c r="C32" s="6"/>
      <c r="D32" s="680"/>
      <c r="E32" s="6"/>
      <c r="F32" s="148"/>
      <c r="G32" s="25"/>
      <c r="H32" s="25"/>
      <c r="I32" s="25"/>
      <c r="J32" s="25"/>
      <c r="K32" s="25"/>
      <c r="L32" s="25"/>
      <c r="M32" s="25"/>
      <c r="N32" s="25"/>
      <c r="O32" s="25"/>
      <c r="P32" s="10"/>
      <c r="Q32" s="6"/>
      <c r="R32" s="148"/>
      <c r="S32" s="25"/>
      <c r="T32" s="25"/>
      <c r="U32" s="25"/>
      <c r="V32" s="25"/>
      <c r="W32" s="25"/>
      <c r="X32" s="25"/>
      <c r="Y32" s="25"/>
      <c r="Z32" s="25"/>
      <c r="AA32" s="25"/>
      <c r="AB32" s="10"/>
      <c r="AC32" s="6"/>
      <c r="AD32" s="148"/>
      <c r="AE32" s="25"/>
      <c r="AF32" s="25"/>
      <c r="AG32" s="25"/>
      <c r="AH32" s="25"/>
      <c r="AI32" s="25"/>
      <c r="AJ32" s="25"/>
      <c r="AK32" s="25"/>
      <c r="AL32" s="25"/>
      <c r="AM32" s="25"/>
      <c r="AN32" s="10"/>
      <c r="AO32" s="6"/>
      <c r="AP32" s="148"/>
      <c r="AQ32" s="25"/>
      <c r="AR32" s="25"/>
      <c r="AS32" s="25"/>
      <c r="AT32" s="25"/>
      <c r="AU32" s="25"/>
      <c r="AV32" s="25"/>
      <c r="AW32" s="25"/>
      <c r="AX32" s="25"/>
      <c r="AY32" s="25"/>
      <c r="AZ32" s="10"/>
      <c r="BA32" s="6"/>
      <c r="BB32" s="148"/>
      <c r="BC32" s="25"/>
      <c r="BD32" s="25"/>
      <c r="BE32" s="25"/>
      <c r="BF32" s="25"/>
      <c r="BG32" s="25"/>
      <c r="BH32" s="25"/>
      <c r="BI32" s="25"/>
      <c r="BJ32" s="25"/>
      <c r="BK32" s="25"/>
      <c r="BL32" s="10"/>
      <c r="BM32" s="680"/>
      <c r="BN32" s="680"/>
      <c r="BO32" s="680"/>
      <c r="BP32" s="6"/>
      <c r="BQ32" s="148"/>
      <c r="BR32" s="25"/>
      <c r="BS32" s="25"/>
      <c r="BT32" s="25"/>
      <c r="BU32" s="25"/>
      <c r="BV32" s="25"/>
      <c r="BW32" s="25"/>
      <c r="BX32" s="25"/>
      <c r="BY32" s="25"/>
      <c r="BZ32" s="25"/>
      <c r="CA32" s="10"/>
      <c r="CB32" s="6"/>
      <c r="CC32" s="148"/>
      <c r="CD32" s="25"/>
      <c r="CE32" s="25"/>
      <c r="CF32" s="25"/>
      <c r="CG32" s="25"/>
      <c r="CH32" s="25"/>
      <c r="CI32" s="25"/>
      <c r="CJ32" s="25"/>
      <c r="CK32" s="25"/>
      <c r="CL32" s="25"/>
      <c r="CM32" s="10"/>
      <c r="CN32" s="6"/>
      <c r="CO32" s="148"/>
      <c r="CP32" s="25"/>
      <c r="CQ32" s="25"/>
      <c r="CR32" s="25"/>
      <c r="CS32" s="25"/>
      <c r="CT32" s="25"/>
      <c r="CU32" s="25"/>
      <c r="CV32" s="25"/>
      <c r="CW32" s="25"/>
      <c r="CX32" s="25"/>
      <c r="CY32" s="10"/>
      <c r="CZ32" s="6"/>
      <c r="DA32" s="148"/>
      <c r="DB32" s="25"/>
      <c r="DC32" s="25"/>
      <c r="DD32" s="25"/>
      <c r="DE32" s="25"/>
      <c r="DF32" s="25"/>
      <c r="DG32" s="25"/>
      <c r="DH32" s="25"/>
      <c r="DI32" s="25"/>
      <c r="DJ32" s="25"/>
      <c r="DK32" s="10"/>
      <c r="DL32" s="6"/>
      <c r="DM32" s="148"/>
      <c r="DN32" s="25"/>
      <c r="DO32" s="25"/>
      <c r="DP32" s="25"/>
      <c r="DQ32" s="25"/>
      <c r="DR32" s="25"/>
      <c r="DS32" s="25"/>
      <c r="DT32" s="25"/>
      <c r="DU32" s="25"/>
      <c r="DV32" s="25"/>
      <c r="DW32" s="10"/>
      <c r="DX32" s="680"/>
      <c r="DY32" s="680"/>
      <c r="DZ32" s="680"/>
      <c r="EA32" s="6"/>
      <c r="EB32" s="680"/>
      <c r="EC32" s="680"/>
      <c r="ED32" s="680"/>
      <c r="EE32" s="680"/>
      <c r="EF32" s="680"/>
      <c r="EG32" s="6"/>
      <c r="EH32" s="680"/>
      <c r="EI32" s="680"/>
      <c r="EJ32" s="680"/>
      <c r="EK32" s="6"/>
      <c r="EL32" s="680"/>
      <c r="EN32" s="680"/>
      <c r="EP32" s="25"/>
      <c r="EQ32" s="25"/>
      <c r="ER32" s="25"/>
      <c r="ES32" s="25"/>
      <c r="ET32" s="25"/>
      <c r="EU32" s="25"/>
      <c r="EV32" s="25"/>
      <c r="EW32" s="25"/>
      <c r="EX32" s="25"/>
      <c r="EY32" s="10"/>
      <c r="EZ32" s="6"/>
    </row>
    <row r="33" spans="2:154" ht="6.75" customHeight="1">
      <c r="B33"/>
    </row>
    <row r="34" spans="2:154" ht="3.75" customHeight="1">
      <c r="N34" s="78"/>
      <c r="O34"/>
      <c r="Z34" s="78"/>
      <c r="AA34"/>
      <c r="AL34" s="78"/>
      <c r="AM34"/>
      <c r="AX34" s="78"/>
      <c r="AY34"/>
      <c r="BJ34" s="78"/>
      <c r="BK34"/>
      <c r="BY34" s="78"/>
      <c r="BZ34"/>
      <c r="CK34" s="78"/>
      <c r="CL34"/>
      <c r="CW34" s="78"/>
      <c r="CX34"/>
      <c r="DI34" s="78"/>
      <c r="DJ34"/>
      <c r="DU34" s="78"/>
      <c r="DV34"/>
      <c r="EW34" s="78"/>
      <c r="EX34"/>
    </row>
    <row r="35" spans="2:154" ht="22.5" customHeight="1">
      <c r="N35" s="74"/>
      <c r="O35" s="74"/>
      <c r="Z35" s="74"/>
      <c r="AA35" s="74"/>
      <c r="AL35" s="74"/>
      <c r="AM35" s="74"/>
      <c r="AX35" s="74"/>
      <c r="AY35" s="74"/>
      <c r="BJ35" s="74"/>
      <c r="BK35" s="74"/>
      <c r="BY35" s="74"/>
      <c r="BZ35" s="74"/>
      <c r="CK35" s="74"/>
      <c r="CL35" s="74"/>
      <c r="CW35" s="74"/>
      <c r="CX35" s="74"/>
      <c r="DI35" s="74"/>
      <c r="DJ35" s="74"/>
      <c r="DU35" s="74"/>
      <c r="DV35" s="74"/>
      <c r="EW35" s="74"/>
      <c r="EX35" s="74"/>
    </row>
  </sheetData>
  <mergeCells count="11">
    <mergeCell ref="EP4:EY4"/>
    <mergeCell ref="BQ4:CA4"/>
    <mergeCell ref="CC4:CM4"/>
    <mergeCell ref="CO4:CY4"/>
    <mergeCell ref="DA4:DK4"/>
    <mergeCell ref="DM4:DW4"/>
    <mergeCell ref="F4:P4"/>
    <mergeCell ref="R4:AB4"/>
    <mergeCell ref="AD4:AN4"/>
    <mergeCell ref="AP4:AZ4"/>
    <mergeCell ref="BB4:B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79998168889431442"/>
    <pageSetUpPr fitToPage="1"/>
  </sheetPr>
  <dimension ref="A1:AA304"/>
  <sheetViews>
    <sheetView showGridLines="0" view="pageBreakPreview" zoomScale="70" zoomScaleSheetLayoutView="70" workbookViewId="0">
      <pane xSplit="2" ySplit="5" topLeftCell="E12" activePane="bottomRight" state="frozen"/>
      <selection pane="bottomRight" activeCell="O134" sqref="O134"/>
      <selection pane="bottomLeft" activeCell="I33" sqref="I33"/>
      <selection pane="topRight" activeCell="I33" sqref="I33"/>
    </sheetView>
  </sheetViews>
  <sheetFormatPr defaultColWidth="11.42578125" defaultRowHeight="12.75" outlineLevelRow="1" outlineLevelCol="1"/>
  <cols>
    <col min="1" max="1" width="2.85546875" customWidth="1"/>
    <col min="2" max="2" width="37.85546875" customWidth="1"/>
    <col min="3" max="3" width="18.140625" style="1221" customWidth="1"/>
    <col min="4" max="15" width="14.140625" style="1221" customWidth="1"/>
    <col min="16" max="16" width="12.42578125" style="106" customWidth="1"/>
    <col min="17" max="17" width="14.5703125" style="106" customWidth="1"/>
    <col min="18" max="18" width="12" style="106" customWidth="1"/>
    <col min="19" max="19" width="11.28515625" customWidth="1" outlineLevel="1"/>
    <col min="20" max="20" width="11.85546875" style="106" customWidth="1" outlineLevel="1"/>
    <col min="21" max="21" width="16" customWidth="1"/>
    <col min="22" max="22" width="8.5703125" bestFit="1" customWidth="1"/>
    <col min="23" max="23" width="0" style="1221" hidden="1" customWidth="1"/>
    <col min="24" max="24" width="0" hidden="1" customWidth="1"/>
    <col min="25" max="25" width="19.5703125" bestFit="1" customWidth="1"/>
    <col min="26" max="26" width="13.140625" bestFit="1" customWidth="1"/>
    <col min="27" max="27" width="11.5703125" bestFit="1" customWidth="1"/>
  </cols>
  <sheetData>
    <row r="1" spans="1:27" ht="13.5" hidden="1" thickBot="1">
      <c r="C1" s="1363">
        <f>SUM(C25,C33,C35,C44,C112,C122,C131)</f>
        <v>7990.5954355108652</v>
      </c>
      <c r="D1" s="1363">
        <f t="shared" ref="D1:N1" si="0">SUM(D25,D33,D35,D44,D112,D122,D131)</f>
        <v>7269.5786317891198</v>
      </c>
      <c r="E1" s="1363">
        <f t="shared" si="0"/>
        <v>7905.7982801668832</v>
      </c>
      <c r="F1" s="1363">
        <f t="shared" si="0"/>
        <v>7759.0643479788296</v>
      </c>
      <c r="G1" s="1363">
        <f t="shared" si="0"/>
        <v>8155.7258888264896</v>
      </c>
      <c r="H1" s="1180">
        <f t="shared" si="0"/>
        <v>7840.9825813476436</v>
      </c>
      <c r="I1" s="1180">
        <f t="shared" si="0"/>
        <v>7914.5656732030793</v>
      </c>
      <c r="J1" s="1180">
        <f t="shared" si="0"/>
        <v>7934.294347527597</v>
      </c>
      <c r="K1" s="1180">
        <f t="shared" si="0"/>
        <v>7629.3025236895919</v>
      </c>
      <c r="L1" s="1180">
        <f t="shared" si="0"/>
        <v>8006.1998704104162</v>
      </c>
      <c r="M1" s="1180">
        <f t="shared" si="0"/>
        <v>7747.1943978362151</v>
      </c>
      <c r="N1" s="1180">
        <f t="shared" si="0"/>
        <v>8487.0193794246552</v>
      </c>
    </row>
    <row r="2" spans="1:27" ht="12" hidden="1" customHeight="1" thickBot="1">
      <c r="A2" s="950" t="s">
        <v>206</v>
      </c>
      <c r="B2" s="178"/>
      <c r="C2" s="1602">
        <f>SUM(C25,C33,C35,C44,C112,C120,C122,C131)</f>
        <v>7990.9508633747982</v>
      </c>
      <c r="D2" s="1602">
        <f>SUM(D25,D33,D35,D44,D112,D120,D122,D131)</f>
        <v>7269.8935705772337</v>
      </c>
      <c r="E2" s="1602">
        <f t="shared" ref="E2:N2" si="1">SUM(E25,E33,E35,E44,E112,E120,E122,E131)</f>
        <v>7906.1735501533503</v>
      </c>
      <c r="F2" s="1602">
        <f t="shared" si="1"/>
        <v>7765.7843371659583</v>
      </c>
      <c r="G2" s="1602">
        <f t="shared" si="1"/>
        <v>8156.0414698740815</v>
      </c>
      <c r="H2" s="1602">
        <f t="shared" si="1"/>
        <v>7841.2613623545858</v>
      </c>
      <c r="I2" s="1602">
        <f t="shared" si="1"/>
        <v>7914.8924008815766</v>
      </c>
      <c r="J2" s="1602">
        <f t="shared" si="1"/>
        <v>7934.5843653252987</v>
      </c>
      <c r="K2" s="1602">
        <f t="shared" si="1"/>
        <v>7629.6014273005485</v>
      </c>
      <c r="L2" s="1602">
        <f t="shared" si="1"/>
        <v>8006.5116380075287</v>
      </c>
      <c r="M2" s="1602">
        <f t="shared" si="1"/>
        <v>7747.4790632517934</v>
      </c>
      <c r="N2" s="1602">
        <f t="shared" si="1"/>
        <v>8487.3308633772394</v>
      </c>
      <c r="O2" s="1311">
        <f>+O7-99188</f>
        <v>15145.763665223916</v>
      </c>
      <c r="P2" s="1312"/>
      <c r="Q2" s="1313">
        <f>O7-P7</f>
        <v>5942.0094411608879</v>
      </c>
      <c r="R2" s="1313"/>
      <c r="S2" s="1312"/>
      <c r="T2" s="874"/>
    </row>
    <row r="3" spans="1:27" ht="3.6" customHeight="1" thickBot="1">
      <c r="U3" s="2082"/>
    </row>
    <row r="4" spans="1:27" s="215" customFormat="1">
      <c r="C4" s="1222" t="s">
        <v>128</v>
      </c>
      <c r="D4" s="1223" t="s">
        <v>129</v>
      </c>
      <c r="E4" s="1223" t="s">
        <v>130</v>
      </c>
      <c r="F4" s="1223" t="s">
        <v>131</v>
      </c>
      <c r="G4" s="1223" t="s">
        <v>71</v>
      </c>
      <c r="H4" s="1222" t="s">
        <v>72</v>
      </c>
      <c r="I4" s="1222" t="s">
        <v>132</v>
      </c>
      <c r="J4" s="1223" t="s">
        <v>74</v>
      </c>
      <c r="K4" s="1223" t="s">
        <v>75</v>
      </c>
      <c r="L4" s="1223" t="s">
        <v>76</v>
      </c>
      <c r="M4" s="1223" t="s">
        <v>77</v>
      </c>
      <c r="N4" s="1223" t="s">
        <v>78</v>
      </c>
      <c r="O4" s="2284" t="s">
        <v>79</v>
      </c>
      <c r="P4" s="2284"/>
      <c r="Q4" s="2284"/>
      <c r="R4" s="2285"/>
      <c r="S4" s="2176" t="s">
        <v>80</v>
      </c>
      <c r="T4" s="2177"/>
      <c r="U4" s="2178"/>
      <c r="W4" s="1222"/>
    </row>
    <row r="5" spans="1:27" s="217" customFormat="1" ht="38.25">
      <c r="B5" s="218" t="s">
        <v>81</v>
      </c>
      <c r="C5" s="1224" t="s">
        <v>82</v>
      </c>
      <c r="D5" s="1224" t="s">
        <v>82</v>
      </c>
      <c r="E5" s="1224" t="s">
        <v>82</v>
      </c>
      <c r="F5" s="1224" t="s">
        <v>82</v>
      </c>
      <c r="G5" s="1224" t="s">
        <v>82</v>
      </c>
      <c r="H5" s="1224" t="s">
        <v>82</v>
      </c>
      <c r="I5" s="1224" t="s">
        <v>82</v>
      </c>
      <c r="J5" s="1224" t="s">
        <v>82</v>
      </c>
      <c r="K5" s="1224" t="s">
        <v>82</v>
      </c>
      <c r="L5" s="1224" t="s">
        <v>82</v>
      </c>
      <c r="M5" s="1224" t="s">
        <v>82</v>
      </c>
      <c r="N5" s="1224" t="s">
        <v>82</v>
      </c>
      <c r="O5" s="1520" t="s">
        <v>82</v>
      </c>
      <c r="P5" s="1371" t="s">
        <v>133</v>
      </c>
      <c r="Q5" s="1372" t="s">
        <v>84</v>
      </c>
      <c r="R5" s="1522" t="s">
        <v>207</v>
      </c>
      <c r="S5" s="1373" t="s">
        <v>208</v>
      </c>
      <c r="T5" s="1373" t="s">
        <v>209</v>
      </c>
      <c r="U5" s="1521" t="s">
        <v>88</v>
      </c>
      <c r="W5" s="1783"/>
    </row>
    <row r="6" spans="1:27" s="1280" customFormat="1">
      <c r="C6" s="1713">
        <v>9528.3390678901505</v>
      </c>
      <c r="D6" s="1713">
        <v>8783.3726891770075</v>
      </c>
      <c r="E6" s="1713">
        <v>9474.3889457635596</v>
      </c>
      <c r="F6" s="1713">
        <v>9363.7879277570137</v>
      </c>
      <c r="G6" s="1713">
        <v>9773.7136011247203</v>
      </c>
      <c r="H6" s="1713">
        <v>9467.9359017027673</v>
      </c>
      <c r="I6" s="1713">
        <v>9615.3051493624207</v>
      </c>
      <c r="J6" s="1713">
        <v>9619.4996949900378</v>
      </c>
      <c r="K6" s="1713">
        <v>9286.4368915961477</v>
      </c>
      <c r="L6" s="1713">
        <v>9721.6941759907786</v>
      </c>
      <c r="M6" s="1713">
        <v>9419.5969512907541</v>
      </c>
      <c r="N6" s="1713">
        <v>10279.692929286697</v>
      </c>
      <c r="O6" s="2286"/>
      <c r="R6" s="1715"/>
      <c r="S6" s="1716"/>
      <c r="T6" s="1717"/>
      <c r="U6" s="1718"/>
      <c r="W6" s="1714"/>
    </row>
    <row r="7" spans="1:27" ht="18.75" customHeight="1">
      <c r="A7" s="2287" t="s">
        <v>210</v>
      </c>
      <c r="B7" s="2288"/>
      <c r="C7" s="2286">
        <f>C9+C170</f>
        <v>9527.0890678901505</v>
      </c>
      <c r="D7" s="2286">
        <f t="shared" ref="D7:N7" si="2">D9+D170</f>
        <v>8782.1226891770075</v>
      </c>
      <c r="E7" s="2286">
        <f t="shared" si="2"/>
        <v>9473.1389457635578</v>
      </c>
      <c r="F7" s="2286">
        <f t="shared" si="2"/>
        <v>9362.5379277570137</v>
      </c>
      <c r="G7" s="2286">
        <f t="shared" si="2"/>
        <v>9772.4636011247203</v>
      </c>
      <c r="H7" s="2286">
        <f t="shared" si="2"/>
        <v>9466.6859017027655</v>
      </c>
      <c r="I7" s="2286">
        <f t="shared" si="2"/>
        <v>9614.0551493624207</v>
      </c>
      <c r="J7" s="2286">
        <f t="shared" si="2"/>
        <v>9618.249694990036</v>
      </c>
      <c r="K7" s="2286">
        <f t="shared" si="2"/>
        <v>9285.1868915961477</v>
      </c>
      <c r="L7" s="2286">
        <f t="shared" si="2"/>
        <v>9720.4441759907804</v>
      </c>
      <c r="M7" s="2286">
        <f t="shared" si="2"/>
        <v>9418.3469512907541</v>
      </c>
      <c r="N7" s="2286">
        <f t="shared" si="2"/>
        <v>10293.442668578569</v>
      </c>
      <c r="O7" s="2286">
        <f>SUM(C7,D7,E7,F7,G7,H7,I7,J7,K7,L7,M7,N7)</f>
        <v>114333.76366522392</v>
      </c>
      <c r="P7" s="2286">
        <v>108391.75422406303</v>
      </c>
      <c r="Q7" s="2289">
        <v>105542.99124400002</v>
      </c>
      <c r="R7" s="2290">
        <v>115899.62011364261</v>
      </c>
      <c r="S7" s="2291">
        <f>O7/P7-1</f>
        <v>5.4819755282102145E-2</v>
      </c>
      <c r="T7" s="2291">
        <f>P7/Q7-1</f>
        <v>2.6991493669883626E-2</v>
      </c>
      <c r="U7" s="2291">
        <f>O7/R7-1</f>
        <v>-1.3510453674337564E-2</v>
      </c>
      <c r="V7" s="1183"/>
      <c r="W7" s="1221">
        <v>108887.35532863958</v>
      </c>
      <c r="X7" s="1276">
        <f>+P7-W7</f>
        <v>-495.6011045765481</v>
      </c>
      <c r="Y7" s="1221"/>
    </row>
    <row r="8" spans="1:27">
      <c r="C8" s="1375"/>
      <c r="D8" s="1375"/>
      <c r="E8" s="1375"/>
      <c r="F8" s="1375"/>
      <c r="G8" s="1375"/>
      <c r="H8" s="1375"/>
      <c r="I8" s="1375"/>
      <c r="J8" s="1375"/>
      <c r="K8" s="1375"/>
      <c r="L8" s="1375"/>
      <c r="M8" s="1375"/>
      <c r="N8" s="1375"/>
      <c r="O8" s="1375"/>
      <c r="P8" s="1375"/>
      <c r="Q8" s="1377"/>
      <c r="R8" s="1523"/>
      <c r="S8" s="1894"/>
      <c r="T8" s="1894"/>
      <c r="U8" s="1378"/>
      <c r="W8" s="1225"/>
      <c r="X8" s="1276">
        <f t="shared" ref="X8:X71" si="3">+P8-W8</f>
        <v>0</v>
      </c>
      <c r="Y8" s="1221"/>
    </row>
    <row r="9" spans="1:27">
      <c r="A9" s="236" t="s">
        <v>211</v>
      </c>
      <c r="B9" s="237"/>
      <c r="C9" s="1379">
        <f>C11+C168</f>
        <v>9340.1170062824949</v>
      </c>
      <c r="D9" s="1379">
        <f t="shared" ref="D9:N9" si="4">D11+D168</f>
        <v>8595.1506275693519</v>
      </c>
      <c r="E9" s="1379">
        <f t="shared" si="4"/>
        <v>9286.1668841559022</v>
      </c>
      <c r="F9" s="1379">
        <f t="shared" si="4"/>
        <v>9175.565866149358</v>
      </c>
      <c r="G9" s="1379">
        <f t="shared" si="4"/>
        <v>9585.4915395170647</v>
      </c>
      <c r="H9" s="1379">
        <f t="shared" si="4"/>
        <v>9278.7138400951098</v>
      </c>
      <c r="I9" s="1379">
        <f t="shared" si="4"/>
        <v>9427.0830877547651</v>
      </c>
      <c r="J9" s="1379">
        <f t="shared" si="4"/>
        <v>9430.2776333823804</v>
      </c>
      <c r="K9" s="1379">
        <f t="shared" si="4"/>
        <v>9098.2148299884921</v>
      </c>
      <c r="L9" s="1379">
        <f t="shared" si="4"/>
        <v>9533.4721143831248</v>
      </c>
      <c r="M9" s="1379">
        <f t="shared" si="4"/>
        <v>9231.3748896830984</v>
      </c>
      <c r="N9" s="1379">
        <f t="shared" si="4"/>
        <v>10105.470606970914</v>
      </c>
      <c r="O9" s="1379">
        <f>SUM(C9,D9,E9,F9,G9,H9,I9,J9,K9,L9,M9,N9)</f>
        <v>112087.09892593205</v>
      </c>
      <c r="P9" s="1379">
        <v>106222.97038562961</v>
      </c>
      <c r="Q9" s="1380">
        <v>104258.59658000003</v>
      </c>
      <c r="R9" s="1524">
        <v>114111.62011364261</v>
      </c>
      <c r="S9" s="1608">
        <f>O9/P9-1</f>
        <v>5.5205842192262544E-2</v>
      </c>
      <c r="T9" s="1608">
        <f>P9/Q9-1</f>
        <v>1.8841360521501649E-2</v>
      </c>
      <c r="U9" s="1608">
        <f>O9/R9-1</f>
        <v>-1.7741586577198376E-2</v>
      </c>
      <c r="W9" s="1221">
        <v>106727.25488109965</v>
      </c>
      <c r="X9" s="1812">
        <f t="shared" si="3"/>
        <v>-504.28449547004129</v>
      </c>
      <c r="Y9" s="1221"/>
    </row>
    <row r="10" spans="1:27">
      <c r="C10" s="1375"/>
      <c r="D10" s="1705"/>
      <c r="E10" s="1705"/>
      <c r="F10" s="1705"/>
      <c r="G10" s="1705"/>
      <c r="H10" s="1705"/>
      <c r="I10" s="1705"/>
      <c r="J10" s="1705"/>
      <c r="K10" s="1705"/>
      <c r="L10" s="1705"/>
      <c r="M10" s="1705"/>
      <c r="N10" s="1705"/>
      <c r="O10" s="1375"/>
      <c r="P10" s="1375"/>
      <c r="Q10" s="1376"/>
      <c r="R10" s="1525"/>
      <c r="S10" s="1609" t="str">
        <f>IFERROR(O10/#REF!-1,"")</f>
        <v/>
      </c>
      <c r="T10" s="1609"/>
      <c r="U10" s="1609"/>
      <c r="V10" s="1276"/>
      <c r="W10" s="1225"/>
      <c r="X10" s="1276">
        <f t="shared" si="3"/>
        <v>0</v>
      </c>
      <c r="Y10" s="1221"/>
    </row>
    <row r="11" spans="1:27">
      <c r="A11" s="849" t="s">
        <v>212</v>
      </c>
      <c r="B11" s="237"/>
      <c r="C11" s="1382">
        <f>SUM(C13,C140,C162)</f>
        <v>9190.3208539131338</v>
      </c>
      <c r="D11" s="1382">
        <f t="shared" ref="D11:N11" si="5">SUM(D13,D140,D162)</f>
        <v>8457.9278279122791</v>
      </c>
      <c r="E11" s="1382">
        <f t="shared" si="5"/>
        <v>9131.6850635020983</v>
      </c>
      <c r="F11" s="1382">
        <f t="shared" si="5"/>
        <v>9023.3402930338616</v>
      </c>
      <c r="G11" s="1382">
        <f t="shared" si="5"/>
        <v>9425.3998193153075</v>
      </c>
      <c r="H11" s="1382">
        <f t="shared" si="5"/>
        <v>9120.9280118477272</v>
      </c>
      <c r="I11" s="1382">
        <f t="shared" si="5"/>
        <v>9261.1067156991048</v>
      </c>
      <c r="J11" s="1382">
        <f t="shared" si="5"/>
        <v>9261.2516270301912</v>
      </c>
      <c r="K11" s="1382">
        <f t="shared" si="5"/>
        <v>8931.5734959344936</v>
      </c>
      <c r="L11" s="1382">
        <f t="shared" si="5"/>
        <v>9358.123289353307</v>
      </c>
      <c r="M11" s="1382">
        <f t="shared" si="5"/>
        <v>9058.4662925300527</v>
      </c>
      <c r="N11" s="1382">
        <f t="shared" si="5"/>
        <v>9920.8600882843875</v>
      </c>
      <c r="O11" s="1382">
        <f>SUM(C11,D11,E11,F11,G11,H11,I11,J11,K11,L11,M11,N11)</f>
        <v>110140.98337835594</v>
      </c>
      <c r="P11" s="1382">
        <v>104772.03633125122</v>
      </c>
      <c r="Q11" s="2292">
        <v>103530.78551300002</v>
      </c>
      <c r="R11" s="1526">
        <v>113546.79780958917</v>
      </c>
      <c r="S11" s="1610">
        <f>O11/P11-1</f>
        <v>5.1244084157437308E-2</v>
      </c>
      <c r="T11" s="1610">
        <f>P11/Q11-1</f>
        <v>1.1989195407923647E-2</v>
      </c>
      <c r="U11" s="1610">
        <f>O11/R11-1</f>
        <v>-2.999480828111567E-2</v>
      </c>
      <c r="W11" s="1221">
        <v>105257.38164383992</v>
      </c>
      <c r="X11" s="1276">
        <f t="shared" si="3"/>
        <v>-485.34531258870265</v>
      </c>
      <c r="Y11" s="1221"/>
    </row>
    <row r="12" spans="1:27">
      <c r="A12" s="962"/>
      <c r="B12" s="286"/>
      <c r="C12" s="1709"/>
      <c r="D12" s="1383"/>
      <c r="E12" s="1383"/>
      <c r="F12" s="1383"/>
      <c r="G12" s="1383"/>
      <c r="H12" s="1383"/>
      <c r="I12" s="1383"/>
      <c r="J12" s="1383"/>
      <c r="K12" s="1383"/>
      <c r="L12" s="1383"/>
      <c r="M12" s="1383"/>
      <c r="N12" s="1383"/>
      <c r="O12" s="1383"/>
      <c r="P12" s="1383"/>
      <c r="Q12" s="1393"/>
      <c r="R12" s="1527"/>
      <c r="S12" s="1895" t="str">
        <f>IFERROR(O12/#REF!-1,"")</f>
        <v/>
      </c>
      <c r="T12" s="1895"/>
      <c r="U12" s="1385"/>
      <c r="W12" s="1225"/>
      <c r="X12" s="1276">
        <f t="shared" si="3"/>
        <v>0</v>
      </c>
      <c r="Y12" s="1221"/>
    </row>
    <row r="13" spans="1:27" ht="15" customHeight="1">
      <c r="A13" s="873" t="s">
        <v>213</v>
      </c>
      <c r="B13" s="289"/>
      <c r="C13" s="1386">
        <f t="shared" ref="C13" si="6">C14+C47+C136+C134+C135</f>
        <v>8900.1168874810719</v>
      </c>
      <c r="D13" s="1386">
        <f t="shared" ref="D13:N13" si="7">D14+D47+D136+D134+D135</f>
        <v>8185.5921435589744</v>
      </c>
      <c r="E13" s="1386">
        <f t="shared" si="7"/>
        <v>8857.764027051724</v>
      </c>
      <c r="F13" s="1386">
        <f t="shared" si="7"/>
        <v>8752.9730393894024</v>
      </c>
      <c r="G13" s="1386">
        <f t="shared" si="7"/>
        <v>9168.8617592809187</v>
      </c>
      <c r="H13" s="1386">
        <f t="shared" si="7"/>
        <v>8852.6956025429554</v>
      </c>
      <c r="I13" s="1386">
        <f t="shared" si="7"/>
        <v>8990.6143352552517</v>
      </c>
      <c r="J13" s="1386">
        <f t="shared" si="7"/>
        <v>9002.7823405041236</v>
      </c>
      <c r="K13" s="1386">
        <f t="shared" si="7"/>
        <v>8673.9868828999479</v>
      </c>
      <c r="L13" s="1386">
        <f t="shared" si="7"/>
        <v>9099.3590323440403</v>
      </c>
      <c r="M13" s="1386">
        <f t="shared" si="7"/>
        <v>8797.7277523521352</v>
      </c>
      <c r="N13" s="1386">
        <f t="shared" si="7"/>
        <v>9641.7925083601331</v>
      </c>
      <c r="O13" s="1386">
        <f>SUM(C13,D13,E13,F13,G13,H13,I13,J13,K13,L13,M13,N13)</f>
        <v>106924.26631102066</v>
      </c>
      <c r="P13" s="1386">
        <v>101290.24195225198</v>
      </c>
      <c r="Q13" s="1387">
        <v>99912.621606749177</v>
      </c>
      <c r="R13" s="1528">
        <v>109283.95446834323</v>
      </c>
      <c r="S13" s="1896">
        <f>O13/P13-1</f>
        <v>5.5622577754573355E-2</v>
      </c>
      <c r="T13" s="1896">
        <f>P13/Q13-1</f>
        <v>1.3788251407565344E-2</v>
      </c>
      <c r="U13" s="1388">
        <f>O13/R13-1</f>
        <v>-2.1592265477601402E-2</v>
      </c>
      <c r="W13" s="1221">
        <v>101717.67004641195</v>
      </c>
      <c r="X13" s="1276">
        <f t="shared" si="3"/>
        <v>-427.42809415997181</v>
      </c>
      <c r="Y13" s="1221"/>
      <c r="Z13" s="1867"/>
      <c r="AA13" s="1864"/>
    </row>
    <row r="14" spans="1:27" s="17" customFormat="1" ht="15" customHeight="1">
      <c r="A14" s="290"/>
      <c r="B14" s="934" t="s">
        <v>214</v>
      </c>
      <c r="C14" s="1389">
        <f t="shared" ref="C14" si="8">SUM(C16,C25,C33,C44)</f>
        <v>3844.6975251025651</v>
      </c>
      <c r="D14" s="1389">
        <f t="shared" ref="D14:N14" si="9">SUM(D16,D25,D33,D44)</f>
        <v>3485.7673998076239</v>
      </c>
      <c r="E14" s="1389">
        <f t="shared" si="9"/>
        <v>3661.4634614077413</v>
      </c>
      <c r="F14" s="1389">
        <f t="shared" si="9"/>
        <v>3589.6058071144334</v>
      </c>
      <c r="G14" s="1389">
        <f t="shared" si="9"/>
        <v>3709.6789148820203</v>
      </c>
      <c r="H14" s="1389">
        <f t="shared" si="9"/>
        <v>3487.2954393160439</v>
      </c>
      <c r="I14" s="1389">
        <f t="shared" si="9"/>
        <v>3393.281119091952</v>
      </c>
      <c r="J14" s="1389">
        <f t="shared" si="9"/>
        <v>3277.7305618184223</v>
      </c>
      <c r="K14" s="1389">
        <f t="shared" si="9"/>
        <v>3123.449633414883</v>
      </c>
      <c r="L14" s="1389">
        <f t="shared" si="9"/>
        <v>3279.7338671740886</v>
      </c>
      <c r="M14" s="1389">
        <f t="shared" si="9"/>
        <v>3216.6255300478133</v>
      </c>
      <c r="N14" s="1389">
        <f t="shared" si="9"/>
        <v>3644.2647265780342</v>
      </c>
      <c r="O14" s="1389">
        <f>SUM(C14,D14,E14,F14,G14,H14,I14,J14,K14,L14,M14,N14)</f>
        <v>41713.593985755622</v>
      </c>
      <c r="P14" s="1389">
        <v>42221.11308916573</v>
      </c>
      <c r="Q14" s="1390">
        <v>45973.653995000008</v>
      </c>
      <c r="R14" s="1529">
        <v>42546.215556458286</v>
      </c>
      <c r="S14" s="1897">
        <f>O14/P14-1</f>
        <v>-1.2020505057227959E-2</v>
      </c>
      <c r="T14" s="1897">
        <f>P14/Q14-1</f>
        <v>-8.1623725324125762E-2</v>
      </c>
      <c r="U14" s="1391">
        <f>O14/R14-1</f>
        <v>-1.9569815077860153E-2</v>
      </c>
      <c r="W14" s="1630">
        <v>42645.923603747215</v>
      </c>
      <c r="X14" s="1276">
        <f t="shared" si="3"/>
        <v>-424.81051458148431</v>
      </c>
      <c r="Y14" s="1221"/>
    </row>
    <row r="15" spans="1:27" s="963" customFormat="1" ht="15" hidden="1" customHeight="1" outlineLevel="1">
      <c r="A15" s="2179" t="s">
        <v>215</v>
      </c>
      <c r="B15" s="2180"/>
      <c r="C15" s="1389"/>
      <c r="D15" s="1389"/>
      <c r="E15" s="1389"/>
      <c r="F15" s="1389"/>
      <c r="G15" s="1389"/>
      <c r="H15" s="1389"/>
      <c r="I15" s="1389"/>
      <c r="J15" s="1389"/>
      <c r="K15" s="1389"/>
      <c r="L15" s="1389"/>
      <c r="M15" s="1389"/>
      <c r="N15" s="1389"/>
      <c r="O15" s="1389"/>
      <c r="P15" s="1389"/>
      <c r="Q15" s="1390">
        <v>45973.653995000008</v>
      </c>
      <c r="R15" s="1529"/>
      <c r="S15" s="1897"/>
      <c r="T15" s="1897">
        <f>P15/Q15-1</f>
        <v>-1</v>
      </c>
      <c r="U15" s="1391"/>
      <c r="W15" s="1784"/>
      <c r="X15" s="1276">
        <f t="shared" si="3"/>
        <v>0</v>
      </c>
      <c r="Y15" s="1221"/>
    </row>
    <row r="16" spans="1:27" s="860" customFormat="1" ht="15" hidden="1" customHeight="1" outlineLevel="1">
      <c r="A16" s="861"/>
      <c r="B16" s="851" t="s">
        <v>216</v>
      </c>
      <c r="C16" s="1392">
        <v>-22.461806333333332</v>
      </c>
      <c r="D16" s="1392">
        <v>-22.461806333333332</v>
      </c>
      <c r="E16" s="1392">
        <v>-22.461806333333332</v>
      </c>
      <c r="F16" s="1392">
        <v>-22.461806333333332</v>
      </c>
      <c r="G16" s="1392">
        <v>-22.461806333333332</v>
      </c>
      <c r="H16" s="1392">
        <v>-22.461806333333332</v>
      </c>
      <c r="I16" s="1392">
        <v>-22.461806333333332</v>
      </c>
      <c r="J16" s="1392">
        <v>-22.461806333333332</v>
      </c>
      <c r="K16" s="1392">
        <v>-22.461806333333332</v>
      </c>
      <c r="L16" s="1392">
        <v>-22.461806333333332</v>
      </c>
      <c r="M16" s="1392">
        <v>-22.461806333333332</v>
      </c>
      <c r="N16" s="1392">
        <v>-22.461806333333332</v>
      </c>
      <c r="O16" s="1712">
        <f t="shared" ref="O16:O24" si="10">SUM(C16,D16,E16,F16,G16,H16,I16,J16,K16,L16,M16,N16)</f>
        <v>-269.541676</v>
      </c>
      <c r="P16" s="1708">
        <v>-122.23530700000001</v>
      </c>
      <c r="Q16" s="1393">
        <v>-159.96679700000001</v>
      </c>
      <c r="R16" s="1525">
        <v>-110.81713800000004</v>
      </c>
      <c r="S16" s="1609">
        <f>O16/P16-1</f>
        <v>1.205104912936489</v>
      </c>
      <c r="T16" s="1609">
        <f>P16/Q16-1</f>
        <v>-0.23587076010529862</v>
      </c>
      <c r="U16" s="1381">
        <f>O16/R16-1</f>
        <v>1.432310388669304</v>
      </c>
      <c r="W16" s="1785">
        <v>-144.608306</v>
      </c>
      <c r="X16" s="1276">
        <f t="shared" si="3"/>
        <v>22.372998999999993</v>
      </c>
      <c r="Y16" s="1221"/>
    </row>
    <row r="17" spans="1:25" s="860" customFormat="1" ht="15" hidden="1" customHeight="1" outlineLevel="1">
      <c r="A17" s="861"/>
      <c r="B17" s="851" t="s">
        <v>217</v>
      </c>
      <c r="C17" s="1392">
        <v>1532.0022738183907</v>
      </c>
      <c r="D17" s="1392">
        <v>1445.4382697103483</v>
      </c>
      <c r="E17" s="1392">
        <v>1509.9633651672054</v>
      </c>
      <c r="F17" s="1392">
        <v>1477.3446185153136</v>
      </c>
      <c r="G17" s="1392">
        <v>1510.8205649512574</v>
      </c>
      <c r="H17" s="1392">
        <v>1404.6591920307465</v>
      </c>
      <c r="I17" s="1392">
        <v>1326.9599768306466</v>
      </c>
      <c r="J17" s="1392">
        <v>1220.0910772504415</v>
      </c>
      <c r="K17" s="1392">
        <v>1154.8217684708256</v>
      </c>
      <c r="L17" s="1392">
        <v>1226.8019711409843</v>
      </c>
      <c r="M17" s="1392">
        <v>1204.8924426851397</v>
      </c>
      <c r="N17" s="1392">
        <v>1400.629672112269</v>
      </c>
      <c r="O17" s="1392">
        <f>SUM(C17,D17,E17,F17,G17,H17,I17,J17,K17,L17,M17,N17)</f>
        <v>16414.425192683568</v>
      </c>
      <c r="P17" s="1392">
        <v>18794.826425139163</v>
      </c>
      <c r="Q17" s="1393">
        <v>21114.269392237304</v>
      </c>
      <c r="R17" s="1525">
        <v>20085.705170186025</v>
      </c>
      <c r="S17" s="1609">
        <f>O17/P17-1</f>
        <v>-0.12665194019944082</v>
      </c>
      <c r="T17" s="1609">
        <f>P17/Q17-1</f>
        <v>-0.10985191691979113</v>
      </c>
      <c r="U17" s="1381">
        <f>O17/R17-1</f>
        <v>-0.18278073617011359</v>
      </c>
      <c r="W17" s="1785">
        <v>19085.647369095572</v>
      </c>
      <c r="X17" s="1276">
        <f t="shared" si="3"/>
        <v>-290.82094395640888</v>
      </c>
      <c r="Y17" s="1221"/>
    </row>
    <row r="18" spans="1:25" s="860" customFormat="1" ht="15" hidden="1" customHeight="1" outlineLevel="1">
      <c r="A18" s="861"/>
      <c r="B18" s="851" t="s">
        <v>218</v>
      </c>
      <c r="C18" s="1392">
        <v>1964.2889233861813</v>
      </c>
      <c r="D18" s="1392">
        <v>1734.4496198492504</v>
      </c>
      <c r="E18" s="1392">
        <v>1811.1465828662874</v>
      </c>
      <c r="F18" s="1392">
        <v>1795.8073364644245</v>
      </c>
      <c r="G18" s="1392">
        <v>1879.0664239128557</v>
      </c>
      <c r="H18" s="1392">
        <v>1773.9868737927118</v>
      </c>
      <c r="I18" s="1392">
        <v>1763.7703038785501</v>
      </c>
      <c r="J18" s="1392">
        <v>1753.6863483873835</v>
      </c>
      <c r="K18" s="1392">
        <v>1671.8586359718702</v>
      </c>
      <c r="L18" s="1392">
        <v>1739.7501343599356</v>
      </c>
      <c r="M18" s="1392">
        <v>1706.2775021104462</v>
      </c>
      <c r="N18" s="1392">
        <v>1904.0559765109019</v>
      </c>
      <c r="O18" s="1392">
        <f t="shared" si="10"/>
        <v>21498.144661490798</v>
      </c>
      <c r="P18" s="1392">
        <v>19090.156035681823</v>
      </c>
      <c r="Q18" s="1393">
        <v>21426.061229440678</v>
      </c>
      <c r="R18" s="1525">
        <v>18464.202383067095</v>
      </c>
      <c r="S18" s="1609">
        <f>O18/P18-1</f>
        <v>0.12613771313907285</v>
      </c>
      <c r="T18" s="1609">
        <f>P18/Q18-1</f>
        <v>-0.10902168012799218</v>
      </c>
      <c r="U18" s="1381">
        <f>O18/R18-1</f>
        <v>0.16431483014971882</v>
      </c>
      <c r="W18" s="1785">
        <v>19203.304089511836</v>
      </c>
      <c r="X18" s="1276">
        <f t="shared" si="3"/>
        <v>-113.14805383001294</v>
      </c>
      <c r="Y18" s="1221"/>
    </row>
    <row r="19" spans="1:25" s="860" customFormat="1" ht="15" hidden="1" customHeight="1" outlineLevel="1">
      <c r="A19" s="861"/>
      <c r="B19" s="851" t="s">
        <v>219</v>
      </c>
      <c r="C19" s="1392"/>
      <c r="D19" s="1392"/>
      <c r="E19" s="1392"/>
      <c r="F19" s="1392"/>
      <c r="G19" s="1392"/>
      <c r="H19" s="1392"/>
      <c r="I19" s="1392"/>
      <c r="J19" s="1392"/>
      <c r="K19" s="1392"/>
      <c r="L19" s="1392"/>
      <c r="M19" s="1392"/>
      <c r="N19" s="1392"/>
      <c r="O19" s="1392">
        <f t="shared" si="10"/>
        <v>0</v>
      </c>
      <c r="P19" s="1392">
        <v>0</v>
      </c>
      <c r="Q19" s="1393">
        <v>0</v>
      </c>
      <c r="R19" s="1525">
        <v>0</v>
      </c>
      <c r="S19" s="1609" t="str">
        <f>IFERROR(O19/#REF!-1,"")</f>
        <v/>
      </c>
      <c r="T19" s="1609"/>
      <c r="U19" s="1381"/>
      <c r="W19" s="1785">
        <v>0</v>
      </c>
      <c r="X19" s="1276">
        <f t="shared" si="3"/>
        <v>0</v>
      </c>
      <c r="Y19" s="1221"/>
    </row>
    <row r="20" spans="1:25" s="860" customFormat="1" ht="15" hidden="1" customHeight="1" outlineLevel="1">
      <c r="A20" s="861"/>
      <c r="B20" s="851" t="s">
        <v>220</v>
      </c>
      <c r="C20" s="1392"/>
      <c r="D20" s="1392"/>
      <c r="E20" s="1392"/>
      <c r="F20" s="1392"/>
      <c r="G20" s="1392"/>
      <c r="H20" s="1392"/>
      <c r="I20" s="1392"/>
      <c r="J20" s="1392"/>
      <c r="K20" s="1392"/>
      <c r="L20" s="1392"/>
      <c r="M20" s="1392"/>
      <c r="N20" s="1392"/>
      <c r="O20" s="1392">
        <f t="shared" si="10"/>
        <v>0</v>
      </c>
      <c r="P20" s="1392">
        <v>0</v>
      </c>
      <c r="Q20" s="1393">
        <v>0</v>
      </c>
      <c r="R20" s="1525">
        <v>0</v>
      </c>
      <c r="S20" s="1609" t="str">
        <f>IFERROR(O20/#REF!-1,"")</f>
        <v/>
      </c>
      <c r="T20" s="1609"/>
      <c r="U20" s="1381"/>
      <c r="W20" s="1785">
        <v>0</v>
      </c>
      <c r="X20" s="1276">
        <f t="shared" si="3"/>
        <v>0</v>
      </c>
      <c r="Y20" s="1221"/>
    </row>
    <row r="21" spans="1:25" s="860" customFormat="1" ht="15" hidden="1" customHeight="1" outlineLevel="1">
      <c r="A21" s="861"/>
      <c r="B21" s="851" t="s">
        <v>221</v>
      </c>
      <c r="C21" s="1392">
        <v>134.85752233042621</v>
      </c>
      <c r="D21" s="1392">
        <v>119.07237717834099</v>
      </c>
      <c r="E21" s="1392">
        <v>124.38782776616675</v>
      </c>
      <c r="F21" s="1392">
        <v>123.28636690101436</v>
      </c>
      <c r="G21" s="1392">
        <v>129.00452197884016</v>
      </c>
      <c r="H21" s="1392">
        <v>121.83573422729384</v>
      </c>
      <c r="I21" s="1392">
        <v>121.13406990544057</v>
      </c>
      <c r="J21" s="1392">
        <v>120.44151341625137</v>
      </c>
      <c r="K21" s="1392">
        <v>114.82166381670532</v>
      </c>
      <c r="L21" s="1392">
        <v>119.48438746821505</v>
      </c>
      <c r="M21" s="1392">
        <v>117.18551886502308</v>
      </c>
      <c r="N21" s="1392">
        <v>130.76875671131913</v>
      </c>
      <c r="O21" s="1392">
        <f t="shared" si="10"/>
        <v>1476.280260565037</v>
      </c>
      <c r="P21" s="1392">
        <v>458.77223718171251</v>
      </c>
      <c r="Q21" s="1393">
        <v>0</v>
      </c>
      <c r="R21" s="1525">
        <v>918.64691178108637</v>
      </c>
      <c r="S21" s="1609" t="str">
        <f>IFERROR(O21/#REF!-1,"")</f>
        <v/>
      </c>
      <c r="T21" s="1609"/>
      <c r="U21" s="1381">
        <f>O21/R21-1</f>
        <v>0.60701597276673236</v>
      </c>
      <c r="W21" s="1785">
        <v>466.54313809333905</v>
      </c>
      <c r="X21" s="1276">
        <f t="shared" si="3"/>
        <v>-7.7709009116265406</v>
      </c>
      <c r="Y21" s="1221"/>
    </row>
    <row r="22" spans="1:25" s="860" customFormat="1" ht="15" hidden="1" customHeight="1" outlineLevel="1">
      <c r="A22" s="861"/>
      <c r="B22" s="851" t="s">
        <v>222</v>
      </c>
      <c r="C22" s="1392">
        <v>0.26963616227166609</v>
      </c>
      <c r="D22" s="1392">
        <v>0.2380751051933605</v>
      </c>
      <c r="E22" s="1392">
        <v>0.24870289719545816</v>
      </c>
      <c r="F22" s="1392">
        <v>0.24650061974411638</v>
      </c>
      <c r="G22" s="1392">
        <v>0.25793358517174325</v>
      </c>
      <c r="H22" s="1392">
        <v>0.24360020291716689</v>
      </c>
      <c r="I22" s="1392">
        <v>0.24219728469890162</v>
      </c>
      <c r="J22" s="1392">
        <v>0.24081257681850787</v>
      </c>
      <c r="K22" s="1392">
        <v>0.22957616484548682</v>
      </c>
      <c r="L22" s="1392">
        <v>0.23889888477538396</v>
      </c>
      <c r="M22" s="1392">
        <v>0.23430249224925748</v>
      </c>
      <c r="N22" s="1392">
        <v>0.261461022680542</v>
      </c>
      <c r="O22" s="1392">
        <f t="shared" si="10"/>
        <v>2.9516969985615908</v>
      </c>
      <c r="P22" s="1392">
        <v>753.12035657326351</v>
      </c>
      <c r="Q22" s="1393">
        <v>504.61093545762714</v>
      </c>
      <c r="R22" s="1525">
        <v>503.73855978061738</v>
      </c>
      <c r="S22" s="1609">
        <f t="shared" ref="S22:T25" si="11">O22/P22-1</f>
        <v>-0.99608071011120725</v>
      </c>
      <c r="T22" s="1609">
        <f t="shared" si="11"/>
        <v>0.49247728032343452</v>
      </c>
      <c r="U22" s="1381">
        <f>O22/R22-1</f>
        <v>-0.99414041879214665</v>
      </c>
      <c r="W22" s="1785">
        <v>753.13589382964346</v>
      </c>
      <c r="X22" s="1276">
        <f t="shared" si="3"/>
        <v>-1.5537256379957398E-2</v>
      </c>
      <c r="Y22" s="1221"/>
    </row>
    <row r="23" spans="1:25" s="860" customFormat="1" ht="15" hidden="1" customHeight="1" outlineLevel="1">
      <c r="A23" s="861"/>
      <c r="B23" s="851" t="s">
        <v>223</v>
      </c>
      <c r="C23" s="1392">
        <v>134.97915181666167</v>
      </c>
      <c r="D23" s="1392">
        <v>111.9936632746075</v>
      </c>
      <c r="E23" s="1392">
        <v>130.13844285150003</v>
      </c>
      <c r="F23" s="1392">
        <v>106.77848376583103</v>
      </c>
      <c r="G23" s="1392">
        <v>97.116671020642627</v>
      </c>
      <c r="H23" s="1392">
        <v>92.696708898786497</v>
      </c>
      <c r="I23" s="1392">
        <v>79.670355548277001</v>
      </c>
      <c r="J23" s="1392">
        <v>77.686935832870162</v>
      </c>
      <c r="K23" s="1392">
        <v>76.301696591999018</v>
      </c>
      <c r="L23" s="1392">
        <v>79.824220052680189</v>
      </c>
      <c r="M23" s="1392">
        <v>74.539823281587942</v>
      </c>
      <c r="N23" s="1392">
        <v>86.418550801718837</v>
      </c>
      <c r="O23" s="1392">
        <f t="shared" si="10"/>
        <v>1148.1447037371624</v>
      </c>
      <c r="P23" s="1392">
        <v>1860.7982459191335</v>
      </c>
      <c r="Q23" s="1393">
        <v>2277.9150473220338</v>
      </c>
      <c r="R23" s="1525">
        <v>1832.1302985837749</v>
      </c>
      <c r="S23" s="1609">
        <f t="shared" si="11"/>
        <v>-0.38298270311941252</v>
      </c>
      <c r="T23" s="1609">
        <f t="shared" si="11"/>
        <v>-0.18311341412546178</v>
      </c>
      <c r="U23" s="1381">
        <f>O23/R23-1</f>
        <v>-0.37332802987611147</v>
      </c>
      <c r="W23" s="1785">
        <v>1895.6630355815637</v>
      </c>
      <c r="X23" s="1276">
        <f t="shared" si="3"/>
        <v>-34.864789662430212</v>
      </c>
      <c r="Y23" s="1221"/>
    </row>
    <row r="24" spans="1:25" s="860" customFormat="1" ht="15" hidden="1" customHeight="1" outlineLevel="1">
      <c r="A24" s="861"/>
      <c r="B24" s="851" t="s">
        <v>224</v>
      </c>
      <c r="C24" s="1392">
        <v>16.595850531648814</v>
      </c>
      <c r="D24" s="1392">
        <v>14.87729278120867</v>
      </c>
      <c r="E24" s="1392">
        <v>16.190097546868195</v>
      </c>
      <c r="F24" s="1392">
        <v>15.999767050736258</v>
      </c>
      <c r="G24" s="1392">
        <v>16.570214295270336</v>
      </c>
      <c r="H24" s="1392">
        <v>16.040831156079211</v>
      </c>
      <c r="I24" s="1392">
        <v>16.621053490533086</v>
      </c>
      <c r="J24" s="1392">
        <v>16.742198827432023</v>
      </c>
      <c r="K24" s="1392">
        <v>16.28646390144316</v>
      </c>
      <c r="L24" s="1392">
        <v>16.926657841728101</v>
      </c>
      <c r="M24" s="1392">
        <v>16.496737412087437</v>
      </c>
      <c r="N24" s="1392">
        <v>17.18608504461768</v>
      </c>
      <c r="O24" s="1392">
        <f t="shared" si="10"/>
        <v>196.53324987965297</v>
      </c>
      <c r="P24" s="1392">
        <v>156.91299253661475</v>
      </c>
      <c r="Q24" s="1393">
        <v>191.22686000000002</v>
      </c>
      <c r="R24" s="1525">
        <v>208.56603953722961</v>
      </c>
      <c r="S24" s="1609">
        <f t="shared" si="11"/>
        <v>0.25249825844595408</v>
      </c>
      <c r="T24" s="1609">
        <f t="shared" si="11"/>
        <v>-0.17944062598415966</v>
      </c>
      <c r="U24" s="1381">
        <f>O24/R24-1</f>
        <v>-5.7692947923234428E-2</v>
      </c>
      <c r="W24" s="1785">
        <v>157.61974612539262</v>
      </c>
      <c r="X24" s="1276">
        <f t="shared" si="3"/>
        <v>-0.70675358877787176</v>
      </c>
      <c r="Y24" s="1221"/>
    </row>
    <row r="25" spans="1:25" s="852" customFormat="1" ht="15" hidden="1" customHeight="1" outlineLevel="1">
      <c r="A25" s="850"/>
      <c r="B25" s="964" t="s">
        <v>225</v>
      </c>
      <c r="C25" s="1389">
        <f t="shared" ref="C25:M25" si="12">SUM(C17:C24)</f>
        <v>3782.9933580455804</v>
      </c>
      <c r="D25" s="1389">
        <f t="shared" si="12"/>
        <v>3426.0692978989496</v>
      </c>
      <c r="E25" s="1389">
        <f t="shared" si="12"/>
        <v>3592.0750190952235</v>
      </c>
      <c r="F25" s="1389">
        <f t="shared" si="12"/>
        <v>3519.4630733170638</v>
      </c>
      <c r="G25" s="1389">
        <f t="shared" si="12"/>
        <v>3632.8363297440383</v>
      </c>
      <c r="H25" s="1389">
        <f t="shared" si="12"/>
        <v>3409.4629403085351</v>
      </c>
      <c r="I25" s="1389">
        <f t="shared" si="12"/>
        <v>3308.3979569381454</v>
      </c>
      <c r="J25" s="1389">
        <f t="shared" si="12"/>
        <v>3188.8888862911967</v>
      </c>
      <c r="K25" s="1389">
        <f t="shared" si="12"/>
        <v>3034.3198049176895</v>
      </c>
      <c r="L25" s="1389">
        <f t="shared" si="12"/>
        <v>3183.026269748319</v>
      </c>
      <c r="M25" s="1389">
        <f t="shared" si="12"/>
        <v>3119.6263268465336</v>
      </c>
      <c r="N25" s="1389">
        <f>SUM(N17:N24)</f>
        <v>3539.3205022035072</v>
      </c>
      <c r="O25" s="1883">
        <f>SUM(C25,D25,E25,F25,G25,H25,I25,J25,K25,L25,M25,N25)</f>
        <v>40736.479765354772</v>
      </c>
      <c r="P25" s="1707">
        <v>41114.586293031702</v>
      </c>
      <c r="Q25" s="1390">
        <v>45514.083464457646</v>
      </c>
      <c r="R25" s="1529">
        <v>42012.989362935827</v>
      </c>
      <c r="S25" s="1897">
        <f t="shared" si="11"/>
        <v>-9.1964084225995002E-3</v>
      </c>
      <c r="T25" s="1897">
        <f t="shared" si="11"/>
        <v>-9.6662325955911066E-2</v>
      </c>
      <c r="U25" s="1391">
        <f>O25/R25-1</f>
        <v>-3.0383688876640669E-2</v>
      </c>
      <c r="W25" s="1786">
        <v>41561.913272237347</v>
      </c>
      <c r="X25" s="1276">
        <f t="shared" si="3"/>
        <v>-447.32697920564533</v>
      </c>
      <c r="Y25" s="1221"/>
    </row>
    <row r="26" spans="1:25" s="852" customFormat="1" ht="15" hidden="1" customHeight="1" outlineLevel="1">
      <c r="A26" s="850"/>
      <c r="B26" s="851"/>
      <c r="C26" s="1389"/>
      <c r="D26" s="1389"/>
      <c r="E26" s="1389"/>
      <c r="F26" s="1389"/>
      <c r="G26" s="1389"/>
      <c r="H26" s="1389"/>
      <c r="I26" s="1389"/>
      <c r="J26" s="1389"/>
      <c r="K26" s="1389"/>
      <c r="L26" s="1389"/>
      <c r="M26" s="1389"/>
      <c r="N26" s="1389"/>
      <c r="O26" s="1389"/>
      <c r="P26" s="1389"/>
      <c r="Q26" s="1390"/>
      <c r="R26" s="1529"/>
      <c r="S26" s="1897" t="str">
        <f>IFERROR(O26/#REF!-1,"")</f>
        <v/>
      </c>
      <c r="T26" s="1897"/>
      <c r="U26" s="1391"/>
      <c r="W26" s="1786"/>
      <c r="X26" s="1276">
        <f t="shared" si="3"/>
        <v>0</v>
      </c>
      <c r="Y26" s="1221"/>
    </row>
    <row r="27" spans="1:25" s="860" customFormat="1" ht="15" hidden="1" customHeight="1" outlineLevel="1">
      <c r="A27" s="861"/>
      <c r="B27" s="851" t="s">
        <v>226</v>
      </c>
      <c r="C27" s="1392">
        <v>1.2104351132667925</v>
      </c>
      <c r="D27" s="1392">
        <v>1.039818714725421</v>
      </c>
      <c r="E27" s="1392">
        <v>1.1670257124395034</v>
      </c>
      <c r="F27" s="1392">
        <v>1.0669521337267862</v>
      </c>
      <c r="G27" s="1392">
        <v>1.05044989682778</v>
      </c>
      <c r="H27" s="1392">
        <v>1.0113767933380824</v>
      </c>
      <c r="I27" s="1392">
        <v>1.008645730894548</v>
      </c>
      <c r="J27" s="1392">
        <v>0.95447967978125181</v>
      </c>
      <c r="K27" s="1392">
        <v>0.85628453687175365</v>
      </c>
      <c r="L27" s="1392">
        <v>0.87258911094026748</v>
      </c>
      <c r="M27" s="1392">
        <v>0.80033178482908696</v>
      </c>
      <c r="N27" s="1392">
        <v>0.81720715895397633</v>
      </c>
      <c r="O27" s="1392">
        <f t="shared" ref="O27:O32" si="13">SUM(C27,D27,E27,F27,G27,H27,I27,J27,K27,L27,M27,N27)</f>
        <v>11.85559636659525</v>
      </c>
      <c r="P27" s="1392">
        <v>21.744486355490793</v>
      </c>
      <c r="Q27" s="1393">
        <v>25.897272999999998</v>
      </c>
      <c r="R27" s="1525">
        <v>16.214350734185505</v>
      </c>
      <c r="S27" s="1609">
        <f>O27/P27-1</f>
        <v>-0.45477689503566754</v>
      </c>
      <c r="T27" s="1609">
        <f>P27/Q27-1</f>
        <v>-0.16035613651326164</v>
      </c>
      <c r="U27" s="1381">
        <f>O27/R27-1</f>
        <v>-0.26882077728838571</v>
      </c>
      <c r="W27" s="1785">
        <v>21.537112304477834</v>
      </c>
      <c r="X27" s="1276">
        <f t="shared" si="3"/>
        <v>0.20737405101295892</v>
      </c>
      <c r="Y27" s="1221"/>
    </row>
    <row r="28" spans="1:25" s="860" customFormat="1" ht="15" hidden="1" customHeight="1" outlineLevel="1">
      <c r="A28" s="861"/>
      <c r="B28" s="851" t="s">
        <v>227</v>
      </c>
      <c r="C28" s="1392">
        <v>1.3495968465732242</v>
      </c>
      <c r="D28" s="1392">
        <v>1.1374519133126801</v>
      </c>
      <c r="E28" s="1392">
        <v>1.3023063975437688</v>
      </c>
      <c r="F28" s="1392">
        <v>1.1885617618673163</v>
      </c>
      <c r="G28" s="1392">
        <v>1.1962147527146725</v>
      </c>
      <c r="H28" s="1392">
        <v>1.2040726086756732</v>
      </c>
      <c r="I28" s="1392">
        <v>1.2282197738804059</v>
      </c>
      <c r="J28" s="1392">
        <v>1.1609351858833374</v>
      </c>
      <c r="K28" s="1392">
        <v>1.0344079892946236</v>
      </c>
      <c r="L28" s="1392">
        <v>1.0342914733902784</v>
      </c>
      <c r="M28" s="1392">
        <v>0.94422095174673737</v>
      </c>
      <c r="N28" s="1392">
        <v>0.9596836293141815</v>
      </c>
      <c r="O28" s="1392">
        <f t="shared" si="13"/>
        <v>13.739963284196898</v>
      </c>
      <c r="P28" s="1392">
        <v>19.068546853820024</v>
      </c>
      <c r="Q28" s="1393">
        <v>22.816117999999996</v>
      </c>
      <c r="R28" s="1525">
        <v>16.660504191103112</v>
      </c>
      <c r="S28" s="1609">
        <f>O28/P28-1</f>
        <v>-0.27944360996525774</v>
      </c>
      <c r="T28" s="1609">
        <f>P28/Q28-1</f>
        <v>-0.16425104157420523</v>
      </c>
      <c r="U28" s="1381">
        <f>O28/R28-1</f>
        <v>-0.1752972703230562</v>
      </c>
      <c r="W28" s="1785">
        <v>18.786358853217816</v>
      </c>
      <c r="X28" s="1276">
        <f t="shared" si="3"/>
        <v>0.28218800060220772</v>
      </c>
      <c r="Y28" s="1221"/>
    </row>
    <row r="29" spans="1:25" s="860" customFormat="1" ht="15" hidden="1" customHeight="1" outlineLevel="1">
      <c r="A29" s="861"/>
      <c r="B29" s="851" t="s">
        <v>228</v>
      </c>
      <c r="C29" s="1392"/>
      <c r="D29" s="1392"/>
      <c r="E29" s="1392"/>
      <c r="F29" s="1392"/>
      <c r="G29" s="1392"/>
      <c r="H29" s="1392"/>
      <c r="I29" s="1392"/>
      <c r="J29" s="1392"/>
      <c r="K29" s="1392"/>
      <c r="L29" s="1392"/>
      <c r="M29" s="1392"/>
      <c r="N29" s="1392"/>
      <c r="O29" s="1392">
        <f t="shared" si="13"/>
        <v>0</v>
      </c>
      <c r="P29" s="1392">
        <v>0</v>
      </c>
      <c r="Q29" s="1393">
        <v>0</v>
      </c>
      <c r="R29" s="1525">
        <v>0</v>
      </c>
      <c r="S29" s="1609" t="str">
        <f>IFERROR(O29/#REF!-1,"")</f>
        <v/>
      </c>
      <c r="T29" s="1609"/>
      <c r="U29" s="1381"/>
      <c r="W29" s="1785">
        <v>0</v>
      </c>
      <c r="X29" s="1276">
        <f t="shared" si="3"/>
        <v>0</v>
      </c>
      <c r="Y29" s="1221"/>
    </row>
    <row r="30" spans="1:25" s="860" customFormat="1" ht="15" hidden="1" customHeight="1" outlineLevel="1">
      <c r="A30" s="861"/>
      <c r="B30" s="851" t="s">
        <v>229</v>
      </c>
      <c r="C30" s="1392">
        <v>2.010427386639463E-3</v>
      </c>
      <c r="D30" s="1392">
        <v>1.676238192876686E-3</v>
      </c>
      <c r="E30" s="1392">
        <v>1.9295856746983785E-3</v>
      </c>
      <c r="F30" s="1392">
        <v>1.756306867035502E-3</v>
      </c>
      <c r="G30" s="1392">
        <v>1.7700045614842445E-3</v>
      </c>
      <c r="H30" s="1392">
        <v>1.7804292927155814E-3</v>
      </c>
      <c r="I30" s="1392">
        <v>1.8167482762288091E-3</v>
      </c>
      <c r="J30" s="1392">
        <v>1.7169329852869744E-3</v>
      </c>
      <c r="K30" s="1392">
        <v>1.5299382019712739E-3</v>
      </c>
      <c r="L30" s="1392">
        <v>1.5297013195920935E-3</v>
      </c>
      <c r="M30" s="1392">
        <v>1.3965178557058281E-3</v>
      </c>
      <c r="N30" s="1392">
        <v>1.419372429169948E-3</v>
      </c>
      <c r="O30" s="1392">
        <f t="shared" si="13"/>
        <v>2.0332203043404783E-2</v>
      </c>
      <c r="P30" s="1392">
        <v>2.0845526554018102E-2</v>
      </c>
      <c r="Q30" s="1393">
        <v>3.6873000000000003E-2</v>
      </c>
      <c r="R30" s="1525">
        <v>0</v>
      </c>
      <c r="S30" s="1609">
        <f t="shared" ref="S30:T33" si="14">O30/P30-1</f>
        <v>-2.4625116054665996E-2</v>
      </c>
      <c r="T30" s="1609">
        <f t="shared" si="14"/>
        <v>-0.43466692284278197</v>
      </c>
      <c r="U30" s="1381"/>
      <c r="W30" s="1785">
        <v>2.0435599265090049E-2</v>
      </c>
      <c r="X30" s="1276">
        <f t="shared" si="3"/>
        <v>4.0992728892805252E-4</v>
      </c>
      <c r="Y30" s="1221"/>
    </row>
    <row r="31" spans="1:25" s="860" customFormat="1" ht="15" hidden="1" customHeight="1" outlineLevel="1">
      <c r="A31" s="861"/>
      <c r="B31" s="851" t="s">
        <v>230</v>
      </c>
      <c r="C31" s="1392">
        <v>0.40805876439936628</v>
      </c>
      <c r="D31" s="1392">
        <v>0.34140511900299753</v>
      </c>
      <c r="E31" s="1392">
        <v>0.39232378240950555</v>
      </c>
      <c r="F31" s="1392">
        <v>0.35740192786358704</v>
      </c>
      <c r="G31" s="1392">
        <v>0.36003330851874349</v>
      </c>
      <c r="H31" s="1392">
        <v>0.36223221024916968</v>
      </c>
      <c r="I31" s="1392">
        <v>0.36958135848727741</v>
      </c>
      <c r="J31" s="1392">
        <v>0.34929483064249806</v>
      </c>
      <c r="K31" s="1392">
        <v>0.31124396942544574</v>
      </c>
      <c r="L31" s="1392">
        <v>0.31119999146252253</v>
      </c>
      <c r="M31" s="1392">
        <v>0.28410343759482359</v>
      </c>
      <c r="N31" s="1392">
        <v>0.28875388116963657</v>
      </c>
      <c r="O31" s="1392">
        <f t="shared" si="13"/>
        <v>4.1356325812255728</v>
      </c>
      <c r="P31" s="1392">
        <v>4.9110022258112789</v>
      </c>
      <c r="Q31" s="1393">
        <v>4.2659269999999996</v>
      </c>
      <c r="R31" s="1525">
        <v>5.2290121512046364</v>
      </c>
      <c r="S31" s="1609">
        <f t="shared" si="14"/>
        <v>-0.15788419734581127</v>
      </c>
      <c r="T31" s="1609">
        <f t="shared" si="14"/>
        <v>0.15121572071235145</v>
      </c>
      <c r="U31" s="1381">
        <f>O31/R31-1</f>
        <v>-0.20909868601609116</v>
      </c>
      <c r="W31" s="1785">
        <v>4.8271227517150033</v>
      </c>
      <c r="X31" s="1276">
        <f t="shared" si="3"/>
        <v>8.3879474096275608E-2</v>
      </c>
      <c r="Y31" s="1221"/>
    </row>
    <row r="32" spans="1:25" s="860" customFormat="1" ht="15" hidden="1" customHeight="1" outlineLevel="1">
      <c r="A32" s="861"/>
      <c r="B32" s="851" t="s">
        <v>231</v>
      </c>
      <c r="C32" s="1392">
        <v>1.7264834384672227</v>
      </c>
      <c r="D32" s="1392">
        <v>1.4070220975077248</v>
      </c>
      <c r="E32" s="1392">
        <v>1.6645671814281875</v>
      </c>
      <c r="F32" s="1392">
        <v>1.447504448335128</v>
      </c>
      <c r="G32" s="1392">
        <v>1.465903921860515</v>
      </c>
      <c r="H32" s="1392">
        <v>1.4404720392410395</v>
      </c>
      <c r="I32" s="1392">
        <v>1.434253234948309</v>
      </c>
      <c r="J32" s="1392">
        <v>1.485845166646574</v>
      </c>
      <c r="K32" s="1392">
        <v>1.262133020751607</v>
      </c>
      <c r="L32" s="1392">
        <v>1.2737513395745845</v>
      </c>
      <c r="M32" s="1392">
        <v>1.1651426082112473</v>
      </c>
      <c r="N32" s="1392">
        <v>1.164623627741566</v>
      </c>
      <c r="O32" s="1392">
        <f t="shared" si="13"/>
        <v>16.937702124713706</v>
      </c>
      <c r="P32" s="1392">
        <v>27.091205276907466</v>
      </c>
      <c r="Q32" s="1393">
        <v>34.620098999999996</v>
      </c>
      <c r="R32" s="1525">
        <v>23.294844828823891</v>
      </c>
      <c r="S32" s="1609">
        <f t="shared" si="14"/>
        <v>-0.37478964292698347</v>
      </c>
      <c r="T32" s="1609">
        <f t="shared" si="14"/>
        <v>-0.21747175601931501</v>
      </c>
      <c r="U32" s="1381">
        <f>O32/R32-1</f>
        <v>-0.27289912213727952</v>
      </c>
      <c r="W32" s="1785">
        <v>28.198017422794273</v>
      </c>
      <c r="X32" s="1276">
        <f t="shared" si="3"/>
        <v>-1.1068121458868063</v>
      </c>
      <c r="Y32" s="1221"/>
    </row>
    <row r="33" spans="1:25" s="852" customFormat="1" ht="15" hidden="1" customHeight="1" outlineLevel="1">
      <c r="A33" s="850"/>
      <c r="B33" s="964" t="s">
        <v>232</v>
      </c>
      <c r="C33" s="1389">
        <f t="shared" ref="C33:N33" si="15">SUM(C27:C32)</f>
        <v>4.696584590093245</v>
      </c>
      <c r="D33" s="1389">
        <f t="shared" si="15"/>
        <v>3.9273740827417001</v>
      </c>
      <c r="E33" s="1389">
        <f t="shared" si="15"/>
        <v>4.5281526594956638</v>
      </c>
      <c r="F33" s="1389">
        <f t="shared" si="15"/>
        <v>4.0621765786598534</v>
      </c>
      <c r="G33" s="1389">
        <f t="shared" si="15"/>
        <v>4.0743718844831953</v>
      </c>
      <c r="H33" s="1389">
        <f t="shared" si="15"/>
        <v>4.0199340807966806</v>
      </c>
      <c r="I33" s="1389">
        <f t="shared" si="15"/>
        <v>4.0425168464867696</v>
      </c>
      <c r="J33" s="1389">
        <f t="shared" si="15"/>
        <v>3.9522717959389482</v>
      </c>
      <c r="K33" s="1389">
        <f t="shared" si="15"/>
        <v>3.4655994545454014</v>
      </c>
      <c r="L33" s="1389">
        <f t="shared" si="15"/>
        <v>3.4933616166872445</v>
      </c>
      <c r="M33" s="1389">
        <f t="shared" si="15"/>
        <v>3.195195300237601</v>
      </c>
      <c r="N33" s="1389">
        <f t="shared" si="15"/>
        <v>3.2316876696085304</v>
      </c>
      <c r="O33" s="1711">
        <f>SUM(C33,D33,E33,F33,G33,H33,I33,J33,K33,L33,M33,N33)</f>
        <v>46.689226559774831</v>
      </c>
      <c r="P33" s="1707">
        <v>72.836086238583576</v>
      </c>
      <c r="Q33" s="1390">
        <v>87.636289999999988</v>
      </c>
      <c r="R33" s="1529">
        <v>61.398711905317136</v>
      </c>
      <c r="S33" s="1609">
        <f t="shared" si="14"/>
        <v>-0.35898221649583817</v>
      </c>
      <c r="T33" s="1609">
        <f t="shared" si="14"/>
        <v>-0.16888213503123439</v>
      </c>
      <c r="U33" s="1381">
        <f>O33/R33-1</f>
        <v>-0.23957319118071696</v>
      </c>
      <c r="W33" s="1786">
        <v>73.369046931470024</v>
      </c>
      <c r="X33" s="1276">
        <f t="shared" si="3"/>
        <v>-0.53296069288644787</v>
      </c>
      <c r="Y33" s="1221"/>
    </row>
    <row r="34" spans="1:25" s="852" customFormat="1" ht="15" hidden="1" customHeight="1" outlineLevel="1">
      <c r="A34" s="850"/>
      <c r="B34" s="851"/>
      <c r="C34" s="1389"/>
      <c r="D34" s="1389"/>
      <c r="E34" s="1389"/>
      <c r="F34" s="1389"/>
      <c r="G34" s="1389"/>
      <c r="H34" s="1389"/>
      <c r="I34" s="1389"/>
      <c r="J34" s="1389"/>
      <c r="K34" s="1389"/>
      <c r="L34" s="1389"/>
      <c r="M34" s="1389"/>
      <c r="N34" s="1389"/>
      <c r="O34" s="1389"/>
      <c r="P34" s="1389"/>
      <c r="Q34" s="1390"/>
      <c r="R34" s="1529"/>
      <c r="S34" s="1897" t="str">
        <f>IFERROR(O34/#REF!-1,"")</f>
        <v/>
      </c>
      <c r="T34" s="1897"/>
      <c r="U34" s="1391"/>
      <c r="W34" s="1786"/>
      <c r="X34" s="1276">
        <f t="shared" si="3"/>
        <v>0</v>
      </c>
      <c r="Y34" s="1221"/>
    </row>
    <row r="35" spans="1:25" s="860" customFormat="1" ht="15" hidden="1" customHeight="1" outlineLevel="1">
      <c r="A35" s="977"/>
      <c r="B35" s="973" t="s">
        <v>233</v>
      </c>
      <c r="C35" s="1392">
        <v>3972.9579176343623</v>
      </c>
      <c r="D35" s="1392">
        <v>3623.2346451330154</v>
      </c>
      <c r="E35" s="1392">
        <v>4066.6491482278184</v>
      </c>
      <c r="F35" s="1392">
        <v>3997.493501311506</v>
      </c>
      <c r="G35" s="1392">
        <v>4278.6044409110418</v>
      </c>
      <c r="H35" s="1392">
        <v>4176.7512042749177</v>
      </c>
      <c r="I35" s="1392">
        <v>4341.75944420014</v>
      </c>
      <c r="J35" s="1392">
        <v>4475.3446206970166</v>
      </c>
      <c r="K35" s="1392">
        <v>4328.3511062488051</v>
      </c>
      <c r="L35" s="1392">
        <v>4542.2053717564304</v>
      </c>
      <c r="M35" s="1392">
        <v>4352.5713405077267</v>
      </c>
      <c r="N35" s="1392">
        <v>4660.8505826735973</v>
      </c>
      <c r="O35" s="1711">
        <f>SUM(C35,D35,E35,F35,G35,H35,I35,J35,K35,L35,M35,N35)</f>
        <v>50816.773323576381</v>
      </c>
      <c r="P35" s="1392">
        <v>45701.500053529642</v>
      </c>
      <c r="Q35" s="1393">
        <v>43055.339309000003</v>
      </c>
      <c r="R35" s="1525">
        <v>53656.802264327845</v>
      </c>
      <c r="S35" s="1609">
        <f>O35/P35-1</f>
        <v>0.11192790748783477</v>
      </c>
      <c r="T35" s="1609">
        <f>P35/Q35-1</f>
        <v>6.1459525972810125E-2</v>
      </c>
      <c r="U35" s="1381">
        <f>O35/R35-1</f>
        <v>-5.2929522835906573E-2</v>
      </c>
      <c r="W35" s="1785">
        <v>45759.381833011743</v>
      </c>
      <c r="X35" s="1276">
        <f t="shared" si="3"/>
        <v>-57.881779482100683</v>
      </c>
      <c r="Y35" s="1221"/>
    </row>
    <row r="36" spans="1:25" s="852" customFormat="1" hidden="1" outlineLevel="1">
      <c r="A36" s="850"/>
      <c r="B36" s="964" t="s">
        <v>234</v>
      </c>
      <c r="C36" s="1392">
        <v>500.40912718461271</v>
      </c>
      <c r="D36" s="1392">
        <v>512.69495626807407</v>
      </c>
      <c r="E36" s="1392">
        <v>544.4898175463187</v>
      </c>
      <c r="F36" s="1392">
        <v>579.99647073181643</v>
      </c>
      <c r="G36" s="1392">
        <v>601.84185122370923</v>
      </c>
      <c r="H36" s="1392">
        <v>600.2711484203254</v>
      </c>
      <c r="I36" s="1392">
        <v>662.46304776825048</v>
      </c>
      <c r="J36" s="1392">
        <v>652.57413444760175</v>
      </c>
      <c r="K36" s="1392">
        <v>628.76186545720111</v>
      </c>
      <c r="L36" s="1392">
        <v>673.95144248318434</v>
      </c>
      <c r="M36" s="1392">
        <v>631.00711989702097</v>
      </c>
      <c r="N36" s="1392">
        <v>729.58682999388282</v>
      </c>
      <c r="O36" s="1392"/>
      <c r="P36" s="1392"/>
      <c r="Q36" s="1390">
        <v>5130.0771072549778</v>
      </c>
      <c r="R36" s="1529"/>
      <c r="S36" s="1897"/>
      <c r="T36" s="1897">
        <f>P36/Q36-1</f>
        <v>-1</v>
      </c>
      <c r="U36" s="1391"/>
      <c r="W36" s="1786"/>
      <c r="X36" s="1276">
        <f t="shared" si="3"/>
        <v>0</v>
      </c>
      <c r="Y36" s="1221"/>
    </row>
    <row r="37" spans="1:25" s="860" customFormat="1" ht="15" hidden="1" customHeight="1" outlineLevel="1">
      <c r="A37" s="861"/>
      <c r="B37" s="851" t="s">
        <v>235</v>
      </c>
      <c r="C37" s="1392">
        <v>0.28909890429301127</v>
      </c>
      <c r="D37" s="1392">
        <v>0.26242719892920441</v>
      </c>
      <c r="E37" s="1392">
        <v>0.29199712080854862</v>
      </c>
      <c r="F37" s="1392">
        <v>0.28399074814121744</v>
      </c>
      <c r="G37" s="1392">
        <v>0.29492439194465431</v>
      </c>
      <c r="H37" s="1392">
        <v>0.2868377553913331</v>
      </c>
      <c r="I37" s="1392">
        <v>0.29788100897389935</v>
      </c>
      <c r="J37" s="1392">
        <v>0.29937041401876879</v>
      </c>
      <c r="K37" s="1392">
        <v>0.29116187040857677</v>
      </c>
      <c r="L37" s="1392">
        <v>0.30237160241930694</v>
      </c>
      <c r="M37" s="1392">
        <v>0.29408076815942269</v>
      </c>
      <c r="N37" s="1392">
        <v>0.3054028777335604</v>
      </c>
      <c r="O37" s="1392">
        <f t="shared" ref="O37:O43" si="16">SUM(C37,D37,E37,F37,G37,H37,I37,J37,K37,L37,M37,N37)</f>
        <v>3.4995446612215035</v>
      </c>
      <c r="P37" s="1392">
        <v>82.9454095520083</v>
      </c>
      <c r="Q37" s="1393">
        <v>12.158026288135597</v>
      </c>
      <c r="R37" s="1525">
        <v>8.0476700375211987</v>
      </c>
      <c r="S37" s="1609">
        <f>O37/P37-1</f>
        <v>-0.95780906164521107</v>
      </c>
      <c r="T37" s="1609">
        <f>P37/Q37-1</f>
        <v>5.822275884775026</v>
      </c>
      <c r="U37" s="1381">
        <f>O37/R37-1</f>
        <v>-0.56514809318655723</v>
      </c>
      <c r="W37" s="1785">
        <v>82.802850409584295</v>
      </c>
      <c r="X37" s="1276">
        <f t="shared" si="3"/>
        <v>0.14255914242400536</v>
      </c>
      <c r="Y37" s="1221"/>
    </row>
    <row r="38" spans="1:25" s="860" customFormat="1" ht="15" hidden="1" customHeight="1" outlineLevel="1">
      <c r="A38" s="861"/>
      <c r="B38" s="851" t="s">
        <v>236</v>
      </c>
      <c r="C38" s="1392">
        <v>6.5450632963003015</v>
      </c>
      <c r="D38" s="1392">
        <v>6.0299034755592444</v>
      </c>
      <c r="E38" s="1392">
        <v>6.8094838534708337</v>
      </c>
      <c r="F38" s="1392">
        <v>6.7216195456841143</v>
      </c>
      <c r="G38" s="1392">
        <v>7.0845870011510561</v>
      </c>
      <c r="H38" s="1392">
        <v>6.9931729753297525</v>
      </c>
      <c r="I38" s="1392">
        <v>7.3708043159975585</v>
      </c>
      <c r="J38" s="1392">
        <v>7.5182204023175103</v>
      </c>
      <c r="K38" s="1392">
        <v>7.4212111068037361</v>
      </c>
      <c r="L38" s="1392">
        <v>7.8219565065711381</v>
      </c>
      <c r="M38" s="1392">
        <v>7.7210280355186072</v>
      </c>
      <c r="N38" s="1392">
        <v>8.1379635494366127</v>
      </c>
      <c r="O38" s="1392">
        <f t="shared" si="16"/>
        <v>86.17501406414047</v>
      </c>
      <c r="P38" s="1392">
        <v>86.556350076837703</v>
      </c>
      <c r="Q38" s="1393">
        <v>320.6121010774819</v>
      </c>
      <c r="R38" s="1525">
        <v>129.19410942271466</v>
      </c>
      <c r="S38" s="1609">
        <f>O38/P38-1</f>
        <v>-4.4056387816574505E-3</v>
      </c>
      <c r="T38" s="1609">
        <f>P38/Q38-1</f>
        <v>-0.7300278130926825</v>
      </c>
      <c r="U38" s="1381">
        <f>O38/R38-1</f>
        <v>-0.33298031582708254</v>
      </c>
      <c r="W38" s="1785">
        <v>86.022482902219807</v>
      </c>
      <c r="X38" s="1276">
        <f t="shared" si="3"/>
        <v>0.53386717461789601</v>
      </c>
      <c r="Y38" s="1221"/>
    </row>
    <row r="39" spans="1:25" s="860" customFormat="1" ht="15" hidden="1" customHeight="1" outlineLevel="1">
      <c r="A39" s="861"/>
      <c r="B39" s="851" t="s">
        <v>237</v>
      </c>
      <c r="C39" s="1392"/>
      <c r="D39" s="1392"/>
      <c r="E39" s="1392"/>
      <c r="F39" s="1392"/>
      <c r="G39" s="1392"/>
      <c r="H39" s="1392"/>
      <c r="I39" s="1392"/>
      <c r="J39" s="1392"/>
      <c r="K39" s="1392"/>
      <c r="L39" s="1392"/>
      <c r="M39" s="1392"/>
      <c r="N39" s="1392"/>
      <c r="O39" s="1392">
        <f t="shared" si="16"/>
        <v>0</v>
      </c>
      <c r="P39" s="1392">
        <v>0</v>
      </c>
      <c r="Q39" s="1393">
        <v>0</v>
      </c>
      <c r="R39" s="1525">
        <v>0</v>
      </c>
      <c r="S39" s="1609" t="str">
        <f>IFERROR(O39/#REF!-1,"")</f>
        <v/>
      </c>
      <c r="T39" s="1609"/>
      <c r="U39" s="1381"/>
      <c r="W39" s="1785">
        <v>0</v>
      </c>
      <c r="X39" s="1276">
        <f t="shared" si="3"/>
        <v>0</v>
      </c>
      <c r="Y39" s="1221"/>
    </row>
    <row r="40" spans="1:25" s="860" customFormat="1" ht="15" hidden="1" customHeight="1" outlineLevel="1">
      <c r="A40" s="861"/>
      <c r="B40" s="851" t="s">
        <v>238</v>
      </c>
      <c r="C40" s="1392"/>
      <c r="D40" s="1392"/>
      <c r="E40" s="1392"/>
      <c r="F40" s="1392"/>
      <c r="G40" s="1392"/>
      <c r="H40" s="1392"/>
      <c r="I40" s="1392"/>
      <c r="J40" s="1392"/>
      <c r="K40" s="1392"/>
      <c r="L40" s="1392"/>
      <c r="M40" s="1392"/>
      <c r="N40" s="1392"/>
      <c r="O40" s="1392">
        <f t="shared" si="16"/>
        <v>0</v>
      </c>
      <c r="P40" s="1392">
        <v>0</v>
      </c>
      <c r="Q40" s="1393">
        <v>0</v>
      </c>
      <c r="R40" s="1525">
        <v>0</v>
      </c>
      <c r="S40" s="1609" t="str">
        <f>IFERROR(O40/#REF!-1,"")</f>
        <v/>
      </c>
      <c r="T40" s="1609"/>
      <c r="U40" s="1381"/>
      <c r="W40" s="1785">
        <v>0</v>
      </c>
      <c r="X40" s="1276">
        <f t="shared" si="3"/>
        <v>0</v>
      </c>
      <c r="Y40" s="1221"/>
    </row>
    <row r="41" spans="1:25" s="860" customFormat="1" ht="15" hidden="1" customHeight="1" outlineLevel="1">
      <c r="A41" s="861"/>
      <c r="B41" s="851" t="s">
        <v>239</v>
      </c>
      <c r="C41" s="1392">
        <v>0</v>
      </c>
      <c r="D41" s="1392">
        <v>0</v>
      </c>
      <c r="E41" s="1392">
        <v>0</v>
      </c>
      <c r="F41" s="1392">
        <v>0</v>
      </c>
      <c r="G41" s="1392">
        <v>0</v>
      </c>
      <c r="H41" s="1392">
        <v>0</v>
      </c>
      <c r="I41" s="1392">
        <v>0</v>
      </c>
      <c r="J41" s="1392">
        <v>0</v>
      </c>
      <c r="K41" s="1392">
        <v>0</v>
      </c>
      <c r="L41" s="1392">
        <v>0</v>
      </c>
      <c r="M41" s="1392">
        <v>0</v>
      </c>
      <c r="N41" s="1392">
        <v>0</v>
      </c>
      <c r="O41" s="1392">
        <f t="shared" si="16"/>
        <v>0</v>
      </c>
      <c r="P41" s="1392">
        <v>0</v>
      </c>
      <c r="Q41" s="1393">
        <v>0</v>
      </c>
      <c r="R41" s="1525">
        <v>0</v>
      </c>
      <c r="S41" s="1609" t="str">
        <f>IFERROR(O41/#REF!-1,"")</f>
        <v/>
      </c>
      <c r="T41" s="1609"/>
      <c r="U41" s="1381"/>
      <c r="W41" s="1785">
        <v>0</v>
      </c>
      <c r="X41" s="1276">
        <f t="shared" si="3"/>
        <v>0</v>
      </c>
      <c r="Y41" s="1221"/>
    </row>
    <row r="42" spans="1:25" s="860" customFormat="1" ht="15" hidden="1" customHeight="1" outlineLevel="1">
      <c r="A42" s="861"/>
      <c r="B42" s="851" t="s">
        <v>240</v>
      </c>
      <c r="C42" s="1392">
        <v>72.635226599631594</v>
      </c>
      <c r="D42" s="1392">
        <v>71.940203484777498</v>
      </c>
      <c r="E42" s="1392">
        <v>80.220615012075584</v>
      </c>
      <c r="F42" s="1392">
        <v>81.536753258217388</v>
      </c>
      <c r="G42" s="1392">
        <v>87.850508193736303</v>
      </c>
      <c r="H42" s="1392">
        <v>88.994360529324297</v>
      </c>
      <c r="I42" s="1392">
        <v>95.633766315681598</v>
      </c>
      <c r="J42" s="1392">
        <v>99.533619248283486</v>
      </c>
      <c r="K42" s="1392">
        <v>100.41366239876889</v>
      </c>
      <c r="L42" s="1392">
        <v>107.55171403342528</v>
      </c>
      <c r="M42" s="1392">
        <v>108.25070543069729</v>
      </c>
      <c r="N42" s="1392">
        <v>115.73097661108129</v>
      </c>
      <c r="O42" s="1392">
        <f t="shared" si="16"/>
        <v>1110.2921111157004</v>
      </c>
      <c r="P42" s="1392">
        <v>986.42425726659133</v>
      </c>
      <c r="Q42" s="1393">
        <v>199.13091017675538</v>
      </c>
      <c r="R42" s="1525">
        <v>445.40284015689815</v>
      </c>
      <c r="S42" s="1609"/>
      <c r="T42" s="1609">
        <f>P42/Q42-1</f>
        <v>3.9536471077795383</v>
      </c>
      <c r="U42" s="1381">
        <f>O42/R42-1</f>
        <v>1.4927818392998744</v>
      </c>
      <c r="W42" s="1785">
        <v>986.42425726659133</v>
      </c>
      <c r="X42" s="1276">
        <f t="shared" si="3"/>
        <v>0</v>
      </c>
      <c r="Y42" s="1221"/>
    </row>
    <row r="43" spans="1:25" s="860" customFormat="1" ht="12.75" hidden="1" customHeight="1" outlineLevel="1">
      <c r="A43" s="861"/>
      <c r="B43" s="851" t="s">
        <v>241</v>
      </c>
      <c r="C43" s="1392"/>
      <c r="D43" s="1392"/>
      <c r="E43" s="1392"/>
      <c r="F43" s="1392"/>
      <c r="G43" s="1392"/>
      <c r="H43" s="1392"/>
      <c r="I43" s="1392"/>
      <c r="J43" s="1392"/>
      <c r="K43" s="1392"/>
      <c r="L43" s="1392"/>
      <c r="M43" s="1392"/>
      <c r="N43" s="1392"/>
      <c r="O43" s="1392">
        <f t="shared" si="16"/>
        <v>0</v>
      </c>
      <c r="P43" s="1392">
        <v>0</v>
      </c>
      <c r="Q43" s="1393">
        <v>0</v>
      </c>
      <c r="R43" s="1525">
        <v>0</v>
      </c>
      <c r="S43" s="1609" t="str">
        <f>IFERROR(O43/#REF!-1,"")</f>
        <v/>
      </c>
      <c r="T43" s="1609"/>
      <c r="U43" s="1381"/>
      <c r="W43" s="1785">
        <v>0</v>
      </c>
      <c r="X43" s="1276">
        <f t="shared" si="3"/>
        <v>0</v>
      </c>
      <c r="Y43" s="1221"/>
    </row>
    <row r="44" spans="1:25" s="852" customFormat="1" ht="12" hidden="1" customHeight="1" outlineLevel="1">
      <c r="A44" s="850"/>
      <c r="B44" s="964" t="s">
        <v>242</v>
      </c>
      <c r="C44" s="1389">
        <f t="shared" ref="C44:N44" si="17">SUM(C37:C43)</f>
        <v>79.469388800224905</v>
      </c>
      <c r="D44" s="1389">
        <f t="shared" si="17"/>
        <v>78.232534159265953</v>
      </c>
      <c r="E44" s="1389">
        <f t="shared" si="17"/>
        <v>87.322095986354967</v>
      </c>
      <c r="F44" s="1389">
        <f t="shared" si="17"/>
        <v>88.542363552042715</v>
      </c>
      <c r="G44" s="1389">
        <f t="shared" si="17"/>
        <v>95.230019586832015</v>
      </c>
      <c r="H44" s="1389">
        <f t="shared" si="17"/>
        <v>96.274371260045385</v>
      </c>
      <c r="I44" s="1389">
        <f t="shared" si="17"/>
        <v>103.30245164065306</v>
      </c>
      <c r="J44" s="1389">
        <f t="shared" si="17"/>
        <v>107.35121006461976</v>
      </c>
      <c r="K44" s="1389">
        <f t="shared" si="17"/>
        <v>108.1260353759812</v>
      </c>
      <c r="L44" s="1389">
        <f t="shared" si="17"/>
        <v>115.67604214241572</v>
      </c>
      <c r="M44" s="1389">
        <f t="shared" si="17"/>
        <v>116.26581423437533</v>
      </c>
      <c r="N44" s="1389">
        <f t="shared" si="17"/>
        <v>124.17434303825146</v>
      </c>
      <c r="O44" s="1711">
        <f>SUM(O36:O43)</f>
        <v>1199.9666698410624</v>
      </c>
      <c r="P44" s="1707">
        <v>1155.9260168954374</v>
      </c>
      <c r="Q44" s="1390">
        <v>531.90103754237282</v>
      </c>
      <c r="R44" s="1529">
        <v>582.64461961713403</v>
      </c>
      <c r="S44" s="1897">
        <f>O44/P44-1</f>
        <v>3.8099889008388566E-2</v>
      </c>
      <c r="T44" s="1897">
        <f>P44/Q44-1</f>
        <v>1.1731975222991609</v>
      </c>
      <c r="U44" s="1391">
        <f>O44/R44-1</f>
        <v>1.0595172931135646</v>
      </c>
      <c r="W44" s="1786">
        <v>1155.2495905783953</v>
      </c>
      <c r="X44" s="1276">
        <f t="shared" si="3"/>
        <v>0.67642631704211453</v>
      </c>
      <c r="Y44" s="1221"/>
    </row>
    <row r="45" spans="1:25" s="852" customFormat="1" ht="15.75" hidden="1" customHeight="1" outlineLevel="1">
      <c r="A45" s="850"/>
      <c r="B45" s="851"/>
      <c r="C45" s="1389"/>
      <c r="D45" s="1389"/>
      <c r="E45" s="1389"/>
      <c r="F45" s="1389"/>
      <c r="G45" s="1389"/>
      <c r="H45" s="1389"/>
      <c r="I45" s="1389"/>
      <c r="J45" s="1389"/>
      <c r="K45" s="1389"/>
      <c r="L45" s="1389"/>
      <c r="M45" s="1389"/>
      <c r="N45" s="1389"/>
      <c r="O45" s="1389"/>
      <c r="P45" s="1389"/>
      <c r="Q45" s="1390"/>
      <c r="R45" s="1529"/>
      <c r="S45" s="1897" t="str">
        <f>IFERROR(O45/#REF!-1,"")</f>
        <v/>
      </c>
      <c r="T45" s="1897"/>
      <c r="U45" s="1391"/>
      <c r="W45" s="1786"/>
      <c r="X45" s="1276">
        <f t="shared" si="3"/>
        <v>0</v>
      </c>
      <c r="Y45" s="1221"/>
    </row>
    <row r="46" spans="1:25" s="976" customFormat="1" ht="18" hidden="1" customHeight="1" outlineLevel="1">
      <c r="A46" s="974"/>
      <c r="B46" s="975" t="s">
        <v>243</v>
      </c>
      <c r="C46" s="1392">
        <f t="shared" ref="C46:N46" si="18">(C35)</f>
        <v>3972.9579176343623</v>
      </c>
      <c r="D46" s="1392">
        <f t="shared" si="18"/>
        <v>3623.2346451330154</v>
      </c>
      <c r="E46" s="1392">
        <f t="shared" si="18"/>
        <v>4066.6491482278184</v>
      </c>
      <c r="F46" s="1392">
        <f t="shared" si="18"/>
        <v>3997.493501311506</v>
      </c>
      <c r="G46" s="1392">
        <f t="shared" si="18"/>
        <v>4278.6044409110418</v>
      </c>
      <c r="H46" s="1392">
        <f t="shared" si="18"/>
        <v>4176.7512042749177</v>
      </c>
      <c r="I46" s="1392">
        <f t="shared" si="18"/>
        <v>4341.75944420014</v>
      </c>
      <c r="J46" s="1392">
        <f t="shared" si="18"/>
        <v>4475.3446206970166</v>
      </c>
      <c r="K46" s="1392">
        <f t="shared" si="18"/>
        <v>4328.3511062488051</v>
      </c>
      <c r="L46" s="1392">
        <f t="shared" si="18"/>
        <v>4542.2053717564304</v>
      </c>
      <c r="M46" s="1392">
        <f t="shared" si="18"/>
        <v>4352.5713405077267</v>
      </c>
      <c r="N46" s="1392">
        <f t="shared" si="18"/>
        <v>4660.8505826735973</v>
      </c>
      <c r="O46" s="1392">
        <f>SUM(C46,D46,E46,F46,G46,H46,I46,J46,K46,L46,M46,N46)</f>
        <v>50816.773323576381</v>
      </c>
      <c r="P46" s="1392">
        <v>45701.500053529642</v>
      </c>
      <c r="Q46" s="1393">
        <v>43055.339309000003</v>
      </c>
      <c r="R46" s="1525">
        <v>53656.802264327845</v>
      </c>
      <c r="S46" s="1609">
        <f t="shared" ref="S46:S55" si="19">O46/P46-1</f>
        <v>0.11192790748783477</v>
      </c>
      <c r="T46" s="1609">
        <f t="shared" ref="T46:T55" si="20">P46/Q46-1</f>
        <v>6.1459525972810125E-2</v>
      </c>
      <c r="U46" s="1381">
        <f t="shared" ref="U46:U55" si="21">O46/R46-1</f>
        <v>-5.2929522835906573E-2</v>
      </c>
      <c r="W46" s="1787">
        <v>45759.381833011743</v>
      </c>
      <c r="X46" s="1276">
        <f t="shared" si="3"/>
        <v>-57.881779482100683</v>
      </c>
      <c r="Y46" s="1221"/>
    </row>
    <row r="47" spans="1:25" s="17" customFormat="1" ht="18" customHeight="1" collapsed="1">
      <c r="A47" s="290"/>
      <c r="B47" s="934" t="s">
        <v>244</v>
      </c>
      <c r="C47" s="1389">
        <f>SUM(C48+C52)</f>
        <v>292.50936088488936</v>
      </c>
      <c r="D47" s="1389">
        <f>SUM(D48+D52)</f>
        <v>288.8326175808823</v>
      </c>
      <c r="E47" s="1389">
        <f>SUM(E48+E52)</f>
        <v>295.31680729739378</v>
      </c>
      <c r="F47" s="1389">
        <f>SUM(F48+F52)</f>
        <v>298.46962849141062</v>
      </c>
      <c r="G47" s="1389">
        <f>SUM(G48+G52)</f>
        <v>281.42210015494663</v>
      </c>
      <c r="H47" s="1389">
        <f t="shared" ref="H47:N47" si="22">SUM(H48+H52)</f>
        <v>294.6528370844843</v>
      </c>
      <c r="I47" s="1389">
        <f t="shared" si="22"/>
        <v>293.5705839859213</v>
      </c>
      <c r="J47" s="1389">
        <f t="shared" si="22"/>
        <v>292.88511795876735</v>
      </c>
      <c r="K47" s="1389">
        <f t="shared" si="22"/>
        <v>294.35666985828368</v>
      </c>
      <c r="L47" s="1389">
        <f t="shared" si="22"/>
        <v>296.86416048972256</v>
      </c>
      <c r="M47" s="1389">
        <f t="shared" si="22"/>
        <v>297.60259235491071</v>
      </c>
      <c r="N47" s="1389">
        <f t="shared" si="22"/>
        <v>296.30492271196812</v>
      </c>
      <c r="O47" s="1865">
        <f t="shared" ref="O47:O62" si="23">SUM(C47,D47,E47,F47,G47,H47,I47,J47,K47,L47,M47,N47)</f>
        <v>3522.7873988535812</v>
      </c>
      <c r="P47" s="1389">
        <v>3449.0751165976235</v>
      </c>
      <c r="Q47" s="1390">
        <v>3543.785582825421</v>
      </c>
      <c r="R47" s="1529">
        <v>3720.915107778399</v>
      </c>
      <c r="S47" s="1609">
        <f t="shared" si="19"/>
        <v>2.1371608261368413E-2</v>
      </c>
      <c r="T47" s="1609">
        <f t="shared" si="20"/>
        <v>-2.6725789135437994E-2</v>
      </c>
      <c r="U47" s="1381">
        <f t="shared" si="21"/>
        <v>-5.3247038211283293E-2</v>
      </c>
      <c r="W47" s="1630">
        <v>3440.8456496407052</v>
      </c>
      <c r="X47" s="1276">
        <f t="shared" si="3"/>
        <v>8.2294669569182588</v>
      </c>
      <c r="Y47" s="1221"/>
    </row>
    <row r="48" spans="1:25" ht="15" customHeight="1">
      <c r="A48" s="287"/>
      <c r="B48" s="965" t="s">
        <v>245</v>
      </c>
      <c r="C48" s="1392">
        <f>SUM(C49:C51)</f>
        <v>216.24376122561068</v>
      </c>
      <c r="D48" s="1392">
        <f t="shared" ref="D48:N48" si="24">SUM(D49:D51)</f>
        <v>216.89969766829674</v>
      </c>
      <c r="E48" s="1392">
        <f t="shared" si="24"/>
        <v>217.55563411098274</v>
      </c>
      <c r="F48" s="1392">
        <f t="shared" si="24"/>
        <v>218.26623192389263</v>
      </c>
      <c r="G48" s="1392">
        <f t="shared" si="24"/>
        <v>219.14081384747399</v>
      </c>
      <c r="H48" s="1392">
        <f t="shared" si="24"/>
        <v>220.12471851150309</v>
      </c>
      <c r="I48" s="1392">
        <f t="shared" si="24"/>
        <v>221.163284545756</v>
      </c>
      <c r="J48" s="1392">
        <f t="shared" si="24"/>
        <v>222.36583469068043</v>
      </c>
      <c r="K48" s="1392">
        <f t="shared" si="24"/>
        <v>223.67770757605257</v>
      </c>
      <c r="L48" s="1392">
        <f t="shared" si="24"/>
        <v>225.04424183164849</v>
      </c>
      <c r="M48" s="1392">
        <f t="shared" si="24"/>
        <v>226.46543745746823</v>
      </c>
      <c r="N48" s="1392">
        <f t="shared" si="24"/>
        <v>227.88663308328802</v>
      </c>
      <c r="O48" s="1392">
        <f t="shared" si="23"/>
        <v>2654.8339964726538</v>
      </c>
      <c r="P48" s="1392">
        <v>2560.8161877479838</v>
      </c>
      <c r="Q48" s="1393">
        <v>2450.1415121576324</v>
      </c>
      <c r="R48" s="1525">
        <v>2696.7782820509046</v>
      </c>
      <c r="S48" s="1609">
        <f t="shared" si="19"/>
        <v>3.6714001252604822E-2</v>
      </c>
      <c r="T48" s="1609">
        <f t="shared" si="20"/>
        <v>4.5170727911503228E-2</v>
      </c>
      <c r="U48" s="1381">
        <f t="shared" si="21"/>
        <v>-1.5553479445240881E-2</v>
      </c>
      <c r="W48" s="1225">
        <v>2560.8161877479838</v>
      </c>
      <c r="X48" s="1276">
        <f t="shared" si="3"/>
        <v>0</v>
      </c>
      <c r="Y48" s="1221"/>
    </row>
    <row r="49" spans="1:25" s="978" customFormat="1" ht="15" hidden="1" customHeight="1" outlineLevel="1">
      <c r="A49" s="2179" t="s">
        <v>246</v>
      </c>
      <c r="B49" s="2180"/>
      <c r="C49" s="1389">
        <v>9.6670394627552447</v>
      </c>
      <c r="D49" s="1389">
        <v>9.691396594862816</v>
      </c>
      <c r="E49" s="1389">
        <v>9.7157537269703873</v>
      </c>
      <c r="F49" s="1389">
        <v>9.7421406200869214</v>
      </c>
      <c r="G49" s="1389">
        <v>9.774616796230351</v>
      </c>
      <c r="H49" s="1389">
        <v>9.8111524943917061</v>
      </c>
      <c r="I49" s="1389">
        <v>9.8497179535620294</v>
      </c>
      <c r="J49" s="1389">
        <v>9.8943726957592428</v>
      </c>
      <c r="K49" s="1389">
        <v>9.9430869599743836</v>
      </c>
      <c r="L49" s="1389">
        <v>9.9938309851984908</v>
      </c>
      <c r="M49" s="1389">
        <v>10.046604771431559</v>
      </c>
      <c r="N49" s="1389">
        <v>10.099378557664631</v>
      </c>
      <c r="O49" s="1389">
        <f t="shared" si="23"/>
        <v>118.22909161888776</v>
      </c>
      <c r="P49" s="1389">
        <v>124.90618289745896</v>
      </c>
      <c r="Q49" s="1390">
        <v>143.772997</v>
      </c>
      <c r="R49" s="1529">
        <v>153.91244154471332</v>
      </c>
      <c r="S49" s="1609">
        <f t="shared" si="19"/>
        <v>-5.3456851563967178E-2</v>
      </c>
      <c r="T49" s="1609">
        <f t="shared" si="20"/>
        <v>-0.13122640896566307</v>
      </c>
      <c r="U49" s="1381">
        <f t="shared" si="21"/>
        <v>-0.23184188079726575</v>
      </c>
      <c r="W49" s="1788">
        <v>124.90618289745896</v>
      </c>
      <c r="X49" s="1276">
        <f t="shared" si="3"/>
        <v>0</v>
      </c>
      <c r="Y49" s="1221"/>
    </row>
    <row r="50" spans="1:25" s="978" customFormat="1" ht="15" hidden="1" customHeight="1" outlineLevel="1">
      <c r="A50" s="2179" t="s">
        <v>247</v>
      </c>
      <c r="B50" s="2180"/>
      <c r="C50" s="1389">
        <v>18.503260855654418</v>
      </c>
      <c r="D50" s="1389">
        <v>18.533340359826678</v>
      </c>
      <c r="E50" s="1389">
        <v>18.563419863998934</v>
      </c>
      <c r="F50" s="1389">
        <v>18.59600599351888</v>
      </c>
      <c r="G50" s="1389">
        <v>18.636111999081884</v>
      </c>
      <c r="H50" s="1389">
        <v>18.681231255340265</v>
      </c>
      <c r="I50" s="1389">
        <v>18.728857136946335</v>
      </c>
      <c r="J50" s="1389">
        <v>18.784002894595471</v>
      </c>
      <c r="K50" s="1389">
        <v>18.84416190293998</v>
      </c>
      <c r="L50" s="1389">
        <v>18.906827536632175</v>
      </c>
      <c r="M50" s="1389">
        <v>18.971999795672062</v>
      </c>
      <c r="N50" s="1389">
        <v>19.037172054711945</v>
      </c>
      <c r="O50" s="1389">
        <f t="shared" si="23"/>
        <v>224.78639164891905</v>
      </c>
      <c r="P50" s="1389">
        <v>219.30377928567131</v>
      </c>
      <c r="Q50" s="1390">
        <v>264.778325</v>
      </c>
      <c r="R50" s="1529">
        <v>253.45858300578729</v>
      </c>
      <c r="S50" s="1609">
        <f t="shared" si="19"/>
        <v>2.5000081535785812E-2</v>
      </c>
      <c r="T50" s="1609">
        <f t="shared" si="20"/>
        <v>-0.17174572621957895</v>
      </c>
      <c r="U50" s="1381">
        <f t="shared" si="21"/>
        <v>-0.11312377358400039</v>
      </c>
      <c r="W50" s="1788">
        <v>219.30377928567131</v>
      </c>
      <c r="X50" s="1276">
        <f t="shared" si="3"/>
        <v>0</v>
      </c>
      <c r="Y50" s="1221"/>
    </row>
    <row r="51" spans="1:25" s="1005" customFormat="1" ht="15" hidden="1" customHeight="1" outlineLevel="1">
      <c r="A51" s="2181" t="s">
        <v>248</v>
      </c>
      <c r="B51" s="2182"/>
      <c r="C51" s="1389">
        <v>188.07346090720102</v>
      </c>
      <c r="D51" s="1389">
        <v>188.67496071360725</v>
      </c>
      <c r="E51" s="1389">
        <v>189.27646052001342</v>
      </c>
      <c r="F51" s="1389">
        <v>189.92808531028683</v>
      </c>
      <c r="G51" s="1389">
        <v>190.73008505216177</v>
      </c>
      <c r="H51" s="1389">
        <v>191.63233476177112</v>
      </c>
      <c r="I51" s="1389">
        <v>192.58470945524763</v>
      </c>
      <c r="J51" s="1389">
        <v>193.68745910032573</v>
      </c>
      <c r="K51" s="1389">
        <v>194.8904587131382</v>
      </c>
      <c r="L51" s="1389">
        <v>196.14358330981781</v>
      </c>
      <c r="M51" s="1389">
        <v>197.44683289036462</v>
      </c>
      <c r="N51" s="1389">
        <v>198.75008247091145</v>
      </c>
      <c r="O51" s="1389">
        <f t="shared" si="23"/>
        <v>2311.8185132048466</v>
      </c>
      <c r="P51" s="1389">
        <v>2216.6062255648535</v>
      </c>
      <c r="Q51" s="1390">
        <v>2041.5901901576326</v>
      </c>
      <c r="R51" s="1529">
        <v>2289.4072575004038</v>
      </c>
      <c r="S51" s="1609">
        <f t="shared" si="19"/>
        <v>4.2954082931771165E-2</v>
      </c>
      <c r="T51" s="1609">
        <f t="shared" si="20"/>
        <v>8.5725350881367568E-2</v>
      </c>
      <c r="U51" s="1381">
        <f t="shared" si="21"/>
        <v>9.7891083515264654E-3</v>
      </c>
      <c r="W51" s="1789">
        <v>2216.6062255648535</v>
      </c>
      <c r="X51" s="1276">
        <f t="shared" si="3"/>
        <v>0</v>
      </c>
      <c r="Y51" s="1221"/>
    </row>
    <row r="52" spans="1:25" ht="15" customHeight="1" collapsed="1">
      <c r="A52" s="287"/>
      <c r="B52" s="965" t="s">
        <v>249</v>
      </c>
      <c r="C52" s="1392">
        <f>SUM(C53,C78,C103)</f>
        <v>76.265599659278678</v>
      </c>
      <c r="D52" s="1392">
        <f t="shared" ref="D52:N52" si="25">SUM(D53,D78,D103)</f>
        <v>71.932919912585547</v>
      </c>
      <c r="E52" s="1392">
        <f t="shared" si="25"/>
        <v>77.761173186411028</v>
      </c>
      <c r="F52" s="1392">
        <f t="shared" si="25"/>
        <v>80.203396567517956</v>
      </c>
      <c r="G52" s="1392">
        <f t="shared" si="25"/>
        <v>62.281286307472612</v>
      </c>
      <c r="H52" s="1392">
        <f t="shared" si="25"/>
        <v>74.528118572981185</v>
      </c>
      <c r="I52" s="1392">
        <f t="shared" si="25"/>
        <v>72.407299440165332</v>
      </c>
      <c r="J52" s="1392">
        <f t="shared" si="25"/>
        <v>70.519283268086923</v>
      </c>
      <c r="K52" s="1392">
        <f t="shared" si="25"/>
        <v>70.678962282231083</v>
      </c>
      <c r="L52" s="1392">
        <f t="shared" si="25"/>
        <v>71.819918658074073</v>
      </c>
      <c r="M52" s="1392">
        <f t="shared" si="25"/>
        <v>71.137154897442485</v>
      </c>
      <c r="N52" s="1392">
        <f t="shared" si="25"/>
        <v>68.4182896286801</v>
      </c>
      <c r="O52" s="1392">
        <f t="shared" si="23"/>
        <v>867.95340238092706</v>
      </c>
      <c r="P52" s="1392">
        <v>888.25892884963957</v>
      </c>
      <c r="Q52" s="1393">
        <v>1093.6440706677886</v>
      </c>
      <c r="R52" s="1525">
        <v>1024.1368257274937</v>
      </c>
      <c r="S52" s="1609">
        <f t="shared" si="19"/>
        <v>-2.2859918216650676E-2</v>
      </c>
      <c r="T52" s="1609">
        <f t="shared" si="20"/>
        <v>-0.18779888935230915</v>
      </c>
      <c r="U52" s="1381">
        <f t="shared" si="21"/>
        <v>-0.15250249714985309</v>
      </c>
      <c r="W52" s="1225">
        <v>880.02946189272132</v>
      </c>
      <c r="X52" s="1276">
        <f t="shared" si="3"/>
        <v>8.2294669569182588</v>
      </c>
      <c r="Y52" s="1221"/>
    </row>
    <row r="53" spans="1:25" s="978" customFormat="1" ht="15" hidden="1" customHeight="1" outlineLevel="1">
      <c r="A53" s="2179" t="s">
        <v>246</v>
      </c>
      <c r="B53" s="2180"/>
      <c r="C53" s="1389">
        <f>SUM(C62,C70,C76)</f>
        <v>1.7686927584379142</v>
      </c>
      <c r="D53" s="1389">
        <f t="shared" ref="D53:N53" si="26">SUM(D62,D70,D76)</f>
        <v>1.672252269104376</v>
      </c>
      <c r="E53" s="1389">
        <f t="shared" si="26"/>
        <v>1.7771155167442438</v>
      </c>
      <c r="F53" s="1389">
        <f t="shared" si="26"/>
        <v>1.827905540561825</v>
      </c>
      <c r="G53" s="1389">
        <f t="shared" si="26"/>
        <v>2.0170710039520574</v>
      </c>
      <c r="H53" s="1389">
        <f t="shared" si="26"/>
        <v>2.0041159023513435</v>
      </c>
      <c r="I53" s="1389">
        <f t="shared" si="26"/>
        <v>1.9978586692529841</v>
      </c>
      <c r="J53" s="1389">
        <f t="shared" si="26"/>
        <v>1.9959487281604775</v>
      </c>
      <c r="K53" s="1389">
        <f t="shared" si="26"/>
        <v>1.9590138030439805</v>
      </c>
      <c r="L53" s="1389">
        <f t="shared" si="26"/>
        <v>1.9933147264428488</v>
      </c>
      <c r="M53" s="1389">
        <f t="shared" si="26"/>
        <v>1.9569306296103992</v>
      </c>
      <c r="N53" s="1389">
        <f t="shared" si="26"/>
        <v>1.9913733203792683</v>
      </c>
      <c r="O53" s="1389">
        <f t="shared" si="23"/>
        <v>22.96159286804172</v>
      </c>
      <c r="P53" s="1389">
        <v>15.239807153754215</v>
      </c>
      <c r="Q53" s="1390">
        <v>16.528504999999999</v>
      </c>
      <c r="R53" s="1529">
        <v>24.655290011969203</v>
      </c>
      <c r="S53" s="1609">
        <f t="shared" si="19"/>
        <v>0.50668526421512494</v>
      </c>
      <c r="T53" s="1609">
        <f t="shared" si="20"/>
        <v>-7.7968203793735924E-2</v>
      </c>
      <c r="U53" s="1381">
        <f t="shared" si="21"/>
        <v>-6.8695080978778078E-2</v>
      </c>
      <c r="W53" s="1788">
        <v>15.239807153754215</v>
      </c>
      <c r="X53" s="1276">
        <f t="shared" si="3"/>
        <v>0</v>
      </c>
      <c r="Y53" s="1221"/>
    </row>
    <row r="54" spans="1:25" s="860" customFormat="1" ht="15" hidden="1" customHeight="1" outlineLevel="1">
      <c r="A54" s="861"/>
      <c r="B54" s="851" t="s">
        <v>217</v>
      </c>
      <c r="C54" s="1392">
        <v>0.12043360019164955</v>
      </c>
      <c r="D54" s="1392">
        <v>0.10566175434054841</v>
      </c>
      <c r="E54" s="1392">
        <v>0.11944794795121366</v>
      </c>
      <c r="F54" s="1392">
        <v>0.13440689848135373</v>
      </c>
      <c r="G54" s="1392">
        <v>0.18445095251568661</v>
      </c>
      <c r="H54" s="1392">
        <v>0.18659661607836939</v>
      </c>
      <c r="I54" s="1392">
        <v>0.18381620134174179</v>
      </c>
      <c r="J54" s="1392">
        <v>0.18280305609226349</v>
      </c>
      <c r="K54" s="1392">
        <v>0.17599939706747911</v>
      </c>
      <c r="L54" s="1392">
        <v>0.18096624562086833</v>
      </c>
      <c r="M54" s="1392">
        <v>0.17429288120627767</v>
      </c>
      <c r="N54" s="1392">
        <v>0.17923821761503109</v>
      </c>
      <c r="O54" s="1392">
        <f t="shared" si="23"/>
        <v>1.9281137685024827</v>
      </c>
      <c r="P54" s="1392">
        <v>2.4245291090750971</v>
      </c>
      <c r="Q54" s="1393">
        <v>3.302598999999999</v>
      </c>
      <c r="R54" s="1525">
        <v>3.3568154296116512</v>
      </c>
      <c r="S54" s="1609">
        <f t="shared" si="19"/>
        <v>-0.20474711510557431</v>
      </c>
      <c r="T54" s="1609">
        <f t="shared" si="20"/>
        <v>-0.26587239047940792</v>
      </c>
      <c r="U54" s="1381">
        <f t="shared" si="21"/>
        <v>-0.42561221820719963</v>
      </c>
      <c r="W54" s="1785">
        <v>2.4245291090750971</v>
      </c>
      <c r="X54" s="1276">
        <f t="shared" si="3"/>
        <v>0</v>
      </c>
      <c r="Y54" s="1221"/>
    </row>
    <row r="55" spans="1:25" s="860" customFormat="1" ht="15" hidden="1" customHeight="1" outlineLevel="1">
      <c r="A55" s="861"/>
      <c r="B55" s="851" t="s">
        <v>218</v>
      </c>
      <c r="C55" s="1392">
        <v>0.26936534275088991</v>
      </c>
      <c r="D55" s="1392">
        <v>0.23929551581890243</v>
      </c>
      <c r="E55" s="1392">
        <v>0.2763860197464571</v>
      </c>
      <c r="F55" s="1392">
        <v>0.31138883088319719</v>
      </c>
      <c r="G55" s="1392">
        <v>0.4096329545768333</v>
      </c>
      <c r="H55" s="1392">
        <v>0.4031176065903172</v>
      </c>
      <c r="I55" s="1392">
        <v>0.39547107438040119</v>
      </c>
      <c r="J55" s="1392">
        <v>0.39330281807141076</v>
      </c>
      <c r="K55" s="1392">
        <v>0.37865923221276626</v>
      </c>
      <c r="L55" s="1392">
        <v>0.38934525070128873</v>
      </c>
      <c r="M55" s="1392">
        <v>0.37498947342403349</v>
      </c>
      <c r="N55" s="1392">
        <v>0.38562808050054259</v>
      </c>
      <c r="O55" s="1392">
        <f t="shared" si="23"/>
        <v>4.2265821996570399</v>
      </c>
      <c r="P55" s="1392">
        <v>5.304740314729961</v>
      </c>
      <c r="Q55" s="1393">
        <v>7.6060979999999985</v>
      </c>
      <c r="R55" s="1525">
        <v>7.618914710820504</v>
      </c>
      <c r="S55" s="1609">
        <f t="shared" si="19"/>
        <v>-0.20324427796760203</v>
      </c>
      <c r="T55" s="1609">
        <f t="shared" si="20"/>
        <v>-0.302567451177994</v>
      </c>
      <c r="U55" s="1381">
        <f t="shared" si="21"/>
        <v>-0.44525140914697725</v>
      </c>
      <c r="W55" s="1785">
        <v>5.304740314729961</v>
      </c>
      <c r="X55" s="1276">
        <f t="shared" si="3"/>
        <v>0</v>
      </c>
      <c r="Y55" s="1221"/>
    </row>
    <row r="56" spans="1:25" s="860" customFormat="1" ht="15" hidden="1" customHeight="1" outlineLevel="1">
      <c r="A56" s="861"/>
      <c r="B56" s="851" t="s">
        <v>219</v>
      </c>
      <c r="C56" s="1392"/>
      <c r="D56" s="1392"/>
      <c r="E56" s="1392"/>
      <c r="F56" s="1392"/>
      <c r="G56" s="1392"/>
      <c r="H56" s="1392"/>
      <c r="I56" s="1392"/>
      <c r="J56" s="1392"/>
      <c r="K56" s="1392"/>
      <c r="L56" s="1392"/>
      <c r="M56" s="1392"/>
      <c r="N56" s="1392"/>
      <c r="O56" s="1392">
        <f t="shared" si="23"/>
        <v>0</v>
      </c>
      <c r="P56" s="1392">
        <v>0</v>
      </c>
      <c r="Q56" s="1393">
        <v>0</v>
      </c>
      <c r="R56" s="1525">
        <v>0</v>
      </c>
      <c r="S56" s="1609" t="str">
        <f>IFERROR(O56/#REF!-1,"")</f>
        <v/>
      </c>
      <c r="T56" s="1609"/>
      <c r="U56" s="1381"/>
      <c r="W56" s="1785">
        <v>0</v>
      </c>
      <c r="X56" s="1276">
        <f t="shared" si="3"/>
        <v>0</v>
      </c>
      <c r="Y56" s="1221"/>
    </row>
    <row r="57" spans="1:25" s="860" customFormat="1" ht="15" hidden="1" customHeight="1" outlineLevel="1">
      <c r="A57" s="861"/>
      <c r="B57" s="851" t="s">
        <v>220</v>
      </c>
      <c r="C57" s="1392"/>
      <c r="D57" s="1392"/>
      <c r="E57" s="1392"/>
      <c r="F57" s="1392"/>
      <c r="G57" s="1392"/>
      <c r="H57" s="1392"/>
      <c r="I57" s="1392"/>
      <c r="J57" s="1392"/>
      <c r="K57" s="1392"/>
      <c r="L57" s="1392"/>
      <c r="M57" s="1392"/>
      <c r="N57" s="1392"/>
      <c r="O57" s="1392">
        <f t="shared" si="23"/>
        <v>0</v>
      </c>
      <c r="P57" s="1392">
        <v>0</v>
      </c>
      <c r="Q57" s="1393">
        <v>0</v>
      </c>
      <c r="R57" s="1525">
        <v>0</v>
      </c>
      <c r="S57" s="1609" t="str">
        <f>IFERROR(O57/#REF!-1,"")</f>
        <v/>
      </c>
      <c r="T57" s="1609"/>
      <c r="U57" s="1381"/>
      <c r="W57" s="1785">
        <v>0</v>
      </c>
      <c r="X57" s="1276">
        <f t="shared" si="3"/>
        <v>0</v>
      </c>
      <c r="Y57" s="1221"/>
    </row>
    <row r="58" spans="1:25" s="860" customFormat="1" ht="15" hidden="1" customHeight="1" outlineLevel="1">
      <c r="A58" s="861"/>
      <c r="B58" s="851" t="s">
        <v>221</v>
      </c>
      <c r="C58" s="1392">
        <v>3.0927460484344273E-2</v>
      </c>
      <c r="D58" s="1392">
        <v>2.7339681151889835E-2</v>
      </c>
      <c r="E58" s="1392">
        <v>3.163041332473595E-2</v>
      </c>
      <c r="F58" s="1392">
        <v>3.5654690420930467E-2</v>
      </c>
      <c r="G58" s="1392">
        <v>4.6861332583759886E-2</v>
      </c>
      <c r="H58" s="1392">
        <v>4.6135906820624129E-2</v>
      </c>
      <c r="I58" s="1392">
        <v>4.526142092493371E-2</v>
      </c>
      <c r="J58" s="1392">
        <v>4.5006356789425342E-2</v>
      </c>
      <c r="K58" s="1392">
        <v>4.3334893278722031E-2</v>
      </c>
      <c r="L58" s="1392">
        <v>4.4557213775627699E-2</v>
      </c>
      <c r="M58" s="1392">
        <v>4.2913320210905825E-2</v>
      </c>
      <c r="N58" s="1392">
        <v>4.4131677856942012E-2</v>
      </c>
      <c r="O58" s="1392">
        <f t="shared" si="23"/>
        <v>0.48375436762284113</v>
      </c>
      <c r="P58" s="1392">
        <v>0.4768280762290103</v>
      </c>
      <c r="Q58" s="1393">
        <v>0.10527900000000001</v>
      </c>
      <c r="R58" s="1525">
        <v>6.0359186332454538E-2</v>
      </c>
      <c r="S58" s="1609" t="str">
        <f>IFERROR(O58/#REF!-1,"")</f>
        <v/>
      </c>
      <c r="T58" s="1609">
        <f>P58/Q58-1</f>
        <v>3.5291850818207831</v>
      </c>
      <c r="U58" s="1381">
        <f>O58/R58-1</f>
        <v>7.0145939171272627</v>
      </c>
      <c r="W58" s="1785">
        <v>0.4768280762290103</v>
      </c>
      <c r="X58" s="1276">
        <f t="shared" si="3"/>
        <v>0</v>
      </c>
      <c r="Y58" s="1221"/>
    </row>
    <row r="59" spans="1:25" s="860" customFormat="1" ht="15" hidden="1" customHeight="1" outlineLevel="1">
      <c r="A59" s="861"/>
      <c r="B59" s="851" t="s">
        <v>222</v>
      </c>
      <c r="C59" s="1392">
        <v>4.5030739555807749E-3</v>
      </c>
      <c r="D59" s="1392">
        <v>3.9155636325627014E-3</v>
      </c>
      <c r="E59" s="1392">
        <v>4.5260302468232974E-3</v>
      </c>
      <c r="F59" s="1392">
        <v>5.1331300691942758E-3</v>
      </c>
      <c r="G59" s="1392">
        <v>6.7211228412805482E-3</v>
      </c>
      <c r="H59" s="1392">
        <v>6.6202642972005002E-3</v>
      </c>
      <c r="I59" s="1392">
        <v>6.500870736327922E-3</v>
      </c>
      <c r="J59" s="1392">
        <v>6.459161673602192E-3</v>
      </c>
      <c r="K59" s="1392">
        <v>6.2205922387130888E-3</v>
      </c>
      <c r="L59" s="1392">
        <v>6.3968267616974451E-3</v>
      </c>
      <c r="M59" s="1392">
        <v>6.1598916452515378E-3</v>
      </c>
      <c r="N59" s="1392">
        <v>6.3351603828202818E-3</v>
      </c>
      <c r="O59" s="1392">
        <f t="shared" si="23"/>
        <v>6.9491688481054553E-2</v>
      </c>
      <c r="P59" s="1392">
        <v>8.0437062848961557E-2</v>
      </c>
      <c r="Q59" s="1393">
        <v>0.11477800000000001</v>
      </c>
      <c r="R59" s="1525">
        <v>0.11665316560903606</v>
      </c>
      <c r="S59" s="1609">
        <f>O59/P59-1</f>
        <v>-0.13607376973049568</v>
      </c>
      <c r="T59" s="1609">
        <f>P59/Q59-1</f>
        <v>-0.29919442010697561</v>
      </c>
      <c r="U59" s="1381">
        <f>O59/R59-1</f>
        <v>-0.40428801808982662</v>
      </c>
      <c r="W59" s="1785">
        <v>8.0437062848961557E-2</v>
      </c>
      <c r="X59" s="1276">
        <f t="shared" si="3"/>
        <v>0</v>
      </c>
      <c r="Y59" s="1221"/>
    </row>
    <row r="60" spans="1:25" s="860" customFormat="1" ht="15" hidden="1" customHeight="1" outlineLevel="1">
      <c r="A60" s="861"/>
      <c r="B60" s="851" t="s">
        <v>223</v>
      </c>
      <c r="C60" s="1392">
        <v>6.3212938263455337E-2</v>
      </c>
      <c r="D60" s="1392">
        <v>5.229813169986354E-2</v>
      </c>
      <c r="E60" s="1392">
        <v>6.2692703188196017E-2</v>
      </c>
      <c r="F60" s="1392">
        <v>7.0306513486016312E-2</v>
      </c>
      <c r="G60" s="1392">
        <v>8.433558392476774E-2</v>
      </c>
      <c r="H60" s="1392">
        <v>8.7628028940829938E-2</v>
      </c>
      <c r="I60" s="1392">
        <v>7.8376035971997549E-2</v>
      </c>
      <c r="J60" s="1392">
        <v>7.7944048432605731E-2</v>
      </c>
      <c r="K60" s="1392">
        <v>7.5043086381516855E-2</v>
      </c>
      <c r="L60" s="1392">
        <v>7.7160864346932229E-2</v>
      </c>
      <c r="M60" s="1392">
        <v>7.4315457654843042E-2</v>
      </c>
      <c r="N60" s="1392">
        <v>7.6424063215380589E-2</v>
      </c>
      <c r="O60" s="1392">
        <f t="shared" si="23"/>
        <v>0.87973745550640503</v>
      </c>
      <c r="P60" s="1392">
        <v>1.2305742874205443</v>
      </c>
      <c r="Q60" s="1393">
        <v>2.6945109999999999</v>
      </c>
      <c r="R60" s="1525">
        <v>2.3117194578268849</v>
      </c>
      <c r="S60" s="1609">
        <f>O60/P60-1</f>
        <v>-0.28510008335176762</v>
      </c>
      <c r="T60" s="1609">
        <f>P60/Q60-1</f>
        <v>-0.54330329791916077</v>
      </c>
      <c r="U60" s="1381">
        <f>O60/R60-1</f>
        <v>-0.61944454266375559</v>
      </c>
      <c r="W60" s="1785">
        <v>1.2305742874205443</v>
      </c>
      <c r="X60" s="1276">
        <f t="shared" si="3"/>
        <v>0</v>
      </c>
      <c r="Y60" s="1221"/>
    </row>
    <row r="61" spans="1:25" s="860" customFormat="1" ht="15" hidden="1" customHeight="1" outlineLevel="1">
      <c r="A61" s="861"/>
      <c r="B61" s="851" t="s">
        <v>224</v>
      </c>
      <c r="C61" s="1392">
        <v>0.38755426669940246</v>
      </c>
      <c r="D61" s="1392">
        <v>0.35093100073543904</v>
      </c>
      <c r="E61" s="1392">
        <v>0.38950723492906969</v>
      </c>
      <c r="F61" s="1392">
        <v>0.37796621876142522</v>
      </c>
      <c r="G61" s="1392">
        <v>0.39186707153991762</v>
      </c>
      <c r="H61" s="1392">
        <v>0.38064367520532377</v>
      </c>
      <c r="I61" s="1392">
        <v>0.39487789756065456</v>
      </c>
      <c r="J61" s="1392">
        <v>0.39666811843784949</v>
      </c>
      <c r="K61" s="1392">
        <v>0.38576234193630649</v>
      </c>
      <c r="L61" s="1392">
        <v>0.40065542857342007</v>
      </c>
      <c r="M61" s="1392">
        <v>0.3897785266021544</v>
      </c>
      <c r="N61" s="1392">
        <v>0.40488685973769906</v>
      </c>
      <c r="O61" s="1392">
        <f t="shared" si="23"/>
        <v>4.6510986407186614</v>
      </c>
      <c r="P61" s="1392">
        <v>3.006022167417203</v>
      </c>
      <c r="Q61" s="1393">
        <v>2.6488929999999997</v>
      </c>
      <c r="R61" s="1525">
        <v>0.74419272437410866</v>
      </c>
      <c r="S61" s="1609">
        <f>O61/P61-1</f>
        <v>0.54726026013138829</v>
      </c>
      <c r="T61" s="1609">
        <f>P61/Q61-1</f>
        <v>0.13482204355449734</v>
      </c>
      <c r="U61" s="1381">
        <f>O61/R61-1</f>
        <v>5.2498577161317899</v>
      </c>
      <c r="W61" s="1785">
        <v>3.006022167417203</v>
      </c>
      <c r="X61" s="1276">
        <f t="shared" si="3"/>
        <v>0</v>
      </c>
      <c r="Y61" s="1221"/>
    </row>
    <row r="62" spans="1:25" s="852" customFormat="1" ht="15" hidden="1" customHeight="1" outlineLevel="1">
      <c r="A62" s="850"/>
      <c r="B62" s="964" t="s">
        <v>225</v>
      </c>
      <c r="C62" s="1389">
        <f t="shared" ref="C62:N62" si="27">SUM(C54:C61)</f>
        <v>0.87599668234532224</v>
      </c>
      <c r="D62" s="1389">
        <f t="shared" si="27"/>
        <v>0.77944164737920585</v>
      </c>
      <c r="E62" s="1389">
        <f t="shared" si="27"/>
        <v>0.88419034938649577</v>
      </c>
      <c r="F62" s="1389">
        <f t="shared" si="27"/>
        <v>0.93485628210211724</v>
      </c>
      <c r="G62" s="1389">
        <f t="shared" si="27"/>
        <v>1.1238690179822457</v>
      </c>
      <c r="H62" s="1389">
        <f t="shared" si="27"/>
        <v>1.1107420979326648</v>
      </c>
      <c r="I62" s="1389">
        <f t="shared" si="27"/>
        <v>1.1043035009160567</v>
      </c>
      <c r="J62" s="1389">
        <f t="shared" si="27"/>
        <v>1.102183559497157</v>
      </c>
      <c r="K62" s="1389">
        <f t="shared" si="27"/>
        <v>1.0650195431155038</v>
      </c>
      <c r="L62" s="1389">
        <f t="shared" si="27"/>
        <v>1.0990818297798346</v>
      </c>
      <c r="M62" s="1389">
        <f t="shared" si="27"/>
        <v>1.0624495507434659</v>
      </c>
      <c r="N62" s="1389">
        <f t="shared" si="27"/>
        <v>1.0966440593084157</v>
      </c>
      <c r="O62" s="1883">
        <f t="shared" si="23"/>
        <v>12.238778120488485</v>
      </c>
      <c r="P62" s="1389">
        <v>12.523131017720777</v>
      </c>
      <c r="Q62" s="1390">
        <v>16.472157999999997</v>
      </c>
      <c r="R62" s="1529">
        <v>14.208654674574639</v>
      </c>
      <c r="S62" s="1609">
        <f>O62/P62-1</f>
        <v>-2.270621435086162E-2</v>
      </c>
      <c r="T62" s="1609">
        <f>P62/Q62-1</f>
        <v>-0.23973950360840524</v>
      </c>
      <c r="U62" s="1381">
        <f>O62/R62-1</f>
        <v>-0.1386392025988995</v>
      </c>
      <c r="W62" s="1786">
        <v>12.523131017720777</v>
      </c>
      <c r="X62" s="1276">
        <f t="shared" si="3"/>
        <v>0</v>
      </c>
      <c r="Y62" s="1221"/>
    </row>
    <row r="63" spans="1:25" s="860" customFormat="1" ht="15" hidden="1" customHeight="1" outlineLevel="1">
      <c r="A63" s="861"/>
      <c r="B63" s="966"/>
      <c r="C63" s="1392"/>
      <c r="D63" s="1392"/>
      <c r="E63" s="1392"/>
      <c r="F63" s="1392"/>
      <c r="G63" s="1392"/>
      <c r="H63" s="1392"/>
      <c r="I63" s="1392"/>
      <c r="J63" s="1392"/>
      <c r="K63" s="1392"/>
      <c r="L63" s="1392"/>
      <c r="M63" s="1392"/>
      <c r="N63" s="1392"/>
      <c r="O63" s="1392"/>
      <c r="P63" s="1392"/>
      <c r="Q63" s="1393"/>
      <c r="R63" s="1525"/>
      <c r="S63" s="1609" t="str">
        <f>IFERROR(O63/#REF!-1,"")</f>
        <v/>
      </c>
      <c r="T63" s="1609"/>
      <c r="U63" s="1381"/>
      <c r="W63" s="1785"/>
      <c r="X63" s="1276">
        <f t="shared" si="3"/>
        <v>0</v>
      </c>
      <c r="Y63" s="1221"/>
    </row>
    <row r="64" spans="1:25" s="860" customFormat="1" ht="15" hidden="1" customHeight="1" outlineLevel="1">
      <c r="A64" s="861"/>
      <c r="B64" s="851" t="s">
        <v>226</v>
      </c>
      <c r="C64" s="1392">
        <v>5.2030414463513962E-3</v>
      </c>
      <c r="D64" s="1392">
        <v>5.2161510615917417E-3</v>
      </c>
      <c r="E64" s="1392">
        <v>5.2292606768320855E-3</v>
      </c>
      <c r="F64" s="1392">
        <v>5.243462760009125E-3</v>
      </c>
      <c r="G64" s="1392">
        <v>5.2609422469962518E-3</v>
      </c>
      <c r="H64" s="1392">
        <v>5.2806066698567675E-3</v>
      </c>
      <c r="I64" s="1392">
        <v>5.3013635606539806E-3</v>
      </c>
      <c r="J64" s="1392">
        <v>5.3253978552612793E-3</v>
      </c>
      <c r="K64" s="1392">
        <v>5.3516170857419686E-3</v>
      </c>
      <c r="L64" s="1392">
        <v>5.3789287841593519E-3</v>
      </c>
      <c r="M64" s="1392">
        <v>5.4073329505134327E-3</v>
      </c>
      <c r="N64" s="1392">
        <v>5.4357371168675117E-3</v>
      </c>
      <c r="O64" s="1392">
        <f t="shared" ref="O64:O70" si="28">SUM(C64,D64,E64,F64,G64,H64,I64,J64,K64,L64,M64,N64)</f>
        <v>6.3633842214834896E-2</v>
      </c>
      <c r="P64" s="1392">
        <v>5.4960802224751609E-2</v>
      </c>
      <c r="Q64" s="1393">
        <v>5.6347000000000001E-2</v>
      </c>
      <c r="R64" s="1525">
        <v>6.3821059982794803E-2</v>
      </c>
      <c r="S64" s="1609">
        <f>O64/P64-1</f>
        <v>0.15780410108674481</v>
      </c>
      <c r="T64" s="1609">
        <f>P64/Q64-1</f>
        <v>-2.4601092786632694E-2</v>
      </c>
      <c r="U64" s="1381">
        <f>O64/R64-1</f>
        <v>-2.9334794503629302E-3</v>
      </c>
      <c r="W64" s="1785">
        <v>5.4960802224751609E-2</v>
      </c>
      <c r="X64" s="1276">
        <f t="shared" si="3"/>
        <v>0</v>
      </c>
      <c r="Y64" s="1221"/>
    </row>
    <row r="65" spans="1:25" s="860" customFormat="1" ht="15" hidden="1" customHeight="1" outlineLevel="1">
      <c r="A65" s="861"/>
      <c r="B65" s="851" t="s">
        <v>227</v>
      </c>
      <c r="C65" s="1392">
        <v>0</v>
      </c>
      <c r="D65" s="1392">
        <v>0</v>
      </c>
      <c r="E65" s="1392">
        <v>0</v>
      </c>
      <c r="F65" s="1392">
        <v>0</v>
      </c>
      <c r="G65" s="1392">
        <v>0</v>
      </c>
      <c r="H65" s="1392">
        <v>0</v>
      </c>
      <c r="I65" s="1392">
        <v>0</v>
      </c>
      <c r="J65" s="1392">
        <v>0</v>
      </c>
      <c r="K65" s="1392">
        <v>0</v>
      </c>
      <c r="L65" s="1392">
        <v>0</v>
      </c>
      <c r="M65" s="1392">
        <v>0</v>
      </c>
      <c r="N65" s="1392">
        <v>0</v>
      </c>
      <c r="O65" s="1392">
        <f t="shared" si="28"/>
        <v>0</v>
      </c>
      <c r="P65" s="1392">
        <v>0</v>
      </c>
      <c r="Q65" s="1393">
        <v>0</v>
      </c>
      <c r="R65" s="1525">
        <v>0</v>
      </c>
      <c r="S65" s="1609">
        <f>O65-P65</f>
        <v>0</v>
      </c>
      <c r="T65" s="1609"/>
      <c r="U65" s="1394"/>
      <c r="W65" s="1785">
        <v>0</v>
      </c>
      <c r="X65" s="1276">
        <f t="shared" si="3"/>
        <v>0</v>
      </c>
      <c r="Y65" s="1221"/>
    </row>
    <row r="66" spans="1:25" s="860" customFormat="1" ht="15" hidden="1" customHeight="1" outlineLevel="1">
      <c r="A66" s="861"/>
      <c r="B66" s="851" t="s">
        <v>228</v>
      </c>
      <c r="C66" s="1392"/>
      <c r="D66" s="1392"/>
      <c r="E66" s="1392"/>
      <c r="F66" s="1392"/>
      <c r="G66" s="1392"/>
      <c r="H66" s="1392"/>
      <c r="I66" s="1392"/>
      <c r="J66" s="1392"/>
      <c r="K66" s="1392"/>
      <c r="L66" s="1392"/>
      <c r="M66" s="1392"/>
      <c r="N66" s="1392"/>
      <c r="O66" s="1392">
        <f t="shared" si="28"/>
        <v>0</v>
      </c>
      <c r="P66" s="1392">
        <v>0</v>
      </c>
      <c r="Q66" s="1393">
        <v>0</v>
      </c>
      <c r="R66" s="1525">
        <v>0</v>
      </c>
      <c r="S66" s="1609" t="str">
        <f>IFERROR(O66/#REF!-1,"")</f>
        <v/>
      </c>
      <c r="T66" s="1609"/>
      <c r="U66" s="1381"/>
      <c r="W66" s="1785">
        <v>0</v>
      </c>
      <c r="X66" s="1276">
        <f t="shared" si="3"/>
        <v>0</v>
      </c>
      <c r="Y66" s="1221"/>
    </row>
    <row r="67" spans="1:25" s="860" customFormat="1" ht="15" hidden="1" customHeight="1" outlineLevel="1">
      <c r="A67" s="861"/>
      <c r="B67" s="851" t="s">
        <v>229</v>
      </c>
      <c r="C67" s="1392"/>
      <c r="D67" s="1392"/>
      <c r="E67" s="1392"/>
      <c r="F67" s="1392"/>
      <c r="G67" s="1392"/>
      <c r="H67" s="1392"/>
      <c r="I67" s="1392"/>
      <c r="J67" s="1392"/>
      <c r="K67" s="1392"/>
      <c r="L67" s="1392"/>
      <c r="M67" s="1392"/>
      <c r="N67" s="1392"/>
      <c r="O67" s="1392">
        <f t="shared" si="28"/>
        <v>0</v>
      </c>
      <c r="P67" s="1392">
        <v>0</v>
      </c>
      <c r="Q67" s="1393">
        <v>0</v>
      </c>
      <c r="R67" s="1525">
        <v>0</v>
      </c>
      <c r="S67" s="1609" t="str">
        <f>IFERROR(O67/#REF!-1,"")</f>
        <v/>
      </c>
      <c r="T67" s="1609"/>
      <c r="U67" s="1381"/>
      <c r="W67" s="1785">
        <v>0</v>
      </c>
      <c r="X67" s="1276">
        <f t="shared" si="3"/>
        <v>0</v>
      </c>
      <c r="Y67" s="1221"/>
    </row>
    <row r="68" spans="1:25" s="860" customFormat="1" ht="15" hidden="1" customHeight="1" outlineLevel="1">
      <c r="A68" s="861"/>
      <c r="B68" s="851" t="s">
        <v>230</v>
      </c>
      <c r="C68" s="1392"/>
      <c r="D68" s="1392"/>
      <c r="E68" s="1392"/>
      <c r="F68" s="1392"/>
      <c r="G68" s="1392"/>
      <c r="H68" s="1392"/>
      <c r="I68" s="1392"/>
      <c r="J68" s="1392"/>
      <c r="K68" s="1392"/>
      <c r="L68" s="1392"/>
      <c r="M68" s="1392"/>
      <c r="N68" s="1392"/>
      <c r="O68" s="1392">
        <f t="shared" si="28"/>
        <v>0</v>
      </c>
      <c r="P68" s="1392">
        <v>0</v>
      </c>
      <c r="Q68" s="1393">
        <v>0</v>
      </c>
      <c r="R68" s="1525">
        <v>0</v>
      </c>
      <c r="S68" s="1609" t="str">
        <f>IFERROR(O68/#REF!-1,"")</f>
        <v/>
      </c>
      <c r="T68" s="1609"/>
      <c r="U68" s="1381"/>
      <c r="W68" s="1785">
        <v>0</v>
      </c>
      <c r="X68" s="1276">
        <f t="shared" si="3"/>
        <v>0</v>
      </c>
      <c r="Y68" s="1221"/>
    </row>
    <row r="69" spans="1:25" s="860" customFormat="1" ht="15" hidden="1" customHeight="1" outlineLevel="1">
      <c r="A69" s="861"/>
      <c r="B69" s="851" t="s">
        <v>231</v>
      </c>
      <c r="C69" s="1392">
        <v>4.0258679807530527E-2</v>
      </c>
      <c r="D69" s="1392">
        <v>4.0360115824868238E-2</v>
      </c>
      <c r="E69" s="1392">
        <v>4.0461551842205956E-2</v>
      </c>
      <c r="F69" s="1392">
        <v>4.0571440860988482E-2</v>
      </c>
      <c r="G69" s="1392">
        <v>4.0706688884105439E-2</v>
      </c>
      <c r="H69" s="1392">
        <v>4.0858842910112006E-2</v>
      </c>
      <c r="I69" s="1392">
        <v>4.1019449937563394E-2</v>
      </c>
      <c r="J69" s="1392">
        <v>4.1205415969349214E-2</v>
      </c>
      <c r="K69" s="1392">
        <v>4.1408288004024636E-2</v>
      </c>
      <c r="L69" s="1392">
        <v>4.161961304014488E-2</v>
      </c>
      <c r="M69" s="1392">
        <v>4.1839391077709932E-2</v>
      </c>
      <c r="N69" s="1392">
        <v>4.2059169115274977E-2</v>
      </c>
      <c r="O69" s="1392">
        <f t="shared" si="28"/>
        <v>0.49236864727387775</v>
      </c>
      <c r="P69" s="1392">
        <v>0.12001526929255871</v>
      </c>
      <c r="Q69" s="1393">
        <v>0</v>
      </c>
      <c r="R69" s="1525">
        <v>0.21606801934724812</v>
      </c>
      <c r="S69" s="1609">
        <f>O69/P69-1</f>
        <v>3.1025500353095987</v>
      </c>
      <c r="T69" s="1609"/>
      <c r="U69" s="1381">
        <f>O69/R69-1</f>
        <v>1.2787668844345736</v>
      </c>
      <c r="W69" s="1785">
        <v>0.12001526929255871</v>
      </c>
      <c r="X69" s="1276">
        <f t="shared" si="3"/>
        <v>0</v>
      </c>
      <c r="Y69" s="1221"/>
    </row>
    <row r="70" spans="1:25" s="852" customFormat="1" ht="15" hidden="1" customHeight="1" outlineLevel="1">
      <c r="A70" s="850"/>
      <c r="B70" s="964" t="s">
        <v>232</v>
      </c>
      <c r="C70" s="1389">
        <f>SUM(C64:C69)</f>
        <v>4.5461721253881926E-2</v>
      </c>
      <c r="D70" s="1389">
        <f>SUM(D64:D69)</f>
        <v>4.5576266886459979E-2</v>
      </c>
      <c r="E70" s="1389">
        <f t="shared" ref="E70:N70" si="29">SUM(E64:E69)</f>
        <v>4.5690812519038039E-2</v>
      </c>
      <c r="F70" s="1389">
        <f t="shared" si="29"/>
        <v>4.5814903620997605E-2</v>
      </c>
      <c r="G70" s="1389">
        <f t="shared" si="29"/>
        <v>4.5967631131101694E-2</v>
      </c>
      <c r="H70" s="1389">
        <f t="shared" si="29"/>
        <v>4.6139449579968773E-2</v>
      </c>
      <c r="I70" s="1389">
        <f t="shared" si="29"/>
        <v>4.6320813498217372E-2</v>
      </c>
      <c r="J70" s="1389">
        <f t="shared" si="29"/>
        <v>4.6530813824610495E-2</v>
      </c>
      <c r="K70" s="1389">
        <f t="shared" si="29"/>
        <v>4.6759905089766601E-2</v>
      </c>
      <c r="L70" s="1389">
        <f t="shared" si="29"/>
        <v>4.6998541824304234E-2</v>
      </c>
      <c r="M70" s="1389">
        <f t="shared" si="29"/>
        <v>4.7246724028223365E-2</v>
      </c>
      <c r="N70" s="1389">
        <f t="shared" si="29"/>
        <v>4.7494906232142489E-2</v>
      </c>
      <c r="O70" s="1389">
        <f t="shared" si="28"/>
        <v>0.55600248948871256</v>
      </c>
      <c r="P70" s="1389">
        <v>0.17497607151731029</v>
      </c>
      <c r="Q70" s="1390">
        <v>5.6347000000000001E-2</v>
      </c>
      <c r="R70" s="1529">
        <v>0.27988907933004292</v>
      </c>
      <c r="S70" s="1609">
        <f>O70/P70-1</f>
        <v>2.1775915681916973</v>
      </c>
      <c r="T70" s="1609">
        <f>P70/Q70-1</f>
        <v>2.1053307455110351</v>
      </c>
      <c r="U70" s="1381">
        <f>O70/R70-1</f>
        <v>0.98651012329451748</v>
      </c>
      <c r="W70" s="1786">
        <v>0.17497607151731029</v>
      </c>
      <c r="X70" s="1276">
        <f t="shared" si="3"/>
        <v>0</v>
      </c>
      <c r="Y70" s="1221"/>
    </row>
    <row r="71" spans="1:25" s="860" customFormat="1" ht="15" hidden="1" customHeight="1" outlineLevel="1">
      <c r="A71" s="861"/>
      <c r="B71" s="966"/>
      <c r="C71" s="1392"/>
      <c r="D71" s="1392"/>
      <c r="E71" s="1392"/>
      <c r="F71" s="1392"/>
      <c r="G71" s="1392"/>
      <c r="H71" s="1392"/>
      <c r="I71" s="1392"/>
      <c r="J71" s="1392"/>
      <c r="K71" s="1392"/>
      <c r="L71" s="1392"/>
      <c r="M71" s="1392"/>
      <c r="N71" s="1392"/>
      <c r="O71" s="1392"/>
      <c r="P71" s="1392"/>
      <c r="Q71" s="1393"/>
      <c r="R71" s="1525"/>
      <c r="S71" s="1609" t="str">
        <f>IFERROR(O71/#REF!-1,"")</f>
        <v/>
      </c>
      <c r="T71" s="1609"/>
      <c r="U71" s="1381"/>
      <c r="W71" s="1785"/>
      <c r="X71" s="1276">
        <f t="shared" si="3"/>
        <v>0</v>
      </c>
      <c r="Y71" s="1221"/>
    </row>
    <row r="72" spans="1:25" s="860" customFormat="1" ht="15" hidden="1" customHeight="1" outlineLevel="1">
      <c r="A72" s="977"/>
      <c r="B72" s="973" t="s">
        <v>233</v>
      </c>
      <c r="C72" s="1392">
        <v>1.1029799112380301</v>
      </c>
      <c r="D72" s="1392">
        <v>1.0058890907314062</v>
      </c>
      <c r="E72" s="1392">
        <v>1.1289906436309078</v>
      </c>
      <c r="F72" s="1392">
        <v>1.1097915252715618</v>
      </c>
      <c r="G72" s="1392">
        <v>1.1878340632585125</v>
      </c>
      <c r="H72" s="1392">
        <v>1.1595573796808742</v>
      </c>
      <c r="I72" s="1392">
        <v>1.2053672718567863</v>
      </c>
      <c r="J72" s="1392">
        <v>1.2424534351562391</v>
      </c>
      <c r="K72" s="1392">
        <v>1.2016448243227285</v>
      </c>
      <c r="L72" s="1392">
        <v>1.261015440291378</v>
      </c>
      <c r="M72" s="1392">
        <v>1.2083688904686332</v>
      </c>
      <c r="N72" s="1392">
        <v>1.2939539427671742</v>
      </c>
      <c r="O72" s="1392">
        <f>SUM(C72,D72,E72,F72,G72,H72,I72,J72,K72,L72,M72,N72)</f>
        <v>14.107846418674235</v>
      </c>
      <c r="P72" s="1392">
        <v>14.00449281902501</v>
      </c>
      <c r="Q72" s="1393">
        <v>14.661799</v>
      </c>
      <c r="R72" s="1525">
        <v>17.521864030437662</v>
      </c>
      <c r="S72" s="1609">
        <f>O72/P72-1</f>
        <v>7.3800316073437955E-3</v>
      </c>
      <c r="T72" s="1609">
        <f>P72/Q72-1</f>
        <v>-4.4831209388083271E-2</v>
      </c>
      <c r="U72" s="1381">
        <f>O72/R72-1</f>
        <v>-0.19484328869536094</v>
      </c>
      <c r="W72" s="1785">
        <v>13.297229651599348</v>
      </c>
      <c r="X72" s="1276">
        <f t="shared" ref="X72:X135" si="30">+P72-W72</f>
        <v>0.70726316742566198</v>
      </c>
      <c r="Y72" s="1221"/>
    </row>
    <row r="73" spans="1:25" s="860" customFormat="1" ht="15" hidden="1" customHeight="1" outlineLevel="1">
      <c r="A73" s="861"/>
      <c r="B73" s="851" t="s">
        <v>250</v>
      </c>
      <c r="C73" s="1392"/>
      <c r="D73" s="1392"/>
      <c r="E73" s="1392"/>
      <c r="F73" s="1392"/>
      <c r="G73" s="1392"/>
      <c r="H73" s="1392"/>
      <c r="I73" s="1392"/>
      <c r="J73" s="1392"/>
      <c r="K73" s="1392"/>
      <c r="L73" s="1392"/>
      <c r="M73" s="1392"/>
      <c r="N73" s="1392"/>
      <c r="O73" s="1392">
        <f>SUM(C73,D73,E73,F73,G73,H73,I73,J73,K73,L73,M73,N73)</f>
        <v>0</v>
      </c>
      <c r="P73" s="1392">
        <v>0</v>
      </c>
      <c r="Q73" s="1393">
        <v>0</v>
      </c>
      <c r="R73" s="1525">
        <v>0</v>
      </c>
      <c r="S73" s="1609" t="str">
        <f>IFERROR(O73/#REF!-1,"")</f>
        <v/>
      </c>
      <c r="T73" s="1609"/>
      <c r="U73" s="1381"/>
      <c r="W73" s="1785">
        <v>0</v>
      </c>
      <c r="X73" s="1276">
        <f t="shared" si="30"/>
        <v>0</v>
      </c>
      <c r="Y73" s="1221"/>
    </row>
    <row r="74" spans="1:25" s="860" customFormat="1" ht="15" hidden="1" customHeight="1" outlineLevel="1">
      <c r="A74" s="861"/>
      <c r="B74" s="851" t="s">
        <v>251</v>
      </c>
      <c r="C74" s="1392">
        <v>0.84723435483871001</v>
      </c>
      <c r="D74" s="1392">
        <v>0.84723435483871001</v>
      </c>
      <c r="E74" s="1392">
        <v>0.84723435483871001</v>
      </c>
      <c r="F74" s="1392">
        <v>0.84723435483871001</v>
      </c>
      <c r="G74" s="1392">
        <v>0.84723435483871001</v>
      </c>
      <c r="H74" s="1392">
        <v>0.84723435483871001</v>
      </c>
      <c r="I74" s="1392">
        <v>0.84723435483871001</v>
      </c>
      <c r="J74" s="1392">
        <v>0.84723435483871001</v>
      </c>
      <c r="K74" s="1392">
        <v>0.84723435483871001</v>
      </c>
      <c r="L74" s="1392">
        <v>0.84723435483871001</v>
      </c>
      <c r="M74" s="1392">
        <v>0.84723435483871001</v>
      </c>
      <c r="N74" s="1392">
        <v>0.84723435483871001</v>
      </c>
      <c r="O74" s="1392">
        <f>SUM(C74,D74,E74,F74,G74,H74,I74,J74,K74,L74,M74,N74)</f>
        <v>10.166812258064519</v>
      </c>
      <c r="P74" s="1392">
        <v>2.5417000645161298</v>
      </c>
      <c r="Q74" s="1393">
        <v>0</v>
      </c>
      <c r="R74" s="1525">
        <v>10.166746258064521</v>
      </c>
      <c r="S74" s="1609" t="str">
        <f>IFERROR(O74/#REF!-1,"")</f>
        <v/>
      </c>
      <c r="T74" s="1609"/>
      <c r="U74" s="1381">
        <f>O74/R74-1</f>
        <v>6.491752456705413E-6</v>
      </c>
      <c r="W74" s="1785">
        <v>2.5417000645161298</v>
      </c>
      <c r="X74" s="1276">
        <f t="shared" si="30"/>
        <v>0</v>
      </c>
      <c r="Y74" s="1221"/>
    </row>
    <row r="75" spans="1:25" s="860" customFormat="1" ht="15" hidden="1" customHeight="1" outlineLevel="1">
      <c r="A75" s="861"/>
      <c r="B75" s="851" t="s">
        <v>252</v>
      </c>
      <c r="C75" s="1392"/>
      <c r="D75" s="1392"/>
      <c r="E75" s="1392"/>
      <c r="F75" s="1392"/>
      <c r="G75" s="1392"/>
      <c r="H75" s="1392"/>
      <c r="I75" s="1392"/>
      <c r="J75" s="1392"/>
      <c r="K75" s="1392"/>
      <c r="L75" s="1392"/>
      <c r="M75" s="1392"/>
      <c r="N75" s="1392"/>
      <c r="O75" s="1392">
        <f>SUM(C75,D75,E75,F75,G75,H75,I75,J75,K75,L75,M75,N75)</f>
        <v>0</v>
      </c>
      <c r="P75" s="1392">
        <v>0</v>
      </c>
      <c r="Q75" s="1393">
        <v>0</v>
      </c>
      <c r="R75" s="1525">
        <v>0</v>
      </c>
      <c r="S75" s="1609" t="str">
        <f>IFERROR(O75/#REF!-1,"")</f>
        <v/>
      </c>
      <c r="T75" s="1609"/>
      <c r="U75" s="1381"/>
      <c r="W75" s="1785">
        <v>0</v>
      </c>
      <c r="X75" s="1276">
        <f t="shared" si="30"/>
        <v>0</v>
      </c>
      <c r="Y75" s="1221"/>
    </row>
    <row r="76" spans="1:25" s="852" customFormat="1" ht="15" hidden="1" customHeight="1" outlineLevel="1">
      <c r="A76" s="850"/>
      <c r="B76" s="964" t="s">
        <v>242</v>
      </c>
      <c r="C76" s="1389">
        <f>SUM(C73:C75)</f>
        <v>0.84723435483871001</v>
      </c>
      <c r="D76" s="1389">
        <f t="shared" ref="D76:N76" si="31">SUM(D73:D75)</f>
        <v>0.84723435483871001</v>
      </c>
      <c r="E76" s="1389">
        <f t="shared" si="31"/>
        <v>0.84723435483871001</v>
      </c>
      <c r="F76" s="1389">
        <f t="shared" si="31"/>
        <v>0.84723435483871001</v>
      </c>
      <c r="G76" s="1389">
        <f t="shared" si="31"/>
        <v>0.84723435483871001</v>
      </c>
      <c r="H76" s="1389">
        <f t="shared" si="31"/>
        <v>0.84723435483871001</v>
      </c>
      <c r="I76" s="1389">
        <f t="shared" si="31"/>
        <v>0.84723435483871001</v>
      </c>
      <c r="J76" s="1389">
        <f t="shared" si="31"/>
        <v>0.84723435483871001</v>
      </c>
      <c r="K76" s="1389">
        <f t="shared" si="31"/>
        <v>0.84723435483871001</v>
      </c>
      <c r="L76" s="1389">
        <f t="shared" si="31"/>
        <v>0.84723435483871001</v>
      </c>
      <c r="M76" s="1389">
        <f t="shared" si="31"/>
        <v>0.84723435483871001</v>
      </c>
      <c r="N76" s="1389">
        <f t="shared" si="31"/>
        <v>0.84723435483871001</v>
      </c>
      <c r="O76" s="1389">
        <f>SUM(C76,D76,E76,F76,G76,H76,I76,J76,K76,L76,M76,N76)</f>
        <v>10.166812258064519</v>
      </c>
      <c r="P76" s="1389">
        <v>2.5417000645161298</v>
      </c>
      <c r="Q76" s="1390">
        <v>0</v>
      </c>
      <c r="R76" s="1529">
        <v>10.166746258064521</v>
      </c>
      <c r="S76" s="1897" t="str">
        <f>IFERROR(O76/#REF!-1,"")</f>
        <v/>
      </c>
      <c r="T76" s="1897"/>
      <c r="U76" s="1391">
        <f>O76/R76-1</f>
        <v>6.491752456705413E-6</v>
      </c>
      <c r="W76" s="1786">
        <v>2.5417000645161298</v>
      </c>
      <c r="X76" s="1276">
        <f t="shared" si="30"/>
        <v>0</v>
      </c>
      <c r="Y76" s="1221"/>
    </row>
    <row r="77" spans="1:25" s="858" customFormat="1" ht="15" hidden="1" customHeight="1" outlineLevel="1">
      <c r="A77" s="857"/>
      <c r="B77" s="967"/>
      <c r="C77" s="1392"/>
      <c r="D77" s="1392"/>
      <c r="E77" s="1392"/>
      <c r="F77" s="1392"/>
      <c r="G77" s="1392"/>
      <c r="H77" s="1392"/>
      <c r="I77" s="1392"/>
      <c r="J77" s="1392"/>
      <c r="K77" s="1392"/>
      <c r="L77" s="1392"/>
      <c r="M77" s="1392"/>
      <c r="N77" s="1392"/>
      <c r="O77" s="1392"/>
      <c r="P77" s="1392"/>
      <c r="Q77" s="1393"/>
      <c r="R77" s="1525"/>
      <c r="S77" s="1609">
        <f>O77-P77</f>
        <v>0</v>
      </c>
      <c r="T77" s="1609"/>
      <c r="U77" s="1394"/>
      <c r="W77" s="1790"/>
      <c r="X77" s="1276">
        <f t="shared" si="30"/>
        <v>0</v>
      </c>
      <c r="Y77" s="1221"/>
    </row>
    <row r="78" spans="1:25" s="978" customFormat="1" ht="15" hidden="1" customHeight="1" outlineLevel="1">
      <c r="A78" s="2179" t="s">
        <v>247</v>
      </c>
      <c r="B78" s="2180"/>
      <c r="C78" s="1389">
        <f>SUM(C87,C95,C101)</f>
        <v>31.633660622676825</v>
      </c>
      <c r="D78" s="1389">
        <f>SUM(D87,D95,D101)</f>
        <v>30.29712547855269</v>
      </c>
      <c r="E78" s="1389">
        <f t="shared" ref="E78:N78" si="32">SUM(E87,E95,E101)</f>
        <v>30.901474194041089</v>
      </c>
      <c r="F78" s="1389">
        <f t="shared" si="32"/>
        <v>30.789423472552699</v>
      </c>
      <c r="G78" s="1389">
        <f t="shared" si="32"/>
        <v>31.244622714074364</v>
      </c>
      <c r="H78" s="1389">
        <f t="shared" si="32"/>
        <v>31.27980944385866</v>
      </c>
      <c r="I78" s="1389">
        <f t="shared" si="32"/>
        <v>31.012445129747366</v>
      </c>
      <c r="J78" s="1389">
        <f t="shared" si="32"/>
        <v>31.099346923563413</v>
      </c>
      <c r="K78" s="1389">
        <f t="shared" si="32"/>
        <v>31.009713533763932</v>
      </c>
      <c r="L78" s="1389">
        <f t="shared" si="32"/>
        <v>31.156429084939496</v>
      </c>
      <c r="M78" s="1389">
        <f t="shared" si="32"/>
        <v>31.646701052834405</v>
      </c>
      <c r="N78" s="1389">
        <f t="shared" si="32"/>
        <v>33.337926401720523</v>
      </c>
      <c r="O78" s="1389">
        <f t="shared" ref="O78:O87" si="33">SUM(C78,D78,E78,F78,G78,H78,I78,J78,K78,L78,M78,N78)</f>
        <v>375.4086780523254</v>
      </c>
      <c r="P78" s="1389">
        <v>305.23556495631658</v>
      </c>
      <c r="Q78" s="1390">
        <v>348.80535566778872</v>
      </c>
      <c r="R78" s="1529">
        <v>339.99286003379376</v>
      </c>
      <c r="S78" s="1609">
        <f t="shared" ref="S78:T80" si="34">O78/P78-1</f>
        <v>0.22989822010436933</v>
      </c>
      <c r="T78" s="1609">
        <f t="shared" si="34"/>
        <v>-0.12491147284151549</v>
      </c>
      <c r="U78" s="1381">
        <f>O78/R78-1</f>
        <v>0.10416635812590735</v>
      </c>
      <c r="W78" s="1788">
        <v>305.23556495631658</v>
      </c>
      <c r="X78" s="1276">
        <f t="shared" si="30"/>
        <v>0</v>
      </c>
      <c r="Y78" s="1221"/>
    </row>
    <row r="79" spans="1:25" s="860" customFormat="1" ht="15" hidden="1" customHeight="1" outlineLevel="1">
      <c r="A79" s="861"/>
      <c r="B79" s="851" t="s">
        <v>217</v>
      </c>
      <c r="C79" s="1392">
        <v>2.6185885086096667</v>
      </c>
      <c r="D79" s="1392">
        <v>2.3056530661363541</v>
      </c>
      <c r="E79" s="1392">
        <v>2.4182188631250612</v>
      </c>
      <c r="F79" s="1392">
        <v>2.3948167685582473</v>
      </c>
      <c r="G79" s="1392">
        <v>2.5430350279508018</v>
      </c>
      <c r="H79" s="1392">
        <v>2.557171962413983</v>
      </c>
      <c r="I79" s="1392">
        <v>2.4302177997038275</v>
      </c>
      <c r="J79" s="1392">
        <v>2.330387775613592</v>
      </c>
      <c r="K79" s="1392">
        <v>2.3024048436403772</v>
      </c>
      <c r="L79" s="1392">
        <v>2.3045026553853449</v>
      </c>
      <c r="M79" s="1392">
        <v>2.6432846834135444</v>
      </c>
      <c r="N79" s="1392">
        <v>3.0669240403749893</v>
      </c>
      <c r="O79" s="1392">
        <f t="shared" si="33"/>
        <v>29.915205994925788</v>
      </c>
      <c r="P79" s="1392">
        <v>32.612164104440261</v>
      </c>
      <c r="Q79" s="1393">
        <v>45.337826</v>
      </c>
      <c r="R79" s="1525">
        <v>30.102511229549012</v>
      </c>
      <c r="S79" s="1609">
        <f t="shared" si="34"/>
        <v>-8.2697919122370456E-2</v>
      </c>
      <c r="T79" s="1609">
        <f t="shared" si="34"/>
        <v>-0.28068531330901791</v>
      </c>
      <c r="U79" s="1381">
        <f>O79/R79-1</f>
        <v>-6.2222461506588056E-3</v>
      </c>
      <c r="W79" s="1785">
        <v>32.612164104440261</v>
      </c>
      <c r="X79" s="1276">
        <f t="shared" si="30"/>
        <v>0</v>
      </c>
      <c r="Y79" s="1221"/>
    </row>
    <row r="80" spans="1:25" s="860" customFormat="1" ht="15" hidden="1" customHeight="1" outlineLevel="1">
      <c r="A80" s="861"/>
      <c r="B80" s="851" t="s">
        <v>218</v>
      </c>
      <c r="C80" s="1392">
        <v>4.9611982444854146</v>
      </c>
      <c r="D80" s="1392">
        <v>4.2464959666493929</v>
      </c>
      <c r="E80" s="1392">
        <v>4.4537472384678054</v>
      </c>
      <c r="F80" s="1392">
        <v>4.43328191362437</v>
      </c>
      <c r="G80" s="1392">
        <v>4.7251075412780352</v>
      </c>
      <c r="H80" s="1392">
        <v>4.7513635958336788</v>
      </c>
      <c r="I80" s="1392">
        <v>4.4464983446258053</v>
      </c>
      <c r="J80" s="1392">
        <v>4.4186596849750579</v>
      </c>
      <c r="K80" s="1392">
        <v>4.3655998318943432</v>
      </c>
      <c r="L80" s="1392">
        <v>4.3695792276514309</v>
      </c>
      <c r="M80" s="1392">
        <v>4.6944886335464808</v>
      </c>
      <c r="N80" s="1392">
        <v>5.5621680767775841</v>
      </c>
      <c r="O80" s="1392">
        <f t="shared" si="33"/>
        <v>55.428188299809392</v>
      </c>
      <c r="P80" s="1392">
        <v>65.548526843806371</v>
      </c>
      <c r="Q80" s="1393">
        <v>77.995172000000011</v>
      </c>
      <c r="R80" s="1525">
        <v>79.172968742567079</v>
      </c>
      <c r="S80" s="1609">
        <f t="shared" si="34"/>
        <v>-0.15439459941048606</v>
      </c>
      <c r="T80" s="1609">
        <f t="shared" si="34"/>
        <v>-0.15958225152953875</v>
      </c>
      <c r="U80" s="1381">
        <f>O80/R80-1</f>
        <v>-0.29991019434883692</v>
      </c>
      <c r="W80" s="1785">
        <v>65.548526843806371</v>
      </c>
      <c r="X80" s="1276">
        <f t="shared" si="30"/>
        <v>0</v>
      </c>
      <c r="Y80" s="1221"/>
    </row>
    <row r="81" spans="1:25" s="860" customFormat="1" ht="15" hidden="1" customHeight="1" outlineLevel="1">
      <c r="A81" s="861"/>
      <c r="B81" s="851" t="s">
        <v>219</v>
      </c>
      <c r="C81" s="1392"/>
      <c r="D81" s="1392"/>
      <c r="E81" s="1392"/>
      <c r="F81" s="1392"/>
      <c r="G81" s="1392"/>
      <c r="H81" s="1392"/>
      <c r="I81" s="1392"/>
      <c r="J81" s="1392"/>
      <c r="K81" s="1392"/>
      <c r="L81" s="1392"/>
      <c r="M81" s="1392"/>
      <c r="N81" s="1392"/>
      <c r="O81" s="1392">
        <f t="shared" si="33"/>
        <v>0</v>
      </c>
      <c r="P81" s="1392">
        <v>0</v>
      </c>
      <c r="Q81" s="1393">
        <v>0</v>
      </c>
      <c r="R81" s="1525">
        <v>0</v>
      </c>
      <c r="S81" s="1609" t="str">
        <f>IFERROR(O81/#REF!-1,"")</f>
        <v/>
      </c>
      <c r="T81" s="1609"/>
      <c r="U81" s="1381"/>
      <c r="W81" s="1785">
        <v>0</v>
      </c>
      <c r="X81" s="1276">
        <f t="shared" si="30"/>
        <v>0</v>
      </c>
      <c r="Y81" s="1221"/>
    </row>
    <row r="82" spans="1:25" s="860" customFormat="1" ht="15" hidden="1" customHeight="1" outlineLevel="1">
      <c r="A82" s="861"/>
      <c r="B82" s="851" t="s">
        <v>220</v>
      </c>
      <c r="C82" s="1392"/>
      <c r="D82" s="1392"/>
      <c r="E82" s="1392"/>
      <c r="F82" s="1392"/>
      <c r="G82" s="1392"/>
      <c r="H82" s="1392"/>
      <c r="I82" s="1392"/>
      <c r="J82" s="1392"/>
      <c r="K82" s="1392"/>
      <c r="L82" s="1392"/>
      <c r="M82" s="1392"/>
      <c r="N82" s="1392"/>
      <c r="O82" s="1392">
        <f t="shared" si="33"/>
        <v>0</v>
      </c>
      <c r="P82" s="1392">
        <v>0</v>
      </c>
      <c r="Q82" s="1393">
        <v>0</v>
      </c>
      <c r="R82" s="1525">
        <v>0</v>
      </c>
      <c r="S82" s="1609" t="str">
        <f>IFERROR(O82/#REF!-1,"")</f>
        <v/>
      </c>
      <c r="T82" s="1609"/>
      <c r="U82" s="1381"/>
      <c r="W82" s="1785">
        <v>0</v>
      </c>
      <c r="X82" s="1276">
        <f t="shared" si="30"/>
        <v>0</v>
      </c>
      <c r="Y82" s="1221"/>
    </row>
    <row r="83" spans="1:25" s="860" customFormat="1" ht="15" hidden="1" customHeight="1" outlineLevel="1">
      <c r="A83" s="861"/>
      <c r="B83" s="851" t="s">
        <v>221</v>
      </c>
      <c r="C83" s="1392"/>
      <c r="D83" s="1392"/>
      <c r="E83" s="1392"/>
      <c r="F83" s="1392"/>
      <c r="G83" s="1392"/>
      <c r="H83" s="1392"/>
      <c r="I83" s="1392"/>
      <c r="J83" s="1392"/>
      <c r="K83" s="1392"/>
      <c r="L83" s="1392"/>
      <c r="M83" s="1392"/>
      <c r="N83" s="1392"/>
      <c r="O83" s="1392">
        <f t="shared" si="33"/>
        <v>0</v>
      </c>
      <c r="P83" s="1392">
        <v>0</v>
      </c>
      <c r="Q83" s="1393">
        <v>0</v>
      </c>
      <c r="R83" s="1525">
        <v>0</v>
      </c>
      <c r="S83" s="1609" t="str">
        <f>IFERROR(O83/#REF!-1,"")</f>
        <v/>
      </c>
      <c r="T83" s="1609"/>
      <c r="U83" s="1381"/>
      <c r="W83" s="1785">
        <v>0</v>
      </c>
      <c r="X83" s="1276">
        <f t="shared" si="30"/>
        <v>0</v>
      </c>
      <c r="Y83" s="1221"/>
    </row>
    <row r="84" spans="1:25" s="860" customFormat="1" ht="15" hidden="1" customHeight="1" outlineLevel="1">
      <c r="A84" s="861"/>
      <c r="B84" s="851" t="s">
        <v>222</v>
      </c>
      <c r="C84" s="1392">
        <v>3.2492996040603218E-2</v>
      </c>
      <c r="D84" s="1392">
        <v>2.7807951576549417E-2</v>
      </c>
      <c r="E84" s="1392">
        <v>2.9235268134537487E-2</v>
      </c>
      <c r="F84" s="1392">
        <v>2.9055841041370656E-2</v>
      </c>
      <c r="G84" s="1392">
        <v>3.0975698482891091E-2</v>
      </c>
      <c r="H84" s="1392">
        <v>3.1159089834569165E-2</v>
      </c>
      <c r="I84" s="1392">
        <v>2.9150510708568212E-2</v>
      </c>
      <c r="J84" s="1392">
        <v>2.8970669826144775E-2</v>
      </c>
      <c r="K84" s="1392">
        <v>2.8624073146522867E-2</v>
      </c>
      <c r="L84" s="1392">
        <v>2.864842787817894E-2</v>
      </c>
      <c r="M84" s="1392">
        <v>3.0779425848555402E-2</v>
      </c>
      <c r="N84" s="1392">
        <v>3.6468486870962852E-2</v>
      </c>
      <c r="O84" s="1392">
        <f t="shared" si="33"/>
        <v>0.36336843938945407</v>
      </c>
      <c r="P84" s="1392">
        <v>0.34736902702066264</v>
      </c>
      <c r="Q84" s="1393">
        <v>0.59536599999999995</v>
      </c>
      <c r="R84" s="1525">
        <v>0.36727805242314265</v>
      </c>
      <c r="S84" s="1609">
        <f t="shared" ref="S84:T87" si="35">O84/P84-1</f>
        <v>4.6058834047514985E-2</v>
      </c>
      <c r="T84" s="1609">
        <f t="shared" si="35"/>
        <v>-0.41654540732816003</v>
      </c>
      <c r="U84" s="1381">
        <f>O84/R84-1</f>
        <v>-1.0644831641571373E-2</v>
      </c>
      <c r="W84" s="1785">
        <v>0.34736902702066264</v>
      </c>
      <c r="X84" s="1276">
        <f t="shared" si="30"/>
        <v>0</v>
      </c>
      <c r="Y84" s="1221"/>
    </row>
    <row r="85" spans="1:25" s="860" customFormat="1" ht="15" hidden="1" customHeight="1" outlineLevel="1">
      <c r="A85" s="861"/>
      <c r="B85" s="851" t="s">
        <v>223</v>
      </c>
      <c r="C85" s="1392">
        <v>1.2571811754759883</v>
      </c>
      <c r="D85" s="1392">
        <v>1.110372185711465</v>
      </c>
      <c r="E85" s="1392">
        <v>1.1645823927345678</v>
      </c>
      <c r="F85" s="1392">
        <v>1.1223703855868996</v>
      </c>
      <c r="G85" s="1392">
        <v>1.0234293784541451</v>
      </c>
      <c r="H85" s="1392">
        <v>1.0291187039616112</v>
      </c>
      <c r="I85" s="1392">
        <v>1.0742885259666499</v>
      </c>
      <c r="J85" s="1392">
        <v>1.2235056720183048</v>
      </c>
      <c r="K85" s="1392">
        <v>1.2088140072459403</v>
      </c>
      <c r="L85" s="1392">
        <v>1.2099154053032311</v>
      </c>
      <c r="M85" s="1392">
        <v>1.0222312400795568</v>
      </c>
      <c r="N85" s="1392">
        <v>1.2736858396954349</v>
      </c>
      <c r="O85" s="1392">
        <f t="shared" si="33"/>
        <v>13.719494912233795</v>
      </c>
      <c r="P85" s="1392">
        <v>16.4810844544003</v>
      </c>
      <c r="Q85" s="1393">
        <v>23.435955031358208</v>
      </c>
      <c r="R85" s="1525">
        <v>25.542397800399314</v>
      </c>
      <c r="S85" s="1609">
        <f t="shared" si="35"/>
        <v>-0.16756115471692667</v>
      </c>
      <c r="T85" s="1609">
        <f t="shared" si="35"/>
        <v>-0.29676070668560439</v>
      </c>
      <c r="U85" s="1381">
        <f>O85/R85-1</f>
        <v>-0.46287364955144061</v>
      </c>
      <c r="W85" s="1785">
        <v>16.4810844544003</v>
      </c>
      <c r="X85" s="1276">
        <f t="shared" si="30"/>
        <v>0</v>
      </c>
      <c r="Y85" s="1221"/>
    </row>
    <row r="86" spans="1:25" s="860" customFormat="1" ht="15" hidden="1" customHeight="1" outlineLevel="1">
      <c r="A86" s="861"/>
      <c r="B86" s="851" t="s">
        <v>224</v>
      </c>
      <c r="C86" s="1392">
        <v>1.2182790081337795</v>
      </c>
      <c r="D86" s="1392">
        <v>1.1021698549021841</v>
      </c>
      <c r="E86" s="1392">
        <v>1.2222399562924855</v>
      </c>
      <c r="F86" s="1392">
        <v>1.1848891643985011</v>
      </c>
      <c r="G86" s="1392">
        <v>1.2270261019842554</v>
      </c>
      <c r="H86" s="1392">
        <v>1.1903194965515658</v>
      </c>
      <c r="I86" s="1392">
        <v>1.2331325637289272</v>
      </c>
      <c r="J86" s="1392">
        <v>1.2367634328744079</v>
      </c>
      <c r="K86" s="1392">
        <v>1.200701013903013</v>
      </c>
      <c r="L86" s="1392">
        <v>1.2448503686984322</v>
      </c>
      <c r="M86" s="1392">
        <v>1.2088465121326102</v>
      </c>
      <c r="N86" s="1392">
        <v>1.2534324230422953</v>
      </c>
      <c r="O86" s="1392">
        <f t="shared" si="33"/>
        <v>14.522649896642456</v>
      </c>
      <c r="P86" s="1392">
        <v>15.330619861614483</v>
      </c>
      <c r="Q86" s="1393">
        <v>29.211784117805099</v>
      </c>
      <c r="R86" s="1525">
        <v>15.065306430829404</v>
      </c>
      <c r="S86" s="1609">
        <f t="shared" si="35"/>
        <v>-5.2703019986495181E-2</v>
      </c>
      <c r="T86" s="1609">
        <f t="shared" si="35"/>
        <v>-0.4751905669373272</v>
      </c>
      <c r="U86" s="1381">
        <f>O86/R86-1</f>
        <v>-3.602027855712675E-2</v>
      </c>
      <c r="W86" s="1785">
        <v>15.330619861614483</v>
      </c>
      <c r="X86" s="1276">
        <f t="shared" si="30"/>
        <v>0</v>
      </c>
      <c r="Y86" s="1221"/>
    </row>
    <row r="87" spans="1:25" s="852" customFormat="1" ht="15" hidden="1" customHeight="1" outlineLevel="1">
      <c r="A87" s="850"/>
      <c r="B87" s="964" t="s">
        <v>225</v>
      </c>
      <c r="C87" s="1389">
        <f t="shared" ref="C87:N87" si="36">SUM(C79:C86)</f>
        <v>10.087739932745452</v>
      </c>
      <c r="D87" s="1389">
        <f t="shared" si="36"/>
        <v>8.792499024975946</v>
      </c>
      <c r="E87" s="1389">
        <f t="shared" si="36"/>
        <v>9.2880237187544576</v>
      </c>
      <c r="F87" s="1389">
        <f t="shared" si="36"/>
        <v>9.1644140732093877</v>
      </c>
      <c r="G87" s="1389">
        <f t="shared" si="36"/>
        <v>9.549573748150129</v>
      </c>
      <c r="H87" s="1389">
        <f t="shared" si="36"/>
        <v>9.5591328485954072</v>
      </c>
      <c r="I87" s="1389">
        <f t="shared" si="36"/>
        <v>9.213287744733778</v>
      </c>
      <c r="J87" s="1389">
        <f t="shared" si="36"/>
        <v>9.2382872353075083</v>
      </c>
      <c r="K87" s="1389">
        <f t="shared" si="36"/>
        <v>9.1061437698301972</v>
      </c>
      <c r="L87" s="1389">
        <f t="shared" si="36"/>
        <v>9.157496084916616</v>
      </c>
      <c r="M87" s="1389">
        <f t="shared" si="36"/>
        <v>9.5996304950207474</v>
      </c>
      <c r="N87" s="1389">
        <f t="shared" si="36"/>
        <v>11.192678866761266</v>
      </c>
      <c r="O87" s="1883">
        <f t="shared" si="33"/>
        <v>113.9489075430009</v>
      </c>
      <c r="P87" s="1389">
        <v>130.31976429128207</v>
      </c>
      <c r="Q87" s="1390">
        <v>176.57610314916329</v>
      </c>
      <c r="R87" s="1529">
        <v>150.25046225576796</v>
      </c>
      <c r="S87" s="1609">
        <f t="shared" si="35"/>
        <v>-0.12562067493991258</v>
      </c>
      <c r="T87" s="1609">
        <f t="shared" si="35"/>
        <v>-0.26196262140186666</v>
      </c>
      <c r="U87" s="1381">
        <f>O87/R87-1</f>
        <v>-0.24160694195384069</v>
      </c>
      <c r="W87" s="1786">
        <v>130.31976429128207</v>
      </c>
      <c r="X87" s="1276">
        <f t="shared" si="30"/>
        <v>0</v>
      </c>
      <c r="Y87" s="1221"/>
    </row>
    <row r="88" spans="1:25" s="860" customFormat="1" ht="15" hidden="1" customHeight="1" outlineLevel="1">
      <c r="A88" s="861"/>
      <c r="B88" s="966"/>
      <c r="C88" s="1392"/>
      <c r="D88" s="1392"/>
      <c r="E88" s="1392"/>
      <c r="F88" s="1392"/>
      <c r="G88" s="1392"/>
      <c r="H88" s="1392"/>
      <c r="I88" s="1392"/>
      <c r="J88" s="1392"/>
      <c r="K88" s="1392"/>
      <c r="L88" s="1392"/>
      <c r="M88" s="1392"/>
      <c r="N88" s="1392"/>
      <c r="O88" s="1392"/>
      <c r="P88" s="1392"/>
      <c r="Q88" s="1393"/>
      <c r="R88" s="1525"/>
      <c r="S88" s="1609" t="str">
        <f>IFERROR(O88/#REF!-1,"")</f>
        <v/>
      </c>
      <c r="T88" s="1609"/>
      <c r="U88" s="1381"/>
      <c r="W88" s="1785"/>
      <c r="X88" s="1276">
        <f t="shared" si="30"/>
        <v>0</v>
      </c>
      <c r="Y88" s="1221"/>
    </row>
    <row r="89" spans="1:25" s="860" customFormat="1" ht="15" hidden="1" customHeight="1" outlineLevel="1">
      <c r="A89" s="861"/>
      <c r="B89" s="851" t="s">
        <v>226</v>
      </c>
      <c r="C89" s="1392">
        <v>20.77030968993137</v>
      </c>
      <c r="D89" s="1392">
        <v>20.804074582609001</v>
      </c>
      <c r="E89" s="1392">
        <v>20.837839475286628</v>
      </c>
      <c r="F89" s="1392">
        <v>20.874418109020727</v>
      </c>
      <c r="G89" s="1392">
        <v>20.919437965924232</v>
      </c>
      <c r="H89" s="1392">
        <v>20.970085304940671</v>
      </c>
      <c r="I89" s="1392">
        <v>21.023546385013585</v>
      </c>
      <c r="J89" s="1392">
        <v>21.085448688255902</v>
      </c>
      <c r="K89" s="1392">
        <v>21.152978473611153</v>
      </c>
      <c r="L89" s="1392">
        <v>21.223322000022879</v>
      </c>
      <c r="M89" s="1392">
        <v>21.296479267491076</v>
      </c>
      <c r="N89" s="1392">
        <v>21.369636534959259</v>
      </c>
      <c r="O89" s="1392">
        <f t="shared" ref="O89:O95" si="37">SUM(C89,D89,E89,F89,G89,H89,I89,J89,K89,L89,M89,N89)</f>
        <v>252.32757647706643</v>
      </c>
      <c r="P89" s="1392">
        <v>165.5726103747119</v>
      </c>
      <c r="Q89" s="1393">
        <v>162.2263805186254</v>
      </c>
      <c r="R89" s="1525">
        <v>182.36847771350961</v>
      </c>
      <c r="S89" s="1609">
        <f>O89/P89-1</f>
        <v>0.52396930812419384</v>
      </c>
      <c r="T89" s="1609">
        <f>P89/Q89-1</f>
        <v>2.0626915581725136E-2</v>
      </c>
      <c r="U89" s="1381">
        <f>O89/R89-1</f>
        <v>0.38361398658741086</v>
      </c>
      <c r="W89" s="1785">
        <v>165.5726103747119</v>
      </c>
      <c r="X89" s="1276">
        <f t="shared" si="30"/>
        <v>0</v>
      </c>
      <c r="Y89" s="1221"/>
    </row>
    <row r="90" spans="1:25" s="860" customFormat="1" ht="15" hidden="1" customHeight="1" outlineLevel="1">
      <c r="A90" s="861"/>
      <c r="B90" s="851" t="s">
        <v>227</v>
      </c>
      <c r="C90" s="1392">
        <v>0</v>
      </c>
      <c r="D90" s="1392">
        <v>0</v>
      </c>
      <c r="E90" s="1392">
        <v>0</v>
      </c>
      <c r="F90" s="1392">
        <v>0</v>
      </c>
      <c r="G90" s="1392">
        <v>0</v>
      </c>
      <c r="H90" s="1392">
        <v>0</v>
      </c>
      <c r="I90" s="1392">
        <v>0</v>
      </c>
      <c r="J90" s="1392">
        <v>0</v>
      </c>
      <c r="K90" s="1392">
        <v>0</v>
      </c>
      <c r="L90" s="1392">
        <v>0</v>
      </c>
      <c r="M90" s="1392">
        <v>0</v>
      </c>
      <c r="N90" s="1392">
        <v>0</v>
      </c>
      <c r="O90" s="1392">
        <f t="shared" si="37"/>
        <v>0</v>
      </c>
      <c r="P90" s="1392">
        <v>0</v>
      </c>
      <c r="Q90" s="1393">
        <v>0</v>
      </c>
      <c r="R90" s="1525">
        <v>0</v>
      </c>
      <c r="S90" s="1609"/>
      <c r="T90" s="1609"/>
      <c r="U90" s="1381"/>
      <c r="W90" s="1785">
        <v>0</v>
      </c>
      <c r="X90" s="1276">
        <f t="shared" si="30"/>
        <v>0</v>
      </c>
      <c r="Y90" s="1221"/>
    </row>
    <row r="91" spans="1:25" s="860" customFormat="1" ht="15" hidden="1" customHeight="1" outlineLevel="1">
      <c r="A91" s="861"/>
      <c r="B91" s="851" t="s">
        <v>228</v>
      </c>
      <c r="C91" s="1392"/>
      <c r="D91" s="1392"/>
      <c r="E91" s="1392"/>
      <c r="F91" s="1392"/>
      <c r="G91" s="1392"/>
      <c r="H91" s="1392"/>
      <c r="I91" s="1392"/>
      <c r="J91" s="1392"/>
      <c r="K91" s="1392"/>
      <c r="L91" s="1392"/>
      <c r="M91" s="1392"/>
      <c r="N91" s="1392"/>
      <c r="O91" s="1392">
        <f t="shared" si="37"/>
        <v>0</v>
      </c>
      <c r="P91" s="1392">
        <v>0</v>
      </c>
      <c r="Q91" s="1393">
        <v>0</v>
      </c>
      <c r="R91" s="1525">
        <v>0</v>
      </c>
      <c r="S91" s="1609" t="str">
        <f>IFERROR(O91/#REF!-1,"")</f>
        <v/>
      </c>
      <c r="T91" s="1609"/>
      <c r="U91" s="1381"/>
      <c r="W91" s="1785">
        <v>0</v>
      </c>
      <c r="X91" s="1276">
        <f t="shared" si="30"/>
        <v>0</v>
      </c>
      <c r="Y91" s="1221"/>
    </row>
    <row r="92" spans="1:25" s="860" customFormat="1" ht="15" hidden="1" customHeight="1" outlineLevel="1">
      <c r="A92" s="861"/>
      <c r="B92" s="851" t="s">
        <v>229</v>
      </c>
      <c r="C92" s="1392"/>
      <c r="D92" s="1392"/>
      <c r="E92" s="1392"/>
      <c r="F92" s="1392"/>
      <c r="G92" s="1392"/>
      <c r="H92" s="1392"/>
      <c r="I92" s="1392"/>
      <c r="J92" s="1392"/>
      <c r="K92" s="1392"/>
      <c r="L92" s="1392"/>
      <c r="M92" s="1392"/>
      <c r="N92" s="1392"/>
      <c r="O92" s="1392">
        <f t="shared" si="37"/>
        <v>0</v>
      </c>
      <c r="P92" s="1392">
        <v>0</v>
      </c>
      <c r="Q92" s="1393">
        <v>0</v>
      </c>
      <c r="R92" s="1525">
        <v>0</v>
      </c>
      <c r="S92" s="1609">
        <f>O92-P92</f>
        <v>0</v>
      </c>
      <c r="T92" s="1609"/>
      <c r="U92" s="1394"/>
      <c r="W92" s="1785">
        <v>0</v>
      </c>
      <c r="X92" s="1276">
        <f t="shared" si="30"/>
        <v>0</v>
      </c>
      <c r="Y92" s="1221"/>
    </row>
    <row r="93" spans="1:25" s="860" customFormat="1" ht="15" hidden="1" customHeight="1" outlineLevel="1">
      <c r="A93" s="861"/>
      <c r="B93" s="851" t="s">
        <v>230</v>
      </c>
      <c r="C93" s="1392"/>
      <c r="D93" s="1392"/>
      <c r="E93" s="1392"/>
      <c r="F93" s="1392"/>
      <c r="G93" s="1392"/>
      <c r="H93" s="1392"/>
      <c r="I93" s="1392"/>
      <c r="J93" s="1392"/>
      <c r="K93" s="1392"/>
      <c r="L93" s="1392"/>
      <c r="M93" s="1392"/>
      <c r="N93" s="1392"/>
      <c r="O93" s="1392">
        <f t="shared" si="37"/>
        <v>0</v>
      </c>
      <c r="P93" s="1392">
        <v>0</v>
      </c>
      <c r="Q93" s="1393">
        <v>0</v>
      </c>
      <c r="R93" s="1525">
        <v>0</v>
      </c>
      <c r="S93" s="1609" t="str">
        <f>IFERROR(O93/#REF!-1,"")</f>
        <v/>
      </c>
      <c r="T93" s="1609"/>
      <c r="U93" s="1381"/>
      <c r="W93" s="1785">
        <v>0</v>
      </c>
      <c r="X93" s="1276">
        <f t="shared" si="30"/>
        <v>0</v>
      </c>
      <c r="Y93" s="1221"/>
    </row>
    <row r="94" spans="1:25" s="860" customFormat="1" ht="15" hidden="1" customHeight="1" outlineLevel="1">
      <c r="A94" s="861"/>
      <c r="B94" s="851" t="s">
        <v>231</v>
      </c>
      <c r="C94" s="1392">
        <v>0</v>
      </c>
      <c r="D94" s="1392">
        <v>0</v>
      </c>
      <c r="E94" s="1392">
        <v>0</v>
      </c>
      <c r="F94" s="1392">
        <v>0</v>
      </c>
      <c r="G94" s="1392">
        <v>0</v>
      </c>
      <c r="H94" s="1392">
        <v>0</v>
      </c>
      <c r="I94" s="1392">
        <v>0</v>
      </c>
      <c r="J94" s="1392">
        <v>0</v>
      </c>
      <c r="K94" s="1392">
        <v>0</v>
      </c>
      <c r="L94" s="1392">
        <v>0</v>
      </c>
      <c r="M94" s="1392">
        <v>0</v>
      </c>
      <c r="N94" s="1392">
        <v>0</v>
      </c>
      <c r="O94" s="1392">
        <f t="shared" si="37"/>
        <v>0</v>
      </c>
      <c r="P94" s="1392">
        <v>0</v>
      </c>
      <c r="Q94" s="1393">
        <v>0</v>
      </c>
      <c r="R94" s="1525">
        <v>0</v>
      </c>
      <c r="S94" s="1609"/>
      <c r="T94" s="1609"/>
      <c r="U94" s="1381"/>
      <c r="W94" s="1785">
        <v>0</v>
      </c>
      <c r="X94" s="1276">
        <f t="shared" si="30"/>
        <v>0</v>
      </c>
      <c r="Y94" s="1221"/>
    </row>
    <row r="95" spans="1:25" s="852" customFormat="1" ht="15" hidden="1" customHeight="1" outlineLevel="1">
      <c r="A95" s="850"/>
      <c r="B95" s="964" t="s">
        <v>232</v>
      </c>
      <c r="C95" s="1389">
        <f t="shared" ref="C95:N95" si="38">SUM(C89:C94)</f>
        <v>20.77030968993137</v>
      </c>
      <c r="D95" s="1389">
        <f t="shared" si="38"/>
        <v>20.804074582609001</v>
      </c>
      <c r="E95" s="1389">
        <f t="shared" si="38"/>
        <v>20.837839475286628</v>
      </c>
      <c r="F95" s="1389">
        <f t="shared" si="38"/>
        <v>20.874418109020727</v>
      </c>
      <c r="G95" s="1389">
        <f t="shared" si="38"/>
        <v>20.919437965924232</v>
      </c>
      <c r="H95" s="1389">
        <f t="shared" si="38"/>
        <v>20.970085304940671</v>
      </c>
      <c r="I95" s="1389">
        <f t="shared" si="38"/>
        <v>21.023546385013585</v>
      </c>
      <c r="J95" s="1389">
        <f t="shared" si="38"/>
        <v>21.085448688255902</v>
      </c>
      <c r="K95" s="1389">
        <f t="shared" si="38"/>
        <v>21.152978473611153</v>
      </c>
      <c r="L95" s="1389">
        <f t="shared" si="38"/>
        <v>21.223322000022879</v>
      </c>
      <c r="M95" s="1389">
        <f t="shared" si="38"/>
        <v>21.296479267491076</v>
      </c>
      <c r="N95" s="1389">
        <f t="shared" si="38"/>
        <v>21.369636534959259</v>
      </c>
      <c r="O95" s="1389">
        <f t="shared" si="37"/>
        <v>252.32757647706643</v>
      </c>
      <c r="P95" s="1389">
        <v>165.5726103747119</v>
      </c>
      <c r="Q95" s="1390">
        <v>162.2263805186254</v>
      </c>
      <c r="R95" s="1529">
        <v>182.36847771350961</v>
      </c>
      <c r="S95" s="1609">
        <f>O95/P95-1</f>
        <v>0.52396930812419384</v>
      </c>
      <c r="T95" s="1609">
        <f>P95/Q95-1</f>
        <v>2.0626915581725136E-2</v>
      </c>
      <c r="U95" s="1381">
        <f>O95/R95-1</f>
        <v>0.38361398658741086</v>
      </c>
      <c r="W95" s="1786">
        <v>165.5726103747119</v>
      </c>
      <c r="X95" s="1276">
        <f t="shared" si="30"/>
        <v>0</v>
      </c>
      <c r="Y95" s="1221"/>
    </row>
    <row r="96" spans="1:25" s="860" customFormat="1" ht="15" hidden="1" customHeight="1" outlineLevel="1">
      <c r="A96" s="861"/>
      <c r="B96" s="966"/>
      <c r="C96" s="1392"/>
      <c r="D96" s="1392"/>
      <c r="E96" s="1392"/>
      <c r="F96" s="1392"/>
      <c r="G96" s="1392"/>
      <c r="H96" s="1392"/>
      <c r="I96" s="1392"/>
      <c r="J96" s="1392"/>
      <c r="K96" s="1392"/>
      <c r="L96" s="1392"/>
      <c r="M96" s="1392"/>
      <c r="N96" s="1392"/>
      <c r="O96" s="1392"/>
      <c r="P96" s="1392"/>
      <c r="Q96" s="1393"/>
      <c r="R96" s="1525"/>
      <c r="S96" s="1609" t="str">
        <f>IFERROR(O96/#REF!-1,"")</f>
        <v/>
      </c>
      <c r="T96" s="1609"/>
      <c r="U96" s="1381"/>
      <c r="W96" s="1785"/>
      <c r="X96" s="1276">
        <f t="shared" si="30"/>
        <v>0</v>
      </c>
      <c r="Y96" s="1221"/>
    </row>
    <row r="97" spans="1:25" s="860" customFormat="1" ht="15" hidden="1" customHeight="1" outlineLevel="1">
      <c r="A97" s="977"/>
      <c r="B97" s="973" t="s">
        <v>233</v>
      </c>
      <c r="C97" s="1392">
        <v>30.94034373703154</v>
      </c>
      <c r="D97" s="1392">
        <v>28.216791540316066</v>
      </c>
      <c r="E97" s="1392">
        <v>31.669986219988701</v>
      </c>
      <c r="F97" s="1392">
        <v>31.131420362683684</v>
      </c>
      <c r="G97" s="1392">
        <v>33.320637887703036</v>
      </c>
      <c r="H97" s="1392">
        <v>32.527431863983729</v>
      </c>
      <c r="I97" s="1392">
        <v>33.81247232214416</v>
      </c>
      <c r="J97" s="1392">
        <v>34.852798286997675</v>
      </c>
      <c r="K97" s="1392">
        <v>33.70805173834809</v>
      </c>
      <c r="L97" s="1392">
        <v>35.373492103338457</v>
      </c>
      <c r="M97" s="1392">
        <v>33.896672506274228</v>
      </c>
      <c r="N97" s="1392">
        <v>36.297469574188575</v>
      </c>
      <c r="O97" s="1392">
        <f>SUM(C97,D97,E97,F97,G97,H97,I97,J97,K97,L97,M97,N97)</f>
        <v>395.74756814299792</v>
      </c>
      <c r="P97" s="1392">
        <v>402.06092278890526</v>
      </c>
      <c r="Q97" s="1393">
        <v>214.44564917457808</v>
      </c>
      <c r="R97" s="1525">
        <v>469.24305075983227</v>
      </c>
      <c r="S97" s="1609">
        <f>O97/P97-1</f>
        <v>-1.5702482604165069E-2</v>
      </c>
      <c r="T97" s="1609">
        <f>P97/Q97-1</f>
        <v>0.87488496193080345</v>
      </c>
      <c r="U97" s="1381">
        <f>O97/R97-1</f>
        <v>-0.15662561757243965</v>
      </c>
      <c r="W97" s="1785">
        <v>387.69841197548328</v>
      </c>
      <c r="X97" s="1276">
        <f t="shared" si="30"/>
        <v>14.362510813421977</v>
      </c>
      <c r="Y97" s="1221"/>
    </row>
    <row r="98" spans="1:25" s="860" customFormat="1" ht="15" hidden="1" customHeight="1" outlineLevel="1">
      <c r="A98" s="861"/>
      <c r="B98" s="851" t="s">
        <v>250</v>
      </c>
      <c r="C98" s="1392"/>
      <c r="D98" s="1392"/>
      <c r="E98" s="1392"/>
      <c r="F98" s="1392"/>
      <c r="G98" s="1392"/>
      <c r="H98" s="1392"/>
      <c r="I98" s="1392"/>
      <c r="J98" s="1392"/>
      <c r="K98" s="1392"/>
      <c r="L98" s="1392"/>
      <c r="M98" s="1392"/>
      <c r="N98" s="1392"/>
      <c r="O98" s="1392">
        <f>SUM(C98,D98,E98,F98,G98,H98,I98,J98,K98,L98,M98,N98)</f>
        <v>0</v>
      </c>
      <c r="P98" s="1392">
        <v>0</v>
      </c>
      <c r="Q98" s="1393">
        <v>0</v>
      </c>
      <c r="R98" s="1525">
        <v>0</v>
      </c>
      <c r="S98" s="1609" t="str">
        <f>IFERROR(O98/#REF!-1,"")</f>
        <v/>
      </c>
      <c r="T98" s="1609"/>
      <c r="U98" s="1381"/>
      <c r="W98" s="1785">
        <v>0</v>
      </c>
      <c r="X98" s="1276">
        <f t="shared" si="30"/>
        <v>0</v>
      </c>
      <c r="Y98" s="1221"/>
    </row>
    <row r="99" spans="1:25" s="860" customFormat="1" ht="15" hidden="1" customHeight="1" outlineLevel="1">
      <c r="A99" s="861"/>
      <c r="B99" s="851" t="s">
        <v>251</v>
      </c>
      <c r="C99" s="1392">
        <v>0.77561100000000005</v>
      </c>
      <c r="D99" s="1392">
        <v>0.70055187096774196</v>
      </c>
      <c r="E99" s="1392">
        <v>0.77561100000000005</v>
      </c>
      <c r="F99" s="1392">
        <v>0.75059129032258076</v>
      </c>
      <c r="G99" s="1392">
        <v>0.77561100000000005</v>
      </c>
      <c r="H99" s="1392">
        <v>0.75059129032258076</v>
      </c>
      <c r="I99" s="1392">
        <v>0.77561100000000005</v>
      </c>
      <c r="J99" s="1392">
        <v>0.77561100000000005</v>
      </c>
      <c r="K99" s="1392">
        <v>0.75059129032258076</v>
      </c>
      <c r="L99" s="1392">
        <v>0.77561100000000005</v>
      </c>
      <c r="M99" s="1392">
        <v>0.75059129032258076</v>
      </c>
      <c r="N99" s="1392">
        <v>0.77561100000000005</v>
      </c>
      <c r="O99" s="1392">
        <f>SUM(C99,D99,E99,F99,G99,H99,I99,J99,K99,L99,M99,N99)</f>
        <v>9.1321940322580648</v>
      </c>
      <c r="P99" s="1392">
        <v>9.3431902903225801</v>
      </c>
      <c r="Q99" s="1393">
        <v>10.002872</v>
      </c>
      <c r="R99" s="1525">
        <v>7.3739200645161285</v>
      </c>
      <c r="S99" s="1609">
        <f>O99/P99-1</f>
        <v>-2.258289208591413E-2</v>
      </c>
      <c r="T99" s="1609">
        <f>P99/Q99-1</f>
        <v>-6.5949230348785859E-2</v>
      </c>
      <c r="U99" s="1381">
        <f>O99/R99-1</f>
        <v>0.23844494547789941</v>
      </c>
      <c r="W99" s="1785">
        <v>9.3431902903225801</v>
      </c>
      <c r="X99" s="1276">
        <f t="shared" si="30"/>
        <v>0</v>
      </c>
      <c r="Y99" s="1221"/>
    </row>
    <row r="100" spans="1:25" s="860" customFormat="1" ht="15" hidden="1" customHeight="1" outlineLevel="1">
      <c r="A100" s="861"/>
      <c r="B100" s="851" t="s">
        <v>252</v>
      </c>
      <c r="C100" s="1392"/>
      <c r="D100" s="1392"/>
      <c r="E100" s="1392"/>
      <c r="F100" s="1392"/>
      <c r="G100" s="1392"/>
      <c r="H100" s="1392"/>
      <c r="I100" s="1392"/>
      <c r="J100" s="1392"/>
      <c r="K100" s="1392"/>
      <c r="L100" s="1392"/>
      <c r="M100" s="1392"/>
      <c r="N100" s="1392"/>
      <c r="O100" s="1392">
        <f>SUM(C100,D100,E100,F100,G100,H100,I100,J100,K100,L100,M100,N100)</f>
        <v>0</v>
      </c>
      <c r="P100" s="1392">
        <v>0</v>
      </c>
      <c r="Q100" s="1393">
        <v>0</v>
      </c>
      <c r="R100" s="1525">
        <v>0</v>
      </c>
      <c r="S100" s="1609" t="str">
        <f>IFERROR(O100/#REF!-1,"")</f>
        <v/>
      </c>
      <c r="T100" s="1609"/>
      <c r="U100" s="1381"/>
      <c r="W100" s="1785">
        <v>0</v>
      </c>
      <c r="X100" s="1276">
        <f t="shared" si="30"/>
        <v>0</v>
      </c>
      <c r="Y100" s="1221"/>
    </row>
    <row r="101" spans="1:25" s="852" customFormat="1" ht="15" hidden="1" customHeight="1" outlineLevel="1">
      <c r="A101" s="850"/>
      <c r="B101" s="964" t="s">
        <v>242</v>
      </c>
      <c r="C101" s="1389">
        <f t="shared" ref="C101:N101" si="39">SUM(C98:C100)</f>
        <v>0.77561100000000005</v>
      </c>
      <c r="D101" s="1389">
        <f t="shared" si="39"/>
        <v>0.70055187096774196</v>
      </c>
      <c r="E101" s="1389">
        <f t="shared" si="39"/>
        <v>0.77561100000000005</v>
      </c>
      <c r="F101" s="1389">
        <f t="shared" si="39"/>
        <v>0.75059129032258076</v>
      </c>
      <c r="G101" s="1389">
        <f t="shared" si="39"/>
        <v>0.77561100000000005</v>
      </c>
      <c r="H101" s="1389">
        <f t="shared" si="39"/>
        <v>0.75059129032258076</v>
      </c>
      <c r="I101" s="1389">
        <f t="shared" si="39"/>
        <v>0.77561100000000005</v>
      </c>
      <c r="J101" s="1389">
        <f t="shared" si="39"/>
        <v>0.77561100000000005</v>
      </c>
      <c r="K101" s="1389">
        <f t="shared" si="39"/>
        <v>0.75059129032258076</v>
      </c>
      <c r="L101" s="1389">
        <f t="shared" si="39"/>
        <v>0.77561100000000005</v>
      </c>
      <c r="M101" s="1389">
        <f t="shared" si="39"/>
        <v>0.75059129032258076</v>
      </c>
      <c r="N101" s="1389">
        <f t="shared" si="39"/>
        <v>0.77561100000000005</v>
      </c>
      <c r="O101" s="1389">
        <f>SUM(C101,D101,E101,F101,G101,H101,I101,J101,K101,L101,M101,N101)</f>
        <v>9.1321940322580648</v>
      </c>
      <c r="P101" s="1389">
        <v>9.3431902903225801</v>
      </c>
      <c r="Q101" s="1390">
        <v>10.002872</v>
      </c>
      <c r="R101" s="1529">
        <v>7.3739200645161285</v>
      </c>
      <c r="S101" s="1609">
        <f>O101/P101-1</f>
        <v>-2.258289208591413E-2</v>
      </c>
      <c r="T101" s="1609">
        <f>P101/Q101-1</f>
        <v>-6.5949230348785859E-2</v>
      </c>
      <c r="U101" s="1381">
        <f>O101/R101-1</f>
        <v>0.23844494547789941</v>
      </c>
      <c r="W101" s="1786">
        <v>9.3431902903225801</v>
      </c>
      <c r="X101" s="1276">
        <f t="shared" si="30"/>
        <v>0</v>
      </c>
      <c r="Y101" s="1221"/>
    </row>
    <row r="102" spans="1:25" s="858" customFormat="1" ht="15" hidden="1" customHeight="1" outlineLevel="1">
      <c r="A102" s="857"/>
      <c r="B102" s="968"/>
      <c r="C102" s="1392"/>
      <c r="D102" s="1392"/>
      <c r="E102" s="1392"/>
      <c r="F102" s="1392"/>
      <c r="G102" s="1392"/>
      <c r="H102" s="1392"/>
      <c r="I102" s="1392"/>
      <c r="J102" s="1392"/>
      <c r="K102" s="1392"/>
      <c r="L102" s="1392"/>
      <c r="M102" s="1392"/>
      <c r="N102" s="1392"/>
      <c r="O102" s="1392"/>
      <c r="P102" s="1392"/>
      <c r="Q102" s="1393"/>
      <c r="R102" s="1525"/>
      <c r="S102" s="1609" t="str">
        <f>IFERROR(O102/#REF!-1,"")</f>
        <v/>
      </c>
      <c r="T102" s="1609"/>
      <c r="U102" s="1381"/>
      <c r="W102" s="1790"/>
      <c r="X102" s="1276">
        <f t="shared" si="30"/>
        <v>0</v>
      </c>
      <c r="Y102" s="1221"/>
    </row>
    <row r="103" spans="1:25" s="978" customFormat="1" ht="15" hidden="1" customHeight="1" outlineLevel="1">
      <c r="A103" s="2179" t="s">
        <v>248</v>
      </c>
      <c r="B103" s="2180"/>
      <c r="C103" s="1389">
        <f>SUM(C112,C120,C131)</f>
        <v>42.863246278163942</v>
      </c>
      <c r="D103" s="1389">
        <f t="shared" ref="D103:N103" si="40">SUM(D112,D120,D131)</f>
        <v>39.963542164928484</v>
      </c>
      <c r="E103" s="1389">
        <f t="shared" si="40"/>
        <v>45.082583475625697</v>
      </c>
      <c r="F103" s="1389">
        <f t="shared" si="40"/>
        <v>47.586067554403428</v>
      </c>
      <c r="G103" s="1389">
        <f t="shared" si="40"/>
        <v>29.019592589446191</v>
      </c>
      <c r="H103" s="1389">
        <f t="shared" si="40"/>
        <v>41.244193226771188</v>
      </c>
      <c r="I103" s="1389">
        <f t="shared" si="40"/>
        <v>39.396995641164978</v>
      </c>
      <c r="J103" s="1389">
        <f t="shared" si="40"/>
        <v>37.423987616363036</v>
      </c>
      <c r="K103" s="1389">
        <f t="shared" si="40"/>
        <v>37.710234945423167</v>
      </c>
      <c r="L103" s="1389">
        <f t="shared" si="40"/>
        <v>38.670174846691722</v>
      </c>
      <c r="M103" s="1389">
        <f t="shared" si="40"/>
        <v>37.533523214997679</v>
      </c>
      <c r="N103" s="1389">
        <f t="shared" si="40"/>
        <v>33.088989906580302</v>
      </c>
      <c r="O103" s="1389">
        <f t="shared" ref="O103:O112" si="41">SUM(C103,D103,E103,F103,G103,H103,I103,J103,K103,L103,M103,N103)</f>
        <v>469.5831314605598</v>
      </c>
      <c r="P103" s="1389">
        <v>567.78355673956867</v>
      </c>
      <c r="Q103" s="1390">
        <v>728.31020999999998</v>
      </c>
      <c r="R103" s="1529">
        <v>659.4886756817308</v>
      </c>
      <c r="S103" s="1609">
        <f t="shared" ref="S103:T105" si="42">O103/P103-1</f>
        <v>-0.17295397887693942</v>
      </c>
      <c r="T103" s="1609">
        <f t="shared" si="42"/>
        <v>-0.220409725219191</v>
      </c>
      <c r="U103" s="1381">
        <f>O103/R103-1</f>
        <v>-0.28795876445469004</v>
      </c>
      <c r="W103" s="1788">
        <v>559.55408978265041</v>
      </c>
      <c r="X103" s="1276">
        <f t="shared" si="30"/>
        <v>8.2294669569182588</v>
      </c>
      <c r="Y103" s="1221"/>
    </row>
    <row r="104" spans="1:25" s="860" customFormat="1" ht="15" hidden="1" customHeight="1" outlineLevel="1">
      <c r="A104" s="861"/>
      <c r="B104" s="851" t="s">
        <v>217</v>
      </c>
      <c r="C104" s="1392">
        <v>15.494212117300485</v>
      </c>
      <c r="D104" s="1392">
        <v>14.654812029445479</v>
      </c>
      <c r="E104" s="1392">
        <v>16.426120774846286</v>
      </c>
      <c r="F104" s="1392">
        <v>14.920050914803829</v>
      </c>
      <c r="G104" s="1392">
        <v>15.586025148599051</v>
      </c>
      <c r="H104" s="1392">
        <v>15.128857107638202</v>
      </c>
      <c r="I104" s="1392">
        <v>14.021733116707075</v>
      </c>
      <c r="J104" s="1392">
        <v>13.022305235467943</v>
      </c>
      <c r="K104" s="1392">
        <v>13.030258472598939</v>
      </c>
      <c r="L104" s="1392">
        <v>13.992544386956505</v>
      </c>
      <c r="M104" s="1392">
        <v>13.719436145246764</v>
      </c>
      <c r="N104" s="1392">
        <v>9.9347535661061688</v>
      </c>
      <c r="O104" s="1392">
        <f t="shared" si="41"/>
        <v>169.93110901571671</v>
      </c>
      <c r="P104" s="1392">
        <v>162.3383537326277</v>
      </c>
      <c r="Q104" s="1393">
        <v>227.05484933898265</v>
      </c>
      <c r="R104" s="1525">
        <v>172.74583494082728</v>
      </c>
      <c r="S104" s="1609">
        <f t="shared" si="42"/>
        <v>4.6771173345729E-2</v>
      </c>
      <c r="T104" s="1609">
        <f t="shared" si="42"/>
        <v>-0.28502582435372759</v>
      </c>
      <c r="U104" s="1381">
        <f>O104/R104-1</f>
        <v>-1.6294030626409772E-2</v>
      </c>
      <c r="W104" s="1785">
        <v>162.3383537326277</v>
      </c>
      <c r="X104" s="1276">
        <f t="shared" si="30"/>
        <v>0</v>
      </c>
      <c r="Y104" s="1221"/>
    </row>
    <row r="105" spans="1:25" s="860" customFormat="1" ht="15" hidden="1" customHeight="1" outlineLevel="1">
      <c r="A105" s="861"/>
      <c r="B105" s="851" t="s">
        <v>218</v>
      </c>
      <c r="C105" s="1392">
        <v>13.777584400691305</v>
      </c>
      <c r="D105" s="1392">
        <v>13.066726095111424</v>
      </c>
      <c r="E105" s="1392">
        <v>14.743953307625503</v>
      </c>
      <c r="F105" s="1392">
        <v>13.272635527128273</v>
      </c>
      <c r="G105" s="1392">
        <v>0.57652840888404311</v>
      </c>
      <c r="H105" s="1392">
        <v>13.278452040685705</v>
      </c>
      <c r="I105" s="1392">
        <v>12.367788118368257</v>
      </c>
      <c r="J105" s="1392">
        <v>11.47723016736761</v>
      </c>
      <c r="K105" s="1392">
        <v>11.886567184323281</v>
      </c>
      <c r="L105" s="1392">
        <v>11.578490042335222</v>
      </c>
      <c r="M105" s="1392">
        <v>11.209838449067947</v>
      </c>
      <c r="N105" s="1392">
        <v>10.627369235976792</v>
      </c>
      <c r="O105" s="1392">
        <f t="shared" si="41"/>
        <v>137.86316297756537</v>
      </c>
      <c r="P105" s="1392">
        <v>198.89075896202419</v>
      </c>
      <c r="Q105" s="1393">
        <v>298.14330229661056</v>
      </c>
      <c r="R105" s="1525">
        <v>296.29313893954856</v>
      </c>
      <c r="S105" s="1609">
        <f t="shared" si="42"/>
        <v>-0.30683977628197057</v>
      </c>
      <c r="T105" s="1609">
        <f t="shared" si="42"/>
        <v>-0.33290213991070672</v>
      </c>
      <c r="U105" s="1381">
        <f>O105/R105-1</f>
        <v>-0.53470686675031986</v>
      </c>
      <c r="W105" s="1785">
        <v>198.89075896202419</v>
      </c>
      <c r="X105" s="1276">
        <f t="shared" si="30"/>
        <v>0</v>
      </c>
      <c r="Y105" s="1221"/>
    </row>
    <row r="106" spans="1:25" s="860" customFormat="1" ht="15" hidden="1" customHeight="1" outlineLevel="1">
      <c r="A106" s="861"/>
      <c r="B106" s="851" t="s">
        <v>219</v>
      </c>
      <c r="C106" s="1392"/>
      <c r="D106" s="1392"/>
      <c r="E106" s="1392"/>
      <c r="F106" s="1392"/>
      <c r="G106" s="1392"/>
      <c r="H106" s="1392"/>
      <c r="I106" s="1392"/>
      <c r="J106" s="1392"/>
      <c r="K106" s="1392"/>
      <c r="L106" s="1392"/>
      <c r="M106" s="1392"/>
      <c r="N106" s="1392"/>
      <c r="O106" s="1392">
        <f t="shared" si="41"/>
        <v>0</v>
      </c>
      <c r="P106" s="1392">
        <v>0</v>
      </c>
      <c r="Q106" s="1393">
        <v>0</v>
      </c>
      <c r="R106" s="1525">
        <v>0</v>
      </c>
      <c r="S106" s="1609" t="str">
        <f>IFERROR(O106/#REF!-1,"")</f>
        <v/>
      </c>
      <c r="T106" s="1609"/>
      <c r="U106" s="1381"/>
      <c r="W106" s="1785">
        <v>0</v>
      </c>
      <c r="X106" s="1276">
        <f t="shared" si="30"/>
        <v>0</v>
      </c>
      <c r="Y106" s="1221"/>
    </row>
    <row r="107" spans="1:25" s="860" customFormat="1" ht="15" hidden="1" customHeight="1" outlineLevel="1">
      <c r="A107" s="861"/>
      <c r="B107" s="851" t="s">
        <v>220</v>
      </c>
      <c r="C107" s="1392"/>
      <c r="D107" s="1392"/>
      <c r="E107" s="1392"/>
      <c r="F107" s="1392"/>
      <c r="G107" s="1392"/>
      <c r="H107" s="1392"/>
      <c r="I107" s="1392"/>
      <c r="J107" s="1392"/>
      <c r="K107" s="1392"/>
      <c r="L107" s="1392"/>
      <c r="M107" s="1392"/>
      <c r="N107" s="1392"/>
      <c r="O107" s="1392">
        <f t="shared" si="41"/>
        <v>0</v>
      </c>
      <c r="P107" s="1392">
        <v>0</v>
      </c>
      <c r="Q107" s="1393">
        <v>0</v>
      </c>
      <c r="R107" s="1525">
        <v>0</v>
      </c>
      <c r="S107" s="1609" t="str">
        <f>IFERROR(O107/#REF!-1,"")</f>
        <v/>
      </c>
      <c r="T107" s="1609"/>
      <c r="U107" s="1381"/>
      <c r="W107" s="1785">
        <v>0</v>
      </c>
      <c r="X107" s="1276">
        <f t="shared" si="30"/>
        <v>0</v>
      </c>
      <c r="Y107" s="1221"/>
    </row>
    <row r="108" spans="1:25" s="860" customFormat="1" ht="15" hidden="1" customHeight="1" outlineLevel="1">
      <c r="A108" s="861"/>
      <c r="B108" s="851" t="s">
        <v>221</v>
      </c>
      <c r="C108" s="1392"/>
      <c r="D108" s="1392"/>
      <c r="E108" s="1392"/>
      <c r="F108" s="1392"/>
      <c r="G108" s="1392"/>
      <c r="H108" s="1392"/>
      <c r="I108" s="1392"/>
      <c r="J108" s="1392"/>
      <c r="K108" s="1392"/>
      <c r="L108" s="1392"/>
      <c r="M108" s="1392"/>
      <c r="N108" s="1392"/>
      <c r="O108" s="1392">
        <f t="shared" si="41"/>
        <v>0</v>
      </c>
      <c r="P108" s="1392">
        <v>0</v>
      </c>
      <c r="Q108" s="1393">
        <v>0</v>
      </c>
      <c r="R108" s="1525">
        <v>0</v>
      </c>
      <c r="S108" s="1609" t="str">
        <f>IFERROR(O108/#REF!-1,"")</f>
        <v/>
      </c>
      <c r="T108" s="1609"/>
      <c r="U108" s="1381"/>
      <c r="W108" s="1785">
        <v>0</v>
      </c>
      <c r="X108" s="1276">
        <f t="shared" si="30"/>
        <v>0</v>
      </c>
      <c r="Y108" s="1221"/>
    </row>
    <row r="109" spans="1:25" s="860" customFormat="1" ht="15" hidden="1" customHeight="1" outlineLevel="1">
      <c r="A109" s="861"/>
      <c r="B109" s="851" t="s">
        <v>222</v>
      </c>
      <c r="C109" s="1392">
        <v>0.4852630057380673</v>
      </c>
      <c r="D109" s="1392">
        <v>0.46791342467745062</v>
      </c>
      <c r="E109" s="1392">
        <v>0.53897254191343369</v>
      </c>
      <c r="F109" s="1392">
        <v>0.46984785533972329</v>
      </c>
      <c r="G109" s="1392">
        <v>2.0608293612334263E-2</v>
      </c>
      <c r="H109" s="1392">
        <v>0.47639161380290923</v>
      </c>
      <c r="I109" s="1392">
        <v>0.44392789180210052</v>
      </c>
      <c r="J109" s="1392">
        <v>0.41006824162101746</v>
      </c>
      <c r="K109" s="1392">
        <v>0.42567337739008843</v>
      </c>
      <c r="L109" s="1392">
        <v>0.41483124672902982</v>
      </c>
      <c r="M109" s="1392">
        <v>0.40148522992187397</v>
      </c>
      <c r="N109" s="1392">
        <v>0.38041545876808947</v>
      </c>
      <c r="O109" s="1392">
        <f t="shared" si="41"/>
        <v>4.9353981813161178</v>
      </c>
      <c r="P109" s="1392">
        <v>7.3625128064792031</v>
      </c>
      <c r="Q109" s="1393">
        <v>4.4983389406779661</v>
      </c>
      <c r="R109" s="1525">
        <v>4.5819141546349567</v>
      </c>
      <c r="S109" s="1609">
        <f t="shared" ref="S109:T112" si="43">O109/P109-1</f>
        <v>-0.32965845886572331</v>
      </c>
      <c r="T109" s="1609">
        <f t="shared" si="43"/>
        <v>0.63671810941164075</v>
      </c>
      <c r="U109" s="1381">
        <f>O109/R109-1</f>
        <v>7.7147675567772245E-2</v>
      </c>
      <c r="W109" s="1785">
        <v>7.3625128064792031</v>
      </c>
      <c r="X109" s="1276">
        <f t="shared" si="30"/>
        <v>0</v>
      </c>
      <c r="Y109" s="1221"/>
    </row>
    <row r="110" spans="1:25" s="860" customFormat="1" ht="15" hidden="1" customHeight="1" outlineLevel="1">
      <c r="A110" s="861"/>
      <c r="B110" s="851" t="s">
        <v>223</v>
      </c>
      <c r="C110" s="1392">
        <v>2.1755097549378504</v>
      </c>
      <c r="D110" s="1392">
        <v>2.0280469294533239</v>
      </c>
      <c r="E110" s="1392">
        <v>2.422498011626514</v>
      </c>
      <c r="F110" s="1392">
        <v>2.0089791988700303</v>
      </c>
      <c r="G110" s="1392">
        <v>1.9444528455318104</v>
      </c>
      <c r="H110" s="1392">
        <v>1.8864340705274263</v>
      </c>
      <c r="I110" s="1392">
        <v>1.6596207592891448</v>
      </c>
      <c r="J110" s="1392">
        <v>1.6466916899182868</v>
      </c>
      <c r="K110" s="1392">
        <v>1.872192749957637</v>
      </c>
      <c r="L110" s="1392">
        <v>1.7938059992062461</v>
      </c>
      <c r="M110" s="1392">
        <v>1.7203896509235279</v>
      </c>
      <c r="N110" s="1392">
        <v>1.2551060640281821</v>
      </c>
      <c r="O110" s="1392">
        <f t="shared" si="41"/>
        <v>22.413727724269979</v>
      </c>
      <c r="P110" s="1392">
        <v>26.128359321228793</v>
      </c>
      <c r="Q110" s="1393">
        <v>29.071923423728801</v>
      </c>
      <c r="R110" s="1525">
        <v>20.545155784759036</v>
      </c>
      <c r="S110" s="1609">
        <f t="shared" si="43"/>
        <v>-0.14216857443248443</v>
      </c>
      <c r="T110" s="1609">
        <f t="shared" si="43"/>
        <v>-0.101251095759885</v>
      </c>
      <c r="U110" s="1381">
        <f>O110/R110-1</f>
        <v>9.0949514283902522E-2</v>
      </c>
      <c r="W110" s="1785">
        <v>26.128359321228793</v>
      </c>
      <c r="X110" s="1276">
        <f t="shared" si="30"/>
        <v>0</v>
      </c>
      <c r="Y110" s="1221"/>
    </row>
    <row r="111" spans="1:25" s="860" customFormat="1" ht="15" hidden="1" customHeight="1" outlineLevel="1">
      <c r="A111" s="861"/>
      <c r="B111" s="851" t="s">
        <v>224</v>
      </c>
      <c r="C111" s="1392">
        <v>8.1251135563123272E-2</v>
      </c>
      <c r="D111" s="1392">
        <v>7.3622833610852895E-2</v>
      </c>
      <c r="E111" s="1392">
        <v>8.1770853146622385E-2</v>
      </c>
      <c r="F111" s="1392">
        <v>7.9405516294533296E-2</v>
      </c>
      <c r="G111" s="1392">
        <v>8.2398845226683837E-2</v>
      </c>
      <c r="H111" s="1392">
        <v>8.0118032336427267E-2</v>
      </c>
      <c r="I111" s="1392">
        <v>8.3200076501245002E-2</v>
      </c>
      <c r="J111" s="1392">
        <v>8.3676484286119207E-2</v>
      </c>
      <c r="K111" s="1392">
        <v>8.148019535769517E-2</v>
      </c>
      <c r="L111" s="1392">
        <v>8.4737574352429929E-2</v>
      </c>
      <c r="M111" s="1392">
        <v>8.254896942053612E-2</v>
      </c>
      <c r="N111" s="1392">
        <v>8.5863629116678053E-2</v>
      </c>
      <c r="O111" s="1392">
        <f t="shared" si="41"/>
        <v>0.98007414521294645</v>
      </c>
      <c r="P111" s="1392">
        <v>10.004226417732417</v>
      </c>
      <c r="Q111" s="1393">
        <v>22.222234999999998</v>
      </c>
      <c r="R111" s="1525">
        <v>23.78332645184782</v>
      </c>
      <c r="S111" s="1609">
        <f t="shared" si="43"/>
        <v>-0.90203399000688622</v>
      </c>
      <c r="T111" s="1609">
        <f t="shared" si="43"/>
        <v>-0.54981007006125093</v>
      </c>
      <c r="U111" s="1381">
        <f>O111/R111-1</f>
        <v>-0.95879154469004901</v>
      </c>
      <c r="W111" s="1785">
        <v>10.004226417732417</v>
      </c>
      <c r="X111" s="1276">
        <f t="shared" si="30"/>
        <v>0</v>
      </c>
      <c r="Y111" s="1221"/>
    </row>
    <row r="112" spans="1:25" s="852" customFormat="1" ht="15" hidden="1" customHeight="1" outlineLevel="1">
      <c r="A112" s="850"/>
      <c r="B112" s="964" t="s">
        <v>225</v>
      </c>
      <c r="C112" s="1389">
        <f t="shared" ref="C112:N112" si="44">SUM(C104:C111)</f>
        <v>32.013820414230828</v>
      </c>
      <c r="D112" s="1389">
        <f t="shared" si="44"/>
        <v>30.291121312298529</v>
      </c>
      <c r="E112" s="1389">
        <f t="shared" si="44"/>
        <v>34.213315489158362</v>
      </c>
      <c r="F112" s="1389">
        <f t="shared" si="44"/>
        <v>30.750919012436388</v>
      </c>
      <c r="G112" s="1389">
        <f t="shared" si="44"/>
        <v>18.210013541853922</v>
      </c>
      <c r="H112" s="1389">
        <f t="shared" si="44"/>
        <v>30.850252864990669</v>
      </c>
      <c r="I112" s="1389">
        <f t="shared" si="44"/>
        <v>28.576269962667823</v>
      </c>
      <c r="J112" s="1389">
        <f t="shared" si="44"/>
        <v>26.639971818660982</v>
      </c>
      <c r="K112" s="1389">
        <f t="shared" si="44"/>
        <v>27.296171979627641</v>
      </c>
      <c r="L112" s="1389">
        <f t="shared" si="44"/>
        <v>27.864409249579435</v>
      </c>
      <c r="M112" s="1389">
        <f t="shared" si="44"/>
        <v>27.133698444580652</v>
      </c>
      <c r="N112" s="1389">
        <f t="shared" si="44"/>
        <v>22.283507953995912</v>
      </c>
      <c r="O112" s="1904">
        <f t="shared" si="41"/>
        <v>336.1234720440811</v>
      </c>
      <c r="P112" s="1389">
        <v>404.72421124009236</v>
      </c>
      <c r="Q112" s="1390">
        <v>580.99064899999996</v>
      </c>
      <c r="R112" s="1529">
        <v>517.94937027161757</v>
      </c>
      <c r="S112" s="1609">
        <f t="shared" si="43"/>
        <v>-0.16949996390335942</v>
      </c>
      <c r="T112" s="1609">
        <f t="shared" si="43"/>
        <v>-0.30338945740916323</v>
      </c>
      <c r="U112" s="1381">
        <f>O112/R112-1</f>
        <v>-0.35104955940420435</v>
      </c>
      <c r="W112" s="1786">
        <v>404.72421124009236</v>
      </c>
      <c r="X112" s="1276">
        <f t="shared" si="30"/>
        <v>0</v>
      </c>
      <c r="Y112" s="1221"/>
    </row>
    <row r="113" spans="1:25" s="860" customFormat="1" ht="15" hidden="1" customHeight="1" outlineLevel="1">
      <c r="A113" s="861"/>
      <c r="B113" s="966"/>
      <c r="C113" s="1392"/>
      <c r="D113" s="1392"/>
      <c r="E113" s="1392"/>
      <c r="F113" s="1392"/>
      <c r="G113" s="1392"/>
      <c r="H113" s="1392"/>
      <c r="I113" s="1392"/>
      <c r="J113" s="1392"/>
      <c r="K113" s="1392"/>
      <c r="L113" s="1392"/>
      <c r="M113" s="1392"/>
      <c r="N113" s="1392"/>
      <c r="O113" s="1392"/>
      <c r="P113" s="1392"/>
      <c r="Q113" s="1393"/>
      <c r="R113" s="1525"/>
      <c r="S113" s="1609" t="str">
        <f>IFERROR(O113/#REF!-1,"")</f>
        <v/>
      </c>
      <c r="T113" s="1609"/>
      <c r="U113" s="1381"/>
      <c r="W113" s="1785"/>
      <c r="X113" s="1276">
        <f t="shared" si="30"/>
        <v>0</v>
      </c>
      <c r="Y113" s="1221"/>
    </row>
    <row r="114" spans="1:25" s="860" customFormat="1" ht="15" hidden="1" customHeight="1" outlineLevel="1">
      <c r="A114" s="861"/>
      <c r="B114" s="851" t="s">
        <v>226</v>
      </c>
      <c r="C114" s="1392">
        <v>-0.35199127068735264</v>
      </c>
      <c r="D114" s="1392">
        <v>-0.32827218785031054</v>
      </c>
      <c r="E114" s="1392">
        <v>-0.34589688913284911</v>
      </c>
      <c r="F114" s="1392">
        <v>-2.6755638437585848E-2</v>
      </c>
      <c r="G114" s="1392">
        <v>-0.3255611601308474</v>
      </c>
      <c r="H114" s="1392">
        <v>-0.31976500576381295</v>
      </c>
      <c r="I114" s="1392">
        <v>-0.30966884286734075</v>
      </c>
      <c r="J114" s="1392">
        <v>-0.30225524541659859</v>
      </c>
      <c r="K114" s="1392">
        <v>-0.29382895654409141</v>
      </c>
      <c r="L114" s="1392">
        <v>-0.28975583301798385</v>
      </c>
      <c r="M114" s="1392">
        <v>-0.28510059218928557</v>
      </c>
      <c r="N114" s="1392">
        <v>-0.28284628986426696</v>
      </c>
      <c r="O114" s="1392">
        <f t="shared" ref="O114:O120" si="45">SUM(C114,D114,E114,F114,G114,H114,I114,J114,K114,L114,M114,N114)</f>
        <v>-3.4616979119023257</v>
      </c>
      <c r="P114" s="1392">
        <v>-1.9359666755704223</v>
      </c>
      <c r="Q114" s="1393">
        <v>-1.195336</v>
      </c>
      <c r="R114" s="1525">
        <v>0.36679908107567361</v>
      </c>
      <c r="S114" s="1609">
        <f>O114/P114-1</f>
        <v>0.78809788184104712</v>
      </c>
      <c r="T114" s="1609">
        <f>P114/Q114-1</f>
        <v>0.61960040990183707</v>
      </c>
      <c r="U114" s="1381">
        <f>O114/R114-1</f>
        <v>-10.43758610776931</v>
      </c>
      <c r="W114" s="1785">
        <v>-1.9359666755704223</v>
      </c>
      <c r="X114" s="1276">
        <f t="shared" si="30"/>
        <v>0</v>
      </c>
      <c r="Y114" s="1221"/>
    </row>
    <row r="115" spans="1:25" s="860" customFormat="1" ht="15" hidden="1" customHeight="1" outlineLevel="1">
      <c r="A115" s="861"/>
      <c r="B115" s="851" t="s">
        <v>227</v>
      </c>
      <c r="C115" s="1392">
        <v>0.35672423782454532</v>
      </c>
      <c r="D115" s="1392">
        <v>0.32183748846571353</v>
      </c>
      <c r="E115" s="1392">
        <v>0.34269624983576646</v>
      </c>
      <c r="F115" s="1392">
        <v>9.0587262434408483E-2</v>
      </c>
      <c r="G115" s="1392">
        <v>0.32253749206572202</v>
      </c>
      <c r="H115" s="1392">
        <v>0.30830866408362878</v>
      </c>
      <c r="I115" s="1392">
        <v>0.32332328514783143</v>
      </c>
      <c r="J115" s="1392">
        <v>0.31278264645044052</v>
      </c>
      <c r="K115" s="1392">
        <v>0.30294966212584407</v>
      </c>
      <c r="L115" s="1392">
        <v>0.30668210899487508</v>
      </c>
      <c r="M115" s="1392">
        <v>0.2948699947681287</v>
      </c>
      <c r="N115" s="1392">
        <v>0.31031608891832263</v>
      </c>
      <c r="O115" s="1392">
        <f t="shared" si="45"/>
        <v>3.593615181115227</v>
      </c>
      <c r="P115" s="1392">
        <v>2.0498899864541538</v>
      </c>
      <c r="Q115" s="1393">
        <v>1.872142</v>
      </c>
      <c r="R115" s="1525">
        <v>0.72194298619848707</v>
      </c>
      <c r="S115" s="1609">
        <f>O115/P115-1</f>
        <v>0.75307709431342151</v>
      </c>
      <c r="T115" s="1609">
        <f>P115/Q115-1</f>
        <v>9.4943645542995059E-2</v>
      </c>
      <c r="U115" s="1381">
        <f>O115/R115-1</f>
        <v>3.9776994164567148</v>
      </c>
      <c r="W115" s="1785">
        <v>2.0498899864541538</v>
      </c>
      <c r="X115" s="1276">
        <f t="shared" si="30"/>
        <v>0</v>
      </c>
      <c r="Y115" s="1221"/>
    </row>
    <row r="116" spans="1:25" s="860" customFormat="1" ht="15" hidden="1" customHeight="1" outlineLevel="1">
      <c r="A116" s="861"/>
      <c r="B116" s="851" t="s">
        <v>228</v>
      </c>
      <c r="C116" s="1392"/>
      <c r="D116" s="1392"/>
      <c r="E116" s="1392"/>
      <c r="F116" s="1392"/>
      <c r="G116" s="1392"/>
      <c r="H116" s="1392"/>
      <c r="I116" s="1392"/>
      <c r="J116" s="1392"/>
      <c r="K116" s="1392"/>
      <c r="L116" s="1392"/>
      <c r="M116" s="1392"/>
      <c r="N116" s="1392"/>
      <c r="O116" s="1392">
        <f t="shared" si="45"/>
        <v>0</v>
      </c>
      <c r="P116" s="1392">
        <v>0</v>
      </c>
      <c r="Q116" s="1393">
        <v>0</v>
      </c>
      <c r="R116" s="1525">
        <v>0</v>
      </c>
      <c r="S116" s="1609" t="str">
        <f>IFERROR(O116/#REF!-1,"")</f>
        <v/>
      </c>
      <c r="T116" s="1609"/>
      <c r="U116" s="1381"/>
      <c r="W116" s="1785">
        <v>0</v>
      </c>
      <c r="X116" s="1276">
        <f t="shared" si="30"/>
        <v>0</v>
      </c>
      <c r="Y116" s="1221"/>
    </row>
    <row r="117" spans="1:25" s="860" customFormat="1" ht="15" hidden="1" customHeight="1" outlineLevel="1">
      <c r="A117" s="861"/>
      <c r="B117" s="851" t="s">
        <v>229</v>
      </c>
      <c r="C117" s="1392">
        <v>2.2567855885747984E-4</v>
      </c>
      <c r="D117" s="1392">
        <v>2.0360775322190739E-4</v>
      </c>
      <c r="E117" s="1392">
        <v>2.1680387141744458E-4</v>
      </c>
      <c r="F117" s="1392">
        <v>5.7309262083550394E-5</v>
      </c>
      <c r="G117" s="1392">
        <v>2.0405060455325612E-4</v>
      </c>
      <c r="H117" s="1392">
        <v>1.9504885739749046E-4</v>
      </c>
      <c r="I117" s="1392">
        <v>2.0454772987171528E-4</v>
      </c>
      <c r="J117" s="1392">
        <v>1.9787928433750805E-4</v>
      </c>
      <c r="K117" s="1392">
        <v>1.9165853033106296E-4</v>
      </c>
      <c r="L117" s="1392">
        <v>1.9401983113739993E-4</v>
      </c>
      <c r="M117" s="1392">
        <v>1.8654699741012397E-4</v>
      </c>
      <c r="N117" s="1392">
        <v>1.9631883766704322E-4</v>
      </c>
      <c r="O117" s="1392">
        <f t="shared" si="45"/>
        <v>2.2734701182859822E-3</v>
      </c>
      <c r="P117" s="1392">
        <v>1.0889117501737204E-3</v>
      </c>
      <c r="Q117" s="1393">
        <v>5.440000000000001E-4</v>
      </c>
      <c r="R117" s="1525">
        <v>1.8754018793127415E-4</v>
      </c>
      <c r="S117" s="1609">
        <f t="shared" ref="S117:T120" si="46">O117/P117-1</f>
        <v>1.0878368866193999</v>
      </c>
      <c r="T117" s="1609">
        <f t="shared" si="46"/>
        <v>1.0016760113487502</v>
      </c>
      <c r="U117" s="1381">
        <f>O117/R117-1</f>
        <v>11.122575664257713</v>
      </c>
      <c r="W117" s="1785">
        <v>1.0889117501737204E-3</v>
      </c>
      <c r="X117" s="1276">
        <f t="shared" si="30"/>
        <v>0</v>
      </c>
      <c r="Y117" s="1221"/>
    </row>
    <row r="118" spans="1:25" s="860" customFormat="1" ht="15" hidden="1" customHeight="1" outlineLevel="1">
      <c r="A118" s="861"/>
      <c r="B118" s="851" t="s">
        <v>230</v>
      </c>
      <c r="C118" s="1392">
        <v>0.17033120400839954</v>
      </c>
      <c r="D118" s="1392">
        <v>0.15367323297041308</v>
      </c>
      <c r="E118" s="1392">
        <v>0.16363302140517738</v>
      </c>
      <c r="F118" s="1392">
        <v>4.3254244713999003E-2</v>
      </c>
      <c r="G118" s="1392">
        <v>0.15400747562442166</v>
      </c>
      <c r="H118" s="1392">
        <v>0.14721339452525509</v>
      </c>
      <c r="I118" s="1392">
        <v>0.15438268164516589</v>
      </c>
      <c r="J118" s="1392">
        <v>0.14934966316766285</v>
      </c>
      <c r="K118" s="1392">
        <v>0.14465454048909673</v>
      </c>
      <c r="L118" s="1392">
        <v>0.14643673553414477</v>
      </c>
      <c r="M118" s="1392">
        <v>0.1407966039568897</v>
      </c>
      <c r="N118" s="1392">
        <v>0.14817191388781642</v>
      </c>
      <c r="O118" s="1392">
        <f t="shared" si="45"/>
        <v>1.7159047119284419</v>
      </c>
      <c r="P118" s="1392">
        <v>0.92666442094603296</v>
      </c>
      <c r="Q118" s="1393">
        <v>0.7233949999999999</v>
      </c>
      <c r="R118" s="1525">
        <v>0.35823457848162155</v>
      </c>
      <c r="S118" s="1609">
        <f t="shared" si="46"/>
        <v>0.85170021978039512</v>
      </c>
      <c r="T118" s="1609">
        <f t="shared" si="46"/>
        <v>0.28099367696214816</v>
      </c>
      <c r="U118" s="1381">
        <f>O118/R118-1</f>
        <v>3.7898913589003875</v>
      </c>
      <c r="W118" s="1785">
        <v>0.92666442094603296</v>
      </c>
      <c r="X118" s="1276">
        <f t="shared" si="30"/>
        <v>0</v>
      </c>
      <c r="Y118" s="1221"/>
    </row>
    <row r="119" spans="1:25" s="860" customFormat="1" ht="15" hidden="1" customHeight="1" outlineLevel="1">
      <c r="A119" s="861"/>
      <c r="B119" s="851" t="s">
        <v>231</v>
      </c>
      <c r="C119" s="1392">
        <v>0.18013801422866338</v>
      </c>
      <c r="D119" s="1392">
        <v>0.16749664677478657</v>
      </c>
      <c r="E119" s="1392">
        <v>0.21462080048782728</v>
      </c>
      <c r="F119" s="1392">
        <v>6.6128460091554215</v>
      </c>
      <c r="G119" s="1392">
        <v>0.1643931894284171</v>
      </c>
      <c r="H119" s="1392">
        <v>0.14282890523934524</v>
      </c>
      <c r="I119" s="1392">
        <v>0.15848600684162595</v>
      </c>
      <c r="J119" s="1392">
        <v>0.12994285421621005</v>
      </c>
      <c r="K119" s="1392">
        <v>0.14493670635563513</v>
      </c>
      <c r="L119" s="1392">
        <v>0.1482105657701116</v>
      </c>
      <c r="M119" s="1392">
        <v>0.1339128620451725</v>
      </c>
      <c r="N119" s="1392">
        <v>0.13564592080485074</v>
      </c>
      <c r="O119" s="1392">
        <f t="shared" si="45"/>
        <v>8.3334584813480674</v>
      </c>
      <c r="P119" s="1392">
        <v>1.6630005441357318</v>
      </c>
      <c r="Q119" s="1393">
        <v>1.4380850000000001</v>
      </c>
      <c r="R119" s="1525">
        <v>0.91681121126628118</v>
      </c>
      <c r="S119" s="1609">
        <f t="shared" si="46"/>
        <v>4.011097868088191</v>
      </c>
      <c r="T119" s="1609">
        <f t="shared" si="46"/>
        <v>0.15639933949365425</v>
      </c>
      <c r="U119" s="1381">
        <f>O119/R119-1</f>
        <v>8.0896123203358989</v>
      </c>
      <c r="W119" s="1785">
        <v>1.6630005441357318</v>
      </c>
      <c r="X119" s="1276">
        <f t="shared" si="30"/>
        <v>0</v>
      </c>
      <c r="Y119" s="1221"/>
    </row>
    <row r="120" spans="1:25" s="852" customFormat="1" ht="15" hidden="1" customHeight="1" outlineLevel="1">
      <c r="A120" s="850"/>
      <c r="B120" s="964" t="s">
        <v>232</v>
      </c>
      <c r="C120" s="1389">
        <f t="shared" ref="C120:N120" si="47">SUM(C114:C119)</f>
        <v>0.3554278639331131</v>
      </c>
      <c r="D120" s="1389">
        <f t="shared" si="47"/>
        <v>0.31493878811382453</v>
      </c>
      <c r="E120" s="1389">
        <f t="shared" si="47"/>
        <v>0.37526998646733944</v>
      </c>
      <c r="F120" s="1389">
        <f t="shared" si="47"/>
        <v>6.719989187128327</v>
      </c>
      <c r="G120" s="1389">
        <f t="shared" si="47"/>
        <v>0.31558104759226663</v>
      </c>
      <c r="H120" s="1389">
        <f t="shared" si="47"/>
        <v>0.27878100694181362</v>
      </c>
      <c r="I120" s="1389">
        <f t="shared" si="47"/>
        <v>0.32672767849715423</v>
      </c>
      <c r="J120" s="1389">
        <f t="shared" si="47"/>
        <v>0.29001779770205233</v>
      </c>
      <c r="K120" s="1389">
        <f t="shared" si="47"/>
        <v>0.29890361095681561</v>
      </c>
      <c r="L120" s="1389">
        <f t="shared" si="47"/>
        <v>0.31176759711228497</v>
      </c>
      <c r="M120" s="1389">
        <f t="shared" si="47"/>
        <v>0.28466541557831548</v>
      </c>
      <c r="N120" s="1389">
        <f t="shared" si="47"/>
        <v>0.31148395258438988</v>
      </c>
      <c r="O120" s="1389">
        <f t="shared" si="45"/>
        <v>10.183553932607694</v>
      </c>
      <c r="P120" s="1389">
        <v>2.7046771877156699</v>
      </c>
      <c r="Q120" s="1390">
        <v>2.8388300000000002</v>
      </c>
      <c r="R120" s="1529">
        <v>2.3639753972099946</v>
      </c>
      <c r="S120" s="1609">
        <f t="shared" si="46"/>
        <v>2.7651642787021737</v>
      </c>
      <c r="T120" s="1609">
        <f t="shared" si="46"/>
        <v>-4.7256374028853521E-2</v>
      </c>
      <c r="U120" s="1381">
        <f>O120/R120-1</f>
        <v>3.3078087634188176</v>
      </c>
      <c r="W120" s="1786">
        <v>2.7046771877156699</v>
      </c>
      <c r="X120" s="1276">
        <f t="shared" si="30"/>
        <v>0</v>
      </c>
      <c r="Y120" s="1221"/>
    </row>
    <row r="121" spans="1:25" s="860" customFormat="1" ht="15" hidden="1" customHeight="1" outlineLevel="1">
      <c r="A121" s="861"/>
      <c r="B121" s="966"/>
      <c r="C121" s="1392"/>
      <c r="D121" s="1392"/>
      <c r="E121" s="1392"/>
      <c r="F121" s="1392"/>
      <c r="G121" s="1392"/>
      <c r="H121" s="1392"/>
      <c r="I121" s="1392"/>
      <c r="J121" s="1392"/>
      <c r="K121" s="1392"/>
      <c r="L121" s="1392"/>
      <c r="M121" s="1392"/>
      <c r="N121" s="1392"/>
      <c r="O121" s="1392"/>
      <c r="P121" s="1392"/>
      <c r="Q121" s="1393"/>
      <c r="R121" s="1525"/>
      <c r="S121" s="1609" t="str">
        <f>IFERROR(O121/#REF!-1,"")</f>
        <v/>
      </c>
      <c r="T121" s="1609"/>
      <c r="U121" s="1381"/>
      <c r="W121" s="1785"/>
      <c r="X121" s="1276">
        <f t="shared" si="30"/>
        <v>0</v>
      </c>
      <c r="Y121" s="1221"/>
    </row>
    <row r="122" spans="1:25" s="860" customFormat="1" ht="15" hidden="1" customHeight="1" outlineLevel="1">
      <c r="A122" s="977"/>
      <c r="B122" s="973" t="s">
        <v>233</v>
      </c>
      <c r="C122" s="1392">
        <v>107.97036802637427</v>
      </c>
      <c r="D122" s="1392">
        <v>98.466177138331403</v>
      </c>
      <c r="E122" s="1392">
        <v>110.51655070883338</v>
      </c>
      <c r="F122" s="1392">
        <v>108.6371548522817</v>
      </c>
      <c r="G122" s="1392">
        <v>116.27671515823987</v>
      </c>
      <c r="H122" s="1392">
        <v>113.50871920352114</v>
      </c>
      <c r="I122" s="1392">
        <v>117.99303561498687</v>
      </c>
      <c r="J122" s="1392">
        <v>121.62338886016397</v>
      </c>
      <c r="K122" s="1392">
        <v>117.62864635810551</v>
      </c>
      <c r="L122" s="1392">
        <v>123.44041789698376</v>
      </c>
      <c r="M122" s="1392">
        <v>118.28686314792188</v>
      </c>
      <c r="N122" s="1392">
        <v>126.66475788569447</v>
      </c>
      <c r="O122" s="1392">
        <f t="shared" ref="O122:O130" si="48">SUM(C122,D122,E122,F122,G122,H122,I122,J122,K122,L122,M122,N122)</f>
        <v>1381.012794851438</v>
      </c>
      <c r="P122" s="1392">
        <v>1254.420612693448</v>
      </c>
      <c r="Q122" s="1393">
        <v>1227.233189</v>
      </c>
      <c r="R122" s="1525">
        <v>1595.362192503886</v>
      </c>
      <c r="S122" s="1609">
        <f t="shared" ref="S122:S127" si="49">O122/P122-1</f>
        <v>0.10091685426483532</v>
      </c>
      <c r="T122" s="1609">
        <f t="shared" ref="T122:T136" si="50">P122/Q122-1</f>
        <v>2.2153429305152184E-2</v>
      </c>
      <c r="U122" s="1381">
        <f>O122/R122-1</f>
        <v>-0.13435782711888855</v>
      </c>
      <c r="W122" s="1785">
        <v>1237.4904367789479</v>
      </c>
      <c r="X122" s="1276">
        <f t="shared" si="30"/>
        <v>16.930175914500069</v>
      </c>
      <c r="Y122" s="1221"/>
    </row>
    <row r="123" spans="1:25" s="860" customFormat="1" ht="15" hidden="1" customHeight="1" outlineLevel="1">
      <c r="A123" s="861"/>
      <c r="B123" s="851" t="s">
        <v>250</v>
      </c>
      <c r="C123" s="1392">
        <v>0</v>
      </c>
      <c r="D123" s="1392">
        <v>0</v>
      </c>
      <c r="E123" s="1392">
        <v>0</v>
      </c>
      <c r="F123" s="1392">
        <v>0</v>
      </c>
      <c r="G123" s="1392">
        <v>0</v>
      </c>
      <c r="H123" s="1392">
        <v>0</v>
      </c>
      <c r="I123" s="1392">
        <v>0</v>
      </c>
      <c r="J123" s="1392">
        <v>0</v>
      </c>
      <c r="K123" s="1392">
        <v>0</v>
      </c>
      <c r="L123" s="1392">
        <v>0</v>
      </c>
      <c r="M123" s="1392">
        <v>0</v>
      </c>
      <c r="N123" s="1392">
        <v>0</v>
      </c>
      <c r="O123" s="1392">
        <f t="shared" si="48"/>
        <v>0</v>
      </c>
      <c r="P123" s="1392">
        <v>0</v>
      </c>
      <c r="Q123" s="1393">
        <v>0</v>
      </c>
      <c r="R123" s="1525">
        <v>0.80644439999999995</v>
      </c>
      <c r="S123" s="1609"/>
      <c r="T123" s="1609"/>
      <c r="U123" s="1381">
        <f>O123/R123-1</f>
        <v>-1</v>
      </c>
      <c r="W123" s="1785">
        <v>0</v>
      </c>
      <c r="X123" s="1276">
        <f t="shared" si="30"/>
        <v>0</v>
      </c>
      <c r="Y123" s="1221"/>
    </row>
    <row r="124" spans="1:25" s="860" customFormat="1" ht="15" hidden="1" customHeight="1" outlineLevel="1">
      <c r="A124" s="861"/>
      <c r="B124" s="851" t="s">
        <v>251</v>
      </c>
      <c r="C124" s="1392">
        <v>1.2627139999999999</v>
      </c>
      <c r="D124" s="1392">
        <v>1.1405158709677421</v>
      </c>
      <c r="E124" s="1392">
        <v>1.2627139999999999</v>
      </c>
      <c r="F124" s="1392">
        <v>1.2219812903225806</v>
      </c>
      <c r="G124" s="1392">
        <v>1.2627139999999999</v>
      </c>
      <c r="H124" s="1392">
        <v>1.2219812903225806</v>
      </c>
      <c r="I124" s="1392">
        <v>1.2627139999999999</v>
      </c>
      <c r="J124" s="1392">
        <v>1.2627139999999999</v>
      </c>
      <c r="K124" s="1392">
        <v>1.2219812903225806</v>
      </c>
      <c r="L124" s="1392">
        <v>1.2627139999999999</v>
      </c>
      <c r="M124" s="1392">
        <v>1.2219812903225806</v>
      </c>
      <c r="N124" s="1392">
        <v>1.2627139999999999</v>
      </c>
      <c r="O124" s="1392">
        <f t="shared" si="48"/>
        <v>14.867439032258062</v>
      </c>
      <c r="P124" s="1392">
        <v>15.267771290322578</v>
      </c>
      <c r="Q124" s="1393">
        <v>12.793241999999999</v>
      </c>
      <c r="R124" s="1525">
        <v>12.17667832258064</v>
      </c>
      <c r="S124" s="1609">
        <f t="shared" si="49"/>
        <v>-2.622073978264694E-2</v>
      </c>
      <c r="T124" s="1609">
        <f t="shared" si="50"/>
        <v>0.19342472301568114</v>
      </c>
      <c r="U124" s="1381">
        <f>O124/R124-1</f>
        <v>0.22097657820915151</v>
      </c>
      <c r="W124" s="1785">
        <v>15.267771290322578</v>
      </c>
      <c r="X124" s="1276">
        <f t="shared" si="30"/>
        <v>0</v>
      </c>
      <c r="Y124" s="1221"/>
    </row>
    <row r="125" spans="1:25" s="1890" customFormat="1" ht="24" hidden="1" outlineLevel="1">
      <c r="A125" s="1884"/>
      <c r="B125" s="1885" t="s">
        <v>253</v>
      </c>
      <c r="C125" s="1886">
        <v>9.2312840000000005</v>
      </c>
      <c r="D125" s="1886">
        <v>8.2169661935483873</v>
      </c>
      <c r="E125" s="1886">
        <v>9.2312840000000005</v>
      </c>
      <c r="F125" s="1886">
        <v>8.8931780645161282</v>
      </c>
      <c r="G125" s="1886">
        <v>9.2312840000000005</v>
      </c>
      <c r="H125" s="1886">
        <v>8.8931780645161282</v>
      </c>
      <c r="I125" s="1886">
        <v>9.2312840000000005</v>
      </c>
      <c r="J125" s="1886">
        <v>9.2312840000000005</v>
      </c>
      <c r="K125" s="1886">
        <v>8.8931780645161282</v>
      </c>
      <c r="L125" s="1886">
        <v>9.2312840000000005</v>
      </c>
      <c r="M125" s="1886">
        <v>8.8931780645161282</v>
      </c>
      <c r="N125" s="1886">
        <v>9.2312840000000005</v>
      </c>
      <c r="O125" s="1886">
        <f t="shared" si="48"/>
        <v>108.40866645161292</v>
      </c>
      <c r="P125" s="1886">
        <v>144.7577850214382</v>
      </c>
      <c r="Q125" s="1887">
        <v>131.21642800000001</v>
      </c>
      <c r="R125" s="1888">
        <v>126.1922072903226</v>
      </c>
      <c r="S125" s="1898">
        <f t="shared" si="49"/>
        <v>-0.25110303093158048</v>
      </c>
      <c r="T125" s="1898">
        <f t="shared" si="50"/>
        <v>0.10319864080919938</v>
      </c>
      <c r="U125" s="1889">
        <f>O125/R125-1</f>
        <v>-0.14092423946429744</v>
      </c>
      <c r="W125" s="1891">
        <v>136.52831806451994</v>
      </c>
      <c r="X125" s="1892">
        <f t="shared" si="30"/>
        <v>8.2294669569182588</v>
      </c>
      <c r="Y125" s="1221"/>
    </row>
    <row r="126" spans="1:25" s="860" customFormat="1" ht="15" hidden="1" customHeight="1" outlineLevel="1">
      <c r="A126" s="861"/>
      <c r="B126" s="851" t="s">
        <v>236</v>
      </c>
      <c r="C126" s="1893"/>
      <c r="D126" s="1392"/>
      <c r="E126" s="1392"/>
      <c r="F126" s="1392"/>
      <c r="G126" s="1392"/>
      <c r="H126" s="1392"/>
      <c r="I126" s="1392"/>
      <c r="J126" s="1392"/>
      <c r="K126" s="1392"/>
      <c r="L126" s="1392"/>
      <c r="M126" s="1392"/>
      <c r="N126" s="1392"/>
      <c r="O126" s="1392">
        <f t="shared" si="48"/>
        <v>0</v>
      </c>
      <c r="P126" s="1392">
        <v>0</v>
      </c>
      <c r="Q126" s="1393">
        <v>0</v>
      </c>
      <c r="R126" s="1525">
        <v>0</v>
      </c>
      <c r="S126" s="1609"/>
      <c r="T126" s="1609"/>
      <c r="U126" s="1381"/>
      <c r="W126" s="1785">
        <v>0</v>
      </c>
      <c r="X126" s="1276">
        <f t="shared" si="30"/>
        <v>0</v>
      </c>
      <c r="Y126" s="1221"/>
    </row>
    <row r="127" spans="1:25" s="860" customFormat="1" ht="15" hidden="1" customHeight="1" outlineLevel="1">
      <c r="A127" s="861"/>
      <c r="B127" s="851" t="s">
        <v>235</v>
      </c>
      <c r="C127" s="1392">
        <v>0</v>
      </c>
      <c r="D127" s="1392">
        <v>0</v>
      </c>
      <c r="E127" s="1392">
        <v>0</v>
      </c>
      <c r="F127" s="1392">
        <v>0</v>
      </c>
      <c r="G127" s="1392">
        <v>0</v>
      </c>
      <c r="H127" s="1392">
        <v>0</v>
      </c>
      <c r="I127" s="1392">
        <v>0</v>
      </c>
      <c r="J127" s="1392">
        <v>0</v>
      </c>
      <c r="K127" s="1392">
        <v>0</v>
      </c>
      <c r="L127" s="1392">
        <v>0</v>
      </c>
      <c r="M127" s="1392">
        <v>0</v>
      </c>
      <c r="N127" s="1392">
        <v>0</v>
      </c>
      <c r="O127" s="1392">
        <f t="shared" si="48"/>
        <v>0</v>
      </c>
      <c r="P127" s="1392">
        <v>0.32911200000000002</v>
      </c>
      <c r="Q127" s="1393">
        <v>0.47106100000000001</v>
      </c>
      <c r="R127" s="1525">
        <v>0</v>
      </c>
      <c r="S127" s="1609">
        <f t="shared" si="49"/>
        <v>-1</v>
      </c>
      <c r="T127" s="1609">
        <f t="shared" si="50"/>
        <v>-0.30133889241520739</v>
      </c>
      <c r="U127" s="1381"/>
      <c r="W127" s="1785">
        <v>0.32911200000000002</v>
      </c>
      <c r="X127" s="1276">
        <f t="shared" si="30"/>
        <v>0</v>
      </c>
      <c r="Y127" s="1221"/>
    </row>
    <row r="128" spans="1:25" s="860" customFormat="1" ht="15" hidden="1" customHeight="1" outlineLevel="1">
      <c r="A128" s="861"/>
      <c r="B128" s="851" t="s">
        <v>237</v>
      </c>
      <c r="C128" s="1392"/>
      <c r="D128" s="1392"/>
      <c r="E128" s="1392"/>
      <c r="F128" s="1392"/>
      <c r="G128" s="1392"/>
      <c r="H128" s="1392"/>
      <c r="I128" s="1392"/>
      <c r="J128" s="1392"/>
      <c r="K128" s="1392"/>
      <c r="L128" s="1392"/>
      <c r="M128" s="1392"/>
      <c r="N128" s="1392"/>
      <c r="O128" s="1392">
        <f t="shared" si="48"/>
        <v>0</v>
      </c>
      <c r="P128" s="1392">
        <v>0</v>
      </c>
      <c r="Q128" s="1393">
        <v>0</v>
      </c>
      <c r="R128" s="1525">
        <v>0</v>
      </c>
      <c r="S128" s="1609"/>
      <c r="T128" s="1609"/>
      <c r="U128" s="1381"/>
      <c r="W128" s="1785">
        <v>0</v>
      </c>
      <c r="X128" s="1276">
        <f t="shared" si="30"/>
        <v>0</v>
      </c>
      <c r="Y128" s="1221"/>
    </row>
    <row r="129" spans="1:25" s="860" customFormat="1" ht="15" hidden="1" customHeight="1" outlineLevel="1">
      <c r="A129" s="861"/>
      <c r="B129" s="851" t="s">
        <v>238</v>
      </c>
      <c r="C129" s="1392"/>
      <c r="D129" s="1392"/>
      <c r="E129" s="1392"/>
      <c r="F129" s="1392"/>
      <c r="G129" s="1392"/>
      <c r="H129" s="1392"/>
      <c r="I129" s="1392"/>
      <c r="J129" s="1392"/>
      <c r="K129" s="1392"/>
      <c r="L129" s="1392"/>
      <c r="M129" s="1392"/>
      <c r="N129" s="1392"/>
      <c r="O129" s="1392">
        <f t="shared" si="48"/>
        <v>0</v>
      </c>
      <c r="P129" s="1392">
        <v>0</v>
      </c>
      <c r="Q129" s="1393">
        <v>0</v>
      </c>
      <c r="R129" s="1525">
        <v>0</v>
      </c>
      <c r="S129" s="1609"/>
      <c r="T129" s="1609"/>
      <c r="U129" s="1381"/>
      <c r="W129" s="1785">
        <v>0</v>
      </c>
      <c r="X129" s="1276">
        <f t="shared" si="30"/>
        <v>0</v>
      </c>
      <c r="Y129" s="1221"/>
    </row>
    <row r="130" spans="1:25" s="860" customFormat="1" ht="15" hidden="1" customHeight="1" outlineLevel="1">
      <c r="A130" s="861"/>
      <c r="B130" s="851" t="s">
        <v>239</v>
      </c>
      <c r="C130" s="1392">
        <v>0</v>
      </c>
      <c r="D130" s="1392">
        <v>0</v>
      </c>
      <c r="E130" s="1392">
        <v>0</v>
      </c>
      <c r="F130" s="1392">
        <v>0</v>
      </c>
      <c r="G130" s="1392">
        <v>0</v>
      </c>
      <c r="H130" s="1392">
        <v>0</v>
      </c>
      <c r="I130" s="1392">
        <v>0</v>
      </c>
      <c r="J130" s="1392">
        <v>0</v>
      </c>
      <c r="K130" s="1392">
        <v>0</v>
      </c>
      <c r="L130" s="1392">
        <v>0</v>
      </c>
      <c r="M130" s="1392">
        <v>0</v>
      </c>
      <c r="N130" s="1392">
        <v>0</v>
      </c>
      <c r="O130" s="1392">
        <f t="shared" si="48"/>
        <v>0</v>
      </c>
      <c r="P130" s="1392">
        <v>0</v>
      </c>
      <c r="Q130" s="1393">
        <v>0</v>
      </c>
      <c r="R130" s="1525">
        <v>0</v>
      </c>
      <c r="S130" s="1609"/>
      <c r="T130" s="1609"/>
      <c r="U130" s="1381"/>
      <c r="W130" s="1785">
        <v>0</v>
      </c>
      <c r="X130" s="1276">
        <f t="shared" si="30"/>
        <v>0</v>
      </c>
      <c r="Y130" s="1221"/>
    </row>
    <row r="131" spans="1:25" s="852" customFormat="1" ht="15" hidden="1" customHeight="1" outlineLevel="1">
      <c r="A131" s="850"/>
      <c r="B131" s="964" t="s">
        <v>242</v>
      </c>
      <c r="C131" s="1395">
        <f t="shared" ref="C131:N131" si="51">SUM(C123:C130)</f>
        <v>10.493998000000001</v>
      </c>
      <c r="D131" s="1395">
        <f t="shared" si="51"/>
        <v>9.3574820645161303</v>
      </c>
      <c r="E131" s="1395">
        <f t="shared" si="51"/>
        <v>10.493998000000001</v>
      </c>
      <c r="F131" s="1395">
        <f t="shared" si="51"/>
        <v>10.11515935483871</v>
      </c>
      <c r="G131" s="1395">
        <f t="shared" si="51"/>
        <v>10.493998000000001</v>
      </c>
      <c r="H131" s="1395">
        <f t="shared" si="51"/>
        <v>10.11515935483871</v>
      </c>
      <c r="I131" s="1395">
        <f t="shared" si="51"/>
        <v>10.493998000000001</v>
      </c>
      <c r="J131" s="1395">
        <f t="shared" si="51"/>
        <v>10.493998000000001</v>
      </c>
      <c r="K131" s="1395">
        <f t="shared" si="51"/>
        <v>10.11515935483871</v>
      </c>
      <c r="L131" s="1395">
        <f t="shared" si="51"/>
        <v>10.493998000000001</v>
      </c>
      <c r="M131" s="1395">
        <f t="shared" si="51"/>
        <v>10.11515935483871</v>
      </c>
      <c r="N131" s="1395">
        <f t="shared" si="51"/>
        <v>10.493998000000001</v>
      </c>
      <c r="O131" s="1395">
        <f>SUM(O123:O130)</f>
        <v>123.27610548387098</v>
      </c>
      <c r="P131" s="1395">
        <v>160.35466831176078</v>
      </c>
      <c r="Q131" s="1396">
        <v>144.48073099999999</v>
      </c>
      <c r="R131" s="1396">
        <v>144.48073099999999</v>
      </c>
      <c r="S131" s="1609">
        <f>O131/P131-1</f>
        <v>-0.23122845887967436</v>
      </c>
      <c r="T131" s="1609">
        <f t="shared" si="50"/>
        <v>0.10986888841087605</v>
      </c>
      <c r="U131" s="1381">
        <f>O131/R131-1</f>
        <v>-0.14676438421486815</v>
      </c>
      <c r="W131" s="1786">
        <v>152.12520135484252</v>
      </c>
      <c r="X131" s="1276">
        <f t="shared" si="30"/>
        <v>8.2294669569182588</v>
      </c>
      <c r="Y131" s="1221"/>
    </row>
    <row r="132" spans="1:25" s="858" customFormat="1" ht="15" hidden="1" customHeight="1" outlineLevel="1">
      <c r="A132" s="857"/>
      <c r="B132" s="968"/>
      <c r="C132" s="1392"/>
      <c r="D132" s="1392"/>
      <c r="E132" s="1392"/>
      <c r="F132" s="1392"/>
      <c r="G132" s="1392"/>
      <c r="H132" s="1392"/>
      <c r="I132" s="1392"/>
      <c r="J132" s="1392"/>
      <c r="K132" s="1392"/>
      <c r="L132" s="1392"/>
      <c r="M132" s="1392"/>
      <c r="N132" s="1392"/>
      <c r="O132" s="1392"/>
      <c r="P132" s="1392"/>
      <c r="Q132" s="1393"/>
      <c r="R132" s="1525"/>
      <c r="S132" s="1609" t="str">
        <f>IFERROR(O132/#REF!-1,"")</f>
        <v/>
      </c>
      <c r="T132" s="1609"/>
      <c r="U132" s="1381"/>
      <c r="W132" s="1790"/>
      <c r="X132" s="1276">
        <f t="shared" si="30"/>
        <v>0</v>
      </c>
      <c r="Y132" s="1221"/>
    </row>
    <row r="133" spans="1:25" s="976" customFormat="1" ht="12" hidden="1" customHeight="1" outlineLevel="1">
      <c r="A133" s="974"/>
      <c r="B133" s="975" t="s">
        <v>243</v>
      </c>
      <c r="C133" s="1392">
        <f>SUM(C72,C97,C122)</f>
        <v>140.01369167464384</v>
      </c>
      <c r="D133" s="1392">
        <f t="shared" ref="D133:N133" si="52">SUM(D72,D97,D122)</f>
        <v>127.68885776937887</v>
      </c>
      <c r="E133" s="1392">
        <f t="shared" si="52"/>
        <v>143.31552757245299</v>
      </c>
      <c r="F133" s="1392">
        <f t="shared" si="52"/>
        <v>140.87836674023694</v>
      </c>
      <c r="G133" s="1392">
        <f t="shared" si="52"/>
        <v>150.78518710920142</v>
      </c>
      <c r="H133" s="1392">
        <f t="shared" si="52"/>
        <v>147.19570844718575</v>
      </c>
      <c r="I133" s="1392">
        <f t="shared" si="52"/>
        <v>153.01087520898781</v>
      </c>
      <c r="J133" s="1392">
        <f t="shared" si="52"/>
        <v>157.71864058231787</v>
      </c>
      <c r="K133" s="1392">
        <f t="shared" si="52"/>
        <v>152.53834292077633</v>
      </c>
      <c r="L133" s="1791">
        <f t="shared" si="52"/>
        <v>160.07492544061358</v>
      </c>
      <c r="M133" s="1392">
        <f t="shared" si="52"/>
        <v>153.39190454466473</v>
      </c>
      <c r="N133" s="1392">
        <f t="shared" si="52"/>
        <v>164.25618140265021</v>
      </c>
      <c r="O133" s="1392">
        <f>SUM(C133,D133,E133,F133,G133,H133,I133,J133,K133,L133,M133,N133)</f>
        <v>1790.8682094131104</v>
      </c>
      <c r="P133" s="1392">
        <v>1670.4860283013782</v>
      </c>
      <c r="Q133" s="1393">
        <v>1456.3406371745782</v>
      </c>
      <c r="R133" s="1525">
        <v>2082.1271072941563</v>
      </c>
      <c r="S133" s="1609">
        <f>O133/P133-1</f>
        <v>7.2064165202352592E-2</v>
      </c>
      <c r="T133" s="1609">
        <f t="shared" si="50"/>
        <v>0.14704347709630605</v>
      </c>
      <c r="U133" s="1381">
        <f>O133/R133-1</f>
        <v>-0.13988526294129733</v>
      </c>
      <c r="W133" s="1787">
        <v>1638.4860784060306</v>
      </c>
      <c r="X133" s="1276">
        <f t="shared" si="30"/>
        <v>31.999949895347527</v>
      </c>
      <c r="Y133" s="1221"/>
    </row>
    <row r="134" spans="1:25" s="17" customFormat="1" ht="15" customHeight="1" collapsed="1">
      <c r="A134" s="1612"/>
      <c r="B134" s="934" t="s">
        <v>254</v>
      </c>
      <c r="C134" s="2068">
        <f t="shared" ref="C134" si="53">C36</f>
        <v>500.40912718461271</v>
      </c>
      <c r="D134" s="1389">
        <f t="shared" ref="D134:N134" si="54">D36</f>
        <v>512.69495626807407</v>
      </c>
      <c r="E134" s="1389">
        <f t="shared" si="54"/>
        <v>544.4898175463187</v>
      </c>
      <c r="F134" s="1389">
        <f t="shared" si="54"/>
        <v>579.99647073181643</v>
      </c>
      <c r="G134" s="1389">
        <f t="shared" si="54"/>
        <v>601.84185122370923</v>
      </c>
      <c r="H134" s="1389">
        <f t="shared" si="54"/>
        <v>600.2711484203254</v>
      </c>
      <c r="I134" s="1389">
        <f t="shared" si="54"/>
        <v>662.46304776825048</v>
      </c>
      <c r="J134" s="1389">
        <f t="shared" si="54"/>
        <v>652.57413444760175</v>
      </c>
      <c r="K134" s="1389">
        <f t="shared" si="54"/>
        <v>628.76186545720111</v>
      </c>
      <c r="L134" s="1389">
        <f t="shared" si="54"/>
        <v>673.95144248318434</v>
      </c>
      <c r="M134" s="1389">
        <f t="shared" si="54"/>
        <v>631.00711989702097</v>
      </c>
      <c r="N134" s="1389">
        <f t="shared" si="54"/>
        <v>729.58682999388282</v>
      </c>
      <c r="O134" s="1865">
        <f>SUM(C134,D134,E134,F134,G134,H134,I134,J134,K134,L134,M134,N134)</f>
        <v>7318.0478114219986</v>
      </c>
      <c r="P134" s="1389">
        <v>6242.3944118609988</v>
      </c>
      <c r="Q134" s="1390">
        <v>5123.7005590000053</v>
      </c>
      <c r="R134" s="1529">
        <v>6437.8944324845379</v>
      </c>
      <c r="S134" s="1609">
        <f>O134/P134-1</f>
        <v>0.17231423210253749</v>
      </c>
      <c r="T134" s="1609">
        <f t="shared" si="50"/>
        <v>0.21833708663867135</v>
      </c>
      <c r="U134" s="1381">
        <f>O134/R134-1</f>
        <v>0.13671447833881123</v>
      </c>
      <c r="W134" s="1630">
        <v>6227.3596288096442</v>
      </c>
      <c r="X134" s="1276">
        <f t="shared" si="30"/>
        <v>15.03478305135468</v>
      </c>
      <c r="Y134" s="1221"/>
    </row>
    <row r="135" spans="1:25" s="17" customFormat="1" ht="15" customHeight="1">
      <c r="A135" s="290"/>
      <c r="B135" s="934" t="s">
        <v>255</v>
      </c>
      <c r="C135" s="1389">
        <v>149.52926500000001</v>
      </c>
      <c r="D135" s="1389">
        <v>147.37366699999998</v>
      </c>
      <c r="E135" s="1389">
        <v>146.52926500000001</v>
      </c>
      <c r="F135" s="1389">
        <v>146.52926500000001</v>
      </c>
      <c r="G135" s="1389">
        <v>146.52926500000001</v>
      </c>
      <c r="H135" s="1389">
        <v>146.52926500000001</v>
      </c>
      <c r="I135" s="1389">
        <v>146.52926500000001</v>
      </c>
      <c r="J135" s="1389">
        <v>146.52926500000001</v>
      </c>
      <c r="K135" s="1389">
        <v>146.52926500000001</v>
      </c>
      <c r="L135" s="1389">
        <v>146.52926500000001</v>
      </c>
      <c r="M135" s="1389">
        <v>146.52926500000001</v>
      </c>
      <c r="N135" s="1389">
        <v>146.52926500000001</v>
      </c>
      <c r="O135" s="1865">
        <f>SUM(C135,D135,E135,F135,G135,H135,I135,J135,K135,L135,M135,N135)</f>
        <v>1762.1955820000007</v>
      </c>
      <c r="P135" s="1865">
        <v>2005.6732527966105</v>
      </c>
      <c r="Q135" s="1869">
        <v>759.80152374915269</v>
      </c>
      <c r="R135" s="1529">
        <v>840</v>
      </c>
      <c r="S135" s="1609">
        <f>O135/P135-1</f>
        <v>-0.12139448459868363</v>
      </c>
      <c r="T135" s="1609">
        <f t="shared" si="50"/>
        <v>1.639733127804019</v>
      </c>
      <c r="U135" s="1381">
        <f>O135/R135-1</f>
        <v>1.0978518833333344</v>
      </c>
      <c r="W135" s="1630">
        <v>2005.6732527966105</v>
      </c>
      <c r="X135" s="1276">
        <f t="shared" si="30"/>
        <v>0</v>
      </c>
      <c r="Y135" s="1221"/>
    </row>
    <row r="136" spans="1:25" s="17" customFormat="1" ht="17.25" customHeight="1">
      <c r="A136" s="290"/>
      <c r="B136" s="934" t="s">
        <v>256</v>
      </c>
      <c r="C136" s="2067">
        <f t="shared" ref="C136" si="55">SUM(C133,C46)</f>
        <v>4112.9716093090065</v>
      </c>
      <c r="D136" s="1389">
        <f t="shared" ref="D136:N136" si="56">SUM(D133,D46)</f>
        <v>3750.9235029023944</v>
      </c>
      <c r="E136" s="1389">
        <f t="shared" si="56"/>
        <v>4209.9646758002709</v>
      </c>
      <c r="F136" s="1389">
        <f t="shared" si="56"/>
        <v>4138.3718680517431</v>
      </c>
      <c r="G136" s="1389">
        <f t="shared" si="56"/>
        <v>4429.3896280202434</v>
      </c>
      <c r="H136" s="1389">
        <f t="shared" si="56"/>
        <v>4323.9469127221037</v>
      </c>
      <c r="I136" s="1389">
        <f t="shared" si="56"/>
        <v>4494.7703194091282</v>
      </c>
      <c r="J136" s="1389">
        <f t="shared" si="56"/>
        <v>4633.0632612793343</v>
      </c>
      <c r="K136" s="1389">
        <f t="shared" si="56"/>
        <v>4480.889449169581</v>
      </c>
      <c r="L136" s="1389">
        <f t="shared" si="56"/>
        <v>4702.2802971970441</v>
      </c>
      <c r="M136" s="1389">
        <f t="shared" si="56"/>
        <v>4505.9632450523914</v>
      </c>
      <c r="N136" s="1389">
        <f t="shared" si="56"/>
        <v>4825.1067640762476</v>
      </c>
      <c r="O136" s="1865">
        <f>SUM(C136,D136,E136,F136,G136,H136,I136,J136,K136,L136,M136,N136)</f>
        <v>52607.641532989495</v>
      </c>
      <c r="P136" s="1389">
        <v>47371.986081831026</v>
      </c>
      <c r="Q136" s="1390">
        <v>44511.679946174576</v>
      </c>
      <c r="R136" s="1529">
        <v>55738.929371622005</v>
      </c>
      <c r="S136" s="1609">
        <f>O136/P136-1</f>
        <v>0.1105221858782599</v>
      </c>
      <c r="T136" s="1609">
        <f t="shared" si="50"/>
        <v>6.4259676092101037E-2</v>
      </c>
      <c r="U136" s="1381">
        <f>O136/R136-1</f>
        <v>-5.6177753572473899E-2</v>
      </c>
      <c r="W136" s="1630">
        <v>47397.867911417779</v>
      </c>
      <c r="X136" s="1276">
        <f t="shared" ref="X136:X173" si="57">+P136-W136</f>
        <v>-25.881829586753156</v>
      </c>
      <c r="Y136" s="1221"/>
    </row>
    <row r="137" spans="1:25" s="976" customFormat="1" ht="14.25" hidden="1" customHeight="1" outlineLevel="1">
      <c r="A137" s="974"/>
      <c r="B137" s="975" t="s">
        <v>257</v>
      </c>
      <c r="C137" s="1392"/>
      <c r="D137" s="1392"/>
      <c r="E137" s="1392"/>
      <c r="F137" s="1392"/>
      <c r="G137" s="1392"/>
      <c r="H137" s="1392"/>
      <c r="I137" s="1392"/>
      <c r="J137" s="1392"/>
      <c r="K137" s="1392"/>
      <c r="L137" s="1392"/>
      <c r="M137" s="1392"/>
      <c r="N137" s="1392"/>
      <c r="O137" s="1392"/>
      <c r="P137" s="1392"/>
      <c r="Q137" s="1393"/>
      <c r="R137" s="1525"/>
      <c r="S137" s="1609"/>
      <c r="T137" s="1609"/>
      <c r="U137" s="1381"/>
      <c r="W137" s="1787"/>
      <c r="X137" s="1276">
        <f t="shared" si="57"/>
        <v>0</v>
      </c>
      <c r="Y137" s="1221"/>
    </row>
    <row r="138" spans="1:25" s="976" customFormat="1" ht="15" hidden="1" customHeight="1" outlineLevel="1">
      <c r="A138" s="974"/>
      <c r="B138" s="975" t="s">
        <v>258</v>
      </c>
      <c r="C138" s="1392"/>
      <c r="D138" s="1392"/>
      <c r="E138" s="1392"/>
      <c r="F138" s="1392"/>
      <c r="G138" s="1392"/>
      <c r="H138" s="1392"/>
      <c r="I138" s="1392"/>
      <c r="J138" s="1392"/>
      <c r="K138" s="1392"/>
      <c r="L138" s="1392"/>
      <c r="M138" s="1392"/>
      <c r="N138" s="1392"/>
      <c r="O138" s="1392"/>
      <c r="P138" s="1392"/>
      <c r="Q138" s="1393"/>
      <c r="R138" s="1525"/>
      <c r="S138" s="1609" t="str">
        <f>IFERROR(O138/#REF!-1,"")</f>
        <v/>
      </c>
      <c r="T138" s="1609"/>
      <c r="U138" s="1381"/>
      <c r="W138" s="1787"/>
      <c r="X138" s="1276">
        <f t="shared" si="57"/>
        <v>0</v>
      </c>
      <c r="Y138" s="1221"/>
    </row>
    <row r="139" spans="1:25" ht="18.75" customHeight="1" collapsed="1">
      <c r="A139" s="287"/>
      <c r="B139" s="288"/>
      <c r="C139" s="1315"/>
      <c r="D139" s="1315"/>
      <c r="E139" s="1315"/>
      <c r="F139" s="1315"/>
      <c r="G139" s="1315"/>
      <c r="H139" s="1315"/>
      <c r="I139" s="1315"/>
      <c r="J139" s="1315"/>
      <c r="K139" s="1315"/>
      <c r="L139" s="1315"/>
      <c r="M139" s="1315"/>
      <c r="N139" s="1315"/>
      <c r="O139" s="1315"/>
      <c r="P139" s="1315"/>
      <c r="Q139" s="1316"/>
      <c r="R139" s="1530"/>
      <c r="S139" s="1609"/>
      <c r="T139" s="1609"/>
      <c r="U139" s="1381"/>
      <c r="W139" s="1225"/>
      <c r="X139" s="1276">
        <f t="shared" si="57"/>
        <v>0</v>
      </c>
      <c r="Y139" s="1221"/>
    </row>
    <row r="140" spans="1:25" ht="15" customHeight="1">
      <c r="A140" s="873" t="s">
        <v>259</v>
      </c>
      <c r="B140" s="289"/>
      <c r="C140" s="1386">
        <f>SUM(C141,C146,C151,C156)</f>
        <v>218.18988161285196</v>
      </c>
      <c r="D140" s="1386">
        <f t="shared" ref="D140:N140" si="58">SUM(D141,D146,D151,D156)</f>
        <v>200.32159953409541</v>
      </c>
      <c r="E140" s="1386">
        <f t="shared" si="58"/>
        <v>201.90695163116527</v>
      </c>
      <c r="F140" s="1386">
        <f t="shared" si="58"/>
        <v>198.35316882525012</v>
      </c>
      <c r="G140" s="1386">
        <f t="shared" si="58"/>
        <v>184.52397521517921</v>
      </c>
      <c r="H140" s="1386">
        <f t="shared" si="58"/>
        <v>196.21832448556208</v>
      </c>
      <c r="I140" s="1386">
        <f t="shared" si="58"/>
        <v>198.47829562464443</v>
      </c>
      <c r="J140" s="1386">
        <f t="shared" si="58"/>
        <v>186.45520170685893</v>
      </c>
      <c r="K140" s="1386">
        <f t="shared" si="58"/>
        <v>185.57252821533694</v>
      </c>
      <c r="L140" s="1386">
        <f t="shared" si="58"/>
        <v>186.75017219005795</v>
      </c>
      <c r="M140" s="1386">
        <f t="shared" si="58"/>
        <v>188.72445535870881</v>
      </c>
      <c r="N140" s="1386">
        <f t="shared" si="58"/>
        <v>207.0534951050451</v>
      </c>
      <c r="O140" s="1386">
        <f t="shared" ref="O140:O162" si="59">SUM(C140,D140,E140,F140,G140,H140,I140,J140,K140,L140,M140,N140)</f>
        <v>2352.5480495047559</v>
      </c>
      <c r="P140" s="1386">
        <v>2617.6789491856907</v>
      </c>
      <c r="Q140" s="1387">
        <v>2958.8510730000003</v>
      </c>
      <c r="R140" s="1528">
        <v>2696.9630600183536</v>
      </c>
      <c r="S140" s="1896">
        <f t="shared" ref="S140" si="60">O140/P140-1</f>
        <v>-0.10128472774073838</v>
      </c>
      <c r="T140" s="1896">
        <f>O140/Q140-1</f>
        <v>-0.20491163919261046</v>
      </c>
      <c r="U140" s="1388">
        <f>O140/R140-1</f>
        <v>-0.12770475636816991</v>
      </c>
      <c r="W140" s="1221">
        <v>2675.5961676144289</v>
      </c>
      <c r="X140" s="1276">
        <f t="shared" si="57"/>
        <v>-57.917218428738124</v>
      </c>
      <c r="Y140" s="1221"/>
    </row>
    <row r="141" spans="1:25" s="17" customFormat="1" ht="15" hidden="1" customHeight="1">
      <c r="A141" s="290"/>
      <c r="B141" s="291" t="s">
        <v>260</v>
      </c>
      <c r="C141" s="1389">
        <f t="shared" ref="C141:N141" si="61">SUM(C142:C145)</f>
        <v>0</v>
      </c>
      <c r="D141" s="1389">
        <f t="shared" si="61"/>
        <v>0</v>
      </c>
      <c r="E141" s="1389">
        <f t="shared" si="61"/>
        <v>0</v>
      </c>
      <c r="F141" s="1389">
        <f t="shared" si="61"/>
        <v>0</v>
      </c>
      <c r="G141" s="1389">
        <f t="shared" si="61"/>
        <v>0</v>
      </c>
      <c r="H141" s="1389">
        <f t="shared" si="61"/>
        <v>0</v>
      </c>
      <c r="I141" s="1389">
        <f t="shared" si="61"/>
        <v>0</v>
      </c>
      <c r="J141" s="1389">
        <f t="shared" si="61"/>
        <v>0</v>
      </c>
      <c r="K141" s="1389">
        <f t="shared" si="61"/>
        <v>0</v>
      </c>
      <c r="L141" s="1389">
        <f t="shared" si="61"/>
        <v>0</v>
      </c>
      <c r="M141" s="1389">
        <f t="shared" si="61"/>
        <v>0</v>
      </c>
      <c r="N141" s="1389">
        <f t="shared" si="61"/>
        <v>0</v>
      </c>
      <c r="O141" s="1389">
        <f t="shared" si="59"/>
        <v>0</v>
      </c>
      <c r="P141" s="1389">
        <v>0</v>
      </c>
      <c r="Q141" s="1390">
        <v>0</v>
      </c>
      <c r="R141" s="1529">
        <v>0</v>
      </c>
      <c r="S141" s="1609"/>
      <c r="T141" s="1609"/>
      <c r="U141" s="1381"/>
      <c r="W141" s="1630">
        <v>0</v>
      </c>
      <c r="X141" s="1276">
        <f t="shared" si="57"/>
        <v>0</v>
      </c>
      <c r="Y141" s="1221"/>
    </row>
    <row r="142" spans="1:25" s="860" customFormat="1" ht="15" hidden="1" customHeight="1" outlineLevel="1">
      <c r="A142" s="861"/>
      <c r="B142" s="851" t="s">
        <v>215</v>
      </c>
      <c r="C142" s="1392">
        <v>0</v>
      </c>
      <c r="D142" s="1392">
        <v>0</v>
      </c>
      <c r="E142" s="1392">
        <v>0</v>
      </c>
      <c r="F142" s="1392">
        <v>0</v>
      </c>
      <c r="G142" s="1392">
        <v>0</v>
      </c>
      <c r="H142" s="1392">
        <v>0</v>
      </c>
      <c r="I142" s="1392">
        <v>0</v>
      </c>
      <c r="J142" s="1392">
        <v>0</v>
      </c>
      <c r="K142" s="1392">
        <v>0</v>
      </c>
      <c r="L142" s="1392">
        <v>0</v>
      </c>
      <c r="M142" s="1392">
        <v>0</v>
      </c>
      <c r="N142" s="1392">
        <v>0</v>
      </c>
      <c r="O142" s="1392">
        <f t="shared" si="59"/>
        <v>0</v>
      </c>
      <c r="P142" s="1392">
        <v>0</v>
      </c>
      <c r="Q142" s="1393">
        <v>0</v>
      </c>
      <c r="R142" s="1525">
        <v>0</v>
      </c>
      <c r="S142" s="1609"/>
      <c r="T142" s="1609"/>
      <c r="U142" s="1381"/>
      <c r="W142" s="1785">
        <v>0</v>
      </c>
      <c r="X142" s="1276">
        <f t="shared" si="57"/>
        <v>0</v>
      </c>
      <c r="Y142" s="1221"/>
    </row>
    <row r="143" spans="1:25" s="860" customFormat="1" ht="15" hidden="1" customHeight="1" outlineLevel="1">
      <c r="A143" s="861"/>
      <c r="B143" s="851" t="s">
        <v>246</v>
      </c>
      <c r="C143" s="1392">
        <v>0</v>
      </c>
      <c r="D143" s="1392">
        <v>0</v>
      </c>
      <c r="E143" s="1392">
        <v>0</v>
      </c>
      <c r="F143" s="1392">
        <v>0</v>
      </c>
      <c r="G143" s="1392">
        <v>0</v>
      </c>
      <c r="H143" s="1392">
        <v>0</v>
      </c>
      <c r="I143" s="1392">
        <v>0</v>
      </c>
      <c r="J143" s="1392">
        <v>0</v>
      </c>
      <c r="K143" s="1392">
        <v>0</v>
      </c>
      <c r="L143" s="1392">
        <v>0</v>
      </c>
      <c r="M143" s="1392">
        <v>0</v>
      </c>
      <c r="N143" s="1392">
        <v>0</v>
      </c>
      <c r="O143" s="1392">
        <f t="shared" si="59"/>
        <v>0</v>
      </c>
      <c r="P143" s="1392">
        <v>0</v>
      </c>
      <c r="Q143" s="1393">
        <v>0</v>
      </c>
      <c r="R143" s="1525">
        <v>0</v>
      </c>
      <c r="S143" s="1609"/>
      <c r="T143" s="1609"/>
      <c r="U143" s="1381"/>
      <c r="W143" s="1785">
        <v>0</v>
      </c>
      <c r="X143" s="1276">
        <f t="shared" si="57"/>
        <v>0</v>
      </c>
      <c r="Y143" s="1221"/>
    </row>
    <row r="144" spans="1:25" s="860" customFormat="1" ht="15" hidden="1" customHeight="1" outlineLevel="1">
      <c r="A144" s="861"/>
      <c r="B144" s="851" t="s">
        <v>247</v>
      </c>
      <c r="C144" s="1392">
        <v>0</v>
      </c>
      <c r="D144" s="1392">
        <v>0</v>
      </c>
      <c r="E144" s="1392">
        <v>0</v>
      </c>
      <c r="F144" s="1392">
        <v>0</v>
      </c>
      <c r="G144" s="1392">
        <v>0</v>
      </c>
      <c r="H144" s="1392">
        <v>0</v>
      </c>
      <c r="I144" s="1392">
        <v>0</v>
      </c>
      <c r="J144" s="1392">
        <v>0</v>
      </c>
      <c r="K144" s="1392">
        <v>0</v>
      </c>
      <c r="L144" s="1392">
        <v>0</v>
      </c>
      <c r="M144" s="1392">
        <v>0</v>
      </c>
      <c r="N144" s="1392">
        <v>0</v>
      </c>
      <c r="O144" s="1392">
        <f t="shared" si="59"/>
        <v>0</v>
      </c>
      <c r="P144" s="1392">
        <v>0</v>
      </c>
      <c r="Q144" s="1393">
        <v>0</v>
      </c>
      <c r="R144" s="1525">
        <v>0</v>
      </c>
      <c r="S144" s="1609"/>
      <c r="T144" s="1609"/>
      <c r="U144" s="1381"/>
      <c r="W144" s="1785">
        <v>0</v>
      </c>
      <c r="X144" s="1276">
        <f t="shared" si="57"/>
        <v>0</v>
      </c>
      <c r="Y144" s="1221"/>
    </row>
    <row r="145" spans="1:25" s="860" customFormat="1" ht="15" hidden="1" customHeight="1" outlineLevel="1">
      <c r="A145" s="861"/>
      <c r="B145" s="851" t="s">
        <v>248</v>
      </c>
      <c r="C145" s="1392">
        <v>0</v>
      </c>
      <c r="D145" s="1392">
        <v>0</v>
      </c>
      <c r="E145" s="1392">
        <v>0</v>
      </c>
      <c r="F145" s="1392">
        <v>0</v>
      </c>
      <c r="G145" s="1392">
        <v>0</v>
      </c>
      <c r="H145" s="1392">
        <v>0</v>
      </c>
      <c r="I145" s="1392">
        <v>0</v>
      </c>
      <c r="J145" s="1392">
        <v>0</v>
      </c>
      <c r="K145" s="1392">
        <v>0</v>
      </c>
      <c r="L145" s="1392">
        <v>0</v>
      </c>
      <c r="M145" s="1392">
        <v>0</v>
      </c>
      <c r="N145" s="1392">
        <v>0</v>
      </c>
      <c r="O145" s="1392">
        <f t="shared" si="59"/>
        <v>0</v>
      </c>
      <c r="P145" s="1392">
        <v>0</v>
      </c>
      <c r="Q145" s="1393">
        <v>0</v>
      </c>
      <c r="R145" s="1525">
        <v>0</v>
      </c>
      <c r="S145" s="1609"/>
      <c r="T145" s="1609"/>
      <c r="U145" s="1381"/>
      <c r="W145" s="1785">
        <v>0</v>
      </c>
      <c r="X145" s="1276">
        <f t="shared" si="57"/>
        <v>0</v>
      </c>
      <c r="Y145" s="1221"/>
    </row>
    <row r="146" spans="1:25" s="17" customFormat="1" ht="15" hidden="1" customHeight="1" collapsed="1">
      <c r="A146" s="290"/>
      <c r="B146" s="291"/>
      <c r="C146" s="1389">
        <f t="shared" ref="C146:N146" si="62">SUM(C147:C150)</f>
        <v>0</v>
      </c>
      <c r="D146" s="1389">
        <f t="shared" si="62"/>
        <v>0</v>
      </c>
      <c r="E146" s="1389">
        <f t="shared" si="62"/>
        <v>0</v>
      </c>
      <c r="F146" s="1389">
        <f t="shared" si="62"/>
        <v>0</v>
      </c>
      <c r="G146" s="1389">
        <f t="shared" si="62"/>
        <v>0</v>
      </c>
      <c r="H146" s="1389">
        <f t="shared" si="62"/>
        <v>0</v>
      </c>
      <c r="I146" s="1389">
        <f t="shared" si="62"/>
        <v>0</v>
      </c>
      <c r="J146" s="1389">
        <f t="shared" si="62"/>
        <v>0</v>
      </c>
      <c r="K146" s="1389">
        <f t="shared" si="62"/>
        <v>0</v>
      </c>
      <c r="L146" s="1389">
        <f t="shared" si="62"/>
        <v>0</v>
      </c>
      <c r="M146" s="1389">
        <f t="shared" si="62"/>
        <v>0</v>
      </c>
      <c r="N146" s="1389">
        <f t="shared" si="62"/>
        <v>0</v>
      </c>
      <c r="O146" s="1389">
        <f t="shared" si="59"/>
        <v>0</v>
      </c>
      <c r="P146" s="1389">
        <v>0</v>
      </c>
      <c r="Q146" s="1390">
        <v>0</v>
      </c>
      <c r="R146" s="1529">
        <v>0</v>
      </c>
      <c r="S146" s="1897" t="str">
        <f>IFERROR(O146/#REF!-1,"")</f>
        <v/>
      </c>
      <c r="T146" s="1897"/>
      <c r="U146" s="1391"/>
      <c r="W146" s="1630">
        <v>0</v>
      </c>
      <c r="X146" s="1276">
        <f t="shared" si="57"/>
        <v>0</v>
      </c>
      <c r="Y146" s="1221"/>
    </row>
    <row r="147" spans="1:25" s="860" customFormat="1" ht="15" hidden="1" customHeight="1" outlineLevel="1">
      <c r="A147" s="861"/>
      <c r="B147" s="851" t="s">
        <v>215</v>
      </c>
      <c r="C147" s="1392">
        <v>0</v>
      </c>
      <c r="D147" s="1392">
        <v>0</v>
      </c>
      <c r="E147" s="1392">
        <v>0</v>
      </c>
      <c r="F147" s="1392">
        <v>0</v>
      </c>
      <c r="G147" s="1392">
        <v>0</v>
      </c>
      <c r="H147" s="1392">
        <v>0</v>
      </c>
      <c r="I147" s="1392">
        <v>0</v>
      </c>
      <c r="J147" s="1392">
        <v>0</v>
      </c>
      <c r="K147" s="1392">
        <v>0</v>
      </c>
      <c r="L147" s="1392">
        <v>0</v>
      </c>
      <c r="M147" s="1392">
        <v>0</v>
      </c>
      <c r="N147" s="1392">
        <v>0</v>
      </c>
      <c r="O147" s="1392">
        <f t="shared" si="59"/>
        <v>0</v>
      </c>
      <c r="P147" s="1392">
        <v>0</v>
      </c>
      <c r="Q147" s="1393">
        <v>0</v>
      </c>
      <c r="R147" s="1525">
        <v>0</v>
      </c>
      <c r="S147" s="1609" t="str">
        <f>IFERROR(O147/#REF!-1,"")</f>
        <v/>
      </c>
      <c r="T147" s="1609"/>
      <c r="U147" s="1381"/>
      <c r="W147" s="1785">
        <v>0</v>
      </c>
      <c r="X147" s="1276">
        <f t="shared" si="57"/>
        <v>0</v>
      </c>
      <c r="Y147" s="1221"/>
    </row>
    <row r="148" spans="1:25" s="860" customFormat="1" ht="15" hidden="1" customHeight="1" outlineLevel="1">
      <c r="A148" s="861"/>
      <c r="B148" s="851" t="s">
        <v>246</v>
      </c>
      <c r="C148" s="1392">
        <v>0</v>
      </c>
      <c r="D148" s="1392">
        <v>0</v>
      </c>
      <c r="E148" s="1392">
        <v>0</v>
      </c>
      <c r="F148" s="1392">
        <v>0</v>
      </c>
      <c r="G148" s="1392">
        <v>0</v>
      </c>
      <c r="H148" s="1392">
        <v>0</v>
      </c>
      <c r="I148" s="1392">
        <v>0</v>
      </c>
      <c r="J148" s="1392">
        <v>0</v>
      </c>
      <c r="K148" s="1392">
        <v>0</v>
      </c>
      <c r="L148" s="1392">
        <v>0</v>
      </c>
      <c r="M148" s="1392">
        <v>0</v>
      </c>
      <c r="N148" s="1392">
        <v>0</v>
      </c>
      <c r="O148" s="1392">
        <f t="shared" si="59"/>
        <v>0</v>
      </c>
      <c r="P148" s="1392">
        <v>0</v>
      </c>
      <c r="Q148" s="1393">
        <v>0</v>
      </c>
      <c r="R148" s="1525">
        <v>0</v>
      </c>
      <c r="S148" s="1609" t="str">
        <f>IFERROR(O148/#REF!-1,"")</f>
        <v/>
      </c>
      <c r="T148" s="1609"/>
      <c r="U148" s="1381"/>
      <c r="W148" s="1785">
        <v>0</v>
      </c>
      <c r="X148" s="1276">
        <f t="shared" si="57"/>
        <v>0</v>
      </c>
      <c r="Y148" s="1221"/>
    </row>
    <row r="149" spans="1:25" s="860" customFormat="1" ht="15" hidden="1" customHeight="1" outlineLevel="1">
      <c r="A149" s="861"/>
      <c r="B149" s="851" t="s">
        <v>247</v>
      </c>
      <c r="C149" s="1392">
        <v>0</v>
      </c>
      <c r="D149" s="1392">
        <v>0</v>
      </c>
      <c r="E149" s="1392">
        <v>0</v>
      </c>
      <c r="F149" s="1392">
        <v>0</v>
      </c>
      <c r="G149" s="1392">
        <v>0</v>
      </c>
      <c r="H149" s="1392">
        <v>0</v>
      </c>
      <c r="I149" s="1392">
        <v>0</v>
      </c>
      <c r="J149" s="1392">
        <v>0</v>
      </c>
      <c r="K149" s="1392">
        <v>0</v>
      </c>
      <c r="L149" s="1392">
        <v>0</v>
      </c>
      <c r="M149" s="1392">
        <v>0</v>
      </c>
      <c r="N149" s="1392">
        <v>0</v>
      </c>
      <c r="O149" s="1392">
        <f t="shared" si="59"/>
        <v>0</v>
      </c>
      <c r="P149" s="1392">
        <v>0</v>
      </c>
      <c r="Q149" s="1393">
        <v>0</v>
      </c>
      <c r="R149" s="1525">
        <v>0</v>
      </c>
      <c r="S149" s="1609" t="str">
        <f>IFERROR(O149/#REF!-1,"")</f>
        <v/>
      </c>
      <c r="T149" s="1609"/>
      <c r="U149" s="1381"/>
      <c r="W149" s="1785">
        <v>0</v>
      </c>
      <c r="X149" s="1276">
        <f t="shared" si="57"/>
        <v>0</v>
      </c>
      <c r="Y149" s="1221"/>
    </row>
    <row r="150" spans="1:25" s="860" customFormat="1" ht="15" hidden="1" customHeight="1" outlineLevel="1">
      <c r="A150" s="861"/>
      <c r="B150" s="851" t="s">
        <v>248</v>
      </c>
      <c r="C150" s="1392">
        <v>0</v>
      </c>
      <c r="D150" s="1392">
        <v>0</v>
      </c>
      <c r="E150" s="1392">
        <v>0</v>
      </c>
      <c r="F150" s="1392">
        <v>0</v>
      </c>
      <c r="G150" s="1392">
        <v>0</v>
      </c>
      <c r="H150" s="1392">
        <v>0</v>
      </c>
      <c r="I150" s="1392">
        <v>0</v>
      </c>
      <c r="J150" s="1392">
        <v>0</v>
      </c>
      <c r="K150" s="1392">
        <v>0</v>
      </c>
      <c r="L150" s="1392">
        <v>0</v>
      </c>
      <c r="M150" s="1392">
        <v>0</v>
      </c>
      <c r="N150" s="1392">
        <v>0</v>
      </c>
      <c r="O150" s="1392">
        <f t="shared" si="59"/>
        <v>0</v>
      </c>
      <c r="P150" s="1392">
        <v>0</v>
      </c>
      <c r="Q150" s="1393">
        <v>0</v>
      </c>
      <c r="R150" s="1525">
        <v>0</v>
      </c>
      <c r="S150" s="1609" t="str">
        <f>IFERROR(O150/#REF!-1,"")</f>
        <v/>
      </c>
      <c r="T150" s="1609"/>
      <c r="U150" s="1381"/>
      <c r="W150" s="1785">
        <v>0</v>
      </c>
      <c r="X150" s="1276">
        <f t="shared" si="57"/>
        <v>0</v>
      </c>
      <c r="Y150" s="1221"/>
    </row>
    <row r="151" spans="1:25" s="17" customFormat="1" ht="15" hidden="1" customHeight="1" collapsed="1">
      <c r="A151" s="290"/>
      <c r="B151" s="291" t="s">
        <v>261</v>
      </c>
      <c r="C151" s="1389">
        <f t="shared" ref="C151:N151" si="63">SUM(C152:C155)</f>
        <v>0</v>
      </c>
      <c r="D151" s="1389">
        <f t="shared" si="63"/>
        <v>0</v>
      </c>
      <c r="E151" s="1389">
        <f t="shared" si="63"/>
        <v>0</v>
      </c>
      <c r="F151" s="1389">
        <f t="shared" si="63"/>
        <v>0</v>
      </c>
      <c r="G151" s="1389">
        <f t="shared" si="63"/>
        <v>0</v>
      </c>
      <c r="H151" s="1389">
        <f t="shared" si="63"/>
        <v>0</v>
      </c>
      <c r="I151" s="1389">
        <f t="shared" si="63"/>
        <v>0</v>
      </c>
      <c r="J151" s="1389">
        <f t="shared" si="63"/>
        <v>0</v>
      </c>
      <c r="K151" s="1389">
        <f t="shared" si="63"/>
        <v>0</v>
      </c>
      <c r="L151" s="1389">
        <f t="shared" si="63"/>
        <v>0</v>
      </c>
      <c r="M151" s="1389">
        <f t="shared" si="63"/>
        <v>0</v>
      </c>
      <c r="N151" s="1389">
        <f t="shared" si="63"/>
        <v>0</v>
      </c>
      <c r="O151" s="1389">
        <f t="shared" si="59"/>
        <v>0</v>
      </c>
      <c r="P151" s="1389">
        <v>0</v>
      </c>
      <c r="Q151" s="1390">
        <v>0</v>
      </c>
      <c r="R151" s="1529">
        <v>0</v>
      </c>
      <c r="S151" s="1609">
        <f>O151-P151</f>
        <v>0</v>
      </c>
      <c r="T151" s="1609"/>
      <c r="U151" s="1394"/>
      <c r="W151" s="1630">
        <v>0</v>
      </c>
      <c r="X151" s="1276">
        <f t="shared" si="57"/>
        <v>0</v>
      </c>
      <c r="Y151" s="1221"/>
    </row>
    <row r="152" spans="1:25" s="860" customFormat="1" ht="15" hidden="1" customHeight="1" outlineLevel="1">
      <c r="A152" s="861"/>
      <c r="B152" s="851" t="s">
        <v>215</v>
      </c>
      <c r="C152" s="1392">
        <v>0</v>
      </c>
      <c r="D152" s="1392">
        <v>0</v>
      </c>
      <c r="E152" s="1392">
        <v>0</v>
      </c>
      <c r="F152" s="1392">
        <v>0</v>
      </c>
      <c r="G152" s="1392">
        <v>0</v>
      </c>
      <c r="H152" s="1392">
        <v>0</v>
      </c>
      <c r="I152" s="1392">
        <v>0</v>
      </c>
      <c r="J152" s="1392">
        <v>0</v>
      </c>
      <c r="K152" s="1392">
        <v>0</v>
      </c>
      <c r="L152" s="1392">
        <v>0</v>
      </c>
      <c r="M152" s="1392">
        <v>0</v>
      </c>
      <c r="N152" s="1392">
        <v>0</v>
      </c>
      <c r="O152" s="1392">
        <f t="shared" si="59"/>
        <v>0</v>
      </c>
      <c r="P152" s="1392">
        <v>0</v>
      </c>
      <c r="Q152" s="1393">
        <v>0</v>
      </c>
      <c r="R152" s="1525">
        <v>0</v>
      </c>
      <c r="S152" s="1609">
        <f>O152-P152</f>
        <v>0</v>
      </c>
      <c r="T152" s="1609"/>
      <c r="U152" s="1394"/>
      <c r="W152" s="1785">
        <v>0</v>
      </c>
      <c r="X152" s="1276">
        <f t="shared" si="57"/>
        <v>0</v>
      </c>
      <c r="Y152" s="1221"/>
    </row>
    <row r="153" spans="1:25" s="860" customFormat="1" ht="15" hidden="1" customHeight="1" outlineLevel="1">
      <c r="A153" s="861"/>
      <c r="B153" s="851" t="s">
        <v>246</v>
      </c>
      <c r="C153" s="1392">
        <v>0</v>
      </c>
      <c r="D153" s="1392">
        <v>0</v>
      </c>
      <c r="E153" s="1392">
        <v>0</v>
      </c>
      <c r="F153" s="1392">
        <v>0</v>
      </c>
      <c r="G153" s="1392">
        <v>0</v>
      </c>
      <c r="H153" s="1392">
        <v>0</v>
      </c>
      <c r="I153" s="1392">
        <v>0</v>
      </c>
      <c r="J153" s="1392">
        <v>0</v>
      </c>
      <c r="K153" s="1392">
        <v>0</v>
      </c>
      <c r="L153" s="1392">
        <v>0</v>
      </c>
      <c r="M153" s="1392">
        <v>0</v>
      </c>
      <c r="N153" s="1392">
        <v>0</v>
      </c>
      <c r="O153" s="1392">
        <f t="shared" si="59"/>
        <v>0</v>
      </c>
      <c r="P153" s="1392">
        <v>0</v>
      </c>
      <c r="Q153" s="1393">
        <v>0</v>
      </c>
      <c r="R153" s="1525">
        <v>0</v>
      </c>
      <c r="S153" s="1609">
        <f>O153-P153</f>
        <v>0</v>
      </c>
      <c r="T153" s="1609"/>
      <c r="U153" s="1394"/>
      <c r="W153" s="1785">
        <v>0</v>
      </c>
      <c r="X153" s="1276">
        <f t="shared" si="57"/>
        <v>0</v>
      </c>
      <c r="Y153" s="1221"/>
    </row>
    <row r="154" spans="1:25" s="860" customFormat="1" ht="15" hidden="1" customHeight="1" outlineLevel="1">
      <c r="A154" s="861"/>
      <c r="B154" s="851" t="s">
        <v>247</v>
      </c>
      <c r="C154" s="1392">
        <v>0</v>
      </c>
      <c r="D154" s="1392">
        <v>0</v>
      </c>
      <c r="E154" s="1392">
        <v>0</v>
      </c>
      <c r="F154" s="1392">
        <v>0</v>
      </c>
      <c r="G154" s="1392">
        <v>0</v>
      </c>
      <c r="H154" s="1392">
        <v>0</v>
      </c>
      <c r="I154" s="1392">
        <v>0</v>
      </c>
      <c r="J154" s="1392">
        <v>0</v>
      </c>
      <c r="K154" s="1392">
        <v>0</v>
      </c>
      <c r="L154" s="1392">
        <v>0</v>
      </c>
      <c r="M154" s="1392">
        <v>0</v>
      </c>
      <c r="N154" s="1392">
        <v>0</v>
      </c>
      <c r="O154" s="1392">
        <f t="shared" si="59"/>
        <v>0</v>
      </c>
      <c r="P154" s="1392">
        <v>0</v>
      </c>
      <c r="Q154" s="1393">
        <v>0</v>
      </c>
      <c r="R154" s="1525">
        <v>0</v>
      </c>
      <c r="S154" s="1609">
        <f>O154-P154</f>
        <v>0</v>
      </c>
      <c r="T154" s="1609"/>
      <c r="U154" s="1394"/>
      <c r="W154" s="1785">
        <v>0</v>
      </c>
      <c r="X154" s="1276">
        <f t="shared" si="57"/>
        <v>0</v>
      </c>
      <c r="Y154" s="1221"/>
    </row>
    <row r="155" spans="1:25" s="860" customFormat="1" ht="15" hidden="1" customHeight="1" outlineLevel="1">
      <c r="A155" s="861"/>
      <c r="B155" s="851" t="s">
        <v>248</v>
      </c>
      <c r="C155" s="1392">
        <v>0</v>
      </c>
      <c r="D155" s="1392">
        <v>0</v>
      </c>
      <c r="E155" s="1392">
        <v>0</v>
      </c>
      <c r="F155" s="1392">
        <v>0</v>
      </c>
      <c r="G155" s="1392">
        <v>0</v>
      </c>
      <c r="H155" s="1392">
        <v>0</v>
      </c>
      <c r="I155" s="1392">
        <v>0</v>
      </c>
      <c r="J155" s="1392">
        <v>0</v>
      </c>
      <c r="K155" s="1392">
        <v>0</v>
      </c>
      <c r="L155" s="1392">
        <v>0</v>
      </c>
      <c r="M155" s="1392">
        <v>0</v>
      </c>
      <c r="N155" s="1392">
        <v>0</v>
      </c>
      <c r="O155" s="1392">
        <f t="shared" si="59"/>
        <v>0</v>
      </c>
      <c r="P155" s="1392">
        <v>0</v>
      </c>
      <c r="Q155" s="1393">
        <v>0</v>
      </c>
      <c r="R155" s="1525">
        <v>0</v>
      </c>
      <c r="S155" s="1609">
        <f>O155-P155</f>
        <v>0</v>
      </c>
      <c r="T155" s="1609"/>
      <c r="U155" s="1394"/>
      <c r="W155" s="1785">
        <v>0</v>
      </c>
      <c r="X155" s="1276">
        <f t="shared" si="57"/>
        <v>0</v>
      </c>
      <c r="Y155" s="1221"/>
    </row>
    <row r="156" spans="1:25" s="17" customFormat="1" ht="15" customHeight="1" collapsed="1">
      <c r="A156" s="290"/>
      <c r="B156" s="291" t="s">
        <v>262</v>
      </c>
      <c r="C156" s="1389">
        <f>SUM(C157:C160)</f>
        <v>218.18988161285196</v>
      </c>
      <c r="D156" s="1389">
        <f t="shared" ref="D156:N156" si="64">SUM(D157:D160)</f>
        <v>200.32159953409541</v>
      </c>
      <c r="E156" s="1389">
        <f t="shared" si="64"/>
        <v>201.90695163116527</v>
      </c>
      <c r="F156" s="1389">
        <f t="shared" si="64"/>
        <v>198.35316882525012</v>
      </c>
      <c r="G156" s="1389">
        <f t="shared" si="64"/>
        <v>184.52397521517921</v>
      </c>
      <c r="H156" s="1389">
        <f t="shared" si="64"/>
        <v>196.21832448556208</v>
      </c>
      <c r="I156" s="1389">
        <f t="shared" si="64"/>
        <v>198.47829562464443</v>
      </c>
      <c r="J156" s="1389">
        <f t="shared" si="64"/>
        <v>186.45520170685893</v>
      </c>
      <c r="K156" s="1389">
        <f t="shared" si="64"/>
        <v>185.57252821533694</v>
      </c>
      <c r="L156" s="1389">
        <f t="shared" si="64"/>
        <v>186.75017219005795</v>
      </c>
      <c r="M156" s="1389">
        <f t="shared" si="64"/>
        <v>188.72445535870881</v>
      </c>
      <c r="N156" s="1389">
        <f t="shared" si="64"/>
        <v>207.0534951050451</v>
      </c>
      <c r="O156" s="1389">
        <f t="shared" si="59"/>
        <v>2352.5480495047559</v>
      </c>
      <c r="P156" s="1389">
        <v>2617.6789491856907</v>
      </c>
      <c r="Q156" s="1390">
        <v>2958.8510730000003</v>
      </c>
      <c r="R156" s="1529">
        <v>2696.9630600183536</v>
      </c>
      <c r="S156" s="1609">
        <f t="shared" ref="S156:T160" si="65">O156/P156-1</f>
        <v>-0.10128472774073838</v>
      </c>
      <c r="T156" s="1609">
        <f t="shared" si="65"/>
        <v>-0.11530560862882255</v>
      </c>
      <c r="U156" s="1381">
        <f>O156/R156-1</f>
        <v>-0.12770475636816991</v>
      </c>
      <c r="W156" s="1630">
        <v>2675.5961676144289</v>
      </c>
      <c r="X156" s="1276">
        <f t="shared" si="57"/>
        <v>-57.917218428738124</v>
      </c>
      <c r="Y156" s="1221"/>
    </row>
    <row r="157" spans="1:25" s="860" customFormat="1" ht="15" hidden="1" customHeight="1" outlineLevel="1">
      <c r="A157" s="861"/>
      <c r="B157" s="851" t="s">
        <v>215</v>
      </c>
      <c r="C157" s="1392">
        <v>214.05597478657472</v>
      </c>
      <c r="D157" s="1392">
        <v>196.52623184039942</v>
      </c>
      <c r="E157" s="1392">
        <v>198.08154726570578</v>
      </c>
      <c r="F157" s="1392">
        <v>194.5950957534871</v>
      </c>
      <c r="G157" s="1392">
        <v>181.02791520031872</v>
      </c>
      <c r="H157" s="1392">
        <v>192.50069897041186</v>
      </c>
      <c r="I157" s="1392">
        <v>194.71785185389967</v>
      </c>
      <c r="J157" s="1392">
        <v>182.92255195503159</v>
      </c>
      <c r="K157" s="1392">
        <v>182.0566019244923</v>
      </c>
      <c r="L157" s="1392">
        <v>183.21193381750706</v>
      </c>
      <c r="M157" s="1392">
        <v>185.14881148134003</v>
      </c>
      <c r="N157" s="1392">
        <v>203.13058240857987</v>
      </c>
      <c r="O157" s="1392">
        <f t="shared" si="59"/>
        <v>2307.9757972577481</v>
      </c>
      <c r="P157" s="1392">
        <v>2568.7841419959004</v>
      </c>
      <c r="Q157" s="1393">
        <v>2898.5005650000003</v>
      </c>
      <c r="R157" s="1525">
        <v>2650.4431974069812</v>
      </c>
      <c r="S157" s="1609">
        <f t="shared" si="65"/>
        <v>-0.10152987963227955</v>
      </c>
      <c r="T157" s="1609">
        <f t="shared" si="65"/>
        <v>-0.11375413446024285</v>
      </c>
      <c r="U157" s="1381">
        <f>O157/R157-1</f>
        <v>-0.12921137132245675</v>
      </c>
      <c r="W157" s="1785">
        <v>2625.6040392159198</v>
      </c>
      <c r="X157" s="1276">
        <f t="shared" si="57"/>
        <v>-56.819897220019357</v>
      </c>
      <c r="Y157" s="1221"/>
    </row>
    <row r="158" spans="1:25" s="860" customFormat="1" ht="15" hidden="1" customHeight="1" outlineLevel="1">
      <c r="A158" s="861"/>
      <c r="B158" s="851" t="s">
        <v>246</v>
      </c>
      <c r="C158" s="1392">
        <v>9.0995201097929163E-2</v>
      </c>
      <c r="D158" s="1392">
        <v>8.3543306862448694E-2</v>
      </c>
      <c r="E158" s="1392">
        <v>8.4204471494912572E-2</v>
      </c>
      <c r="F158" s="1392">
        <v>8.2722380855822342E-2</v>
      </c>
      <c r="G158" s="1392">
        <v>7.6954972008681399E-2</v>
      </c>
      <c r="H158" s="1392">
        <v>8.1832052722516049E-2</v>
      </c>
      <c r="I158" s="1392">
        <v>8.2774564477672535E-2</v>
      </c>
      <c r="J158" s="1392">
        <v>7.7760382148129831E-2</v>
      </c>
      <c r="K158" s="1392">
        <v>7.7392266765000509E-2</v>
      </c>
      <c r="L158" s="1392">
        <v>7.7883398386271757E-2</v>
      </c>
      <c r="M158" s="1392">
        <v>7.8706765137413814E-2</v>
      </c>
      <c r="N158" s="1392">
        <v>8.6350816480771642E-2</v>
      </c>
      <c r="O158" s="1392">
        <f t="shared" si="59"/>
        <v>0.98112057843757028</v>
      </c>
      <c r="P158" s="1392">
        <v>0.70092525906154768</v>
      </c>
      <c r="Q158" s="1393">
        <v>0.67463300000000004</v>
      </c>
      <c r="R158" s="1525">
        <v>0.38450521915585029</v>
      </c>
      <c r="S158" s="1609">
        <f t="shared" si="65"/>
        <v>0.39975063782288212</v>
      </c>
      <c r="T158" s="1609">
        <f t="shared" si="65"/>
        <v>3.8972684498901788E-2</v>
      </c>
      <c r="U158" s="1381">
        <f>O158/R158-1</f>
        <v>1.5516443719321682</v>
      </c>
      <c r="W158" s="1785">
        <v>0.7250793990198201</v>
      </c>
      <c r="X158" s="1276">
        <f t="shared" si="57"/>
        <v>-2.4154139958272425E-2</v>
      </c>
      <c r="Y158" s="1221"/>
    </row>
    <row r="159" spans="1:25" s="860" customFormat="1" ht="15" hidden="1" customHeight="1" outlineLevel="1">
      <c r="A159" s="861"/>
      <c r="B159" s="851" t="s">
        <v>247</v>
      </c>
      <c r="C159" s="1392">
        <v>0.44665372312456503</v>
      </c>
      <c r="D159" s="1392">
        <v>0.41007579083310508</v>
      </c>
      <c r="E159" s="1392">
        <v>0.41332114488612226</v>
      </c>
      <c r="F159" s="1392">
        <v>0.40604624144099116</v>
      </c>
      <c r="G159" s="1392">
        <v>0.37773667562570468</v>
      </c>
      <c r="H159" s="1392">
        <v>0.40167602882817632</v>
      </c>
      <c r="I159" s="1392">
        <v>0.40630238691574466</v>
      </c>
      <c r="J159" s="1392">
        <v>0.38169006473948625</v>
      </c>
      <c r="K159" s="1392">
        <v>0.37988315509556786</v>
      </c>
      <c r="L159" s="1392">
        <v>0.38229389505260064</v>
      </c>
      <c r="M159" s="1392">
        <v>0.3863354249405207</v>
      </c>
      <c r="N159" s="1392">
        <v>0.42385656837523533</v>
      </c>
      <c r="O159" s="1392">
        <f t="shared" si="59"/>
        <v>4.8158710998578202</v>
      </c>
      <c r="P159" s="1392">
        <v>5.828886722778245</v>
      </c>
      <c r="Q159" s="1393">
        <v>7.5534179999999997</v>
      </c>
      <c r="R159" s="1525">
        <v>4.8715934504346432</v>
      </c>
      <c r="S159" s="1609">
        <f t="shared" si="65"/>
        <v>-0.17379229878696068</v>
      </c>
      <c r="T159" s="1609">
        <f t="shared" si="65"/>
        <v>-0.22831137866615547</v>
      </c>
      <c r="U159" s="1381">
        <f>O159/R159-1</f>
        <v>-1.1438218550821722E-2</v>
      </c>
      <c r="W159" s="1785">
        <v>5.9474483217533773</v>
      </c>
      <c r="X159" s="1276">
        <f t="shared" si="57"/>
        <v>-0.1185615989751323</v>
      </c>
      <c r="Y159" s="1221"/>
    </row>
    <row r="160" spans="1:25" s="860" customFormat="1" hidden="1" outlineLevel="1">
      <c r="A160" s="861"/>
      <c r="B160" s="851" t="s">
        <v>248</v>
      </c>
      <c r="C160" s="1392">
        <v>3.5962579020547278</v>
      </c>
      <c r="D160" s="1392">
        <v>3.3017485960004267</v>
      </c>
      <c r="E160" s="1392">
        <v>3.327878749078482</v>
      </c>
      <c r="F160" s="1392">
        <v>3.2693044494662038</v>
      </c>
      <c r="G160" s="1392">
        <v>3.0413683672261156</v>
      </c>
      <c r="H160" s="1392">
        <v>3.2341174335995264</v>
      </c>
      <c r="I160" s="1392">
        <v>3.2713668193513441</v>
      </c>
      <c r="J160" s="1392">
        <v>3.0731993049397346</v>
      </c>
      <c r="K160" s="1392">
        <v>3.0586508689840626</v>
      </c>
      <c r="L160" s="1392">
        <v>3.0780610791120107</v>
      </c>
      <c r="M160" s="1392">
        <v>3.1106016872908646</v>
      </c>
      <c r="N160" s="1392">
        <v>3.4127053116092272</v>
      </c>
      <c r="O160" s="1392">
        <f t="shared" si="59"/>
        <v>38.775260568712731</v>
      </c>
      <c r="P160" s="1392">
        <v>42.364995207950265</v>
      </c>
      <c r="Q160" s="1393">
        <v>52.122456999999997</v>
      </c>
      <c r="R160" s="1525">
        <v>41.263763941781647</v>
      </c>
      <c r="S160" s="1609">
        <f t="shared" si="65"/>
        <v>-8.4733507501114524E-2</v>
      </c>
      <c r="T160" s="1609">
        <f t="shared" si="65"/>
        <v>-0.18720264457313918</v>
      </c>
      <c r="U160" s="1381">
        <f>O160/R160-1</f>
        <v>-6.0307231705277853E-2</v>
      </c>
      <c r="W160" s="1785">
        <v>43.319600677735309</v>
      </c>
      <c r="X160" s="1276">
        <f t="shared" si="57"/>
        <v>-0.95460546978504368</v>
      </c>
      <c r="Y160" s="1221"/>
    </row>
    <row r="161" spans="1:25" hidden="1" outlineLevel="1">
      <c r="A161" s="287"/>
      <c r="B161" s="288"/>
      <c r="C161" s="1392"/>
      <c r="D161" s="1392"/>
      <c r="E161" s="1392"/>
      <c r="F161" s="1392"/>
      <c r="G161" s="1392"/>
      <c r="H161" s="1392"/>
      <c r="I161" s="1392"/>
      <c r="J161" s="1392"/>
      <c r="K161" s="1392"/>
      <c r="L161" s="1392"/>
      <c r="M161" s="1392"/>
      <c r="N161" s="1392"/>
      <c r="O161" s="1392"/>
      <c r="P161" s="1392"/>
      <c r="Q161" s="1399"/>
      <c r="R161" s="1525"/>
      <c r="S161" s="1894" t="str">
        <f>IFERROR(O161/#REF!-1,"")</f>
        <v/>
      </c>
      <c r="T161" s="1894"/>
      <c r="U161" s="1399"/>
      <c r="X161" s="1276">
        <f t="shared" si="57"/>
        <v>0</v>
      </c>
      <c r="Y161" s="1221"/>
    </row>
    <row r="162" spans="1:25" s="17" customFormat="1" hidden="1" outlineLevel="1">
      <c r="A162" s="873" t="s">
        <v>263</v>
      </c>
      <c r="B162" s="289"/>
      <c r="C162" s="1392">
        <f>SUM(C163:C166)</f>
        <v>72.014084819209003</v>
      </c>
      <c r="D162" s="1392">
        <f t="shared" ref="D162:N162" si="66">SUM(D163:D166)</f>
        <v>72.014084819209003</v>
      </c>
      <c r="E162" s="1392">
        <f t="shared" si="66"/>
        <v>72.014084819209003</v>
      </c>
      <c r="F162" s="1392">
        <f t="shared" si="66"/>
        <v>72.014084819209003</v>
      </c>
      <c r="G162" s="1392">
        <f t="shared" si="66"/>
        <v>72.014084819209003</v>
      </c>
      <c r="H162" s="1392">
        <f t="shared" si="66"/>
        <v>72.014084819209003</v>
      </c>
      <c r="I162" s="1392">
        <f t="shared" si="66"/>
        <v>72.014084819209003</v>
      </c>
      <c r="J162" s="1392">
        <f t="shared" si="66"/>
        <v>72.014084819209003</v>
      </c>
      <c r="K162" s="1392">
        <f t="shared" si="66"/>
        <v>72.014084819209003</v>
      </c>
      <c r="L162" s="1392">
        <f t="shared" si="66"/>
        <v>72.014084819209003</v>
      </c>
      <c r="M162" s="1392">
        <f t="shared" si="66"/>
        <v>72.014084819209003</v>
      </c>
      <c r="N162" s="1392">
        <f t="shared" si="66"/>
        <v>72.014084819209003</v>
      </c>
      <c r="O162" s="1871">
        <f t="shared" si="59"/>
        <v>864.16901783050787</v>
      </c>
      <c r="P162" s="1871">
        <v>862.45335381355903</v>
      </c>
      <c r="Q162" s="1870">
        <v>659.31283325084746</v>
      </c>
      <c r="R162" s="1529"/>
      <c r="S162" s="1899" t="str">
        <f>IFERROR(O162/#REF!-1,"")</f>
        <v/>
      </c>
      <c r="T162" s="1899">
        <f>P162/Q162-1</f>
        <v>0.30810945930036682</v>
      </c>
      <c r="U162" s="1400"/>
      <c r="W162" s="1776">
        <v>862.45335381355903</v>
      </c>
      <c r="X162" s="1276">
        <f t="shared" si="57"/>
        <v>0</v>
      </c>
      <c r="Y162" s="1221"/>
    </row>
    <row r="163" spans="1:25" ht="25.5" hidden="1" outlineLevel="1">
      <c r="A163" s="287"/>
      <c r="B163" s="1219" t="s">
        <v>264</v>
      </c>
      <c r="C163" s="1392">
        <v>72.014084819209003</v>
      </c>
      <c r="D163" s="1392">
        <v>72.014084819209003</v>
      </c>
      <c r="E163" s="1392">
        <v>72.014084819209003</v>
      </c>
      <c r="F163" s="1392">
        <v>72.014084819209003</v>
      </c>
      <c r="G163" s="1392">
        <v>72.014084819209003</v>
      </c>
      <c r="H163" s="1392">
        <v>72.014084819209003</v>
      </c>
      <c r="I163" s="1392">
        <v>72.014084819209003</v>
      </c>
      <c r="J163" s="1392">
        <v>72.014084819209003</v>
      </c>
      <c r="K163" s="1392">
        <v>72.014084819209003</v>
      </c>
      <c r="L163" s="1392">
        <v>72.014084819209003</v>
      </c>
      <c r="M163" s="1392">
        <v>72.014084819209003</v>
      </c>
      <c r="N163" s="1392">
        <v>72.014084819209003</v>
      </c>
      <c r="O163" s="1392">
        <v>864.16901783050787</v>
      </c>
      <c r="P163" s="1392"/>
      <c r="Q163" s="1393"/>
      <c r="R163" s="1525"/>
      <c r="S163" s="1894" t="str">
        <f>IFERROR(O163/#REF!-1,"")</f>
        <v/>
      </c>
      <c r="T163" s="1894"/>
      <c r="U163" s="1399"/>
      <c r="X163" s="1276">
        <f t="shared" si="57"/>
        <v>0</v>
      </c>
      <c r="Y163" s="1221"/>
    </row>
    <row r="164" spans="1:25" hidden="1" outlineLevel="1">
      <c r="A164" s="287"/>
      <c r="B164" s="969" t="s">
        <v>265</v>
      </c>
      <c r="C164" s="1392">
        <v>0</v>
      </c>
      <c r="D164" s="1392">
        <v>0</v>
      </c>
      <c r="E164" s="1392">
        <v>0</v>
      </c>
      <c r="F164" s="1392">
        <v>0</v>
      </c>
      <c r="G164" s="1392">
        <v>0</v>
      </c>
      <c r="H164" s="1392">
        <v>0</v>
      </c>
      <c r="I164" s="1392">
        <v>0</v>
      </c>
      <c r="J164" s="1392">
        <v>0</v>
      </c>
      <c r="K164" s="1392">
        <v>0</v>
      </c>
      <c r="L164" s="1392">
        <v>0</v>
      </c>
      <c r="M164" s="1392">
        <v>0</v>
      </c>
      <c r="N164" s="1392">
        <v>0</v>
      </c>
      <c r="O164" s="1392"/>
      <c r="P164" s="1392"/>
      <c r="Q164" s="1393"/>
      <c r="R164" s="1525"/>
      <c r="S164" s="1894" t="str">
        <f>IFERROR(O164/#REF!-1,"")</f>
        <v/>
      </c>
      <c r="T164" s="1894"/>
      <c r="U164" s="1399"/>
      <c r="X164" s="1276">
        <f t="shared" si="57"/>
        <v>0</v>
      </c>
      <c r="Y164" s="1221"/>
    </row>
    <row r="165" spans="1:25" hidden="1" outlineLevel="1">
      <c r="A165" s="287"/>
      <c r="B165" s="969" t="s">
        <v>266</v>
      </c>
      <c r="C165" s="1392"/>
      <c r="D165" s="1392"/>
      <c r="E165" s="1392"/>
      <c r="F165" s="1392"/>
      <c r="G165" s="1392"/>
      <c r="H165" s="1392"/>
      <c r="I165" s="1392"/>
      <c r="J165" s="1392"/>
      <c r="K165" s="1392"/>
      <c r="L165" s="1392"/>
      <c r="M165" s="1392"/>
      <c r="N165" s="1392"/>
      <c r="O165" s="1392"/>
      <c r="P165" s="1392"/>
      <c r="Q165" s="1393"/>
      <c r="R165" s="1525"/>
      <c r="S165" s="1894" t="str">
        <f>IFERROR(O165/#REF!-1,"")</f>
        <v/>
      </c>
      <c r="T165" s="1894"/>
      <c r="U165" s="1399"/>
      <c r="X165" s="1276">
        <f t="shared" si="57"/>
        <v>0</v>
      </c>
      <c r="Y165" s="1221"/>
    </row>
    <row r="166" spans="1:25" collapsed="1">
      <c r="A166" s="1334"/>
      <c r="B166" s="1335" t="s">
        <v>267</v>
      </c>
      <c r="C166" s="1582"/>
      <c r="D166" s="1582"/>
      <c r="E166" s="1582"/>
      <c r="F166" s="1582"/>
      <c r="G166" s="1582"/>
      <c r="H166" s="1582"/>
      <c r="I166" s="1582"/>
      <c r="J166" s="1582"/>
      <c r="K166" s="1582"/>
      <c r="L166" s="1582"/>
      <c r="M166" s="1582"/>
      <c r="N166" s="1582"/>
      <c r="O166" s="1582"/>
      <c r="P166" s="1582"/>
      <c r="Q166" s="1401"/>
      <c r="R166" s="2089"/>
      <c r="S166" s="2090" t="str">
        <f>IFERROR(O166/#REF!-1,"")</f>
        <v/>
      </c>
      <c r="T166" s="2090"/>
      <c r="U166" s="2087"/>
      <c r="X166" s="1276">
        <f t="shared" si="57"/>
        <v>0</v>
      </c>
      <c r="Y166" s="1221"/>
    </row>
    <row r="167" spans="1:25">
      <c r="C167" s="1375"/>
      <c r="D167" s="1375"/>
      <c r="E167" s="1375"/>
      <c r="F167" s="1375"/>
      <c r="G167" s="1375"/>
      <c r="H167" s="1375"/>
      <c r="I167" s="1375"/>
      <c r="J167" s="1375"/>
      <c r="K167" s="1375"/>
      <c r="L167" s="1375"/>
      <c r="M167" s="1375"/>
      <c r="N167" s="1375"/>
      <c r="O167" s="1375"/>
      <c r="P167" s="1375"/>
      <c r="Q167" s="1376"/>
      <c r="R167" s="1376"/>
      <c r="S167" s="1900" t="str">
        <f>IFERROR(O167/#REF!-1,"")</f>
        <v/>
      </c>
      <c r="T167" s="1900"/>
      <c r="U167" s="1402"/>
      <c r="W167" s="1225"/>
      <c r="X167" s="1276">
        <f t="shared" si="57"/>
        <v>0</v>
      </c>
      <c r="Y167" s="1221"/>
    </row>
    <row r="168" spans="1:25" ht="15" customHeight="1">
      <c r="A168" s="849" t="s">
        <v>268</v>
      </c>
      <c r="B168" s="2293"/>
      <c r="C168" s="2294">
        <v>149.7961523693609</v>
      </c>
      <c r="D168" s="2294">
        <v>137.22279965707267</v>
      </c>
      <c r="E168" s="2294">
        <v>154.48182065380382</v>
      </c>
      <c r="F168" s="2294">
        <v>152.22557311549662</v>
      </c>
      <c r="G168" s="2294">
        <v>160.09172020175632</v>
      </c>
      <c r="H168" s="2294">
        <v>157.78582824738319</v>
      </c>
      <c r="I168" s="2294">
        <v>165.97637205565937</v>
      </c>
      <c r="J168" s="2294">
        <v>169.02600635218832</v>
      </c>
      <c r="K168" s="2294">
        <v>166.64133405399838</v>
      </c>
      <c r="L168" s="2294">
        <v>175.34882502981716</v>
      </c>
      <c r="M168" s="2294">
        <v>172.90859715304589</v>
      </c>
      <c r="N168" s="2294">
        <v>184.61051868652669</v>
      </c>
      <c r="O168" s="2294">
        <f>SUM(C168,D168,E168,F168,G168,H168,I168,J168,K168,L168,M168,N168)</f>
        <v>1946.1155475761093</v>
      </c>
      <c r="P168" s="2294">
        <v>1450.9340543783878</v>
      </c>
      <c r="Q168" s="2292">
        <v>727.81106699999998</v>
      </c>
      <c r="R168" s="2292">
        <v>564.82230405346434</v>
      </c>
      <c r="S168" s="2291">
        <f>O168/P168-1</f>
        <v>0.34128463089238625</v>
      </c>
      <c r="T168" s="2291">
        <f>P168/Q168-1</f>
        <v>0.993558658511561</v>
      </c>
      <c r="U168" s="2283">
        <f>O168/R168-1</f>
        <v>2.4455359386655808</v>
      </c>
      <c r="W168" s="1221">
        <v>1469.8732372597187</v>
      </c>
      <c r="X168" s="1276">
        <f t="shared" si="57"/>
        <v>-18.939182881330908</v>
      </c>
      <c r="Y168" s="1221"/>
    </row>
    <row r="169" spans="1:25">
      <c r="B169" t="s">
        <v>269</v>
      </c>
      <c r="C169" s="2295">
        <v>112.95804310809464</v>
      </c>
      <c r="D169" s="2295">
        <v>103.81467348834111</v>
      </c>
      <c r="E169" s="2295">
        <v>117.64371139253758</v>
      </c>
      <c r="F169" s="2295">
        <v>116.53079155174187</v>
      </c>
      <c r="G169" s="2295">
        <v>123.25361094049008</v>
      </c>
      <c r="H169" s="2295">
        <v>122.09104668362845</v>
      </c>
      <c r="I169" s="2295">
        <v>129.13826279439311</v>
      </c>
      <c r="J169" s="2295">
        <v>132.18789709092206</v>
      </c>
      <c r="K169" s="2295">
        <v>130.94655249024362</v>
      </c>
      <c r="L169" s="2295">
        <v>138.51071576855091</v>
      </c>
      <c r="M169" s="2295">
        <v>137.21381558929113</v>
      </c>
      <c r="N169" s="2295">
        <v>147.77240942526043</v>
      </c>
      <c r="O169" s="1710">
        <f>SUM(C169:N169)</f>
        <v>1512.0615303234949</v>
      </c>
      <c r="P169" s="1375">
        <v>841.69378461083727</v>
      </c>
      <c r="Q169" s="1376">
        <v>185.57510500000001</v>
      </c>
      <c r="R169" s="1376"/>
      <c r="S169" s="1900"/>
      <c r="T169" s="1900"/>
      <c r="U169" s="1402"/>
      <c r="W169" s="1225">
        <v>841.69378461083727</v>
      </c>
      <c r="X169" s="1276">
        <f t="shared" si="57"/>
        <v>0</v>
      </c>
      <c r="Y169" s="1221"/>
    </row>
    <row r="170" spans="1:25" ht="15" customHeight="1">
      <c r="A170" s="236" t="s">
        <v>270</v>
      </c>
      <c r="B170" s="237"/>
      <c r="C170" s="1379">
        <f t="shared" ref="C170" si="67">C176+C177</f>
        <v>186.97206160765609</v>
      </c>
      <c r="D170" s="1379">
        <f t="shared" ref="D170:N170" si="68">D176+D177</f>
        <v>186.97206160765609</v>
      </c>
      <c r="E170" s="1379">
        <f t="shared" si="68"/>
        <v>186.97206160765609</v>
      </c>
      <c r="F170" s="1379">
        <f t="shared" si="68"/>
        <v>186.97206160765609</v>
      </c>
      <c r="G170" s="1379">
        <f t="shared" si="68"/>
        <v>186.97206160765609</v>
      </c>
      <c r="H170" s="1379">
        <f t="shared" si="68"/>
        <v>187.97206160765609</v>
      </c>
      <c r="I170" s="1379">
        <f t="shared" si="68"/>
        <v>186.97206160765609</v>
      </c>
      <c r="J170" s="1379">
        <f t="shared" si="68"/>
        <v>187.97206160765609</v>
      </c>
      <c r="K170" s="1379">
        <f t="shared" si="68"/>
        <v>186.97206160765609</v>
      </c>
      <c r="L170" s="1379">
        <f t="shared" si="68"/>
        <v>186.97206160765609</v>
      </c>
      <c r="M170" s="1379">
        <f t="shared" si="68"/>
        <v>186.97206160765609</v>
      </c>
      <c r="N170" s="1379">
        <f t="shared" si="68"/>
        <v>187.97206160765609</v>
      </c>
      <c r="O170" s="1379">
        <f>SUM(C170,D170,E170,F170,G170,H170,I170,J170,K170,L170,M170,N170)</f>
        <v>2246.664739291873</v>
      </c>
      <c r="P170" s="1379">
        <v>2148.7838384333963</v>
      </c>
      <c r="Q170" s="1379">
        <v>1284.3946639999997</v>
      </c>
      <c r="R170" s="1380">
        <v>1788</v>
      </c>
      <c r="S170" s="2291">
        <f>O170/P170-1</f>
        <v>4.5551767054353043E-2</v>
      </c>
      <c r="T170" s="2291">
        <f>P170/Q170-1</f>
        <v>0.67299343314104343</v>
      </c>
      <c r="U170" s="2283">
        <f>O170/R170-1</f>
        <v>0.25652390340708786</v>
      </c>
      <c r="W170" s="1221">
        <v>2140.1004475399254</v>
      </c>
      <c r="X170" s="1276">
        <f t="shared" si="57"/>
        <v>8.6833908934709143</v>
      </c>
      <c r="Y170" s="1221"/>
    </row>
    <row r="171" spans="1:25" hidden="1">
      <c r="A171" s="285"/>
      <c r="B171" s="286" t="s">
        <v>271</v>
      </c>
      <c r="C171" s="1403"/>
      <c r="D171" s="1403"/>
      <c r="E171" s="1403"/>
      <c r="F171" s="1403"/>
      <c r="G171" s="1403"/>
      <c r="H171" s="1403"/>
      <c r="I171" s="1403"/>
      <c r="J171" s="1403"/>
      <c r="K171" s="1403"/>
      <c r="L171" s="1403"/>
      <c r="M171" s="1403"/>
      <c r="N171" s="1403"/>
      <c r="O171" s="1403"/>
      <c r="P171" s="1403"/>
      <c r="Q171" s="1404"/>
      <c r="R171" s="1404"/>
      <c r="S171" s="1405"/>
      <c r="T171" s="1405"/>
      <c r="U171" s="1405"/>
      <c r="X171" s="1276">
        <f t="shared" si="57"/>
        <v>0</v>
      </c>
      <c r="Y171" s="1221"/>
    </row>
    <row r="172" spans="1:25" hidden="1">
      <c r="A172" s="287"/>
      <c r="B172" s="288" t="s">
        <v>272</v>
      </c>
      <c r="C172" s="1397"/>
      <c r="D172" s="1397"/>
      <c r="E172" s="1397"/>
      <c r="F172" s="1397"/>
      <c r="G172" s="1397"/>
      <c r="H172" s="1397"/>
      <c r="I172" s="1397"/>
      <c r="J172" s="1397"/>
      <c r="K172" s="1397"/>
      <c r="L172" s="1397"/>
      <c r="M172" s="1397"/>
      <c r="N172" s="1397"/>
      <c r="O172" s="1397"/>
      <c r="P172" s="1397"/>
      <c r="Q172" s="1398"/>
      <c r="R172" s="1398"/>
      <c r="S172" s="1405"/>
      <c r="T172" s="1405"/>
      <c r="U172" s="1405"/>
      <c r="X172" s="1276">
        <f t="shared" si="57"/>
        <v>0</v>
      </c>
      <c r="Y172" s="1221"/>
    </row>
    <row r="173" spans="1:25" s="17" customFormat="1" ht="15" customHeight="1">
      <c r="A173" s="1332"/>
      <c r="B173" s="1333" t="s">
        <v>273</v>
      </c>
      <c r="C173" s="1406">
        <f t="shared" ref="C173:N173" si="69">SUM(C174:C177)</f>
        <v>186.97206160765609</v>
      </c>
      <c r="D173" s="1406">
        <f t="shared" si="69"/>
        <v>186.97206160765609</v>
      </c>
      <c r="E173" s="1406">
        <f t="shared" si="69"/>
        <v>186.97206160765609</v>
      </c>
      <c r="F173" s="1406">
        <f t="shared" si="69"/>
        <v>186.97206160765609</v>
      </c>
      <c r="G173" s="1406">
        <f t="shared" si="69"/>
        <v>186.97206160765609</v>
      </c>
      <c r="H173" s="1406">
        <f t="shared" si="69"/>
        <v>187.97206160765609</v>
      </c>
      <c r="I173" s="1406">
        <f t="shared" si="69"/>
        <v>186.97206160765609</v>
      </c>
      <c r="J173" s="1406">
        <f t="shared" si="69"/>
        <v>187.97206160765609</v>
      </c>
      <c r="K173" s="1406">
        <f t="shared" si="69"/>
        <v>186.97206160765609</v>
      </c>
      <c r="L173" s="1406">
        <f t="shared" si="69"/>
        <v>186.97206160765609</v>
      </c>
      <c r="M173" s="1406">
        <f t="shared" si="69"/>
        <v>186.97206160765609</v>
      </c>
      <c r="N173" s="1406">
        <f t="shared" si="69"/>
        <v>187.97206160765609</v>
      </c>
      <c r="O173" s="1406">
        <f>SUM(C173,D173,E173,F173,G173,H173,I173,J173,K173,L173,M173,N173)</f>
        <v>2246.664739291873</v>
      </c>
      <c r="P173" s="1406">
        <v>2148.7838384333963</v>
      </c>
      <c r="Q173" s="1407">
        <v>1284.3946639999997</v>
      </c>
      <c r="R173" s="1407">
        <v>1788</v>
      </c>
      <c r="S173" s="1868">
        <f>O173/P173-1</f>
        <v>4.5551767054353043E-2</v>
      </c>
      <c r="T173" s="1408"/>
      <c r="U173" s="1408"/>
      <c r="W173" s="1630">
        <v>2140.1004475399254</v>
      </c>
      <c r="X173" s="1276">
        <f t="shared" si="57"/>
        <v>8.6833908934709143</v>
      </c>
      <c r="Y173" s="1221"/>
    </row>
    <row r="174" spans="1:25" s="860" customFormat="1" ht="15" hidden="1" customHeight="1" outlineLevel="1">
      <c r="A174" s="861"/>
      <c r="B174" s="851" t="s">
        <v>274</v>
      </c>
      <c r="C174" s="1226">
        <v>0</v>
      </c>
      <c r="D174" s="1226">
        <v>0</v>
      </c>
      <c r="E174" s="1226">
        <v>0</v>
      </c>
      <c r="F174" s="1226">
        <v>0</v>
      </c>
      <c r="G174" s="1226">
        <v>0</v>
      </c>
      <c r="H174" s="1226">
        <v>0</v>
      </c>
      <c r="I174" s="1226">
        <v>0</v>
      </c>
      <c r="J174" s="1226">
        <v>0</v>
      </c>
      <c r="K174" s="1226">
        <v>0</v>
      </c>
      <c r="L174" s="1226">
        <v>0</v>
      </c>
      <c r="M174" s="1226">
        <v>0</v>
      </c>
      <c r="N174" s="1226">
        <v>0</v>
      </c>
      <c r="O174" s="1226">
        <f>SUM(C174,D174,E174,F174,G174,H174,I174,J174,K174,L174,M174,N174)</f>
        <v>0</v>
      </c>
      <c r="P174" s="1226"/>
      <c r="Q174" s="673">
        <v>0</v>
      </c>
      <c r="R174" s="673">
        <v>0</v>
      </c>
      <c r="S174" s="1314">
        <f>O174-P174</f>
        <v>0</v>
      </c>
      <c r="T174" s="1182"/>
      <c r="U174" s="1182"/>
      <c r="W174" s="1785"/>
    </row>
    <row r="175" spans="1:25" s="860" customFormat="1" ht="15" hidden="1" customHeight="1" outlineLevel="1">
      <c r="A175" s="861"/>
      <c r="B175" s="851"/>
      <c r="C175" s="1226"/>
      <c r="D175" s="1226"/>
      <c r="E175" s="1226"/>
      <c r="F175" s="1226"/>
      <c r="G175" s="1226"/>
      <c r="H175" s="1226"/>
      <c r="I175" s="1226"/>
      <c r="J175" s="1226"/>
      <c r="K175" s="1226"/>
      <c r="L175" s="1226"/>
      <c r="M175" s="1226"/>
      <c r="N175" s="1226"/>
      <c r="O175" s="1226"/>
      <c r="P175" s="1226"/>
      <c r="Q175" s="673"/>
      <c r="R175" s="673"/>
      <c r="S175" s="1314">
        <f>O175-P175</f>
        <v>0</v>
      </c>
      <c r="T175" s="1182"/>
      <c r="U175" s="1182"/>
      <c r="W175" s="1785"/>
    </row>
    <row r="176" spans="1:25" s="860" customFormat="1" ht="15" hidden="1" customHeight="1" outlineLevel="1">
      <c r="A176" s="861"/>
      <c r="B176" s="851" t="s">
        <v>275</v>
      </c>
      <c r="C176" s="1226">
        <v>74.2</v>
      </c>
      <c r="D176" s="1226">
        <v>74.2</v>
      </c>
      <c r="E176" s="1226">
        <v>74.2</v>
      </c>
      <c r="F176" s="1226">
        <v>74.2</v>
      </c>
      <c r="G176" s="1226">
        <v>74.2</v>
      </c>
      <c r="H176" s="1226">
        <v>74.2</v>
      </c>
      <c r="I176" s="1226">
        <v>74.2</v>
      </c>
      <c r="J176" s="1226">
        <v>75.2</v>
      </c>
      <c r="K176" s="1226">
        <v>74.2</v>
      </c>
      <c r="L176" s="1226">
        <v>74.2</v>
      </c>
      <c r="M176" s="1226">
        <v>74.2</v>
      </c>
      <c r="N176" s="1226">
        <v>75.2</v>
      </c>
      <c r="O176" s="1226">
        <f>SUM(C176,D176,E176,F176,G176,H176,I176,J176,K176,L176,M176,N176)</f>
        <v>892.4000000000002</v>
      </c>
      <c r="P176" s="1226">
        <v>1446.0588797033897</v>
      </c>
      <c r="Q176" s="673">
        <v>520.21755900000005</v>
      </c>
      <c r="R176" s="673">
        <v>732</v>
      </c>
      <c r="S176" s="295">
        <f>O176/P176-1</f>
        <v>-0.38287436803192554</v>
      </c>
      <c r="T176" s="1182">
        <f>P176/Q176-1</f>
        <v>1.7797194744504763</v>
      </c>
      <c r="U176" s="1182"/>
      <c r="W176" s="1785"/>
    </row>
    <row r="177" spans="1:23" s="860" customFormat="1" hidden="1" outlineLevel="1">
      <c r="A177" s="861"/>
      <c r="B177" s="851" t="s">
        <v>276</v>
      </c>
      <c r="C177" s="1226">
        <v>112.77206160765607</v>
      </c>
      <c r="D177" s="1226">
        <v>112.77206160765607</v>
      </c>
      <c r="E177" s="1226">
        <v>112.77206160765607</v>
      </c>
      <c r="F177" s="1226">
        <v>112.77206160765607</v>
      </c>
      <c r="G177" s="1226">
        <v>112.77206160765607</v>
      </c>
      <c r="H177" s="1226">
        <v>113.77206160765607</v>
      </c>
      <c r="I177" s="1226">
        <v>112.77206160765607</v>
      </c>
      <c r="J177" s="1226">
        <v>112.77206160765607</v>
      </c>
      <c r="K177" s="1226">
        <v>112.77206160765607</v>
      </c>
      <c r="L177" s="1226">
        <v>112.77206160765607</v>
      </c>
      <c r="M177" s="1226">
        <v>112.77206160765607</v>
      </c>
      <c r="N177" s="1226">
        <v>112.77206160765607</v>
      </c>
      <c r="O177" s="1226">
        <f>SUM(C177,D177,E177,F177,G177,H177,I177,J177,K177,L177,M177,N177)</f>
        <v>1354.2647392918727</v>
      </c>
      <c r="P177" s="1226">
        <v>702.72495873000673</v>
      </c>
      <c r="Q177" s="673">
        <v>764.17710499999998</v>
      </c>
      <c r="R177" s="673">
        <v>1056</v>
      </c>
      <c r="S177" s="295">
        <f>O177/P177-1</f>
        <v>0.92716186107770437</v>
      </c>
      <c r="T177" s="1182">
        <f>P177/Q177-1</f>
        <v>-8.0416104942051647E-2</v>
      </c>
      <c r="U177" s="1182"/>
      <c r="W177" s="1785"/>
    </row>
    <row r="178" spans="1:23" s="787" customFormat="1" collapsed="1">
      <c r="A178" s="970"/>
      <c r="B178" s="971"/>
      <c r="C178" s="1583">
        <f t="shared" ref="C178" si="70">C170-C176-C177</f>
        <v>0</v>
      </c>
      <c r="D178" s="1583">
        <f t="shared" ref="D178:N178" si="71">D170-D176-D177</f>
        <v>0</v>
      </c>
      <c r="E178" s="1583">
        <f t="shared" si="71"/>
        <v>0</v>
      </c>
      <c r="F178" s="1583">
        <f t="shared" si="71"/>
        <v>0</v>
      </c>
      <c r="G178" s="1583">
        <f t="shared" si="71"/>
        <v>0</v>
      </c>
      <c r="H178" s="1583">
        <f t="shared" si="71"/>
        <v>0</v>
      </c>
      <c r="I178" s="1583">
        <f t="shared" si="71"/>
        <v>0</v>
      </c>
      <c r="J178" s="1583">
        <f t="shared" si="71"/>
        <v>0</v>
      </c>
      <c r="K178" s="1583">
        <f t="shared" si="71"/>
        <v>0</v>
      </c>
      <c r="L178" s="1583">
        <f t="shared" si="71"/>
        <v>0</v>
      </c>
      <c r="M178" s="1583">
        <f t="shared" si="71"/>
        <v>0</v>
      </c>
      <c r="N178" s="1583">
        <f t="shared" si="71"/>
        <v>0</v>
      </c>
      <c r="O178" s="1583">
        <v>0</v>
      </c>
      <c r="P178" s="1583">
        <v>0</v>
      </c>
      <c r="Q178" s="1584">
        <v>0</v>
      </c>
      <c r="R178" s="1584"/>
      <c r="S178" s="972" t="str">
        <f>IFERROR(O178/#REF!-1,"")</f>
        <v/>
      </c>
      <c r="T178" s="1182"/>
      <c r="U178" s="1182"/>
      <c r="W178" s="1568"/>
    </row>
    <row r="179" spans="1:23">
      <c r="C179" s="1220"/>
      <c r="D179" s="1220"/>
      <c r="E179" s="1220"/>
      <c r="F179" s="1220"/>
      <c r="G179" s="1220"/>
      <c r="H179" s="1220"/>
      <c r="I179" s="1220"/>
      <c r="J179" s="1220"/>
      <c r="K179" s="1220"/>
      <c r="L179" s="1220"/>
      <c r="M179" s="1220"/>
      <c r="N179" s="1220"/>
      <c r="O179" s="1220"/>
      <c r="P179" s="10"/>
      <c r="Q179" s="10"/>
      <c r="R179" s="10"/>
      <c r="S179" s="645"/>
      <c r="T179" s="645"/>
    </row>
    <row r="180" spans="1:23" s="911" customFormat="1">
      <c r="C180" s="1532"/>
      <c r="D180" s="1532"/>
      <c r="E180" s="1532"/>
      <c r="F180" s="1532">
        <v>-1.6620760000078008</v>
      </c>
      <c r="G180" s="1532"/>
      <c r="H180" s="1532"/>
      <c r="I180" s="1532"/>
      <c r="J180" s="1532"/>
      <c r="K180" s="1532"/>
      <c r="L180" s="1532"/>
      <c r="M180" s="1532"/>
      <c r="N180" s="1532"/>
      <c r="O180" s="1532"/>
      <c r="P180" s="912"/>
      <c r="Q180" s="912"/>
      <c r="R180" s="912"/>
      <c r="T180" s="912"/>
      <c r="W180" s="1532"/>
    </row>
    <row r="181" spans="1:23" s="911" customFormat="1">
      <c r="C181" s="1532"/>
      <c r="D181" s="1532"/>
      <c r="E181" s="1532"/>
      <c r="F181" s="1532"/>
      <c r="G181" s="1532"/>
      <c r="H181" s="1532"/>
      <c r="I181" s="1532"/>
      <c r="J181" s="1532"/>
      <c r="K181" s="1532"/>
      <c r="L181" s="1532"/>
      <c r="M181" s="1532"/>
      <c r="N181" s="1532"/>
      <c r="O181" s="1532"/>
      <c r="P181" s="912"/>
      <c r="Q181" s="912"/>
      <c r="R181" s="912"/>
      <c r="T181" s="912"/>
      <c r="W181" s="1532"/>
    </row>
    <row r="182" spans="1:23" s="1343" customFormat="1">
      <c r="C182" s="1341"/>
      <c r="D182" s="1341"/>
      <c r="E182" s="1341"/>
      <c r="F182" s="1341"/>
      <c r="G182" s="1341"/>
      <c r="H182" s="1341"/>
      <c r="I182" s="1341"/>
      <c r="J182" s="1341"/>
      <c r="K182" s="1341"/>
      <c r="L182" s="1341"/>
      <c r="M182" s="1341"/>
      <c r="N182" s="1341"/>
      <c r="O182" s="1866"/>
      <c r="P182" s="1342"/>
      <c r="Q182" s="1342"/>
      <c r="R182" s="1342"/>
      <c r="T182" s="1342"/>
      <c r="W182" s="1366"/>
    </row>
    <row r="183" spans="1:23" s="1343" customFormat="1">
      <c r="C183" s="1341"/>
      <c r="D183" s="1341"/>
      <c r="E183" s="1341"/>
      <c r="F183" s="1341"/>
      <c r="G183" s="1341"/>
      <c r="H183" s="1341"/>
      <c r="I183" s="1341"/>
      <c r="J183" s="1341"/>
      <c r="K183" s="1341"/>
      <c r="L183" s="1341"/>
      <c r="M183" s="1341"/>
      <c r="N183" s="1341"/>
      <c r="O183" s="1341"/>
      <c r="P183" s="1342"/>
      <c r="Q183" s="1342"/>
      <c r="R183" s="1342"/>
      <c r="T183" s="1342"/>
      <c r="W183" s="1366"/>
    </row>
    <row r="184" spans="1:23">
      <c r="C184" s="1220"/>
      <c r="D184" s="1220"/>
      <c r="E184" s="1220"/>
      <c r="F184" s="1220"/>
      <c r="G184" s="1220"/>
      <c r="H184" s="1220"/>
      <c r="I184" s="1220"/>
      <c r="J184" s="1220"/>
      <c r="K184" s="1220"/>
      <c r="L184" s="1220"/>
      <c r="M184" s="1220"/>
      <c r="N184" s="1220"/>
      <c r="O184" s="1220"/>
      <c r="P184" s="645"/>
      <c r="Q184" s="645"/>
      <c r="R184" s="645"/>
      <c r="T184" s="645"/>
    </row>
    <row r="185" spans="1:23">
      <c r="C185" s="1220"/>
      <c r="D185" s="1220"/>
      <c r="E185" s="1220"/>
      <c r="F185" s="1220"/>
      <c r="G185" s="1220"/>
      <c r="H185" s="1220"/>
      <c r="I185" s="1220"/>
      <c r="J185" s="1220"/>
      <c r="K185" s="1220"/>
      <c r="L185" s="1220"/>
      <c r="M185" s="1220"/>
      <c r="N185" s="1220"/>
      <c r="O185" s="1220"/>
      <c r="P185" s="645"/>
      <c r="Q185" s="645"/>
      <c r="R185" s="645"/>
      <c r="T185" s="645"/>
    </row>
    <row r="186" spans="1:23">
      <c r="C186" s="1220"/>
      <c r="D186" s="1220"/>
      <c r="E186" s="1220"/>
      <c r="F186" s="1220"/>
      <c r="G186" s="1220"/>
      <c r="H186" s="1220"/>
      <c r="I186" s="1220"/>
      <c r="J186" s="1220"/>
      <c r="K186" s="1220"/>
      <c r="L186" s="1220"/>
      <c r="M186" s="1220"/>
      <c r="N186" s="1220"/>
      <c r="O186" s="1220"/>
      <c r="P186" s="645"/>
      <c r="Q186" s="645"/>
      <c r="R186" s="645"/>
      <c r="T186" s="645"/>
    </row>
    <row r="187" spans="1:23">
      <c r="C187" s="1220"/>
      <c r="D187" s="1220"/>
      <c r="E187" s="1220"/>
      <c r="F187" s="1220"/>
      <c r="G187" s="1220"/>
      <c r="H187" s="1220"/>
      <c r="I187" s="1220"/>
      <c r="J187" s="1220"/>
      <c r="K187" s="1220"/>
      <c r="L187" s="1220"/>
      <c r="M187" s="1220"/>
      <c r="N187" s="1220"/>
      <c r="O187" s="1220"/>
      <c r="P187" s="645"/>
      <c r="Q187" s="645"/>
      <c r="R187" s="645"/>
      <c r="T187" s="645"/>
    </row>
    <row r="188" spans="1:23" s="33" customFormat="1">
      <c r="C188" s="1220"/>
      <c r="D188" s="1220"/>
      <c r="E188" s="1220"/>
      <c r="F188" s="1220"/>
      <c r="G188" s="1220"/>
      <c r="H188" s="1220"/>
      <c r="I188" s="1220"/>
      <c r="J188" s="1220"/>
      <c r="K188" s="1220"/>
      <c r="L188" s="1220"/>
      <c r="M188" s="1220"/>
      <c r="N188" s="1220"/>
      <c r="O188" s="1220"/>
      <c r="P188" s="645"/>
      <c r="Q188" s="645"/>
      <c r="R188" s="645"/>
      <c r="T188" s="645"/>
      <c r="W188" s="1221"/>
    </row>
    <row r="189" spans="1:23" s="33" customFormat="1">
      <c r="C189" s="1220"/>
      <c r="D189" s="1220"/>
      <c r="E189" s="1220"/>
      <c r="F189" s="1220"/>
      <c r="G189" s="1220"/>
      <c r="H189" s="1220"/>
      <c r="I189" s="1220"/>
      <c r="J189" s="1220"/>
      <c r="K189" s="1220"/>
      <c r="L189" s="1220"/>
      <c r="M189" s="1220"/>
      <c r="N189" s="1220"/>
      <c r="O189" s="1220"/>
      <c r="P189" s="645"/>
      <c r="Q189" s="645"/>
      <c r="R189" s="645"/>
      <c r="T189" s="645"/>
      <c r="W189" s="1221"/>
    </row>
    <row r="190" spans="1:23" s="33" customFormat="1">
      <c r="C190" s="1220"/>
      <c r="D190" s="1220"/>
      <c r="E190" s="1220"/>
      <c r="F190" s="1220"/>
      <c r="G190" s="1220"/>
      <c r="H190" s="1220"/>
      <c r="I190" s="1220"/>
      <c r="J190" s="1220"/>
      <c r="K190" s="1220"/>
      <c r="L190" s="1220"/>
      <c r="M190" s="1220"/>
      <c r="N190" s="1220"/>
      <c r="O190" s="1220"/>
      <c r="P190" s="645"/>
      <c r="Q190" s="645"/>
      <c r="R190" s="645"/>
      <c r="T190" s="645"/>
      <c r="W190" s="1221"/>
    </row>
    <row r="191" spans="1:23" s="1364" customFormat="1">
      <c r="B191" s="1364" t="s">
        <v>277</v>
      </c>
      <c r="C191" s="1341">
        <f t="shared" ref="C191:N191" si="72">C25-C24</f>
        <v>3766.3975075139315</v>
      </c>
      <c r="D191" s="1341">
        <f t="shared" si="72"/>
        <v>3411.1920051177408</v>
      </c>
      <c r="E191" s="1341">
        <f t="shared" si="72"/>
        <v>3575.8849215483551</v>
      </c>
      <c r="F191" s="1341">
        <f t="shared" si="72"/>
        <v>3503.4633062663274</v>
      </c>
      <c r="G191" s="1341">
        <f t="shared" si="72"/>
        <v>3616.2661154487678</v>
      </c>
      <c r="H191" s="1341">
        <f t="shared" si="72"/>
        <v>3393.422109152456</v>
      </c>
      <c r="I191" s="1341">
        <f t="shared" si="72"/>
        <v>3291.7769034476123</v>
      </c>
      <c r="J191" s="1341">
        <f t="shared" si="72"/>
        <v>3172.1466874637649</v>
      </c>
      <c r="K191" s="1341">
        <f t="shared" si="72"/>
        <v>3018.0333410162461</v>
      </c>
      <c r="L191" s="1341">
        <f t="shared" si="72"/>
        <v>3166.0996119065908</v>
      </c>
      <c r="M191" s="1341">
        <f t="shared" si="72"/>
        <v>3103.1295894344462</v>
      </c>
      <c r="N191" s="1341">
        <f t="shared" si="72"/>
        <v>3522.1344171588894</v>
      </c>
      <c r="O191" s="1341"/>
      <c r="P191" s="1342"/>
      <c r="Q191" s="1342"/>
      <c r="R191" s="1342"/>
      <c r="T191" s="1342"/>
      <c r="W191" s="1366"/>
    </row>
    <row r="192" spans="1:23" s="1364" customFormat="1">
      <c r="B192" s="1364" t="s">
        <v>278</v>
      </c>
      <c r="C192" s="1341">
        <f t="shared" ref="C192:N192" si="73">SUM(C48,C62,C87,C112)-SUM(C61,C86,C111)</f>
        <v>257.53423384453595</v>
      </c>
      <c r="D192" s="1341">
        <f t="shared" si="73"/>
        <v>255.23603596370194</v>
      </c>
      <c r="E192" s="1341">
        <f t="shared" si="73"/>
        <v>260.24764562391385</v>
      </c>
      <c r="F192" s="1341">
        <f t="shared" si="73"/>
        <v>257.47416039218609</v>
      </c>
      <c r="G192" s="1341">
        <f t="shared" si="73"/>
        <v>246.32297813670945</v>
      </c>
      <c r="H192" s="1341">
        <f t="shared" si="73"/>
        <v>259.99376511892854</v>
      </c>
      <c r="I192" s="1341">
        <f t="shared" si="73"/>
        <v>258.34593521628284</v>
      </c>
      <c r="J192" s="1341">
        <f t="shared" si="73"/>
        <v>257.62916926854768</v>
      </c>
      <c r="K192" s="1341">
        <f t="shared" si="73"/>
        <v>259.47709931742889</v>
      </c>
      <c r="L192" s="1341">
        <f t="shared" si="73"/>
        <v>261.43498562430005</v>
      </c>
      <c r="M192" s="1341">
        <f t="shared" si="73"/>
        <v>262.58004193965775</v>
      </c>
      <c r="N192" s="1341">
        <f t="shared" si="73"/>
        <v>260.71528105145688</v>
      </c>
      <c r="O192" s="1341"/>
      <c r="P192" s="1342"/>
      <c r="Q192" s="1342"/>
      <c r="R192" s="1342"/>
      <c r="T192" s="1342"/>
      <c r="W192" s="1366"/>
    </row>
    <row r="193" spans="2:23" s="1364" customFormat="1">
      <c r="B193" s="1364" t="s">
        <v>279</v>
      </c>
      <c r="C193" s="1341">
        <f t="shared" ref="C193:N193" si="74">C140</f>
        <v>218.18988161285196</v>
      </c>
      <c r="D193" s="1341">
        <f t="shared" si="74"/>
        <v>200.32159953409541</v>
      </c>
      <c r="E193" s="1341">
        <f t="shared" si="74"/>
        <v>201.90695163116527</v>
      </c>
      <c r="F193" s="1341">
        <f t="shared" si="74"/>
        <v>198.35316882525012</v>
      </c>
      <c r="G193" s="1341">
        <f t="shared" si="74"/>
        <v>184.52397521517921</v>
      </c>
      <c r="H193" s="1341">
        <f t="shared" si="74"/>
        <v>196.21832448556208</v>
      </c>
      <c r="I193" s="1341">
        <f t="shared" si="74"/>
        <v>198.47829562464443</v>
      </c>
      <c r="J193" s="1341">
        <f t="shared" si="74"/>
        <v>186.45520170685893</v>
      </c>
      <c r="K193" s="1341">
        <f t="shared" si="74"/>
        <v>185.57252821533694</v>
      </c>
      <c r="L193" s="1341">
        <f t="shared" si="74"/>
        <v>186.75017219005795</v>
      </c>
      <c r="M193" s="1341">
        <f t="shared" si="74"/>
        <v>188.72445535870881</v>
      </c>
      <c r="N193" s="1341">
        <f t="shared" si="74"/>
        <v>207.0534951050451</v>
      </c>
      <c r="O193" s="1341"/>
      <c r="P193" s="1342"/>
      <c r="Q193" s="1342"/>
      <c r="R193" s="1342"/>
      <c r="T193" s="1342"/>
      <c r="W193" s="1366"/>
    </row>
    <row r="194" spans="2:23" s="1364" customFormat="1">
      <c r="B194" s="1364" t="s">
        <v>280</v>
      </c>
      <c r="C194" s="1341">
        <f t="shared" ref="C194:N194" si="75">C136</f>
        <v>4112.9716093090065</v>
      </c>
      <c r="D194" s="1341">
        <f t="shared" si="75"/>
        <v>3750.9235029023944</v>
      </c>
      <c r="E194" s="1341">
        <f t="shared" si="75"/>
        <v>4209.9646758002709</v>
      </c>
      <c r="F194" s="1341">
        <f t="shared" si="75"/>
        <v>4138.3718680517431</v>
      </c>
      <c r="G194" s="1341">
        <f t="shared" si="75"/>
        <v>4429.3896280202434</v>
      </c>
      <c r="H194" s="1341">
        <f t="shared" si="75"/>
        <v>4323.9469127221037</v>
      </c>
      <c r="I194" s="1341">
        <f t="shared" si="75"/>
        <v>4494.7703194091282</v>
      </c>
      <c r="J194" s="1341">
        <f t="shared" si="75"/>
        <v>4633.0632612793343</v>
      </c>
      <c r="K194" s="1341">
        <f t="shared" si="75"/>
        <v>4480.889449169581</v>
      </c>
      <c r="L194" s="1341">
        <f t="shared" si="75"/>
        <v>4702.2802971970441</v>
      </c>
      <c r="M194" s="1341">
        <f t="shared" si="75"/>
        <v>4505.9632450523914</v>
      </c>
      <c r="N194" s="1341">
        <f t="shared" si="75"/>
        <v>4825.1067640762476</v>
      </c>
      <c r="O194" s="1341"/>
      <c r="P194" s="1342"/>
      <c r="Q194" s="1342"/>
      <c r="R194" s="1342"/>
      <c r="T194" s="1342"/>
      <c r="W194" s="1366"/>
    </row>
    <row r="195" spans="2:23" s="1364" customFormat="1">
      <c r="B195" s="1364" t="s">
        <v>281</v>
      </c>
      <c r="C195" s="1365">
        <f t="shared" ref="C195:N195" si="76">C134</f>
        <v>500.40912718461271</v>
      </c>
      <c r="D195" s="1365">
        <f t="shared" si="76"/>
        <v>512.69495626807407</v>
      </c>
      <c r="E195" s="1365">
        <f t="shared" si="76"/>
        <v>544.4898175463187</v>
      </c>
      <c r="F195" s="1365">
        <f t="shared" si="76"/>
        <v>579.99647073181643</v>
      </c>
      <c r="G195" s="1365">
        <f t="shared" si="76"/>
        <v>601.84185122370923</v>
      </c>
      <c r="H195" s="1365">
        <f t="shared" si="76"/>
        <v>600.2711484203254</v>
      </c>
      <c r="I195" s="1365">
        <f t="shared" si="76"/>
        <v>662.46304776825048</v>
      </c>
      <c r="J195" s="1365">
        <f t="shared" si="76"/>
        <v>652.57413444760175</v>
      </c>
      <c r="K195" s="1365">
        <f t="shared" si="76"/>
        <v>628.76186545720111</v>
      </c>
      <c r="L195" s="1365">
        <f t="shared" si="76"/>
        <v>673.95144248318434</v>
      </c>
      <c r="M195" s="1365">
        <f t="shared" si="76"/>
        <v>631.00711989702097</v>
      </c>
      <c r="N195" s="1365">
        <f t="shared" si="76"/>
        <v>729.58682999388282</v>
      </c>
      <c r="O195" s="1366"/>
      <c r="P195" s="1367"/>
      <c r="Q195" s="1367"/>
      <c r="R195" s="1367"/>
      <c r="T195" s="1367"/>
      <c r="W195" s="1366"/>
    </row>
    <row r="196" spans="2:23" s="1364" customFormat="1">
      <c r="B196" s="1364" t="s">
        <v>282</v>
      </c>
      <c r="C196" s="1341">
        <f t="shared" ref="C196:N196" si="77">C135</f>
        <v>149.52926500000001</v>
      </c>
      <c r="D196" s="1341">
        <f t="shared" si="77"/>
        <v>147.37366699999998</v>
      </c>
      <c r="E196" s="1341">
        <f t="shared" si="77"/>
        <v>146.52926500000001</v>
      </c>
      <c r="F196" s="1341">
        <f t="shared" si="77"/>
        <v>146.52926500000001</v>
      </c>
      <c r="G196" s="1341">
        <f t="shared" si="77"/>
        <v>146.52926500000001</v>
      </c>
      <c r="H196" s="1341">
        <f t="shared" si="77"/>
        <v>146.52926500000001</v>
      </c>
      <c r="I196" s="1341">
        <f t="shared" si="77"/>
        <v>146.52926500000001</v>
      </c>
      <c r="J196" s="1341">
        <f t="shared" si="77"/>
        <v>146.52926500000001</v>
      </c>
      <c r="K196" s="1341">
        <f t="shared" si="77"/>
        <v>146.52926500000001</v>
      </c>
      <c r="L196" s="1341">
        <f t="shared" si="77"/>
        <v>146.52926500000001</v>
      </c>
      <c r="M196" s="1341">
        <f t="shared" si="77"/>
        <v>146.52926500000001</v>
      </c>
      <c r="N196" s="1341">
        <f t="shared" si="77"/>
        <v>146.52926500000001</v>
      </c>
      <c r="O196" s="1366"/>
      <c r="P196" s="1367"/>
      <c r="Q196" s="1367"/>
      <c r="R196" s="1367"/>
      <c r="T196" s="1367"/>
      <c r="W196" s="1366"/>
    </row>
    <row r="197" spans="2:23" s="1364" customFormat="1">
      <c r="B197" s="1364" t="s">
        <v>283</v>
      </c>
      <c r="C197" s="1341">
        <f t="shared" ref="C197:N197" si="78">SUM(C24,C61,C86,C111)+C168</f>
        <v>168.07908731140603</v>
      </c>
      <c r="D197" s="1341">
        <f t="shared" si="78"/>
        <v>153.62681612752982</v>
      </c>
      <c r="E197" s="1341">
        <f t="shared" si="78"/>
        <v>172.3654362450402</v>
      </c>
      <c r="F197" s="1341">
        <f t="shared" si="78"/>
        <v>169.86760106568732</v>
      </c>
      <c r="G197" s="1341">
        <f t="shared" si="78"/>
        <v>178.36322651577751</v>
      </c>
      <c r="H197" s="1341">
        <f t="shared" si="78"/>
        <v>175.47774060755572</v>
      </c>
      <c r="I197" s="1341">
        <f t="shared" si="78"/>
        <v>184.30863608398329</v>
      </c>
      <c r="J197" s="1341">
        <f t="shared" si="78"/>
        <v>187.48531321521872</v>
      </c>
      <c r="K197" s="1341">
        <f t="shared" si="78"/>
        <v>184.59574150663855</v>
      </c>
      <c r="L197" s="1341">
        <f t="shared" si="78"/>
        <v>194.00572624316953</v>
      </c>
      <c r="M197" s="1341">
        <f t="shared" si="78"/>
        <v>191.08650857328863</v>
      </c>
      <c r="N197" s="1341">
        <f t="shared" si="78"/>
        <v>203.54078664304103</v>
      </c>
      <c r="O197" s="1366"/>
      <c r="P197" s="1367"/>
      <c r="Q197" s="1367"/>
      <c r="R197" s="1367"/>
      <c r="T197" s="1367"/>
      <c r="W197" s="1366"/>
    </row>
    <row r="198" spans="2:23" s="1364" customFormat="1">
      <c r="B198" s="1364" t="s">
        <v>284</v>
      </c>
      <c r="C198" s="1341">
        <f t="shared" ref="C198:N198" si="79">C170</f>
        <v>186.97206160765609</v>
      </c>
      <c r="D198" s="1341">
        <f t="shared" si="79"/>
        <v>186.97206160765609</v>
      </c>
      <c r="E198" s="1341">
        <f t="shared" si="79"/>
        <v>186.97206160765609</v>
      </c>
      <c r="F198" s="1341">
        <f t="shared" si="79"/>
        <v>186.97206160765609</v>
      </c>
      <c r="G198" s="1341">
        <f t="shared" si="79"/>
        <v>186.97206160765609</v>
      </c>
      <c r="H198" s="1341">
        <f t="shared" si="79"/>
        <v>187.97206160765609</v>
      </c>
      <c r="I198" s="1341">
        <f t="shared" si="79"/>
        <v>186.97206160765609</v>
      </c>
      <c r="J198" s="1341">
        <f t="shared" si="79"/>
        <v>187.97206160765609</v>
      </c>
      <c r="K198" s="1341">
        <f t="shared" si="79"/>
        <v>186.97206160765609</v>
      </c>
      <c r="L198" s="1341">
        <f t="shared" si="79"/>
        <v>186.97206160765609</v>
      </c>
      <c r="M198" s="1341">
        <f t="shared" si="79"/>
        <v>186.97206160765609</v>
      </c>
      <c r="N198" s="1341">
        <f t="shared" si="79"/>
        <v>187.97206160765609</v>
      </c>
      <c r="O198" s="1366"/>
      <c r="P198" s="1367"/>
      <c r="Q198" s="1367"/>
      <c r="R198" s="1367"/>
      <c r="T198" s="1367"/>
      <c r="W198" s="1366"/>
    </row>
    <row r="199" spans="2:23" s="1364" customFormat="1">
      <c r="B199" s="1364" t="s">
        <v>203</v>
      </c>
      <c r="C199" s="1341">
        <f t="shared" ref="C199:N199" si="80">SUM(C33,C70,C95,C120)</f>
        <v>25.86778386521161</v>
      </c>
      <c r="D199" s="1341">
        <f t="shared" si="80"/>
        <v>25.091963720350986</v>
      </c>
      <c r="E199" s="1341">
        <f t="shared" si="80"/>
        <v>25.786952933768671</v>
      </c>
      <c r="F199" s="1341">
        <f t="shared" si="80"/>
        <v>31.702398778429906</v>
      </c>
      <c r="G199" s="1341">
        <f t="shared" si="80"/>
        <v>25.355358529130797</v>
      </c>
      <c r="H199" s="1341">
        <f t="shared" si="80"/>
        <v>25.314939842259133</v>
      </c>
      <c r="I199" s="1341">
        <f t="shared" si="80"/>
        <v>25.439111723495724</v>
      </c>
      <c r="J199" s="1341">
        <f t="shared" si="80"/>
        <v>25.374269095721512</v>
      </c>
      <c r="K199" s="1341">
        <f t="shared" si="80"/>
        <v>24.964241444203136</v>
      </c>
      <c r="L199" s="1341">
        <f t="shared" si="80"/>
        <v>25.075449755646716</v>
      </c>
      <c r="M199" s="1341">
        <f t="shared" si="80"/>
        <v>24.823586707335217</v>
      </c>
      <c r="N199" s="1341">
        <f t="shared" si="80"/>
        <v>24.96030306338432</v>
      </c>
      <c r="O199" s="1366"/>
      <c r="P199" s="1367"/>
      <c r="Q199" s="1367"/>
      <c r="R199" s="1367"/>
      <c r="T199" s="1367"/>
      <c r="W199" s="1366"/>
    </row>
    <row r="200" spans="2:23" s="1364" customFormat="1">
      <c r="B200" s="1364" t="s">
        <v>285</v>
      </c>
      <c r="C200" s="1341">
        <f t="shared" ref="C200:N200" si="81">SUM(C16,C44,C76,C101,C131)</f>
        <v>69.124425821730284</v>
      </c>
      <c r="D200" s="1341">
        <f t="shared" si="81"/>
        <v>66.675996116255206</v>
      </c>
      <c r="E200" s="1341">
        <f t="shared" si="81"/>
        <v>76.977133007860346</v>
      </c>
      <c r="F200" s="1341">
        <f t="shared" si="81"/>
        <v>77.793542218709376</v>
      </c>
      <c r="G200" s="1341">
        <f t="shared" si="81"/>
        <v>84.885056608337393</v>
      </c>
      <c r="H200" s="1341">
        <f t="shared" si="81"/>
        <v>85.525549926712046</v>
      </c>
      <c r="I200" s="1341">
        <f t="shared" si="81"/>
        <v>92.95748866215844</v>
      </c>
      <c r="J200" s="1341">
        <f t="shared" si="81"/>
        <v>97.006247086125143</v>
      </c>
      <c r="K200" s="1341">
        <f t="shared" si="81"/>
        <v>97.377214042647864</v>
      </c>
      <c r="L200" s="1341">
        <f t="shared" si="81"/>
        <v>105.3310791639211</v>
      </c>
      <c r="M200" s="1341">
        <f t="shared" si="81"/>
        <v>105.51699290104199</v>
      </c>
      <c r="N200" s="1341">
        <f t="shared" si="81"/>
        <v>113.82938005975684</v>
      </c>
      <c r="O200" s="1366"/>
      <c r="P200" s="1367"/>
      <c r="Q200" s="1367"/>
      <c r="R200" s="1367"/>
      <c r="T200" s="1367"/>
      <c r="W200" s="1366"/>
    </row>
    <row r="201" spans="2:23" s="1364" customFormat="1">
      <c r="B201" s="1364" t="s">
        <v>286</v>
      </c>
      <c r="C201" s="1366">
        <f>SUM(C191:C200)</f>
        <v>9455.074983070941</v>
      </c>
      <c r="D201" s="1366">
        <f t="shared" ref="D201:N201" si="82">SUM(D191:D200)</f>
        <v>8710.108604357798</v>
      </c>
      <c r="E201" s="1366">
        <f t="shared" si="82"/>
        <v>9401.1248609443483</v>
      </c>
      <c r="F201" s="1366">
        <f t="shared" si="82"/>
        <v>9290.5238429378041</v>
      </c>
      <c r="G201" s="1366">
        <f t="shared" si="82"/>
        <v>9700.449516305509</v>
      </c>
      <c r="H201" s="1366">
        <f t="shared" si="82"/>
        <v>9394.6718168835559</v>
      </c>
      <c r="I201" s="1366">
        <f t="shared" si="82"/>
        <v>9542.0410645432094</v>
      </c>
      <c r="J201" s="1366">
        <f t="shared" si="82"/>
        <v>9546.2356101708265</v>
      </c>
      <c r="K201" s="1366">
        <f t="shared" si="82"/>
        <v>9213.1728067769382</v>
      </c>
      <c r="L201" s="1366">
        <f t="shared" si="82"/>
        <v>9648.4300911715691</v>
      </c>
      <c r="M201" s="1366">
        <f t="shared" si="82"/>
        <v>9346.3328664715464</v>
      </c>
      <c r="N201" s="1366">
        <f t="shared" si="82"/>
        <v>10221.428583759358</v>
      </c>
      <c r="O201" s="1366"/>
      <c r="P201" s="1367"/>
      <c r="Q201" s="1367"/>
      <c r="R201" s="1367"/>
      <c r="T201" s="1367"/>
      <c r="W201" s="1366"/>
    </row>
    <row r="202" spans="2:23" s="1364" customFormat="1">
      <c r="C202" s="1366">
        <f t="shared" ref="C202:N202" si="83">C7-C201</f>
        <v>72.014084819209529</v>
      </c>
      <c r="D202" s="1366">
        <f t="shared" si="83"/>
        <v>72.014084819209529</v>
      </c>
      <c r="E202" s="1366">
        <f t="shared" si="83"/>
        <v>72.014084819209529</v>
      </c>
      <c r="F202" s="1366">
        <f t="shared" si="83"/>
        <v>72.014084819209529</v>
      </c>
      <c r="G202" s="1366">
        <f t="shared" si="83"/>
        <v>72.014084819211348</v>
      </c>
      <c r="H202" s="1366">
        <f t="shared" si="83"/>
        <v>72.014084819209529</v>
      </c>
      <c r="I202" s="1366">
        <f t="shared" si="83"/>
        <v>72.014084819211348</v>
      </c>
      <c r="J202" s="1366">
        <f t="shared" si="83"/>
        <v>72.014084819209529</v>
      </c>
      <c r="K202" s="1366">
        <f t="shared" si="83"/>
        <v>72.014084819209529</v>
      </c>
      <c r="L202" s="1366">
        <f t="shared" si="83"/>
        <v>72.014084819211348</v>
      </c>
      <c r="M202" s="1366">
        <f t="shared" si="83"/>
        <v>72.01408481920771</v>
      </c>
      <c r="N202" s="1366">
        <f t="shared" si="83"/>
        <v>72.014084819211348</v>
      </c>
      <c r="O202" s="1366"/>
      <c r="P202" s="1367"/>
      <c r="Q202" s="1367"/>
      <c r="R202" s="1367"/>
      <c r="T202" s="1367"/>
      <c r="W202" s="1366"/>
    </row>
    <row r="203" spans="2:23" s="33" customFormat="1">
      <c r="C203" s="1221"/>
      <c r="D203" s="1221"/>
      <c r="E203" s="1221"/>
      <c r="F203" s="1221"/>
      <c r="G203" s="1221"/>
      <c r="H203" s="1221"/>
      <c r="I203" s="1221"/>
      <c r="J203" s="1221"/>
      <c r="K203" s="1221"/>
      <c r="L203" s="1221"/>
      <c r="M203" s="1221"/>
      <c r="N203" s="1221"/>
      <c r="O203" s="1221"/>
      <c r="P203" s="106"/>
      <c r="Q203" s="106"/>
      <c r="R203" s="106"/>
      <c r="T203" s="106"/>
      <c r="W203" s="1221"/>
    </row>
    <row r="204" spans="2:23" s="33" customFormat="1">
      <c r="C204" s="1221"/>
      <c r="D204" s="1221"/>
      <c r="E204" s="1221"/>
      <c r="F204" s="1221"/>
      <c r="G204" s="1221"/>
      <c r="H204" s="1221"/>
      <c r="I204" s="1221"/>
      <c r="J204" s="1221"/>
      <c r="K204" s="1221"/>
      <c r="L204" s="1221"/>
      <c r="M204" s="1221"/>
      <c r="N204" s="1221"/>
      <c r="O204" s="1221"/>
      <c r="P204" s="106"/>
      <c r="Q204" s="106"/>
      <c r="R204" s="106"/>
      <c r="T204" s="106"/>
      <c r="W204" s="1221"/>
    </row>
    <row r="205" spans="2:23" s="33" customFormat="1">
      <c r="C205" s="1221"/>
      <c r="D205" s="1221"/>
      <c r="E205" s="1221"/>
      <c r="F205" s="1221"/>
      <c r="G205" s="1221"/>
      <c r="H205" s="1221"/>
      <c r="I205" s="1221"/>
      <c r="J205" s="1221"/>
      <c r="K205" s="1221"/>
      <c r="L205" s="1221"/>
      <c r="M205" s="1221"/>
      <c r="N205" s="1221"/>
      <c r="O205" s="1221"/>
      <c r="P205" s="106"/>
      <c r="Q205" s="106"/>
      <c r="R205" s="106"/>
      <c r="T205" s="106"/>
      <c r="W205" s="1221"/>
    </row>
    <row r="206" spans="2:23" s="33" customFormat="1">
      <c r="C206" s="1221"/>
      <c r="D206" s="1221"/>
      <c r="E206" s="1221"/>
      <c r="F206" s="1221"/>
      <c r="G206" s="1221"/>
      <c r="H206" s="1221"/>
      <c r="I206" s="1221"/>
      <c r="J206" s="1221"/>
      <c r="K206" s="1221"/>
      <c r="L206" s="1221"/>
      <c r="M206" s="1221"/>
      <c r="N206" s="1221"/>
      <c r="O206" s="1221"/>
      <c r="P206" s="106"/>
      <c r="Q206" s="106"/>
      <c r="R206" s="106"/>
      <c r="T206" s="106"/>
      <c r="W206" s="1221"/>
    </row>
    <row r="207" spans="2:23" s="33" customFormat="1">
      <c r="C207" s="1221"/>
      <c r="D207" s="1221"/>
      <c r="E207" s="1221"/>
      <c r="F207" s="1221"/>
      <c r="G207" s="1221"/>
      <c r="H207" s="1221"/>
      <c r="I207" s="1221"/>
      <c r="J207" s="1221"/>
      <c r="K207" s="1221"/>
      <c r="L207" s="1221"/>
      <c r="M207" s="1221"/>
      <c r="N207" s="1221"/>
      <c r="O207" s="1221"/>
      <c r="P207" s="106"/>
      <c r="Q207" s="106"/>
      <c r="R207" s="106"/>
      <c r="T207" s="106"/>
      <c r="W207" s="1221"/>
    </row>
    <row r="208" spans="2:23" s="33" customFormat="1">
      <c r="C208" s="1221"/>
      <c r="D208" s="1221"/>
      <c r="E208" s="1221"/>
      <c r="F208" s="1221"/>
      <c r="G208" s="1221"/>
      <c r="H208" s="1221"/>
      <c r="I208" s="1221"/>
      <c r="J208" s="1221"/>
      <c r="K208" s="1221"/>
      <c r="L208" s="1221"/>
      <c r="M208" s="1221"/>
      <c r="N208" s="1221"/>
      <c r="O208" s="1221"/>
      <c r="P208" s="106"/>
      <c r="Q208" s="106"/>
      <c r="R208" s="106"/>
      <c r="T208" s="106"/>
      <c r="W208" s="1221"/>
    </row>
    <row r="209" spans="3:23" s="33" customFormat="1">
      <c r="C209" s="1221"/>
      <c r="D209" s="1221"/>
      <c r="E209" s="1221"/>
      <c r="F209" s="1221"/>
      <c r="G209" s="1221"/>
      <c r="H209" s="1221"/>
      <c r="I209" s="1221"/>
      <c r="J209" s="1221"/>
      <c r="K209" s="1221"/>
      <c r="L209" s="1221"/>
      <c r="M209" s="1221"/>
      <c r="N209" s="1221"/>
      <c r="O209" s="1221"/>
      <c r="P209" s="106"/>
      <c r="Q209" s="106"/>
      <c r="R209" s="106"/>
      <c r="T209" s="106"/>
      <c r="W209" s="1221"/>
    </row>
    <row r="210" spans="3:23" s="33" customFormat="1">
      <c r="C210" s="1221"/>
      <c r="D210" s="1221"/>
      <c r="E210" s="1221"/>
      <c r="F210" s="1221"/>
      <c r="G210" s="1221"/>
      <c r="H210" s="1221"/>
      <c r="I210" s="1221"/>
      <c r="J210" s="1221"/>
      <c r="K210" s="1221"/>
      <c r="L210" s="1221"/>
      <c r="M210" s="1221"/>
      <c r="N210" s="1221"/>
      <c r="O210" s="1221"/>
      <c r="P210" s="106"/>
      <c r="Q210" s="106"/>
      <c r="R210" s="106"/>
      <c r="T210" s="106"/>
      <c r="W210" s="1221"/>
    </row>
    <row r="211" spans="3:23" s="33" customFormat="1">
      <c r="C211" s="1221"/>
      <c r="D211" s="1221"/>
      <c r="E211" s="1221"/>
      <c r="F211" s="1221"/>
      <c r="G211" s="1221"/>
      <c r="H211" s="1221"/>
      <c r="I211" s="1221"/>
      <c r="J211" s="1221"/>
      <c r="K211" s="1221"/>
      <c r="L211" s="1221"/>
      <c r="M211" s="1221"/>
      <c r="N211" s="1221"/>
      <c r="O211" s="1221"/>
      <c r="P211" s="106"/>
      <c r="Q211" s="106"/>
      <c r="R211" s="106"/>
      <c r="T211" s="106"/>
      <c r="W211" s="1221"/>
    </row>
    <row r="212" spans="3:23" s="33" customFormat="1">
      <c r="C212" s="1221"/>
      <c r="D212" s="1221"/>
      <c r="E212" s="1221"/>
      <c r="F212" s="1221"/>
      <c r="G212" s="1221"/>
      <c r="H212" s="1221"/>
      <c r="I212" s="1221"/>
      <c r="J212" s="1221"/>
      <c r="K212" s="1221"/>
      <c r="L212" s="1221"/>
      <c r="M212" s="1221"/>
      <c r="N212" s="1221"/>
      <c r="O212" s="1221"/>
      <c r="P212" s="106"/>
      <c r="Q212" s="106"/>
      <c r="R212" s="106"/>
      <c r="T212" s="106"/>
      <c r="W212" s="1221"/>
    </row>
    <row r="213" spans="3:23" s="33" customFormat="1">
      <c r="C213" s="1221"/>
      <c r="D213" s="1221"/>
      <c r="E213" s="1221"/>
      <c r="F213" s="1221"/>
      <c r="G213" s="1221"/>
      <c r="H213" s="1221"/>
      <c r="I213" s="1221"/>
      <c r="J213" s="1221"/>
      <c r="K213" s="1221"/>
      <c r="L213" s="1221"/>
      <c r="M213" s="1221"/>
      <c r="N213" s="1221"/>
      <c r="O213" s="1221"/>
      <c r="P213" s="106"/>
      <c r="Q213" s="106"/>
      <c r="R213" s="106"/>
      <c r="T213" s="106"/>
      <c r="W213" s="1221"/>
    </row>
    <row r="214" spans="3:23" s="33" customFormat="1">
      <c r="C214" s="1221"/>
      <c r="D214" s="1221"/>
      <c r="E214" s="1221"/>
      <c r="F214" s="1221"/>
      <c r="G214" s="1221"/>
      <c r="H214" s="1221"/>
      <c r="I214" s="1221"/>
      <c r="J214" s="1221"/>
      <c r="K214" s="1221"/>
      <c r="L214" s="1221"/>
      <c r="M214" s="1221"/>
      <c r="N214" s="1221"/>
      <c r="O214" s="1221"/>
      <c r="P214" s="106"/>
      <c r="Q214" s="106"/>
      <c r="R214" s="106"/>
      <c r="T214" s="106"/>
      <c r="W214" s="1221"/>
    </row>
    <row r="215" spans="3:23" s="33" customFormat="1">
      <c r="C215" s="1221"/>
      <c r="D215" s="1221"/>
      <c r="E215" s="1221"/>
      <c r="F215" s="1221"/>
      <c r="G215" s="1221"/>
      <c r="H215" s="1221"/>
      <c r="I215" s="1221"/>
      <c r="J215" s="1221"/>
      <c r="K215" s="1221"/>
      <c r="L215" s="1221"/>
      <c r="M215" s="1221"/>
      <c r="N215" s="1221"/>
      <c r="O215" s="1221"/>
      <c r="P215" s="106"/>
      <c r="Q215" s="106"/>
      <c r="R215" s="106"/>
      <c r="T215" s="106"/>
      <c r="W215" s="1221"/>
    </row>
    <row r="216" spans="3:23" s="33" customFormat="1">
      <c r="C216" s="1221"/>
      <c r="D216" s="1221"/>
      <c r="E216" s="1221"/>
      <c r="F216" s="1221"/>
      <c r="G216" s="1221"/>
      <c r="H216" s="1221"/>
      <c r="I216" s="1221"/>
      <c r="J216" s="1221"/>
      <c r="K216" s="1221"/>
      <c r="L216" s="1221"/>
      <c r="M216" s="1221"/>
      <c r="N216" s="1221"/>
      <c r="O216" s="1221"/>
      <c r="P216" s="106"/>
      <c r="Q216" s="106"/>
      <c r="R216" s="106"/>
      <c r="T216" s="106"/>
      <c r="W216" s="1221"/>
    </row>
    <row r="217" spans="3:23" s="33" customFormat="1">
      <c r="C217" s="1221"/>
      <c r="D217" s="1221"/>
      <c r="E217" s="1221"/>
      <c r="F217" s="1221"/>
      <c r="G217" s="1221"/>
      <c r="H217" s="1221"/>
      <c r="I217" s="1221"/>
      <c r="J217" s="1221"/>
      <c r="K217" s="1221"/>
      <c r="L217" s="1221"/>
      <c r="M217" s="1221"/>
      <c r="N217" s="1221"/>
      <c r="O217" s="1221"/>
      <c r="P217" s="106"/>
      <c r="Q217" s="106"/>
      <c r="R217" s="106"/>
      <c r="T217" s="106"/>
      <c r="W217" s="1221"/>
    </row>
    <row r="218" spans="3:23" s="33" customFormat="1">
      <c r="C218" s="1221"/>
      <c r="D218" s="1221"/>
      <c r="E218" s="1221"/>
      <c r="F218" s="1221"/>
      <c r="G218" s="1221"/>
      <c r="H218" s="1221"/>
      <c r="I218" s="1221"/>
      <c r="J218" s="1221"/>
      <c r="K218" s="1221"/>
      <c r="L218" s="1221"/>
      <c r="M218" s="1221"/>
      <c r="N218" s="1221"/>
      <c r="O218" s="1221"/>
      <c r="P218" s="106"/>
      <c r="Q218" s="106"/>
      <c r="R218" s="106"/>
      <c r="T218" s="106"/>
      <c r="W218" s="1221"/>
    </row>
    <row r="219" spans="3:23" s="33" customFormat="1">
      <c r="C219" s="1221"/>
      <c r="D219" s="1221"/>
      <c r="E219" s="1221"/>
      <c r="F219" s="1221"/>
      <c r="G219" s="1221"/>
      <c r="H219" s="1221"/>
      <c r="I219" s="1221"/>
      <c r="J219" s="1221"/>
      <c r="K219" s="1221"/>
      <c r="L219" s="1221"/>
      <c r="M219" s="1221"/>
      <c r="N219" s="1221"/>
      <c r="O219" s="1221"/>
      <c r="P219" s="106"/>
      <c r="Q219" s="106"/>
      <c r="R219" s="106"/>
      <c r="T219" s="106"/>
      <c r="W219" s="1221"/>
    </row>
    <row r="220" spans="3:23" s="33" customFormat="1">
      <c r="C220" s="1221"/>
      <c r="D220" s="1221"/>
      <c r="E220" s="1221"/>
      <c r="F220" s="1221"/>
      <c r="G220" s="1221"/>
      <c r="H220" s="1221"/>
      <c r="I220" s="1221"/>
      <c r="J220" s="1221"/>
      <c r="K220" s="1221"/>
      <c r="L220" s="1221"/>
      <c r="M220" s="1221"/>
      <c r="N220" s="1221"/>
      <c r="O220" s="1221"/>
      <c r="P220" s="106"/>
      <c r="Q220" s="106"/>
      <c r="R220" s="106"/>
      <c r="T220" s="106"/>
      <c r="W220" s="1221"/>
    </row>
    <row r="221" spans="3:23" s="33" customFormat="1">
      <c r="C221" s="1221"/>
      <c r="D221" s="1221"/>
      <c r="E221" s="1221"/>
      <c r="F221" s="1221"/>
      <c r="G221" s="1221"/>
      <c r="H221" s="1221"/>
      <c r="I221" s="1221"/>
      <c r="J221" s="1221"/>
      <c r="K221" s="1221"/>
      <c r="L221" s="1221"/>
      <c r="M221" s="1221"/>
      <c r="N221" s="1221"/>
      <c r="O221" s="1221"/>
      <c r="P221" s="106"/>
      <c r="Q221" s="106"/>
      <c r="R221" s="106"/>
      <c r="T221" s="106"/>
      <c r="W221" s="1221"/>
    </row>
    <row r="222" spans="3:23" s="33" customFormat="1">
      <c r="C222" s="1221"/>
      <c r="D222" s="1221"/>
      <c r="E222" s="1221"/>
      <c r="F222" s="1221"/>
      <c r="G222" s="1221"/>
      <c r="H222" s="1221"/>
      <c r="I222" s="1221"/>
      <c r="J222" s="1221"/>
      <c r="K222" s="1221"/>
      <c r="L222" s="1221"/>
      <c r="M222" s="1221"/>
      <c r="N222" s="1221"/>
      <c r="O222" s="1221"/>
      <c r="P222" s="106"/>
      <c r="Q222" s="106"/>
      <c r="R222" s="106"/>
      <c r="T222" s="106"/>
      <c r="W222" s="1221"/>
    </row>
    <row r="223" spans="3:23" s="33" customFormat="1">
      <c r="C223" s="1221"/>
      <c r="D223" s="1221"/>
      <c r="E223" s="1221"/>
      <c r="F223" s="1221"/>
      <c r="G223" s="1221"/>
      <c r="H223" s="1221"/>
      <c r="I223" s="1221"/>
      <c r="J223" s="1221"/>
      <c r="K223" s="1221"/>
      <c r="L223" s="1221"/>
      <c r="M223" s="1221"/>
      <c r="N223" s="1221"/>
      <c r="O223" s="1221"/>
      <c r="P223" s="106"/>
      <c r="Q223" s="106"/>
      <c r="R223" s="106"/>
      <c r="T223" s="106"/>
      <c r="W223" s="1221"/>
    </row>
    <row r="224" spans="3:23" s="33" customFormat="1">
      <c r="C224" s="1221"/>
      <c r="D224" s="1221"/>
      <c r="E224" s="1221"/>
      <c r="F224" s="1221"/>
      <c r="G224" s="1221"/>
      <c r="H224" s="1221"/>
      <c r="I224" s="1221"/>
      <c r="J224" s="1221"/>
      <c r="K224" s="1221"/>
      <c r="L224" s="1221"/>
      <c r="M224" s="1221"/>
      <c r="N224" s="1221"/>
      <c r="O224" s="1221"/>
      <c r="P224" s="106"/>
      <c r="Q224" s="106"/>
      <c r="R224" s="106"/>
      <c r="T224" s="106"/>
      <c r="W224" s="1221"/>
    </row>
    <row r="225" spans="3:23" s="33" customFormat="1">
      <c r="C225" s="1221"/>
      <c r="D225" s="1221"/>
      <c r="E225" s="1221"/>
      <c r="F225" s="1221"/>
      <c r="G225" s="1221"/>
      <c r="H225" s="1221"/>
      <c r="I225" s="1221"/>
      <c r="J225" s="1221"/>
      <c r="K225" s="1221"/>
      <c r="L225" s="1221"/>
      <c r="M225" s="1221"/>
      <c r="N225" s="1221"/>
      <c r="O225" s="1221"/>
      <c r="P225" s="106"/>
      <c r="Q225" s="106"/>
      <c r="R225" s="106"/>
      <c r="T225" s="106"/>
      <c r="W225" s="1221"/>
    </row>
    <row r="226" spans="3:23" s="33" customFormat="1">
      <c r="C226" s="1221"/>
      <c r="D226" s="1221"/>
      <c r="E226" s="1221"/>
      <c r="F226" s="1221"/>
      <c r="G226" s="1221"/>
      <c r="H226" s="1221"/>
      <c r="I226" s="1221"/>
      <c r="J226" s="1221"/>
      <c r="K226" s="1221"/>
      <c r="L226" s="1221"/>
      <c r="M226" s="1221"/>
      <c r="N226" s="1221"/>
      <c r="O226" s="1221"/>
      <c r="P226" s="106"/>
      <c r="Q226" s="106"/>
      <c r="R226" s="106"/>
      <c r="T226" s="106"/>
      <c r="W226" s="1221"/>
    </row>
    <row r="227" spans="3:23" s="33" customFormat="1">
      <c r="C227" s="1221"/>
      <c r="D227" s="1221"/>
      <c r="E227" s="1221"/>
      <c r="F227" s="1221"/>
      <c r="G227" s="1221"/>
      <c r="H227" s="1221"/>
      <c r="I227" s="1221"/>
      <c r="J227" s="1221"/>
      <c r="K227" s="1221"/>
      <c r="L227" s="1221"/>
      <c r="M227" s="1221"/>
      <c r="N227" s="1221"/>
      <c r="O227" s="1221"/>
      <c r="P227" s="106"/>
      <c r="Q227" s="106"/>
      <c r="R227" s="106"/>
      <c r="T227" s="106"/>
      <c r="W227" s="1221"/>
    </row>
    <row r="228" spans="3:23" s="33" customFormat="1">
      <c r="C228" s="1221"/>
      <c r="D228" s="1221"/>
      <c r="E228" s="1221"/>
      <c r="F228" s="1221"/>
      <c r="G228" s="1221"/>
      <c r="H228" s="1221"/>
      <c r="I228" s="1221"/>
      <c r="J228" s="1221"/>
      <c r="K228" s="1221"/>
      <c r="L228" s="1221"/>
      <c r="M228" s="1221"/>
      <c r="N228" s="1221"/>
      <c r="O228" s="1221"/>
      <c r="P228" s="106"/>
      <c r="Q228" s="106"/>
      <c r="R228" s="106"/>
      <c r="T228" s="106"/>
      <c r="W228" s="1221"/>
    </row>
    <row r="229" spans="3:23" s="33" customFormat="1">
      <c r="C229" s="1221"/>
      <c r="D229" s="1221"/>
      <c r="E229" s="1221"/>
      <c r="F229" s="1221"/>
      <c r="G229" s="1221"/>
      <c r="H229" s="1221"/>
      <c r="I229" s="1221"/>
      <c r="J229" s="1221"/>
      <c r="K229" s="1221"/>
      <c r="L229" s="1221"/>
      <c r="M229" s="1221"/>
      <c r="N229" s="1221"/>
      <c r="O229" s="1221"/>
      <c r="P229" s="106"/>
      <c r="Q229" s="106"/>
      <c r="R229" s="106"/>
      <c r="T229" s="106"/>
      <c r="W229" s="1221"/>
    </row>
    <row r="230" spans="3:23" s="33" customFormat="1">
      <c r="C230" s="1221"/>
      <c r="D230" s="1221"/>
      <c r="E230" s="1221"/>
      <c r="F230" s="1221"/>
      <c r="G230" s="1221"/>
      <c r="H230" s="1221"/>
      <c r="I230" s="1221"/>
      <c r="J230" s="1221"/>
      <c r="K230" s="1221"/>
      <c r="L230" s="1221"/>
      <c r="M230" s="1221"/>
      <c r="N230" s="1221"/>
      <c r="O230" s="1221"/>
      <c r="P230" s="106"/>
      <c r="Q230" s="106"/>
      <c r="R230" s="106"/>
      <c r="T230" s="106"/>
      <c r="W230" s="1221"/>
    </row>
    <row r="231" spans="3:23" s="33" customFormat="1">
      <c r="C231" s="1221"/>
      <c r="D231" s="1221"/>
      <c r="E231" s="1221"/>
      <c r="F231" s="1221"/>
      <c r="G231" s="1221"/>
      <c r="H231" s="1221"/>
      <c r="I231" s="1221"/>
      <c r="J231" s="1221"/>
      <c r="K231" s="1221"/>
      <c r="L231" s="1221"/>
      <c r="M231" s="1221"/>
      <c r="N231" s="1221"/>
      <c r="O231" s="1221"/>
      <c r="P231" s="106"/>
      <c r="Q231" s="106"/>
      <c r="R231" s="106"/>
      <c r="T231" s="106"/>
      <c r="W231" s="1221"/>
    </row>
    <row r="232" spans="3:23" s="33" customFormat="1">
      <c r="C232" s="1221"/>
      <c r="D232" s="1221"/>
      <c r="E232" s="1221"/>
      <c r="F232" s="1221"/>
      <c r="G232" s="1221"/>
      <c r="H232" s="1221"/>
      <c r="I232" s="1221"/>
      <c r="J232" s="1221"/>
      <c r="K232" s="1221"/>
      <c r="L232" s="1221"/>
      <c r="M232" s="1221"/>
      <c r="N232" s="1221"/>
      <c r="O232" s="1221"/>
      <c r="P232" s="106"/>
      <c r="Q232" s="106"/>
      <c r="R232" s="106"/>
      <c r="T232" s="106"/>
      <c r="W232" s="1221"/>
    </row>
    <row r="233" spans="3:23" s="33" customFormat="1">
      <c r="C233" s="1221"/>
      <c r="D233" s="1221"/>
      <c r="E233" s="1221"/>
      <c r="F233" s="1221"/>
      <c r="G233" s="1221"/>
      <c r="H233" s="1221"/>
      <c r="I233" s="1221"/>
      <c r="J233" s="1221"/>
      <c r="K233" s="1221"/>
      <c r="L233" s="1221"/>
      <c r="M233" s="1221"/>
      <c r="N233" s="1221"/>
      <c r="O233" s="1221"/>
      <c r="P233" s="106"/>
      <c r="Q233" s="106"/>
      <c r="R233" s="106"/>
      <c r="T233" s="106"/>
      <c r="W233" s="1221"/>
    </row>
    <row r="234" spans="3:23" s="33" customFormat="1">
      <c r="C234" s="1221"/>
      <c r="D234" s="1221"/>
      <c r="E234" s="1221"/>
      <c r="F234" s="1221"/>
      <c r="G234" s="1221"/>
      <c r="H234" s="1221"/>
      <c r="I234" s="1221"/>
      <c r="J234" s="1221"/>
      <c r="K234" s="1221"/>
      <c r="L234" s="1221"/>
      <c r="M234" s="1221"/>
      <c r="N234" s="1221"/>
      <c r="O234" s="1221"/>
      <c r="P234" s="106"/>
      <c r="Q234" s="106"/>
      <c r="R234" s="106"/>
      <c r="T234" s="106"/>
      <c r="W234" s="1221"/>
    </row>
    <row r="235" spans="3:23" s="33" customFormat="1">
      <c r="C235" s="1221"/>
      <c r="D235" s="1221"/>
      <c r="E235" s="1221"/>
      <c r="F235" s="1221"/>
      <c r="G235" s="1221"/>
      <c r="H235" s="1221"/>
      <c r="I235" s="1221"/>
      <c r="J235" s="1221"/>
      <c r="K235" s="1221"/>
      <c r="L235" s="1221"/>
      <c r="M235" s="1221"/>
      <c r="N235" s="1221"/>
      <c r="O235" s="1221"/>
      <c r="P235" s="106"/>
      <c r="Q235" s="106"/>
      <c r="R235" s="106"/>
      <c r="T235" s="106"/>
      <c r="W235" s="1221"/>
    </row>
    <row r="236" spans="3:23" s="33" customFormat="1">
      <c r="C236" s="1221"/>
      <c r="D236" s="1221"/>
      <c r="E236" s="1221"/>
      <c r="F236" s="1221"/>
      <c r="G236" s="1221"/>
      <c r="H236" s="1221"/>
      <c r="I236" s="1221"/>
      <c r="J236" s="1221"/>
      <c r="K236" s="1221"/>
      <c r="L236" s="1221"/>
      <c r="M236" s="1221"/>
      <c r="N236" s="1221"/>
      <c r="O236" s="1221"/>
      <c r="P236" s="106"/>
      <c r="Q236" s="106"/>
      <c r="R236" s="106"/>
      <c r="T236" s="106"/>
      <c r="W236" s="1221"/>
    </row>
    <row r="237" spans="3:23" s="33" customFormat="1">
      <c r="C237" s="1221"/>
      <c r="D237" s="1221"/>
      <c r="E237" s="1221"/>
      <c r="F237" s="1221"/>
      <c r="G237" s="1221"/>
      <c r="H237" s="1221"/>
      <c r="I237" s="1221"/>
      <c r="J237" s="1221"/>
      <c r="K237" s="1221"/>
      <c r="L237" s="1221"/>
      <c r="M237" s="1221"/>
      <c r="N237" s="1221"/>
      <c r="O237" s="1221"/>
      <c r="P237" s="106"/>
      <c r="Q237" s="106"/>
      <c r="R237" s="106"/>
      <c r="T237" s="106"/>
      <c r="W237" s="1221"/>
    </row>
    <row r="238" spans="3:23" s="33" customFormat="1">
      <c r="C238" s="1221"/>
      <c r="D238" s="1221"/>
      <c r="E238" s="1221"/>
      <c r="F238" s="1221"/>
      <c r="G238" s="1221"/>
      <c r="H238" s="1221"/>
      <c r="I238" s="1221"/>
      <c r="J238" s="1221"/>
      <c r="K238" s="1221"/>
      <c r="L238" s="1221"/>
      <c r="M238" s="1221"/>
      <c r="N238" s="1221"/>
      <c r="O238" s="1221"/>
      <c r="P238" s="106"/>
      <c r="Q238" s="106"/>
      <c r="R238" s="106"/>
      <c r="T238" s="106"/>
      <c r="W238" s="1221"/>
    </row>
    <row r="239" spans="3:23" s="33" customFormat="1">
      <c r="C239" s="1221"/>
      <c r="D239" s="1221"/>
      <c r="E239" s="1221"/>
      <c r="F239" s="1221"/>
      <c r="G239" s="1221"/>
      <c r="H239" s="1221"/>
      <c r="I239" s="1221"/>
      <c r="J239" s="1221"/>
      <c r="K239" s="1221"/>
      <c r="L239" s="1221"/>
      <c r="M239" s="1221"/>
      <c r="N239" s="1221"/>
      <c r="O239" s="1221"/>
      <c r="P239" s="106"/>
      <c r="Q239" s="106"/>
      <c r="R239" s="106"/>
      <c r="T239" s="106"/>
      <c r="W239" s="1221"/>
    </row>
    <row r="240" spans="3:23" s="33" customFormat="1">
      <c r="C240" s="1221"/>
      <c r="D240" s="1221"/>
      <c r="E240" s="1221"/>
      <c r="F240" s="1221"/>
      <c r="G240" s="1221"/>
      <c r="H240" s="1221"/>
      <c r="I240" s="1221"/>
      <c r="J240" s="1221"/>
      <c r="K240" s="1221"/>
      <c r="L240" s="1221"/>
      <c r="M240" s="1221"/>
      <c r="N240" s="1221"/>
      <c r="O240" s="1221"/>
      <c r="P240" s="106"/>
      <c r="Q240" s="106"/>
      <c r="R240" s="106"/>
      <c r="T240" s="106"/>
      <c r="W240" s="1221"/>
    </row>
    <row r="241" spans="3:23" s="33" customFormat="1">
      <c r="C241" s="1221"/>
      <c r="D241" s="1221"/>
      <c r="E241" s="1221"/>
      <c r="F241" s="1221"/>
      <c r="G241" s="1221"/>
      <c r="H241" s="1221"/>
      <c r="I241" s="1221"/>
      <c r="J241" s="1221"/>
      <c r="K241" s="1221"/>
      <c r="L241" s="1221"/>
      <c r="M241" s="1221"/>
      <c r="N241" s="1221"/>
      <c r="O241" s="1221"/>
      <c r="P241" s="106"/>
      <c r="Q241" s="106"/>
      <c r="R241" s="106"/>
      <c r="T241" s="106"/>
      <c r="W241" s="1221"/>
    </row>
    <row r="242" spans="3:23" s="33" customFormat="1">
      <c r="C242" s="1221"/>
      <c r="D242" s="1221"/>
      <c r="E242" s="1221"/>
      <c r="F242" s="1221"/>
      <c r="G242" s="1221"/>
      <c r="H242" s="1221"/>
      <c r="I242" s="1221"/>
      <c r="J242" s="1221"/>
      <c r="K242" s="1221"/>
      <c r="L242" s="1221"/>
      <c r="M242" s="1221"/>
      <c r="N242" s="1221"/>
      <c r="O242" s="1221"/>
      <c r="P242" s="106"/>
      <c r="Q242" s="106"/>
      <c r="R242" s="106"/>
      <c r="T242" s="106"/>
      <c r="W242" s="1221"/>
    </row>
    <row r="243" spans="3:23" s="33" customFormat="1">
      <c r="C243" s="1221"/>
      <c r="D243" s="1221"/>
      <c r="E243" s="1221"/>
      <c r="F243" s="1221"/>
      <c r="G243" s="1221"/>
      <c r="H243" s="1221"/>
      <c r="I243" s="1221"/>
      <c r="J243" s="1221"/>
      <c r="K243" s="1221"/>
      <c r="L243" s="1221"/>
      <c r="M243" s="1221"/>
      <c r="N243" s="1221"/>
      <c r="O243" s="1221"/>
      <c r="P243" s="106"/>
      <c r="Q243" s="106"/>
      <c r="R243" s="106"/>
      <c r="T243" s="106"/>
      <c r="W243" s="1221"/>
    </row>
    <row r="244" spans="3:23" s="33" customFormat="1">
      <c r="C244" s="1221"/>
      <c r="D244" s="1221"/>
      <c r="E244" s="1221"/>
      <c r="F244" s="1221"/>
      <c r="G244" s="1221"/>
      <c r="H244" s="1221"/>
      <c r="I244" s="1221"/>
      <c r="J244" s="1221"/>
      <c r="K244" s="1221"/>
      <c r="L244" s="1221"/>
      <c r="M244" s="1221"/>
      <c r="N244" s="1221"/>
      <c r="O244" s="1221"/>
      <c r="P244" s="106"/>
      <c r="Q244" s="106"/>
      <c r="R244" s="106"/>
      <c r="T244" s="106"/>
      <c r="W244" s="1221"/>
    </row>
    <row r="245" spans="3:23" s="33" customFormat="1">
      <c r="C245" s="1221"/>
      <c r="D245" s="1221"/>
      <c r="E245" s="1221"/>
      <c r="F245" s="1221"/>
      <c r="G245" s="1221"/>
      <c r="H245" s="1221"/>
      <c r="I245" s="1221"/>
      <c r="J245" s="1221"/>
      <c r="K245" s="1221"/>
      <c r="L245" s="1221"/>
      <c r="M245" s="1221"/>
      <c r="N245" s="1221"/>
      <c r="O245" s="1221"/>
      <c r="P245" s="106"/>
      <c r="Q245" s="106"/>
      <c r="R245" s="106"/>
      <c r="T245" s="106"/>
      <c r="W245" s="1221"/>
    </row>
    <row r="246" spans="3:23" s="33" customFormat="1">
      <c r="C246" s="1221"/>
      <c r="D246" s="1221"/>
      <c r="E246" s="1221"/>
      <c r="F246" s="1221"/>
      <c r="G246" s="1221"/>
      <c r="H246" s="1221"/>
      <c r="I246" s="1221"/>
      <c r="J246" s="1221"/>
      <c r="K246" s="1221"/>
      <c r="L246" s="1221"/>
      <c r="M246" s="1221"/>
      <c r="N246" s="1221"/>
      <c r="O246" s="1221"/>
      <c r="P246" s="106"/>
      <c r="Q246" s="106"/>
      <c r="R246" s="106"/>
      <c r="T246" s="106"/>
      <c r="W246" s="1221"/>
    </row>
    <row r="247" spans="3:23" s="33" customFormat="1">
      <c r="C247" s="1221"/>
      <c r="D247" s="1221"/>
      <c r="E247" s="1221"/>
      <c r="F247" s="1221"/>
      <c r="G247" s="1221"/>
      <c r="H247" s="1221"/>
      <c r="I247" s="1221"/>
      <c r="J247" s="1221"/>
      <c r="K247" s="1221"/>
      <c r="L247" s="1221"/>
      <c r="M247" s="1221"/>
      <c r="N247" s="1221"/>
      <c r="O247" s="1221"/>
      <c r="P247" s="106"/>
      <c r="Q247" s="106"/>
      <c r="R247" s="106"/>
      <c r="T247" s="106"/>
      <c r="W247" s="1221"/>
    </row>
    <row r="248" spans="3:23" s="33" customFormat="1">
      <c r="C248" s="1221"/>
      <c r="D248" s="1221"/>
      <c r="E248" s="1221"/>
      <c r="F248" s="1221"/>
      <c r="G248" s="1221"/>
      <c r="H248" s="1221"/>
      <c r="I248" s="1221"/>
      <c r="J248" s="1221"/>
      <c r="K248" s="1221"/>
      <c r="L248" s="1221"/>
      <c r="M248" s="1221"/>
      <c r="N248" s="1221"/>
      <c r="O248" s="1221"/>
      <c r="P248" s="106"/>
      <c r="Q248" s="106"/>
      <c r="R248" s="106"/>
      <c r="T248" s="106"/>
      <c r="W248" s="1221"/>
    </row>
    <row r="249" spans="3:23" s="33" customFormat="1">
      <c r="C249" s="1221"/>
      <c r="D249" s="1221"/>
      <c r="E249" s="1221"/>
      <c r="F249" s="1221"/>
      <c r="G249" s="1221"/>
      <c r="H249" s="1221"/>
      <c r="I249" s="1221"/>
      <c r="J249" s="1221"/>
      <c r="K249" s="1221"/>
      <c r="L249" s="1221"/>
      <c r="M249" s="1221"/>
      <c r="N249" s="1221"/>
      <c r="O249" s="1221"/>
      <c r="P249" s="106"/>
      <c r="Q249" s="106"/>
      <c r="R249" s="106"/>
      <c r="T249" s="106"/>
      <c r="W249" s="1221"/>
    </row>
    <row r="250" spans="3:23" s="33" customFormat="1">
      <c r="C250" s="1221"/>
      <c r="D250" s="1221"/>
      <c r="E250" s="1221"/>
      <c r="F250" s="1221"/>
      <c r="G250" s="1221"/>
      <c r="H250" s="1221"/>
      <c r="I250" s="1221"/>
      <c r="J250" s="1221"/>
      <c r="K250" s="1221"/>
      <c r="L250" s="1221"/>
      <c r="M250" s="1221"/>
      <c r="N250" s="1221"/>
      <c r="O250" s="1221"/>
      <c r="P250" s="106"/>
      <c r="Q250" s="106"/>
      <c r="R250" s="106"/>
      <c r="T250" s="106"/>
      <c r="W250" s="1221"/>
    </row>
    <row r="251" spans="3:23" s="33" customFormat="1">
      <c r="C251" s="1221"/>
      <c r="D251" s="1221"/>
      <c r="E251" s="1221"/>
      <c r="F251" s="1221"/>
      <c r="G251" s="1221"/>
      <c r="H251" s="1221"/>
      <c r="I251" s="1221"/>
      <c r="J251" s="1221"/>
      <c r="K251" s="1221"/>
      <c r="L251" s="1221"/>
      <c r="M251" s="1221"/>
      <c r="N251" s="1221"/>
      <c r="O251" s="1221"/>
      <c r="P251" s="106"/>
      <c r="Q251" s="106"/>
      <c r="R251" s="106"/>
      <c r="T251" s="106"/>
      <c r="W251" s="1221"/>
    </row>
    <row r="252" spans="3:23" s="33" customFormat="1">
      <c r="C252" s="1221"/>
      <c r="D252" s="1221"/>
      <c r="E252" s="1221"/>
      <c r="F252" s="1221"/>
      <c r="G252" s="1221"/>
      <c r="H252" s="1221"/>
      <c r="I252" s="1221"/>
      <c r="J252" s="1221"/>
      <c r="K252" s="1221"/>
      <c r="L252" s="1221"/>
      <c r="M252" s="1221"/>
      <c r="N252" s="1221"/>
      <c r="O252" s="1221"/>
      <c r="P252" s="106"/>
      <c r="Q252" s="106"/>
      <c r="R252" s="106"/>
      <c r="T252" s="106"/>
      <c r="W252" s="1221"/>
    </row>
    <row r="253" spans="3:23" s="33" customFormat="1">
      <c r="C253" s="1221"/>
      <c r="D253" s="1221"/>
      <c r="E253" s="1221"/>
      <c r="F253" s="1221"/>
      <c r="G253" s="1221"/>
      <c r="H253" s="1221"/>
      <c r="I253" s="1221"/>
      <c r="J253" s="1221"/>
      <c r="K253" s="1221"/>
      <c r="L253" s="1221"/>
      <c r="M253" s="1221"/>
      <c r="N253" s="1221"/>
      <c r="O253" s="1221"/>
      <c r="P253" s="106"/>
      <c r="Q253" s="106"/>
      <c r="R253" s="106"/>
      <c r="T253" s="106"/>
      <c r="W253" s="1221"/>
    </row>
    <row r="254" spans="3:23" s="33" customFormat="1">
      <c r="C254" s="1221"/>
      <c r="D254" s="1221"/>
      <c r="E254" s="1221"/>
      <c r="F254" s="1221"/>
      <c r="G254" s="1221"/>
      <c r="H254" s="1221"/>
      <c r="I254" s="1221"/>
      <c r="J254" s="1221"/>
      <c r="K254" s="1221"/>
      <c r="L254" s="1221"/>
      <c r="M254" s="1221"/>
      <c r="N254" s="1221"/>
      <c r="O254" s="1221"/>
      <c r="P254" s="106"/>
      <c r="Q254" s="106"/>
      <c r="R254" s="106"/>
      <c r="T254" s="106"/>
      <c r="W254" s="1221"/>
    </row>
    <row r="255" spans="3:23" s="33" customFormat="1">
      <c r="C255" s="1221"/>
      <c r="D255" s="1221"/>
      <c r="E255" s="1221"/>
      <c r="F255" s="1221"/>
      <c r="G255" s="1221"/>
      <c r="H255" s="1221"/>
      <c r="I255" s="1221"/>
      <c r="J255" s="1221"/>
      <c r="K255" s="1221"/>
      <c r="L255" s="1221"/>
      <c r="M255" s="1221"/>
      <c r="N255" s="1221"/>
      <c r="O255" s="1221"/>
      <c r="P255" s="106"/>
      <c r="Q255" s="106"/>
      <c r="R255" s="106"/>
      <c r="T255" s="106"/>
      <c r="W255" s="1221"/>
    </row>
    <row r="256" spans="3:23" s="33" customFormat="1">
      <c r="C256" s="1221"/>
      <c r="D256" s="1221"/>
      <c r="E256" s="1221"/>
      <c r="F256" s="1221"/>
      <c r="G256" s="1221"/>
      <c r="H256" s="1221"/>
      <c r="I256" s="1221"/>
      <c r="J256" s="1221"/>
      <c r="K256" s="1221"/>
      <c r="L256" s="1221"/>
      <c r="M256" s="1221"/>
      <c r="N256" s="1221"/>
      <c r="O256" s="1221"/>
      <c r="P256" s="106"/>
      <c r="Q256" s="106"/>
      <c r="R256" s="106"/>
      <c r="T256" s="106"/>
      <c r="W256" s="1221"/>
    </row>
    <row r="257" spans="3:23" s="33" customFormat="1">
      <c r="C257" s="1221"/>
      <c r="D257" s="1221"/>
      <c r="E257" s="1221"/>
      <c r="F257" s="1221"/>
      <c r="G257" s="1221"/>
      <c r="H257" s="1221"/>
      <c r="I257" s="1221"/>
      <c r="J257" s="1221"/>
      <c r="K257" s="1221"/>
      <c r="L257" s="1221"/>
      <c r="M257" s="1221"/>
      <c r="N257" s="1221"/>
      <c r="O257" s="1221"/>
      <c r="P257" s="106"/>
      <c r="Q257" s="106"/>
      <c r="R257" s="106"/>
      <c r="T257" s="106"/>
      <c r="W257" s="1221"/>
    </row>
    <row r="258" spans="3:23" s="33" customFormat="1">
      <c r="C258" s="1221"/>
      <c r="D258" s="1221"/>
      <c r="E258" s="1221"/>
      <c r="F258" s="1221"/>
      <c r="G258" s="1221"/>
      <c r="H258" s="1221"/>
      <c r="I258" s="1221"/>
      <c r="J258" s="1221"/>
      <c r="K258" s="1221"/>
      <c r="L258" s="1221"/>
      <c r="M258" s="1221"/>
      <c r="N258" s="1221"/>
      <c r="O258" s="1221"/>
      <c r="P258" s="106"/>
      <c r="Q258" s="106"/>
      <c r="R258" s="106"/>
      <c r="T258" s="106"/>
      <c r="W258" s="1221"/>
    </row>
    <row r="259" spans="3:23" s="33" customFormat="1">
      <c r="C259" s="1221"/>
      <c r="D259" s="1221"/>
      <c r="E259" s="1221"/>
      <c r="F259" s="1221"/>
      <c r="G259" s="1221"/>
      <c r="H259" s="1221"/>
      <c r="I259" s="1221"/>
      <c r="J259" s="1221"/>
      <c r="K259" s="1221"/>
      <c r="L259" s="1221"/>
      <c r="M259" s="1221"/>
      <c r="N259" s="1221"/>
      <c r="O259" s="1221"/>
      <c r="P259" s="106"/>
      <c r="Q259" s="106"/>
      <c r="R259" s="106"/>
      <c r="T259" s="106"/>
      <c r="W259" s="1221"/>
    </row>
    <row r="260" spans="3:23" s="33" customFormat="1">
      <c r="C260" s="1221"/>
      <c r="D260" s="1221"/>
      <c r="E260" s="1221"/>
      <c r="F260" s="1221"/>
      <c r="G260" s="1221"/>
      <c r="H260" s="1221"/>
      <c r="I260" s="1221"/>
      <c r="J260" s="1221"/>
      <c r="K260" s="1221"/>
      <c r="L260" s="1221"/>
      <c r="M260" s="1221"/>
      <c r="N260" s="1221"/>
      <c r="O260" s="1221"/>
      <c r="P260" s="106"/>
      <c r="Q260" s="106"/>
      <c r="R260" s="106"/>
      <c r="T260" s="106"/>
      <c r="W260" s="1221"/>
    </row>
    <row r="261" spans="3:23" s="33" customFormat="1">
      <c r="C261" s="1221"/>
      <c r="D261" s="1221"/>
      <c r="E261" s="1221"/>
      <c r="F261" s="1221"/>
      <c r="G261" s="1221"/>
      <c r="H261" s="1221"/>
      <c r="I261" s="1221"/>
      <c r="J261" s="1221"/>
      <c r="K261" s="1221"/>
      <c r="L261" s="1221"/>
      <c r="M261" s="1221"/>
      <c r="N261" s="1221"/>
      <c r="O261" s="1221"/>
      <c r="P261" s="106"/>
      <c r="Q261" s="106"/>
      <c r="R261" s="106"/>
      <c r="T261" s="106"/>
      <c r="W261" s="1221"/>
    </row>
    <row r="262" spans="3:23" s="33" customFormat="1">
      <c r="C262" s="1221"/>
      <c r="D262" s="1221"/>
      <c r="E262" s="1221"/>
      <c r="F262" s="1221"/>
      <c r="G262" s="1221"/>
      <c r="H262" s="1221"/>
      <c r="I262" s="1221"/>
      <c r="J262" s="1221"/>
      <c r="K262" s="1221"/>
      <c r="L262" s="1221"/>
      <c r="M262" s="1221"/>
      <c r="N262" s="1221"/>
      <c r="O262" s="1221"/>
      <c r="P262" s="106"/>
      <c r="Q262" s="106"/>
      <c r="R262" s="106"/>
      <c r="T262" s="106"/>
      <c r="W262" s="1221"/>
    </row>
    <row r="263" spans="3:23" s="33" customFormat="1">
      <c r="C263" s="1221"/>
      <c r="D263" s="1221"/>
      <c r="E263" s="1221"/>
      <c r="F263" s="1221"/>
      <c r="G263" s="1221"/>
      <c r="H263" s="1221"/>
      <c r="I263" s="1221"/>
      <c r="J263" s="1221"/>
      <c r="K263" s="1221"/>
      <c r="L263" s="1221"/>
      <c r="M263" s="1221"/>
      <c r="N263" s="1221"/>
      <c r="O263" s="1221"/>
      <c r="P263" s="106"/>
      <c r="Q263" s="106"/>
      <c r="R263" s="106"/>
      <c r="T263" s="106"/>
      <c r="W263" s="1221"/>
    </row>
    <row r="264" spans="3:23" s="33" customFormat="1">
      <c r="C264" s="1221"/>
      <c r="D264" s="1221"/>
      <c r="E264" s="1221"/>
      <c r="F264" s="1221"/>
      <c r="G264" s="1221"/>
      <c r="H264" s="1221"/>
      <c r="I264" s="1221"/>
      <c r="J264" s="1221"/>
      <c r="K264" s="1221"/>
      <c r="L264" s="1221"/>
      <c r="M264" s="1221"/>
      <c r="N264" s="1221"/>
      <c r="O264" s="1221"/>
      <c r="P264" s="106"/>
      <c r="Q264" s="106"/>
      <c r="R264" s="106"/>
      <c r="T264" s="106"/>
      <c r="W264" s="1221"/>
    </row>
    <row r="265" spans="3:23" s="33" customFormat="1">
      <c r="C265" s="1221"/>
      <c r="D265" s="1221"/>
      <c r="E265" s="1221"/>
      <c r="F265" s="1221"/>
      <c r="G265" s="1221"/>
      <c r="H265" s="1221"/>
      <c r="I265" s="1221"/>
      <c r="J265" s="1221"/>
      <c r="K265" s="1221"/>
      <c r="L265" s="1221"/>
      <c r="M265" s="1221"/>
      <c r="N265" s="1221"/>
      <c r="O265" s="1221"/>
      <c r="P265" s="106"/>
      <c r="Q265" s="106"/>
      <c r="R265" s="106"/>
      <c r="T265" s="106"/>
      <c r="W265" s="1221"/>
    </row>
    <row r="266" spans="3:23" s="33" customFormat="1">
      <c r="C266" s="1221"/>
      <c r="D266" s="1221"/>
      <c r="E266" s="1221"/>
      <c r="F266" s="1221"/>
      <c r="G266" s="1221"/>
      <c r="H266" s="1221"/>
      <c r="I266" s="1221"/>
      <c r="J266" s="1221"/>
      <c r="K266" s="1221"/>
      <c r="L266" s="1221"/>
      <c r="M266" s="1221"/>
      <c r="N266" s="1221"/>
      <c r="O266" s="1221"/>
      <c r="P266" s="106"/>
      <c r="Q266" s="106"/>
      <c r="R266" s="106"/>
      <c r="T266" s="106"/>
      <c r="W266" s="1221"/>
    </row>
    <row r="267" spans="3:23" s="33" customFormat="1">
      <c r="C267" s="1221"/>
      <c r="D267" s="1221"/>
      <c r="E267" s="1221"/>
      <c r="F267" s="1221"/>
      <c r="G267" s="1221"/>
      <c r="H267" s="1221"/>
      <c r="I267" s="1221"/>
      <c r="J267" s="1221"/>
      <c r="K267" s="1221"/>
      <c r="L267" s="1221"/>
      <c r="M267" s="1221"/>
      <c r="N267" s="1221"/>
      <c r="O267" s="1221"/>
      <c r="P267" s="106"/>
      <c r="Q267" s="106"/>
      <c r="R267" s="106"/>
      <c r="T267" s="106"/>
      <c r="W267" s="1221"/>
    </row>
    <row r="268" spans="3:23" s="33" customFormat="1">
      <c r="C268" s="1221"/>
      <c r="D268" s="1221"/>
      <c r="E268" s="1221"/>
      <c r="F268" s="1221"/>
      <c r="G268" s="1221"/>
      <c r="H268" s="1221"/>
      <c r="I268" s="1221"/>
      <c r="J268" s="1221"/>
      <c r="K268" s="1221"/>
      <c r="L268" s="1221"/>
      <c r="M268" s="1221"/>
      <c r="N268" s="1221"/>
      <c r="O268" s="1221"/>
      <c r="P268" s="106"/>
      <c r="Q268" s="106"/>
      <c r="R268" s="106"/>
      <c r="T268" s="106"/>
      <c r="W268" s="1221"/>
    </row>
    <row r="269" spans="3:23" s="33" customFormat="1">
      <c r="C269" s="1221"/>
      <c r="D269" s="1221"/>
      <c r="E269" s="1221"/>
      <c r="F269" s="1221"/>
      <c r="G269" s="1221"/>
      <c r="H269" s="1221"/>
      <c r="I269" s="1221"/>
      <c r="J269" s="1221"/>
      <c r="K269" s="1221"/>
      <c r="L269" s="1221"/>
      <c r="M269" s="1221"/>
      <c r="N269" s="1221"/>
      <c r="O269" s="1221"/>
      <c r="P269" s="106"/>
      <c r="Q269" s="106"/>
      <c r="R269" s="106"/>
      <c r="T269" s="106"/>
      <c r="W269" s="1221"/>
    </row>
    <row r="270" spans="3:23" s="33" customFormat="1">
      <c r="C270" s="1221"/>
      <c r="D270" s="1221"/>
      <c r="E270" s="1221"/>
      <c r="F270" s="1221"/>
      <c r="G270" s="1221"/>
      <c r="H270" s="1221"/>
      <c r="I270" s="1221"/>
      <c r="J270" s="1221"/>
      <c r="K270" s="1221"/>
      <c r="L270" s="1221"/>
      <c r="M270" s="1221"/>
      <c r="N270" s="1221"/>
      <c r="O270" s="1221"/>
      <c r="P270" s="106"/>
      <c r="Q270" s="106"/>
      <c r="R270" s="106"/>
      <c r="T270" s="106"/>
      <c r="W270" s="1221"/>
    </row>
    <row r="271" spans="3:23" s="33" customFormat="1">
      <c r="C271" s="1221"/>
      <c r="D271" s="1221"/>
      <c r="E271" s="1221"/>
      <c r="F271" s="1221"/>
      <c r="G271" s="1221"/>
      <c r="H271" s="1221"/>
      <c r="I271" s="1221"/>
      <c r="J271" s="1221"/>
      <c r="K271" s="1221"/>
      <c r="L271" s="1221"/>
      <c r="M271" s="1221"/>
      <c r="N271" s="1221"/>
      <c r="O271" s="1221"/>
      <c r="P271" s="106"/>
      <c r="Q271" s="106"/>
      <c r="R271" s="106"/>
      <c r="T271" s="106"/>
      <c r="W271" s="1221"/>
    </row>
    <row r="272" spans="3:23" s="33" customFormat="1">
      <c r="C272" s="1221"/>
      <c r="D272" s="1221"/>
      <c r="E272" s="1221"/>
      <c r="F272" s="1221"/>
      <c r="G272" s="1221"/>
      <c r="H272" s="1221"/>
      <c r="I272" s="1221"/>
      <c r="J272" s="1221"/>
      <c r="K272" s="1221"/>
      <c r="L272" s="1221"/>
      <c r="M272" s="1221"/>
      <c r="N272" s="1221"/>
      <c r="O272" s="1221"/>
      <c r="P272" s="106"/>
      <c r="Q272" s="106"/>
      <c r="R272" s="106"/>
      <c r="T272" s="106"/>
      <c r="W272" s="1221"/>
    </row>
    <row r="273" spans="3:23" s="33" customFormat="1">
      <c r="C273" s="1221"/>
      <c r="D273" s="1221"/>
      <c r="E273" s="1221"/>
      <c r="F273" s="1221"/>
      <c r="G273" s="1221"/>
      <c r="H273" s="1221"/>
      <c r="I273" s="1221"/>
      <c r="J273" s="1221"/>
      <c r="K273" s="1221"/>
      <c r="L273" s="1221"/>
      <c r="M273" s="1221"/>
      <c r="N273" s="1221"/>
      <c r="O273" s="1221"/>
      <c r="P273" s="106"/>
      <c r="Q273" s="106"/>
      <c r="R273" s="106"/>
      <c r="T273" s="106"/>
      <c r="W273" s="1221"/>
    </row>
    <row r="274" spans="3:23" s="33" customFormat="1">
      <c r="C274" s="1221"/>
      <c r="D274" s="1221"/>
      <c r="E274" s="1221"/>
      <c r="F274" s="1221"/>
      <c r="G274" s="1221"/>
      <c r="H274" s="1221"/>
      <c r="I274" s="1221"/>
      <c r="J274" s="1221"/>
      <c r="K274" s="1221"/>
      <c r="L274" s="1221"/>
      <c r="M274" s="1221"/>
      <c r="N274" s="1221"/>
      <c r="O274" s="1221"/>
      <c r="P274" s="106"/>
      <c r="Q274" s="106"/>
      <c r="R274" s="106"/>
      <c r="T274" s="106"/>
      <c r="W274" s="1221"/>
    </row>
    <row r="275" spans="3:23" s="33" customFormat="1">
      <c r="C275" s="1221"/>
      <c r="D275" s="1221"/>
      <c r="E275" s="1221"/>
      <c r="F275" s="1221"/>
      <c r="G275" s="1221"/>
      <c r="H275" s="1221"/>
      <c r="I275" s="1221"/>
      <c r="J275" s="1221"/>
      <c r="K275" s="1221"/>
      <c r="L275" s="1221"/>
      <c r="M275" s="1221"/>
      <c r="N275" s="1221"/>
      <c r="O275" s="1221"/>
      <c r="P275" s="106"/>
      <c r="Q275" s="106"/>
      <c r="R275" s="106"/>
      <c r="T275" s="106"/>
      <c r="W275" s="1221"/>
    </row>
    <row r="276" spans="3:23" s="33" customFormat="1">
      <c r="C276" s="1221"/>
      <c r="D276" s="1221"/>
      <c r="E276" s="1221"/>
      <c r="F276" s="1221"/>
      <c r="G276" s="1221"/>
      <c r="H276" s="1221"/>
      <c r="I276" s="1221"/>
      <c r="J276" s="1221"/>
      <c r="K276" s="1221"/>
      <c r="L276" s="1221"/>
      <c r="M276" s="1221"/>
      <c r="N276" s="1221"/>
      <c r="O276" s="1221"/>
      <c r="P276" s="106"/>
      <c r="Q276" s="106"/>
      <c r="R276" s="106"/>
      <c r="T276" s="106"/>
      <c r="W276" s="1221"/>
    </row>
    <row r="277" spans="3:23" s="33" customFormat="1">
      <c r="C277" s="1221"/>
      <c r="D277" s="1221"/>
      <c r="E277" s="1221"/>
      <c r="F277" s="1221"/>
      <c r="G277" s="1221"/>
      <c r="H277" s="1221"/>
      <c r="I277" s="1221"/>
      <c r="J277" s="1221"/>
      <c r="K277" s="1221"/>
      <c r="L277" s="1221"/>
      <c r="M277" s="1221"/>
      <c r="N277" s="1221"/>
      <c r="O277" s="1221"/>
      <c r="P277" s="106"/>
      <c r="Q277" s="106"/>
      <c r="R277" s="106"/>
      <c r="T277" s="106"/>
      <c r="W277" s="1221"/>
    </row>
    <row r="278" spans="3:23" s="33" customFormat="1">
      <c r="C278" s="1221"/>
      <c r="D278" s="1221"/>
      <c r="E278" s="1221"/>
      <c r="F278" s="1221"/>
      <c r="G278" s="1221"/>
      <c r="H278" s="1221"/>
      <c r="I278" s="1221"/>
      <c r="J278" s="1221"/>
      <c r="K278" s="1221"/>
      <c r="L278" s="1221"/>
      <c r="M278" s="1221"/>
      <c r="N278" s="1221"/>
      <c r="O278" s="1221"/>
      <c r="P278" s="106"/>
      <c r="Q278" s="106"/>
      <c r="R278" s="106"/>
      <c r="T278" s="106"/>
      <c r="W278" s="1221"/>
    </row>
    <row r="279" spans="3:23" s="33" customFormat="1">
      <c r="C279" s="1221"/>
      <c r="D279" s="1221"/>
      <c r="E279" s="1221"/>
      <c r="F279" s="1221"/>
      <c r="G279" s="1221"/>
      <c r="H279" s="1221"/>
      <c r="I279" s="1221"/>
      <c r="J279" s="1221"/>
      <c r="K279" s="1221"/>
      <c r="L279" s="1221"/>
      <c r="M279" s="1221"/>
      <c r="N279" s="1221"/>
      <c r="O279" s="1221"/>
      <c r="P279" s="106"/>
      <c r="Q279" s="106"/>
      <c r="R279" s="106"/>
      <c r="T279" s="106"/>
      <c r="W279" s="1221"/>
    </row>
    <row r="280" spans="3:23" s="33" customFormat="1">
      <c r="C280" s="1221"/>
      <c r="D280" s="1221"/>
      <c r="E280" s="1221"/>
      <c r="F280" s="1221"/>
      <c r="G280" s="1221"/>
      <c r="H280" s="1221"/>
      <c r="I280" s="1221"/>
      <c r="J280" s="1221"/>
      <c r="K280" s="1221"/>
      <c r="L280" s="1221"/>
      <c r="M280" s="1221"/>
      <c r="N280" s="1221"/>
      <c r="O280" s="1221"/>
      <c r="P280" s="106"/>
      <c r="Q280" s="106"/>
      <c r="R280" s="106"/>
      <c r="T280" s="106"/>
      <c r="W280" s="1221"/>
    </row>
    <row r="281" spans="3:23" s="33" customFormat="1">
      <c r="C281" s="1221"/>
      <c r="D281" s="1221"/>
      <c r="E281" s="1221"/>
      <c r="F281" s="1221"/>
      <c r="G281" s="1221"/>
      <c r="H281" s="1221"/>
      <c r="I281" s="1221"/>
      <c r="J281" s="1221"/>
      <c r="K281" s="1221"/>
      <c r="L281" s="1221"/>
      <c r="M281" s="1221"/>
      <c r="N281" s="1221"/>
      <c r="O281" s="1221"/>
      <c r="P281" s="106"/>
      <c r="Q281" s="106"/>
      <c r="R281" s="106"/>
      <c r="T281" s="106"/>
      <c r="W281" s="1221"/>
    </row>
    <row r="282" spans="3:23" s="33" customFormat="1">
      <c r="C282" s="1221"/>
      <c r="D282" s="1221"/>
      <c r="E282" s="1221"/>
      <c r="F282" s="1221"/>
      <c r="G282" s="1221"/>
      <c r="H282" s="1221"/>
      <c r="I282" s="1221"/>
      <c r="J282" s="1221"/>
      <c r="K282" s="1221"/>
      <c r="L282" s="1221"/>
      <c r="M282" s="1221"/>
      <c r="N282" s="1221"/>
      <c r="O282" s="1221"/>
      <c r="P282" s="106"/>
      <c r="Q282" s="106"/>
      <c r="R282" s="106"/>
      <c r="T282" s="106"/>
      <c r="W282" s="1221"/>
    </row>
    <row r="283" spans="3:23" s="33" customFormat="1">
      <c r="C283" s="1221"/>
      <c r="D283" s="1221"/>
      <c r="E283" s="1221"/>
      <c r="F283" s="1221"/>
      <c r="G283" s="1221"/>
      <c r="H283" s="1221"/>
      <c r="I283" s="1221"/>
      <c r="J283" s="1221"/>
      <c r="K283" s="1221"/>
      <c r="L283" s="1221"/>
      <c r="M283" s="1221"/>
      <c r="N283" s="1221"/>
      <c r="O283" s="1221"/>
      <c r="P283" s="106"/>
      <c r="Q283" s="106"/>
      <c r="R283" s="106"/>
      <c r="T283" s="106"/>
      <c r="W283" s="1221"/>
    </row>
    <row r="284" spans="3:23" s="33" customFormat="1">
      <c r="C284" s="1221"/>
      <c r="D284" s="1221"/>
      <c r="E284" s="1221"/>
      <c r="F284" s="1221"/>
      <c r="G284" s="1221"/>
      <c r="H284" s="1221"/>
      <c r="I284" s="1221"/>
      <c r="J284" s="1221"/>
      <c r="K284" s="1221"/>
      <c r="L284" s="1221"/>
      <c r="M284" s="1221"/>
      <c r="N284" s="1221"/>
      <c r="O284" s="1221"/>
      <c r="P284" s="106"/>
      <c r="Q284" s="106"/>
      <c r="R284" s="106"/>
      <c r="T284" s="106"/>
      <c r="W284" s="1221"/>
    </row>
    <row r="285" spans="3:23" s="33" customFormat="1">
      <c r="C285" s="1221"/>
      <c r="D285" s="1221"/>
      <c r="E285" s="1221"/>
      <c r="F285" s="1221"/>
      <c r="G285" s="1221"/>
      <c r="H285" s="1221"/>
      <c r="I285" s="1221"/>
      <c r="J285" s="1221"/>
      <c r="K285" s="1221"/>
      <c r="L285" s="1221"/>
      <c r="M285" s="1221"/>
      <c r="N285" s="1221"/>
      <c r="O285" s="1221"/>
      <c r="P285" s="106"/>
      <c r="Q285" s="106"/>
      <c r="R285" s="106"/>
      <c r="T285" s="106"/>
      <c r="W285" s="1221"/>
    </row>
    <row r="286" spans="3:23" s="33" customFormat="1">
      <c r="C286" s="1221"/>
      <c r="D286" s="1221"/>
      <c r="E286" s="1221"/>
      <c r="F286" s="1221"/>
      <c r="G286" s="1221"/>
      <c r="H286" s="1221"/>
      <c r="I286" s="1221"/>
      <c r="J286" s="1221"/>
      <c r="K286" s="1221"/>
      <c r="L286" s="1221"/>
      <c r="M286" s="1221"/>
      <c r="N286" s="1221"/>
      <c r="O286" s="1221"/>
      <c r="P286" s="106"/>
      <c r="Q286" s="106"/>
      <c r="R286" s="106"/>
      <c r="T286" s="106"/>
      <c r="W286" s="1221"/>
    </row>
    <row r="287" spans="3:23" s="33" customFormat="1">
      <c r="C287" s="1221"/>
      <c r="D287" s="1221"/>
      <c r="E287" s="1221"/>
      <c r="F287" s="1221"/>
      <c r="G287" s="1221"/>
      <c r="H287" s="1221"/>
      <c r="I287" s="1221"/>
      <c r="J287" s="1221"/>
      <c r="K287" s="1221"/>
      <c r="L287" s="1221"/>
      <c r="M287" s="1221"/>
      <c r="N287" s="1221"/>
      <c r="O287" s="1221"/>
      <c r="P287" s="106"/>
      <c r="Q287" s="106"/>
      <c r="R287" s="106"/>
      <c r="T287" s="106"/>
      <c r="W287" s="1221"/>
    </row>
    <row r="288" spans="3:23" s="33" customFormat="1">
      <c r="C288" s="1221"/>
      <c r="D288" s="1221"/>
      <c r="E288" s="1221"/>
      <c r="F288" s="1221"/>
      <c r="G288" s="1221"/>
      <c r="H288" s="1221"/>
      <c r="I288" s="1221"/>
      <c r="J288" s="1221"/>
      <c r="K288" s="1221"/>
      <c r="L288" s="1221"/>
      <c r="M288" s="1221"/>
      <c r="N288" s="1221"/>
      <c r="O288" s="1221"/>
      <c r="P288" s="106"/>
      <c r="Q288" s="106"/>
      <c r="R288" s="106"/>
      <c r="T288" s="106"/>
      <c r="W288" s="1221"/>
    </row>
    <row r="289" spans="3:23" s="33" customFormat="1">
      <c r="C289" s="1221"/>
      <c r="D289" s="1221"/>
      <c r="E289" s="1221"/>
      <c r="F289" s="1221"/>
      <c r="G289" s="1221"/>
      <c r="H289" s="1221"/>
      <c r="I289" s="1221"/>
      <c r="J289" s="1221"/>
      <c r="K289" s="1221"/>
      <c r="L289" s="1221"/>
      <c r="M289" s="1221"/>
      <c r="N289" s="1221"/>
      <c r="O289" s="1221"/>
      <c r="P289" s="106"/>
      <c r="Q289" s="106"/>
      <c r="R289" s="106"/>
      <c r="T289" s="106"/>
      <c r="W289" s="1221"/>
    </row>
    <row r="290" spans="3:23" s="33" customFormat="1">
      <c r="C290" s="1221"/>
      <c r="D290" s="1221"/>
      <c r="E290" s="1221"/>
      <c r="F290" s="1221"/>
      <c r="G290" s="1221"/>
      <c r="H290" s="1221"/>
      <c r="I290" s="1221"/>
      <c r="J290" s="1221"/>
      <c r="K290" s="1221"/>
      <c r="L290" s="1221"/>
      <c r="M290" s="1221"/>
      <c r="N290" s="1221"/>
      <c r="O290" s="1221"/>
      <c r="P290" s="106"/>
      <c r="Q290" s="106"/>
      <c r="R290" s="106"/>
      <c r="T290" s="106"/>
      <c r="W290" s="1221"/>
    </row>
    <row r="291" spans="3:23" s="33" customFormat="1">
      <c r="C291" s="1221"/>
      <c r="D291" s="1221"/>
      <c r="E291" s="1221"/>
      <c r="F291" s="1221"/>
      <c r="G291" s="1221"/>
      <c r="H291" s="1221"/>
      <c r="I291" s="1221"/>
      <c r="J291" s="1221"/>
      <c r="K291" s="1221"/>
      <c r="L291" s="1221"/>
      <c r="M291" s="1221"/>
      <c r="N291" s="1221"/>
      <c r="O291" s="1221"/>
      <c r="P291" s="106"/>
      <c r="Q291" s="106"/>
      <c r="R291" s="106"/>
      <c r="T291" s="106"/>
      <c r="W291" s="1221"/>
    </row>
    <row r="292" spans="3:23" s="33" customFormat="1">
      <c r="C292" s="1221"/>
      <c r="D292" s="1221"/>
      <c r="E292" s="1221"/>
      <c r="F292" s="1221"/>
      <c r="G292" s="1221"/>
      <c r="H292" s="1221"/>
      <c r="I292" s="1221"/>
      <c r="J292" s="1221"/>
      <c r="K292" s="1221"/>
      <c r="L292" s="1221"/>
      <c r="M292" s="1221"/>
      <c r="N292" s="1221"/>
      <c r="O292" s="1221"/>
      <c r="P292" s="106"/>
      <c r="Q292" s="106"/>
      <c r="R292" s="106"/>
      <c r="T292" s="106"/>
      <c r="W292" s="1221"/>
    </row>
    <row r="293" spans="3:23" s="33" customFormat="1">
      <c r="C293" s="1221"/>
      <c r="D293" s="1221"/>
      <c r="E293" s="1221"/>
      <c r="F293" s="1221"/>
      <c r="G293" s="1221"/>
      <c r="H293" s="1221"/>
      <c r="I293" s="1221"/>
      <c r="J293" s="1221"/>
      <c r="K293" s="1221"/>
      <c r="L293" s="1221"/>
      <c r="M293" s="1221"/>
      <c r="N293" s="1221"/>
      <c r="O293" s="1221"/>
      <c r="P293" s="106"/>
      <c r="Q293" s="106"/>
      <c r="R293" s="106"/>
      <c r="T293" s="106"/>
      <c r="W293" s="1221"/>
    </row>
    <row r="294" spans="3:23" s="33" customFormat="1">
      <c r="C294" s="1221"/>
      <c r="D294" s="1221"/>
      <c r="E294" s="1221"/>
      <c r="F294" s="1221"/>
      <c r="G294" s="1221"/>
      <c r="H294" s="1221"/>
      <c r="I294" s="1221"/>
      <c r="J294" s="1221"/>
      <c r="K294" s="1221"/>
      <c r="L294" s="1221"/>
      <c r="M294" s="1221"/>
      <c r="N294" s="1221"/>
      <c r="O294" s="1221"/>
      <c r="P294" s="106"/>
      <c r="Q294" s="106"/>
      <c r="R294" s="106"/>
      <c r="T294" s="106"/>
      <c r="W294" s="1221"/>
    </row>
    <row r="295" spans="3:23" s="33" customFormat="1">
      <c r="C295" s="1221"/>
      <c r="D295" s="1221"/>
      <c r="E295" s="1221"/>
      <c r="F295" s="1221"/>
      <c r="G295" s="1221"/>
      <c r="H295" s="1221"/>
      <c r="I295" s="1221"/>
      <c r="J295" s="1221"/>
      <c r="K295" s="1221"/>
      <c r="L295" s="1221"/>
      <c r="M295" s="1221"/>
      <c r="N295" s="1221"/>
      <c r="O295" s="1221"/>
      <c r="P295" s="106"/>
      <c r="Q295" s="106"/>
      <c r="R295" s="106"/>
      <c r="T295" s="106"/>
      <c r="W295" s="1221"/>
    </row>
    <row r="296" spans="3:23" s="33" customFormat="1">
      <c r="C296" s="1221"/>
      <c r="D296" s="1221"/>
      <c r="E296" s="1221"/>
      <c r="F296" s="1221"/>
      <c r="G296" s="1221"/>
      <c r="H296" s="1221"/>
      <c r="I296" s="1221"/>
      <c r="J296" s="1221"/>
      <c r="K296" s="1221"/>
      <c r="L296" s="1221"/>
      <c r="M296" s="1221"/>
      <c r="N296" s="1221"/>
      <c r="O296" s="1221"/>
      <c r="P296" s="106"/>
      <c r="Q296" s="106"/>
      <c r="R296" s="106"/>
      <c r="T296" s="106"/>
      <c r="W296" s="1221"/>
    </row>
    <row r="297" spans="3:23" s="33" customFormat="1">
      <c r="C297" s="1221"/>
      <c r="D297" s="1221"/>
      <c r="E297" s="1221"/>
      <c r="F297" s="1221"/>
      <c r="G297" s="1221"/>
      <c r="H297" s="1221"/>
      <c r="I297" s="1221"/>
      <c r="J297" s="1221"/>
      <c r="K297" s="1221"/>
      <c r="L297" s="1221"/>
      <c r="M297" s="1221"/>
      <c r="N297" s="1221"/>
      <c r="O297" s="1221"/>
      <c r="P297" s="106"/>
      <c r="Q297" s="106"/>
      <c r="R297" s="106"/>
      <c r="T297" s="106"/>
      <c r="W297" s="1221"/>
    </row>
    <row r="298" spans="3:23" s="33" customFormat="1">
      <c r="C298" s="1221"/>
      <c r="D298" s="1221"/>
      <c r="E298" s="1221"/>
      <c r="F298" s="1221"/>
      <c r="G298" s="1221"/>
      <c r="H298" s="1221"/>
      <c r="I298" s="1221"/>
      <c r="J298" s="1221"/>
      <c r="K298" s="1221"/>
      <c r="L298" s="1221"/>
      <c r="M298" s="1221"/>
      <c r="N298" s="1221"/>
      <c r="O298" s="1221"/>
      <c r="P298" s="106"/>
      <c r="Q298" s="106"/>
      <c r="R298" s="106"/>
      <c r="T298" s="106"/>
      <c r="W298" s="1221"/>
    </row>
    <row r="299" spans="3:23" s="33" customFormat="1">
      <c r="C299" s="1221"/>
      <c r="D299" s="1221"/>
      <c r="E299" s="1221"/>
      <c r="F299" s="1221"/>
      <c r="G299" s="1221"/>
      <c r="H299" s="1221"/>
      <c r="I299" s="1221"/>
      <c r="J299" s="1221"/>
      <c r="K299" s="1221"/>
      <c r="L299" s="1221"/>
      <c r="M299" s="1221"/>
      <c r="N299" s="1221"/>
      <c r="O299" s="1221"/>
      <c r="P299" s="106"/>
      <c r="Q299" s="106"/>
      <c r="R299" s="106"/>
      <c r="T299" s="106"/>
      <c r="W299" s="1221"/>
    </row>
    <row r="300" spans="3:23" s="33" customFormat="1">
      <c r="C300" s="1221"/>
      <c r="D300" s="1221"/>
      <c r="E300" s="1221"/>
      <c r="F300" s="1221"/>
      <c r="G300" s="1221"/>
      <c r="H300" s="1221"/>
      <c r="I300" s="1221"/>
      <c r="J300" s="1221"/>
      <c r="K300" s="1221"/>
      <c r="L300" s="1221"/>
      <c r="M300" s="1221"/>
      <c r="N300" s="1221"/>
      <c r="O300" s="1221"/>
      <c r="P300" s="106"/>
      <c r="Q300" s="106"/>
      <c r="R300" s="106"/>
      <c r="T300" s="106"/>
      <c r="W300" s="1221"/>
    </row>
    <row r="301" spans="3:23" s="33" customFormat="1">
      <c r="C301" s="1221"/>
      <c r="D301" s="1221"/>
      <c r="E301" s="1221"/>
      <c r="F301" s="1221"/>
      <c r="G301" s="1221"/>
      <c r="H301" s="1221"/>
      <c r="I301" s="1221"/>
      <c r="J301" s="1221"/>
      <c r="K301" s="1221"/>
      <c r="L301" s="1221"/>
      <c r="M301" s="1221"/>
      <c r="N301" s="1221"/>
      <c r="O301" s="1221"/>
      <c r="P301" s="106"/>
      <c r="Q301" s="106"/>
      <c r="R301" s="106"/>
      <c r="T301" s="106"/>
      <c r="W301" s="1221"/>
    </row>
    <row r="302" spans="3:23" s="33" customFormat="1">
      <c r="C302" s="1221"/>
      <c r="D302" s="1221"/>
      <c r="E302" s="1221"/>
      <c r="F302" s="1221"/>
      <c r="G302" s="1221"/>
      <c r="H302" s="1221"/>
      <c r="I302" s="1221"/>
      <c r="J302" s="1221"/>
      <c r="K302" s="1221"/>
      <c r="L302" s="1221"/>
      <c r="M302" s="1221"/>
      <c r="N302" s="1221"/>
      <c r="O302" s="1221"/>
      <c r="P302" s="106"/>
      <c r="Q302" s="106"/>
      <c r="R302" s="106"/>
      <c r="T302" s="106"/>
      <c r="W302" s="1221"/>
    </row>
    <row r="303" spans="3:23" s="33" customFormat="1">
      <c r="C303" s="1221"/>
      <c r="D303" s="1221"/>
      <c r="E303" s="1221"/>
      <c r="F303" s="1221"/>
      <c r="G303" s="1221"/>
      <c r="H303" s="1221"/>
      <c r="I303" s="1221"/>
      <c r="J303" s="1221"/>
      <c r="K303" s="1221"/>
      <c r="L303" s="1221"/>
      <c r="M303" s="1221"/>
      <c r="N303" s="1221"/>
      <c r="O303" s="1221"/>
      <c r="P303" s="106"/>
      <c r="Q303" s="106"/>
      <c r="R303" s="106"/>
      <c r="T303" s="106"/>
      <c r="W303" s="1221"/>
    </row>
    <row r="304" spans="3:23" s="33" customFormat="1">
      <c r="C304" s="1221"/>
      <c r="D304" s="1221"/>
      <c r="E304" s="1221"/>
      <c r="F304" s="1221"/>
      <c r="G304" s="1221"/>
      <c r="H304" s="1221"/>
      <c r="I304" s="1221"/>
      <c r="J304" s="1221"/>
      <c r="K304" s="1221"/>
      <c r="L304" s="1221"/>
      <c r="M304" s="1221"/>
      <c r="N304" s="1221"/>
      <c r="O304" s="1221"/>
      <c r="P304" s="106"/>
      <c r="Q304" s="106"/>
      <c r="R304" s="106"/>
      <c r="T304" s="106"/>
      <c r="W304" s="1221"/>
    </row>
  </sheetData>
  <mergeCells count="9">
    <mergeCell ref="O4:R4"/>
    <mergeCell ref="S4:U4"/>
    <mergeCell ref="A15:B15"/>
    <mergeCell ref="A103:B103"/>
    <mergeCell ref="A49:B49"/>
    <mergeCell ref="A50:B50"/>
    <mergeCell ref="A51:B51"/>
    <mergeCell ref="A53:B53"/>
    <mergeCell ref="A78:B78"/>
  </mergeCells>
  <printOptions horizontalCentered="1"/>
  <pageMargins left="0.15748031496063" right="0.15748031496063" top="0.511811023622047" bottom="0.55118110236220497" header="0.15748031496063" footer="0.196850393700787"/>
  <pageSetup paperSize="9" scale="48" orientation="landscape" r:id="rId1"/>
  <headerFooter alignWithMargins="0">
    <oddFooter xml:space="preserve">&amp;LMoov Bénin&amp;C&amp;P/&amp;N&amp;RTBG &amp;D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tint="0.79998168889431442"/>
    <pageSetUpPr fitToPage="1"/>
  </sheetPr>
  <dimension ref="A1:Z165"/>
  <sheetViews>
    <sheetView showGridLines="0" tabSelected="1" zoomScale="70" zoomScaleNormal="70" zoomScaleSheetLayoutView="82" workbookViewId="0">
      <pane xSplit="2" ySplit="6" topLeftCell="C7" activePane="bottomRight" state="frozen"/>
      <selection pane="bottomRight" activeCell="E22" sqref="E22"/>
      <selection pane="bottomLeft" activeCell="I33" sqref="I33"/>
      <selection pane="topRight" activeCell="I33" sqref="I33"/>
    </sheetView>
  </sheetViews>
  <sheetFormatPr defaultColWidth="11.42578125" defaultRowHeight="12.75" outlineLevelRow="1"/>
  <cols>
    <col min="1" max="1" width="2.85546875" customWidth="1"/>
    <col min="2" max="2" width="29.5703125" customWidth="1"/>
    <col min="3" max="3" width="13.85546875" style="654" customWidth="1"/>
    <col min="4" max="5" width="13.85546875" style="11" customWidth="1"/>
    <col min="6" max="14" width="13.85546875" customWidth="1"/>
    <col min="15" max="16" width="13.85546875" style="11" customWidth="1"/>
    <col min="17" max="21" width="13.85546875" customWidth="1"/>
    <col min="22" max="22" width="15.85546875" style="1221" hidden="1" customWidth="1"/>
    <col min="23" max="23" width="14.42578125" hidden="1" customWidth="1"/>
    <col min="24" max="24" width="14.5703125" hidden="1" customWidth="1"/>
  </cols>
  <sheetData>
    <row r="1" spans="1:24">
      <c r="C1" s="671"/>
    </row>
    <row r="2" spans="1:24" ht="21" thickBot="1">
      <c r="A2" s="187" t="s">
        <v>287</v>
      </c>
      <c r="B2" s="178"/>
      <c r="C2" s="655"/>
      <c r="D2" s="184"/>
      <c r="E2" s="184"/>
      <c r="F2" s="180"/>
      <c r="G2" s="180"/>
      <c r="H2" s="180"/>
      <c r="I2" s="180"/>
      <c r="J2" s="180"/>
      <c r="K2" s="180"/>
      <c r="L2" s="180"/>
      <c r="M2" s="1531">
        <f>N8/M8-1</f>
        <v>9.2913939337081475E-2</v>
      </c>
      <c r="N2" s="1531">
        <f>N38/M38-1</f>
        <v>0.15740583893785987</v>
      </c>
      <c r="O2" s="1278"/>
      <c r="P2" s="1278"/>
      <c r="R2" s="773"/>
    </row>
    <row r="3" spans="1:24" ht="2.1" customHeight="1">
      <c r="F3" s="12"/>
      <c r="G3" s="12"/>
      <c r="H3" s="12"/>
      <c r="I3" s="12"/>
      <c r="J3" s="12"/>
      <c r="K3" s="12"/>
      <c r="L3" s="12"/>
      <c r="M3" s="12"/>
      <c r="N3" s="1176"/>
      <c r="O3" s="2091"/>
      <c r="P3" s="2091"/>
      <c r="Q3" s="2091"/>
      <c r="R3" s="2091"/>
      <c r="S3" s="2083"/>
      <c r="T3" s="2082"/>
      <c r="U3" s="2082"/>
    </row>
    <row r="4" spans="1:24" ht="5.0999999999999996" customHeight="1">
      <c r="D4" s="23"/>
      <c r="E4" s="23"/>
      <c r="F4" s="23"/>
      <c r="G4" s="23"/>
      <c r="H4" s="23"/>
      <c r="I4" s="23"/>
      <c r="J4" s="23"/>
      <c r="K4" s="23"/>
      <c r="L4" s="23"/>
      <c r="M4" s="23"/>
      <c r="N4" s="23"/>
      <c r="O4" s="23"/>
      <c r="P4" s="23"/>
      <c r="Q4" s="23"/>
      <c r="R4" s="23"/>
      <c r="S4" s="1178"/>
    </row>
    <row r="5" spans="1:24" s="215" customFormat="1" ht="15.6" customHeight="1">
      <c r="C5" s="877" t="s">
        <v>128</v>
      </c>
      <c r="D5" s="215" t="s">
        <v>68</v>
      </c>
      <c r="E5" s="215" t="s">
        <v>130</v>
      </c>
      <c r="F5" s="215" t="s">
        <v>70</v>
      </c>
      <c r="G5" s="215" t="s">
        <v>71</v>
      </c>
      <c r="H5" s="215" t="s">
        <v>72</v>
      </c>
      <c r="I5" s="215" t="s">
        <v>73</v>
      </c>
      <c r="J5" s="215" t="s">
        <v>74</v>
      </c>
      <c r="K5" s="215" t="s">
        <v>75</v>
      </c>
      <c r="L5" s="215" t="s">
        <v>76</v>
      </c>
      <c r="M5" s="215" t="s">
        <v>77</v>
      </c>
      <c r="N5" s="215" t="s">
        <v>78</v>
      </c>
      <c r="O5" s="2276" t="s">
        <v>79</v>
      </c>
      <c r="P5" s="2277"/>
      <c r="Q5" s="2277"/>
      <c r="R5" s="2277"/>
      <c r="S5" s="2276" t="s">
        <v>80</v>
      </c>
      <c r="T5" s="2277"/>
      <c r="U5" s="2278"/>
      <c r="V5" s="1772"/>
      <c r="W5" s="14"/>
    </row>
    <row r="6" spans="1:24" s="217" customFormat="1" ht="35.1" customHeight="1">
      <c r="B6" s="217" t="s">
        <v>81</v>
      </c>
      <c r="C6" s="1172" t="s">
        <v>82</v>
      </c>
      <c r="D6" s="1172" t="s">
        <v>82</v>
      </c>
      <c r="E6" s="1172" t="s">
        <v>82</v>
      </c>
      <c r="F6" s="1172" t="s">
        <v>82</v>
      </c>
      <c r="G6" s="1172" t="s">
        <v>82</v>
      </c>
      <c r="H6" s="1172" t="s">
        <v>82</v>
      </c>
      <c r="I6" s="1172" t="s">
        <v>82</v>
      </c>
      <c r="J6" s="1172" t="s">
        <v>82</v>
      </c>
      <c r="K6" s="1172" t="s">
        <v>82</v>
      </c>
      <c r="L6" s="1172" t="s">
        <v>82</v>
      </c>
      <c r="M6" s="1172" t="s">
        <v>82</v>
      </c>
      <c r="N6" s="1172" t="s">
        <v>82</v>
      </c>
      <c r="O6" s="1172" t="s">
        <v>82</v>
      </c>
      <c r="P6" s="1172" t="s">
        <v>83</v>
      </c>
      <c r="Q6" s="1172" t="s">
        <v>84</v>
      </c>
      <c r="R6" s="1172" t="s">
        <v>207</v>
      </c>
      <c r="S6" s="1463" t="s">
        <v>288</v>
      </c>
      <c r="T6" s="1370" t="s">
        <v>136</v>
      </c>
      <c r="U6" s="1373" t="s">
        <v>289</v>
      </c>
      <c r="V6" s="1773"/>
      <c r="W6" s="27"/>
    </row>
    <row r="7" spans="1:24" ht="7.5" customHeight="1">
      <c r="C7" s="945"/>
      <c r="O7"/>
      <c r="P7"/>
      <c r="U7" s="1458"/>
      <c r="V7" s="1225"/>
    </row>
    <row r="8" spans="1:24" s="3" customFormat="1" ht="20.100000000000001" customHeight="1">
      <c r="A8" s="236" t="s">
        <v>290</v>
      </c>
      <c r="B8" s="237"/>
      <c r="C8" s="643">
        <f>+'CA Mobile'!C7</f>
        <v>9527.0890678901505</v>
      </c>
      <c r="D8" s="643">
        <f>+'CA Mobile'!D7</f>
        <v>8782.1226891770075</v>
      </c>
      <c r="E8" s="643">
        <f>+'CA Mobile'!E7</f>
        <v>9473.1389457635578</v>
      </c>
      <c r="F8" s="643">
        <f>+'CA Mobile'!F7</f>
        <v>9362.5379277570137</v>
      </c>
      <c r="G8" s="643">
        <f>+'CA Mobile'!G7</f>
        <v>9772.4636011247203</v>
      </c>
      <c r="H8" s="643">
        <f>+'CA Mobile'!H7</f>
        <v>9466.6859017027655</v>
      </c>
      <c r="I8" s="643">
        <f>+'CA Mobile'!I7</f>
        <v>9614.0551493624207</v>
      </c>
      <c r="J8" s="643">
        <f>+'CA Mobile'!J7</f>
        <v>9618.249694990036</v>
      </c>
      <c r="K8" s="643">
        <f>+'CA Mobile'!K7</f>
        <v>9285.1868915961477</v>
      </c>
      <c r="L8" s="643">
        <f>+'CA Mobile'!L7</f>
        <v>9720.4441759907804</v>
      </c>
      <c r="M8" s="643">
        <f>+'CA Mobile'!M7</f>
        <v>9418.3469512907541</v>
      </c>
      <c r="N8" s="643">
        <f>+'CA Mobile'!N7</f>
        <v>10293.442668578569</v>
      </c>
      <c r="O8" s="643">
        <f>SUM(C8:N8)</f>
        <v>114333.76366522392</v>
      </c>
      <c r="P8" s="643">
        <v>108391.75422406303</v>
      </c>
      <c r="Q8" s="1319">
        <v>105542.99124400002</v>
      </c>
      <c r="R8" s="1319">
        <v>115899.62011364261</v>
      </c>
      <c r="S8" s="1320">
        <f t="shared" ref="S8:T11" si="0">O8/P8-1</f>
        <v>5.4819755282102145E-2</v>
      </c>
      <c r="T8" s="1320">
        <f>P8/Q8-1</f>
        <v>2.6991493669883626E-2</v>
      </c>
      <c r="U8" s="1611">
        <f>O8/R8-1</f>
        <v>-1.3510453674337564E-2</v>
      </c>
      <c r="V8" s="1221">
        <v>108887.35532863958</v>
      </c>
      <c r="W8" s="1211"/>
      <c r="X8" s="1779">
        <f>V8-P8</f>
        <v>495.6011045765481</v>
      </c>
    </row>
    <row r="9" spans="1:24" ht="15" customHeight="1">
      <c r="A9" s="285"/>
      <c r="B9" s="286" t="s">
        <v>291</v>
      </c>
      <c r="C9" s="672">
        <v>1.3868277451871236</v>
      </c>
      <c r="D9" s="672">
        <v>1.1541335867963876</v>
      </c>
      <c r="E9" s="672">
        <v>1.3412454328149879</v>
      </c>
      <c r="F9" s="672">
        <v>1.1021664771438431</v>
      </c>
      <c r="G9" s="672">
        <v>1.0043924871349725</v>
      </c>
      <c r="H9" s="672">
        <v>0.959550326316574</v>
      </c>
      <c r="I9" s="672">
        <v>0.82649797971091665</v>
      </c>
      <c r="J9" s="672">
        <v>0.80746278281881989</v>
      </c>
      <c r="K9" s="672">
        <v>0.7965580842159935</v>
      </c>
      <c r="L9" s="672">
        <v>0.83071261719441014</v>
      </c>
      <c r="M9" s="672">
        <v>0.77568459571419857</v>
      </c>
      <c r="N9" s="672">
        <v>0.88962797430842988</v>
      </c>
      <c r="O9" s="672">
        <f t="shared" ref="O9" si="1">SUM(C9:N9)</f>
        <v>11.874860089356657</v>
      </c>
      <c r="P9" s="672">
        <v>18.015451263209467</v>
      </c>
      <c r="Q9" s="1345">
        <v>19.76732697705469</v>
      </c>
      <c r="R9" s="1345">
        <v>15.136435630753859</v>
      </c>
      <c r="S9" s="1300">
        <f t="shared" si="0"/>
        <v>-0.34085136609333311</v>
      </c>
      <c r="T9" s="1300">
        <f t="shared" si="0"/>
        <v>-8.862481588323734E-2</v>
      </c>
      <c r="U9" s="1346">
        <f>O9/R9-1</f>
        <v>-0.21547844029874563</v>
      </c>
      <c r="V9" s="1225">
        <v>18.015451263209467</v>
      </c>
      <c r="W9" s="1211"/>
      <c r="X9" s="1779">
        <f t="shared" ref="X9:X42" si="2">V9-P9</f>
        <v>0</v>
      </c>
    </row>
    <row r="10" spans="1:24" ht="15" customHeight="1">
      <c r="A10" s="287"/>
      <c r="B10" s="288" t="s">
        <v>292</v>
      </c>
      <c r="C10" s="673">
        <f>-C11/C9</f>
        <v>115.60916671620728</v>
      </c>
      <c r="D10" s="673">
        <f>-D11/D9</f>
        <v>137.18515933626722</v>
      </c>
      <c r="E10" s="673">
        <f t="shared" ref="E10:N10" si="3">-E11/E9</f>
        <v>121.02930308534508</v>
      </c>
      <c r="F10" s="673">
        <v>133.84931891881988</v>
      </c>
      <c r="G10" s="673">
        <f t="shared" si="3"/>
        <v>164.6069660194328</v>
      </c>
      <c r="H10" s="673">
        <f t="shared" si="3"/>
        <v>173.34161162603218</v>
      </c>
      <c r="I10" s="673">
        <f t="shared" si="3"/>
        <v>200.03678660875531</v>
      </c>
      <c r="J10" s="673">
        <f t="shared" si="3"/>
        <v>207.22936531620411</v>
      </c>
      <c r="K10" s="673">
        <f t="shared" si="3"/>
        <v>212.57709055412053</v>
      </c>
      <c r="L10" s="673">
        <f t="shared" si="3"/>
        <v>201.42946734711757</v>
      </c>
      <c r="M10" s="673">
        <f t="shared" si="3"/>
        <v>218.2974896440895</v>
      </c>
      <c r="N10" s="673">
        <f t="shared" si="3"/>
        <v>192.58612020736737</v>
      </c>
      <c r="O10" s="673">
        <f>O11/O9</f>
        <v>-167.40913030055762</v>
      </c>
      <c r="P10" s="673">
        <v>-127.79683691308435</v>
      </c>
      <c r="Q10" s="878">
        <v>-115.60199751096967</v>
      </c>
      <c r="R10" s="878">
        <v>-109.13957703663152</v>
      </c>
      <c r="S10" s="1300">
        <f t="shared" si="0"/>
        <v>0.30996301899407652</v>
      </c>
      <c r="T10" s="1300">
        <f t="shared" si="0"/>
        <v>0.10548986751684364</v>
      </c>
      <c r="U10" s="1300"/>
      <c r="V10" s="1225">
        <v>-127.79683691308435</v>
      </c>
      <c r="W10" s="1211"/>
      <c r="X10" s="1779">
        <f t="shared" si="2"/>
        <v>0</v>
      </c>
    </row>
    <row r="11" spans="1:24" s="17" customFormat="1" ht="15" customHeight="1">
      <c r="A11" s="334"/>
      <c r="B11" s="335" t="s">
        <v>262</v>
      </c>
      <c r="C11" s="674">
        <v>-160.33000000000001</v>
      </c>
      <c r="D11" s="674">
        <v>-158.33000000000001</v>
      </c>
      <c r="E11" s="674">
        <v>-162.33000000000001</v>
      </c>
      <c r="F11" s="674">
        <v>-165.33</v>
      </c>
      <c r="G11" s="674">
        <v>-165.33</v>
      </c>
      <c r="H11" s="674">
        <v>-166.33</v>
      </c>
      <c r="I11" s="674">
        <v>-165.33</v>
      </c>
      <c r="J11" s="674">
        <v>-167.33</v>
      </c>
      <c r="K11" s="674">
        <v>-169.33</v>
      </c>
      <c r="L11" s="674">
        <v>-167.33</v>
      </c>
      <c r="M11" s="674">
        <v>-169.33</v>
      </c>
      <c r="N11" s="674">
        <v>-171.33</v>
      </c>
      <c r="O11" s="674">
        <f>SUM(C11:N11)</f>
        <v>-1987.9599999999998</v>
      </c>
      <c r="P11" s="674">
        <v>-2302.3176869999998</v>
      </c>
      <c r="Q11" s="1348">
        <v>-2285.142484</v>
      </c>
      <c r="R11" s="1348">
        <v>-1651.984182582675</v>
      </c>
      <c r="S11" s="867">
        <f t="shared" si="0"/>
        <v>-0.1365396655618013</v>
      </c>
      <c r="T11" s="867">
        <f t="shared" si="0"/>
        <v>7.5160315473790096E-3</v>
      </c>
      <c r="U11" s="1349">
        <f>O11/R11-1</f>
        <v>0.20337713941792579</v>
      </c>
      <c r="V11" s="1630">
        <v>-2302.3176869999998</v>
      </c>
      <c r="W11" s="1211"/>
      <c r="X11" s="1779">
        <f t="shared" si="2"/>
        <v>0</v>
      </c>
    </row>
    <row r="12" spans="1:24" ht="15" customHeight="1">
      <c r="A12" s="285"/>
      <c r="B12" s="286" t="s">
        <v>291</v>
      </c>
      <c r="C12" s="1345">
        <v>75.833719211562936</v>
      </c>
      <c r="D12" s="1345">
        <v>67.040992321768741</v>
      </c>
      <c r="E12" s="1345">
        <v>72.330875008713861</v>
      </c>
      <c r="F12" s="1345">
        <v>66.39586597151704</v>
      </c>
      <c r="G12" s="1345">
        <v>71.83032743802994</v>
      </c>
      <c r="H12" s="1345">
        <v>66.823088848429705</v>
      </c>
      <c r="I12" s="1345">
        <v>66.823088848429705</v>
      </c>
      <c r="J12" s="1345">
        <v>70.355701067380693</v>
      </c>
      <c r="K12" s="1345">
        <v>68.689588796191174</v>
      </c>
      <c r="L12" s="1345">
        <v>70.29877077625784</v>
      </c>
      <c r="M12" s="1345">
        <v>68.905137259077449</v>
      </c>
      <c r="N12" s="1345">
        <v>78.874310481352197</v>
      </c>
      <c r="O12" s="1345">
        <f t="shared" ref="O12:O40" si="4">SUM(C12:N12)</f>
        <v>844.20146602871125</v>
      </c>
      <c r="P12" s="1345">
        <v>846.86757829990074</v>
      </c>
      <c r="Q12" s="1345">
        <v>0</v>
      </c>
      <c r="R12" s="1345">
        <v>847.28518547680005</v>
      </c>
      <c r="S12" s="1300" t="e">
        <f>O12/Q12-1</f>
        <v>#DIV/0!</v>
      </c>
      <c r="T12" s="1300" t="e">
        <f>O12/#REF!-1</f>
        <v>#REF!</v>
      </c>
      <c r="U12" s="1346">
        <f>O12/R12-1</f>
        <v>-3.6395295243518699E-3</v>
      </c>
      <c r="V12" s="1225">
        <v>846.86757829990074</v>
      </c>
      <c r="W12" s="1211"/>
      <c r="X12" s="1779">
        <f t="shared" si="2"/>
        <v>0</v>
      </c>
    </row>
    <row r="13" spans="1:24" ht="15" customHeight="1">
      <c r="A13" s="287"/>
      <c r="B13" s="288" t="s">
        <v>292</v>
      </c>
      <c r="C13" s="878">
        <v>-10</v>
      </c>
      <c r="D13" s="878">
        <v>-10</v>
      </c>
      <c r="E13" s="878">
        <v>-10</v>
      </c>
      <c r="F13" s="878">
        <v>0</v>
      </c>
      <c r="G13" s="878">
        <v>0</v>
      </c>
      <c r="H13" s="878">
        <v>0</v>
      </c>
      <c r="I13" s="878">
        <v>0</v>
      </c>
      <c r="J13" s="878">
        <v>0</v>
      </c>
      <c r="K13" s="878">
        <v>0</v>
      </c>
      <c r="L13" s="878">
        <v>0</v>
      </c>
      <c r="M13" s="878">
        <v>0</v>
      </c>
      <c r="N13" s="878">
        <v>0</v>
      </c>
      <c r="O13" s="878">
        <f>O14/O12</f>
        <v>0</v>
      </c>
      <c r="P13" s="878">
        <v>0</v>
      </c>
      <c r="Q13" s="878">
        <v>0</v>
      </c>
      <c r="R13" s="878">
        <v>0</v>
      </c>
      <c r="S13" s="1300"/>
      <c r="T13" s="1300"/>
      <c r="U13" s="1300"/>
      <c r="V13" s="1225">
        <v>0</v>
      </c>
      <c r="W13" s="1211"/>
      <c r="X13" s="1779">
        <f t="shared" si="2"/>
        <v>0</v>
      </c>
    </row>
    <row r="14" spans="1:24" ht="15" customHeight="1">
      <c r="A14" s="334"/>
      <c r="B14" s="335" t="s">
        <v>293</v>
      </c>
      <c r="C14" s="1348">
        <v>0</v>
      </c>
      <c r="D14" s="1348">
        <v>0</v>
      </c>
      <c r="E14" s="1348">
        <v>0</v>
      </c>
      <c r="F14" s="1348">
        <v>0</v>
      </c>
      <c r="G14" s="1348">
        <v>0</v>
      </c>
      <c r="H14" s="1348">
        <v>0</v>
      </c>
      <c r="I14" s="1348">
        <v>0</v>
      </c>
      <c r="J14" s="1348">
        <v>0</v>
      </c>
      <c r="K14" s="1348">
        <v>0</v>
      </c>
      <c r="L14" s="1348">
        <v>0</v>
      </c>
      <c r="M14" s="1348">
        <v>0</v>
      </c>
      <c r="N14" s="1348">
        <v>0</v>
      </c>
      <c r="O14" s="1348">
        <f>SUM(C14:N14)</f>
        <v>0</v>
      </c>
      <c r="P14" s="1348">
        <v>0</v>
      </c>
      <c r="Q14" s="1348">
        <v>0</v>
      </c>
      <c r="R14" s="1348">
        <v>0</v>
      </c>
      <c r="S14" s="1300"/>
      <c r="T14" s="1300"/>
      <c r="U14" s="1349"/>
      <c r="V14" s="1225">
        <v>0</v>
      </c>
      <c r="W14" s="1211"/>
      <c r="X14" s="1779">
        <f t="shared" si="2"/>
        <v>0</v>
      </c>
    </row>
    <row r="15" spans="1:24" ht="15" customHeight="1">
      <c r="A15" s="285"/>
      <c r="B15" s="286" t="s">
        <v>291</v>
      </c>
      <c r="C15" s="1345">
        <v>0</v>
      </c>
      <c r="D15" s="1345">
        <v>0</v>
      </c>
      <c r="E15" s="1345">
        <v>0</v>
      </c>
      <c r="F15" s="1345">
        <v>0</v>
      </c>
      <c r="G15" s="1345">
        <v>0</v>
      </c>
      <c r="H15" s="1345">
        <v>0</v>
      </c>
      <c r="I15" s="1345">
        <v>0</v>
      </c>
      <c r="J15" s="1345">
        <v>0</v>
      </c>
      <c r="K15" s="1345">
        <v>0</v>
      </c>
      <c r="L15" s="1345">
        <v>0</v>
      </c>
      <c r="M15" s="1345">
        <v>0</v>
      </c>
      <c r="N15" s="1345">
        <v>0</v>
      </c>
      <c r="O15" s="1345">
        <f t="shared" si="4"/>
        <v>0</v>
      </c>
      <c r="P15" s="1345">
        <v>0</v>
      </c>
      <c r="Q15" s="1345"/>
      <c r="R15" s="878">
        <v>0</v>
      </c>
      <c r="S15" s="1346"/>
      <c r="T15" s="1346"/>
      <c r="U15" s="1346"/>
      <c r="V15" s="1225">
        <v>0</v>
      </c>
      <c r="W15" s="1211"/>
      <c r="X15" s="1779">
        <f t="shared" si="2"/>
        <v>0</v>
      </c>
    </row>
    <row r="16" spans="1:24" ht="15" customHeight="1">
      <c r="A16" s="287"/>
      <c r="B16" s="288" t="s">
        <v>292</v>
      </c>
      <c r="C16" s="878">
        <v>0</v>
      </c>
      <c r="D16" s="878">
        <v>0</v>
      </c>
      <c r="E16" s="878">
        <v>0</v>
      </c>
      <c r="F16" s="878">
        <v>-10</v>
      </c>
      <c r="G16" s="878">
        <v>-10</v>
      </c>
      <c r="H16" s="878">
        <v>-10</v>
      </c>
      <c r="I16" s="878">
        <v>-10</v>
      </c>
      <c r="J16" s="878">
        <v>-10</v>
      </c>
      <c r="K16" s="878">
        <v>-10</v>
      </c>
      <c r="L16" s="878">
        <v>-10</v>
      </c>
      <c r="M16" s="878">
        <v>-10</v>
      </c>
      <c r="N16" s="878">
        <v>-10</v>
      </c>
      <c r="O16" s="878" t="s">
        <v>294</v>
      </c>
      <c r="P16" s="878" t="s">
        <v>294</v>
      </c>
      <c r="Q16" s="878" t="s">
        <v>294</v>
      </c>
      <c r="R16" s="878" t="s">
        <v>294</v>
      </c>
      <c r="S16" s="1300"/>
      <c r="T16" s="1300"/>
      <c r="U16" s="1300"/>
      <c r="V16" s="1225" t="s">
        <v>294</v>
      </c>
      <c r="W16" s="1211"/>
      <c r="X16" s="1779" t="e">
        <f t="shared" si="2"/>
        <v>#VALUE!</v>
      </c>
    </row>
    <row r="17" spans="1:24" ht="15" customHeight="1">
      <c r="A17" s="334"/>
      <c r="B17" s="335" t="s">
        <v>295</v>
      </c>
      <c r="C17" s="1348">
        <v>0</v>
      </c>
      <c r="D17" s="1348">
        <v>0</v>
      </c>
      <c r="E17" s="1348">
        <v>0</v>
      </c>
      <c r="F17" s="1348">
        <v>0</v>
      </c>
      <c r="G17" s="1348">
        <v>0</v>
      </c>
      <c r="H17" s="1348">
        <v>0</v>
      </c>
      <c r="I17" s="1348">
        <v>0</v>
      </c>
      <c r="J17" s="1348">
        <v>0</v>
      </c>
      <c r="K17" s="1348">
        <v>0</v>
      </c>
      <c r="L17" s="1348">
        <v>0</v>
      </c>
      <c r="M17" s="1348">
        <v>0</v>
      </c>
      <c r="N17" s="1348">
        <v>0</v>
      </c>
      <c r="O17" s="1348">
        <f>SUM(C17:N17)</f>
        <v>0</v>
      </c>
      <c r="P17" s="1348">
        <v>0</v>
      </c>
      <c r="Q17" s="1348">
        <v>0</v>
      </c>
      <c r="R17" s="2086">
        <v>0</v>
      </c>
      <c r="S17" s="1300"/>
      <c r="T17" s="1300"/>
      <c r="U17" s="1349"/>
      <c r="V17" s="1225">
        <v>0</v>
      </c>
      <c r="W17" s="1211"/>
      <c r="X17" s="1779">
        <f t="shared" si="2"/>
        <v>0</v>
      </c>
    </row>
    <row r="18" spans="1:24" ht="15" customHeight="1">
      <c r="A18" s="285"/>
      <c r="B18" s="286"/>
      <c r="C18" s="1345">
        <v>0</v>
      </c>
      <c r="D18" s="1345">
        <v>0</v>
      </c>
      <c r="E18" s="1345">
        <v>0</v>
      </c>
      <c r="F18" s="1345">
        <v>2.6719927999616519E-2</v>
      </c>
      <c r="G18" s="1345">
        <v>2.6719927999616519E-2</v>
      </c>
      <c r="H18" s="1345">
        <v>2.6719927999616519E-2</v>
      </c>
      <c r="I18" s="1345">
        <v>2.6719927999616519E-2</v>
      </c>
      <c r="J18" s="1345">
        <v>2.6077272831799152E-2</v>
      </c>
      <c r="K18" s="1345">
        <v>2.5459729923334527E-2</v>
      </c>
      <c r="L18" s="1345">
        <v>2.605617167423151E-2</v>
      </c>
      <c r="M18" s="1345">
        <v>2.5539622753480259E-2</v>
      </c>
      <c r="N18" s="1345">
        <v>2.9234687205694998E-2</v>
      </c>
      <c r="O18" s="1345"/>
      <c r="P18" s="1345"/>
      <c r="Q18" s="1345"/>
      <c r="R18" s="878"/>
      <c r="S18" s="1346"/>
      <c r="T18" s="1346"/>
      <c r="U18" s="1346"/>
      <c r="V18" s="1225"/>
      <c r="W18" s="1211"/>
      <c r="X18" s="1779">
        <f t="shared" si="2"/>
        <v>0</v>
      </c>
    </row>
    <row r="19" spans="1:24" ht="15" customHeight="1" thickBot="1">
      <c r="A19" s="287"/>
      <c r="B19" s="288"/>
      <c r="C19" s="878">
        <v>0</v>
      </c>
      <c r="D19" s="878">
        <v>0</v>
      </c>
      <c r="E19" s="878">
        <v>0</v>
      </c>
      <c r="F19" s="878">
        <v>0</v>
      </c>
      <c r="G19" s="878">
        <v>0</v>
      </c>
      <c r="H19" s="878">
        <v>0</v>
      </c>
      <c r="I19" s="878">
        <v>0</v>
      </c>
      <c r="J19" s="878">
        <v>-1886.5766875748013</v>
      </c>
      <c r="K19" s="878">
        <v>-1932.336876633944</v>
      </c>
      <c r="L19" s="878">
        <v>-1888.1045003496658</v>
      </c>
      <c r="M19" s="878">
        <v>-1926.2921568916286</v>
      </c>
      <c r="N19" s="878">
        <v>-1682.8220070853481</v>
      </c>
      <c r="O19" s="878"/>
      <c r="P19" s="878"/>
      <c r="Q19" s="878"/>
      <c r="R19" s="878"/>
      <c r="S19" s="1300"/>
      <c r="T19" s="1300"/>
      <c r="U19" s="1300"/>
      <c r="V19" s="1225"/>
      <c r="W19" s="1211"/>
      <c r="X19" s="1779">
        <f t="shared" si="2"/>
        <v>0</v>
      </c>
    </row>
    <row r="20" spans="1:24" ht="15" customHeight="1">
      <c r="A20" s="334"/>
      <c r="B20" s="335" t="s">
        <v>18</v>
      </c>
      <c r="C20" s="1350">
        <v>-49.196775000000002</v>
      </c>
      <c r="D20" s="1350">
        <v>-49.196775000000002</v>
      </c>
      <c r="E20" s="1350">
        <v>-49.196775000000002</v>
      </c>
      <c r="F20" s="1350">
        <v>-49.196775000000002</v>
      </c>
      <c r="G20" s="1350">
        <v>-49.196775000000002</v>
      </c>
      <c r="H20" s="1350">
        <v>-49.196775000000002</v>
      </c>
      <c r="I20" s="1350">
        <v>-49.196775000000002</v>
      </c>
      <c r="J20" s="1350">
        <v>-49.196775000000002</v>
      </c>
      <c r="K20" s="1350">
        <v>-49.196775000000002</v>
      </c>
      <c r="L20" s="1350">
        <v>-49.196775000000002</v>
      </c>
      <c r="M20" s="1350">
        <v>-49.196775000000002</v>
      </c>
      <c r="N20" s="1350">
        <v>-49.196775000000002</v>
      </c>
      <c r="O20" s="1350">
        <f t="shared" si="4"/>
        <v>-590.36130000000003</v>
      </c>
      <c r="P20" s="1350">
        <v>-815.33103099999994</v>
      </c>
      <c r="Q20" s="1348">
        <v>-223.12875099999999</v>
      </c>
      <c r="R20" s="878">
        <v>0</v>
      </c>
      <c r="S20" s="1534"/>
      <c r="T20" s="1534"/>
      <c r="U20" s="1349"/>
      <c r="V20" s="1225">
        <v>-815.33103099999994</v>
      </c>
      <c r="W20" s="1211"/>
      <c r="X20" s="1779">
        <f t="shared" si="2"/>
        <v>0</v>
      </c>
    </row>
    <row r="21" spans="1:24" ht="15" customHeight="1">
      <c r="A21" s="285"/>
      <c r="B21" s="286"/>
      <c r="C21" s="1345">
        <v>0</v>
      </c>
      <c r="D21" s="1345">
        <v>0</v>
      </c>
      <c r="E21" s="1345">
        <v>0</v>
      </c>
      <c r="F21" s="1345">
        <v>0</v>
      </c>
      <c r="G21" s="1345">
        <v>0</v>
      </c>
      <c r="H21" s="1345">
        <v>0</v>
      </c>
      <c r="I21" s="1345">
        <v>0</v>
      </c>
      <c r="J21" s="1345">
        <v>0</v>
      </c>
      <c r="K21" s="1345">
        <v>0</v>
      </c>
      <c r="L21" s="1345">
        <v>0</v>
      </c>
      <c r="M21" s="1345">
        <v>0</v>
      </c>
      <c r="N21" s="1345">
        <v>0</v>
      </c>
      <c r="O21" s="1345"/>
      <c r="P21" s="1345"/>
      <c r="Q21" s="1345"/>
      <c r="R21" s="1345"/>
      <c r="S21" s="1346"/>
      <c r="T21" s="1346"/>
      <c r="U21" s="1346"/>
      <c r="W21" s="1211"/>
      <c r="X21" s="1779">
        <f t="shared" si="2"/>
        <v>0</v>
      </c>
    </row>
    <row r="22" spans="1:24" ht="15" customHeight="1">
      <c r="A22" s="287"/>
      <c r="B22" s="288"/>
      <c r="C22" s="878">
        <v>0</v>
      </c>
      <c r="D22" s="878">
        <v>0</v>
      </c>
      <c r="E22" s="878">
        <v>0</v>
      </c>
      <c r="F22" s="878">
        <v>0</v>
      </c>
      <c r="G22" s="878">
        <v>0</v>
      </c>
      <c r="H22" s="878">
        <v>0</v>
      </c>
      <c r="I22" s="878">
        <v>0</v>
      </c>
      <c r="J22" s="878">
        <v>0</v>
      </c>
      <c r="K22" s="878">
        <v>0</v>
      </c>
      <c r="L22" s="878">
        <v>0</v>
      </c>
      <c r="M22" s="878">
        <v>0</v>
      </c>
      <c r="N22" s="878">
        <v>0</v>
      </c>
      <c r="O22" s="878"/>
      <c r="P22" s="878"/>
      <c r="Q22" s="878"/>
      <c r="R22" s="878"/>
      <c r="S22" s="1300"/>
      <c r="T22" s="1300"/>
      <c r="U22" s="1300"/>
      <c r="W22" s="1211"/>
      <c r="X22" s="1779">
        <f t="shared" si="2"/>
        <v>0</v>
      </c>
    </row>
    <row r="23" spans="1:24" ht="15" customHeight="1">
      <c r="A23" s="287"/>
      <c r="B23" s="288"/>
      <c r="C23" s="878">
        <v>0</v>
      </c>
      <c r="D23" s="878">
        <v>0</v>
      </c>
      <c r="E23" s="878">
        <v>0</v>
      </c>
      <c r="F23" s="878">
        <v>0</v>
      </c>
      <c r="G23" s="878">
        <v>0</v>
      </c>
      <c r="H23" s="878">
        <v>0</v>
      </c>
      <c r="I23" s="878">
        <v>0</v>
      </c>
      <c r="J23" s="878">
        <v>0</v>
      </c>
      <c r="K23" s="878">
        <v>0</v>
      </c>
      <c r="L23" s="878">
        <v>0</v>
      </c>
      <c r="M23" s="878">
        <v>0</v>
      </c>
      <c r="N23" s="878">
        <v>0</v>
      </c>
      <c r="O23" s="878"/>
      <c r="P23" s="878"/>
      <c r="Q23" s="878"/>
      <c r="R23" s="878"/>
      <c r="S23" s="1300"/>
      <c r="T23" s="1300"/>
      <c r="U23" s="1300"/>
      <c r="W23" s="1211"/>
      <c r="X23" s="1779">
        <f t="shared" si="2"/>
        <v>0</v>
      </c>
    </row>
    <row r="24" spans="1:24" ht="15" customHeight="1">
      <c r="A24" s="287"/>
      <c r="B24" s="288"/>
      <c r="C24" s="878">
        <v>0</v>
      </c>
      <c r="D24" s="878">
        <v>0</v>
      </c>
      <c r="E24" s="878">
        <v>0</v>
      </c>
      <c r="F24" s="878">
        <v>0</v>
      </c>
      <c r="G24" s="878">
        <v>0</v>
      </c>
      <c r="H24" s="878">
        <v>0</v>
      </c>
      <c r="I24" s="878">
        <v>0</v>
      </c>
      <c r="J24" s="878">
        <v>0</v>
      </c>
      <c r="K24" s="878">
        <v>0</v>
      </c>
      <c r="L24" s="878">
        <v>0</v>
      </c>
      <c r="M24" s="878">
        <v>0</v>
      </c>
      <c r="N24" s="878">
        <v>0</v>
      </c>
      <c r="O24" s="878"/>
      <c r="P24" s="878"/>
      <c r="Q24" s="878"/>
      <c r="R24" s="878"/>
      <c r="S24" s="1300"/>
      <c r="T24" s="1300"/>
      <c r="U24" s="1300"/>
      <c r="W24" s="1211"/>
      <c r="X24" s="1779">
        <f t="shared" si="2"/>
        <v>0</v>
      </c>
    </row>
    <row r="25" spans="1:24" ht="15" customHeight="1">
      <c r="A25" s="436"/>
      <c r="B25" s="411" t="s">
        <v>296</v>
      </c>
      <c r="C25" s="1351">
        <v>-24.828603181872481</v>
      </c>
      <c r="D25" s="1351">
        <v>-24.442025295520143</v>
      </c>
      <c r="E25" s="1351">
        <v>-27.281851754380192</v>
      </c>
      <c r="F25" s="1351">
        <v>-27.663016784807827</v>
      </c>
      <c r="G25" s="1351">
        <v>-29.75235043442547</v>
      </c>
      <c r="H25" s="1351">
        <v>-30.078557829981712</v>
      </c>
      <c r="I25" s="1351">
        <v>-32.274242662978928</v>
      </c>
      <c r="J25" s="1351">
        <v>-33.539107165551059</v>
      </c>
      <c r="K25" s="1351">
        <v>-33.781112219161685</v>
      </c>
      <c r="L25" s="1351">
        <v>-36.139850858059837</v>
      </c>
      <c r="M25" s="1351">
        <v>-36.32404371169995</v>
      </c>
      <c r="N25" s="1351">
        <v>-38.794787371630271</v>
      </c>
      <c r="O25" s="1350">
        <f>SUM(C25:N25)</f>
        <v>-374.8995492700696</v>
      </c>
      <c r="P25" s="675">
        <v>-250.79531475539582</v>
      </c>
      <c r="Q25" s="675">
        <v>-52.256993999998826</v>
      </c>
      <c r="R25" s="1447">
        <v>-442.21631244596892</v>
      </c>
      <c r="S25" s="1300">
        <f>O25/P25-1</f>
        <v>0.494842715206679</v>
      </c>
      <c r="T25" s="1300">
        <f>O25/Q25-1</f>
        <v>6.1741506844055749</v>
      </c>
      <c r="U25" s="1352">
        <f>O25/R25-1</f>
        <v>-0.15222587064588278</v>
      </c>
      <c r="V25" s="1221">
        <v>-250.79531475539582</v>
      </c>
      <c r="W25" s="1211"/>
      <c r="X25" s="1779">
        <f t="shared" si="2"/>
        <v>0</v>
      </c>
    </row>
    <row r="26" spans="1:24" ht="15" customHeight="1">
      <c r="A26" s="285"/>
      <c r="B26" s="286" t="s">
        <v>297</v>
      </c>
      <c r="C26" s="672">
        <v>3.9848120215767926</v>
      </c>
      <c r="D26" s="672">
        <v>3.3659797540960601</v>
      </c>
      <c r="E26" s="672">
        <v>3.841667911465243</v>
      </c>
      <c r="F26" s="672">
        <v>3.4444467932293756</v>
      </c>
      <c r="G26" s="672">
        <v>3.531746361288405</v>
      </c>
      <c r="H26" s="672">
        <v>3.5437260067571379</v>
      </c>
      <c r="I26" s="672">
        <v>3.6202038872613902</v>
      </c>
      <c r="J26" s="672">
        <v>3.42758605248958</v>
      </c>
      <c r="K26" s="672">
        <v>3.0688650023950661</v>
      </c>
      <c r="L26" s="672">
        <v>3.0710263288981592</v>
      </c>
      <c r="M26" s="672">
        <v>2.8129404415122923</v>
      </c>
      <c r="N26" s="672">
        <v>2.8653637620412922</v>
      </c>
      <c r="O26" s="1345">
        <f t="shared" si="4"/>
        <v>40.578364323010788</v>
      </c>
      <c r="P26" s="1345">
        <v>25.197318302491198</v>
      </c>
      <c r="Q26" s="1345">
        <v>20.823426002791454</v>
      </c>
      <c r="R26" s="1345">
        <v>40.372250680261878</v>
      </c>
      <c r="S26" s="2296">
        <f>O26/P26-1</f>
        <v>0.61042392828759495</v>
      </c>
      <c r="T26" s="2296">
        <f>P26/Q26-1</f>
        <v>0.21004671849451717</v>
      </c>
      <c r="U26" s="1346">
        <f>O26/R26-1</f>
        <v>5.1053295091540996E-3</v>
      </c>
      <c r="V26" s="1225">
        <v>25.197318302491198</v>
      </c>
      <c r="W26" s="1211"/>
      <c r="X26" s="1779">
        <f t="shared" si="2"/>
        <v>0</v>
      </c>
    </row>
    <row r="27" spans="1:24" ht="15" customHeight="1">
      <c r="A27" s="287"/>
      <c r="B27" s="288" t="s">
        <v>292</v>
      </c>
      <c r="C27" s="1586">
        <f>+C28/C26</f>
        <v>-0.98571952170675403</v>
      </c>
      <c r="D27" s="1586">
        <f t="shared" ref="D27:N27" si="5">+D28/D26</f>
        <v>-0.57101026756358464</v>
      </c>
      <c r="E27" s="1586">
        <f t="shared" si="5"/>
        <v>-2.9684442442216481</v>
      </c>
      <c r="F27" s="1586">
        <v>-0.87727662074237056</v>
      </c>
      <c r="G27" s="1586">
        <f t="shared" si="5"/>
        <v>-1.2879294079149628</v>
      </c>
      <c r="H27" s="1586">
        <f t="shared" si="5"/>
        <v>-1.3105970921973409</v>
      </c>
      <c r="I27" s="1586">
        <f t="shared" si="5"/>
        <v>-1.7085681339011825</v>
      </c>
      <c r="J27" s="1586">
        <f t="shared" si="5"/>
        <v>-2.4563829205607259</v>
      </c>
      <c r="K27" s="1586">
        <f t="shared" si="5"/>
        <v>-2.7324714497547937</v>
      </c>
      <c r="L27" s="1586">
        <f t="shared" si="5"/>
        <v>-2.7403345306065527</v>
      </c>
      <c r="M27" s="1586">
        <f t="shared" si="5"/>
        <v>-2.9261041504891887</v>
      </c>
      <c r="N27" s="1586">
        <f t="shared" si="5"/>
        <v>-2.8930807805169052</v>
      </c>
      <c r="O27" s="878">
        <f>+O28/O26</f>
        <v>-1.9681452960541332</v>
      </c>
      <c r="P27" s="878">
        <v>-2.5651713506841887</v>
      </c>
      <c r="Q27" s="878">
        <v>-2.1396185235814396</v>
      </c>
      <c r="R27" s="878">
        <v>-2.4525634119261936</v>
      </c>
      <c r="S27" s="1300">
        <f>O27/P27-1</f>
        <v>-0.23274314773194982</v>
      </c>
      <c r="T27" s="1300">
        <f>P27/Q27-1</f>
        <v>0.19889191573759124</v>
      </c>
      <c r="U27" s="1300">
        <f>O27/R27-1</f>
        <v>-0.19751502184060077</v>
      </c>
      <c r="V27" s="1225">
        <v>-2.5651713506841887</v>
      </c>
      <c r="W27" s="1211"/>
      <c r="X27" s="1779">
        <f t="shared" si="2"/>
        <v>0</v>
      </c>
    </row>
    <row r="28" spans="1:24" ht="15" customHeight="1">
      <c r="A28" s="290"/>
      <c r="B28" s="291" t="s">
        <v>298</v>
      </c>
      <c r="C28" s="674">
        <v>-3.9279069999999998</v>
      </c>
      <c r="D28" s="674">
        <v>-1.9220090000000001</v>
      </c>
      <c r="E28" s="674">
        <v>-11.403777</v>
      </c>
      <c r="F28" s="674">
        <v>-5.4906470000000001</v>
      </c>
      <c r="G28" s="674">
        <v>-4.5486399999999998</v>
      </c>
      <c r="H28" s="674">
        <v>-4.6443969999999997</v>
      </c>
      <c r="I28" s="674">
        <v>-6.185365</v>
      </c>
      <c r="J28" s="674">
        <v>-8.4194638380875642</v>
      </c>
      <c r="K28" s="674">
        <v>-8.3855860021961952</v>
      </c>
      <c r="L28" s="674">
        <v>-8.4156394934815015</v>
      </c>
      <c r="M28" s="674">
        <v>-8.2309567009880098</v>
      </c>
      <c r="N28" s="674">
        <v>-8.2897288291512776</v>
      </c>
      <c r="O28" s="1295">
        <f>SUM(C28:N28)</f>
        <v>-79.864116863904542</v>
      </c>
      <c r="P28" s="1295">
        <v>-64.635439023620776</v>
      </c>
      <c r="Q28" s="1295">
        <v>-44.554188000000011</v>
      </c>
      <c r="R28" s="1295">
        <v>-99.015504875522666</v>
      </c>
      <c r="S28" s="1300">
        <f>O28/P28-1</f>
        <v>0.23560879403508816</v>
      </c>
      <c r="T28" s="1300">
        <f>P28/Q28-1</f>
        <v>0.45071522846787748</v>
      </c>
      <c r="U28" s="1337">
        <f>O28/R28-1</f>
        <v>-0.1934180716009507</v>
      </c>
      <c r="V28" s="1225">
        <v>-64.635439023620776</v>
      </c>
      <c r="W28" s="1211"/>
      <c r="X28" s="1779">
        <f t="shared" si="2"/>
        <v>0</v>
      </c>
    </row>
    <row r="29" spans="1:24" ht="15" customHeight="1">
      <c r="A29" s="2297"/>
      <c r="B29" s="2298" t="s">
        <v>299</v>
      </c>
      <c r="C29" s="2299">
        <v>-61.097772500000005</v>
      </c>
      <c r="D29" s="2299">
        <v>-58.9851637525</v>
      </c>
      <c r="E29" s="2299">
        <v>-85.478830593610496</v>
      </c>
      <c r="F29" s="2299">
        <v>-59.764985670937641</v>
      </c>
      <c r="G29" s="2299">
        <v>-60.57967271261478</v>
      </c>
      <c r="H29" s="2299">
        <v>-60.856849434971863</v>
      </c>
      <c r="I29" s="2299">
        <v>-61.137204208005656</v>
      </c>
      <c r="J29" s="2299">
        <v>-61.420774629508173</v>
      </c>
      <c r="K29" s="2299">
        <v>-61.707598753948822</v>
      </c>
      <c r="L29" s="2299">
        <v>-61.997715098161947</v>
      </c>
      <c r="M29" s="2299">
        <v>-62.291162647107001</v>
      </c>
      <c r="N29" s="2299">
        <v>-62.587980859702242</v>
      </c>
      <c r="O29" s="2299">
        <f>SUM(C29:N29)</f>
        <v>-757.90571086106854</v>
      </c>
      <c r="P29" s="2299">
        <v>-529.77594610497113</v>
      </c>
      <c r="Q29" s="2299">
        <v>-453.04328899999996</v>
      </c>
      <c r="R29" s="2299">
        <v>-445.23123909276961</v>
      </c>
      <c r="S29" s="2300">
        <f>O29/P29-1</f>
        <v>0.43061555820598763</v>
      </c>
      <c r="T29" s="2300">
        <f>P29/Q29-1</f>
        <v>0.16937157876092312</v>
      </c>
      <c r="U29" s="2301">
        <f>O29/R29-1</f>
        <v>0.70227433368202896</v>
      </c>
      <c r="V29" s="1225">
        <v>-529.77594610497113</v>
      </c>
      <c r="W29" s="1211"/>
      <c r="X29" s="1779">
        <f t="shared" si="2"/>
        <v>0</v>
      </c>
    </row>
    <row r="30" spans="1:24" ht="1.5" customHeight="1">
      <c r="A30" s="290"/>
      <c r="B30" s="1461"/>
      <c r="C30" s="2299">
        <v>0</v>
      </c>
      <c r="D30" s="2299">
        <v>0</v>
      </c>
      <c r="E30" s="2299">
        <v>0</v>
      </c>
      <c r="F30" s="1462">
        <v>0</v>
      </c>
      <c r="G30" s="1462">
        <v>0</v>
      </c>
      <c r="H30" s="1462">
        <v>0</v>
      </c>
      <c r="I30" s="1462">
        <v>0</v>
      </c>
      <c r="J30" s="1462">
        <v>0</v>
      </c>
      <c r="K30" s="1462">
        <v>0</v>
      </c>
      <c r="L30" s="1462">
        <v>0</v>
      </c>
      <c r="M30" s="1462">
        <v>0</v>
      </c>
      <c r="N30" s="1462">
        <v>0</v>
      </c>
      <c r="O30" s="1462">
        <f t="shared" si="4"/>
        <v>0</v>
      </c>
      <c r="P30" s="1462">
        <v>0</v>
      </c>
      <c r="Q30" s="1462">
        <v>0</v>
      </c>
      <c r="R30">
        <v>0</v>
      </c>
      <c r="S30" s="1337"/>
      <c r="T30" s="1337"/>
      <c r="U30" s="1460"/>
      <c r="V30" s="1225">
        <v>0</v>
      </c>
      <c r="W30" s="1211"/>
      <c r="X30" s="1779">
        <f t="shared" si="2"/>
        <v>0</v>
      </c>
    </row>
    <row r="31" spans="1:24" s="17" customFormat="1">
      <c r="A31" s="290"/>
      <c r="B31" s="291" t="s">
        <v>300</v>
      </c>
      <c r="C31" s="1295">
        <f>SUM(C33:C34)</f>
        <v>-168.27485544689048</v>
      </c>
      <c r="D31" s="1295">
        <f t="shared" ref="D31:N31" si="6">SUM(D33:D34)</f>
        <v>-168.27485544689048</v>
      </c>
      <c r="E31" s="1295">
        <f t="shared" si="6"/>
        <v>-168.27485544689048</v>
      </c>
      <c r="F31" s="1295">
        <f t="shared" si="6"/>
        <v>-168.27485544689048</v>
      </c>
      <c r="G31" s="1295">
        <f t="shared" si="6"/>
        <v>-168.27485544689048</v>
      </c>
      <c r="H31" s="1295">
        <f t="shared" si="6"/>
        <v>-169.17485544689049</v>
      </c>
      <c r="I31" s="1295">
        <f t="shared" si="6"/>
        <v>-168.27485544689048</v>
      </c>
      <c r="J31" s="1295">
        <f t="shared" si="6"/>
        <v>-169.17485544689049</v>
      </c>
      <c r="K31" s="1295">
        <f t="shared" si="6"/>
        <v>-168.27485544689048</v>
      </c>
      <c r="L31" s="1295">
        <f t="shared" si="6"/>
        <v>-168.27485544689048</v>
      </c>
      <c r="M31" s="1295">
        <f t="shared" si="6"/>
        <v>-168.27485544689048</v>
      </c>
      <c r="N31" s="1295">
        <f t="shared" si="6"/>
        <v>-169.17485544689049</v>
      </c>
      <c r="O31" s="1295">
        <f>SUM(C31:N31)</f>
        <v>-2021.998265362686</v>
      </c>
      <c r="P31" s="1295">
        <v>-1844.906476385933</v>
      </c>
      <c r="Q31" s="1295">
        <v>-1488.575233</v>
      </c>
      <c r="R31" s="1295">
        <v>-1609.1999999999996</v>
      </c>
      <c r="S31" s="1300">
        <f>O31/P31-1</f>
        <v>9.5989575213409006E-2</v>
      </c>
      <c r="T31" s="1300">
        <f>P31/Q31-1</f>
        <v>0.23937738280637721</v>
      </c>
      <c r="U31" s="1337">
        <f>O31/R31-1</f>
        <v>0.25652390340708831</v>
      </c>
      <c r="V31" s="1630">
        <v>-1844.906476385933</v>
      </c>
      <c r="W31" s="1211"/>
      <c r="X31" s="1779">
        <f t="shared" si="2"/>
        <v>0</v>
      </c>
    </row>
    <row r="32" spans="1:24" s="550" customFormat="1" ht="26.25" hidden="1" customHeight="1">
      <c r="A32" s="582"/>
      <c r="B32" s="879" t="s">
        <v>301</v>
      </c>
      <c r="C32" s="1353">
        <v>0</v>
      </c>
      <c r="D32" s="1353">
        <v>0</v>
      </c>
      <c r="E32" s="1353">
        <v>0</v>
      </c>
      <c r="F32" s="1353">
        <v>39.692639999999997</v>
      </c>
      <c r="G32" s="1353">
        <v>-71.827091000000024</v>
      </c>
      <c r="H32" s="1353">
        <v>-240.07568699999999</v>
      </c>
      <c r="I32" s="1353">
        <v>-240.07568699999999</v>
      </c>
      <c r="J32" s="1353">
        <v>0</v>
      </c>
      <c r="K32" s="1353">
        <v>0</v>
      </c>
      <c r="L32" s="1353">
        <v>0</v>
      </c>
      <c r="M32" s="1353">
        <v>0</v>
      </c>
      <c r="N32" s="1353">
        <v>0</v>
      </c>
      <c r="O32" s="1353"/>
      <c r="P32" s="1353"/>
      <c r="Q32" s="1353">
        <v>0</v>
      </c>
      <c r="R32" s="1353">
        <v>0</v>
      </c>
      <c r="S32" s="1300"/>
      <c r="T32" s="1300"/>
      <c r="U32" s="1354"/>
      <c r="V32" s="1774">
        <v>-1879.474686385933</v>
      </c>
      <c r="W32" s="1211"/>
      <c r="X32" s="1779">
        <f t="shared" si="2"/>
        <v>-1879.474686385933</v>
      </c>
    </row>
    <row r="33" spans="1:26" s="550" customFormat="1" hidden="1">
      <c r="A33" s="582"/>
      <c r="B33" s="583" t="s">
        <v>302</v>
      </c>
      <c r="C33" s="678">
        <v>-168.27485544689048</v>
      </c>
      <c r="D33" s="678">
        <v>-168.27485544689048</v>
      </c>
      <c r="E33" s="678">
        <v>-168.27485544689048</v>
      </c>
      <c r="F33" s="678">
        <v>-168.27485544689048</v>
      </c>
      <c r="G33" s="678">
        <v>-168.27485544689048</v>
      </c>
      <c r="H33" s="678">
        <v>-169.17485544689049</v>
      </c>
      <c r="I33" s="678">
        <v>-168.27485544689048</v>
      </c>
      <c r="J33" s="678">
        <v>-169.17485544689049</v>
      </c>
      <c r="K33" s="678">
        <v>-168.27485544689048</v>
      </c>
      <c r="L33" s="678">
        <v>-168.27485544689048</v>
      </c>
      <c r="M33" s="678">
        <v>-168.27485544689048</v>
      </c>
      <c r="N33" s="678">
        <v>-169.17485544689049</v>
      </c>
      <c r="O33" s="1353">
        <f t="shared" si="4"/>
        <v>-2021.998265362686</v>
      </c>
      <c r="P33" s="1353">
        <v>-1881.5461103859329</v>
      </c>
      <c r="Q33" s="1353">
        <v>-1519.1039779999999</v>
      </c>
      <c r="R33" s="1295">
        <v>-1609.1999999999996</v>
      </c>
      <c r="S33" s="1300"/>
      <c r="T33" s="1300">
        <f>P33/Q33-1</f>
        <v>0.23858941694242142</v>
      </c>
      <c r="U33" s="1354">
        <f>O33/R33-1</f>
        <v>0.25652390340708831</v>
      </c>
      <c r="V33" s="1774">
        <v>-2.0714240000000004</v>
      </c>
      <c r="W33" s="1211"/>
      <c r="X33" s="1779">
        <f t="shared" si="2"/>
        <v>1879.474686385933</v>
      </c>
    </row>
    <row r="34" spans="1:26" s="550" customFormat="1" hidden="1">
      <c r="A34" s="582"/>
      <c r="B34" s="583" t="s">
        <v>303</v>
      </c>
      <c r="C34" s="1353"/>
      <c r="D34" s="1353"/>
      <c r="E34" s="1353"/>
      <c r="F34" s="1353"/>
      <c r="G34" s="1353"/>
      <c r="H34" s="1353"/>
      <c r="I34" s="1353"/>
      <c r="J34" s="1353"/>
      <c r="K34" s="1353"/>
      <c r="L34" s="1353"/>
      <c r="M34" s="1353"/>
      <c r="N34" s="1353"/>
      <c r="O34" s="1353">
        <f t="shared" si="4"/>
        <v>0</v>
      </c>
      <c r="P34" s="1353">
        <v>36.639634000000001</v>
      </c>
      <c r="Q34" s="1353">
        <v>30.528745000000008</v>
      </c>
      <c r="R34" s="1298">
        <v>0</v>
      </c>
      <c r="S34" s="1300"/>
      <c r="T34" s="1300">
        <f t="shared" ref="T34:T39" si="7">P34/Q34-1</f>
        <v>0.20016836591219156</v>
      </c>
      <c r="U34" s="1354"/>
      <c r="V34" s="1775">
        <v>36.639634000000001</v>
      </c>
      <c r="W34" s="1211"/>
      <c r="X34" s="1779">
        <f t="shared" si="2"/>
        <v>0</v>
      </c>
      <c r="Z34" s="1966"/>
    </row>
    <row r="35" spans="1:26" ht="15" customHeight="1">
      <c r="A35" s="290"/>
      <c r="B35" s="291" t="s">
        <v>304</v>
      </c>
      <c r="C35" s="659">
        <f t="shared" ref="C35:L35" si="8">SUM(C36:C38)</f>
        <v>-1050.0697334998122</v>
      </c>
      <c r="D35" s="659">
        <f t="shared" si="8"/>
        <v>-998.42946152788977</v>
      </c>
      <c r="E35" s="659">
        <f t="shared" si="8"/>
        <v>-1076.8335754171605</v>
      </c>
      <c r="F35" s="659">
        <f t="shared" si="8"/>
        <v>-1070.2607281716141</v>
      </c>
      <c r="G35" s="659">
        <f t="shared" si="8"/>
        <v>-1100.5686134173222</v>
      </c>
      <c r="H35" s="659">
        <f t="shared" si="8"/>
        <v>-1071.2105033928972</v>
      </c>
      <c r="I35" s="659">
        <f t="shared" si="8"/>
        <v>-1099.5029115125285</v>
      </c>
      <c r="J35" s="659">
        <f t="shared" si="8"/>
        <v>-1084.3466326862426</v>
      </c>
      <c r="K35" s="659">
        <f t="shared" si="8"/>
        <v>-1033.4463173447789</v>
      </c>
      <c r="L35" s="659">
        <f t="shared" si="8"/>
        <v>-1084.6222828820155</v>
      </c>
      <c r="M35" s="659">
        <f>SUM(M36:M38)</f>
        <v>-1030.5987915946889</v>
      </c>
      <c r="N35" s="659">
        <f t="shared" ref="N35" si="9">SUM(N36:N38)</f>
        <v>-1138.5817380687781</v>
      </c>
      <c r="O35" s="1295">
        <f>SUM(C35:N35)</f>
        <v>-12838.47128951573</v>
      </c>
      <c r="P35" s="1295">
        <v>-12087.970794159788</v>
      </c>
      <c r="Q35" s="1295">
        <v>-11348.902915000001</v>
      </c>
      <c r="R35" s="1295">
        <v>-12522.159116675137</v>
      </c>
      <c r="S35" s="1337">
        <f>O35/P35-1</f>
        <v>6.2086557631206407E-2</v>
      </c>
      <c r="T35" s="1337">
        <f t="shared" si="7"/>
        <v>6.5122407398776172E-2</v>
      </c>
      <c r="U35" s="1337">
        <f>O35/R35-1</f>
        <v>2.5260194339758568E-2</v>
      </c>
      <c r="V35" s="1221">
        <v>-12137.534911528135</v>
      </c>
      <c r="W35" s="1211"/>
      <c r="X35" s="1779">
        <f t="shared" si="2"/>
        <v>-49.56411736834707</v>
      </c>
    </row>
    <row r="36" spans="1:26" ht="15" customHeight="1">
      <c r="A36" s="287"/>
      <c r="B36" s="922" t="s">
        <v>305</v>
      </c>
      <c r="C36" s="670">
        <v>-20.771196555737372</v>
      </c>
      <c r="D36" s="670">
        <v>-19.015333455727347</v>
      </c>
      <c r="E36" s="670">
        <v>-22.103297325143416</v>
      </c>
      <c r="F36" s="670">
        <v>-20.757938810866328</v>
      </c>
      <c r="G36" s="670">
        <v>-20.948357620138488</v>
      </c>
      <c r="H36" s="670">
        <v>-19.821568531857984</v>
      </c>
      <c r="I36" s="670">
        <v>-21.137568084975101</v>
      </c>
      <c r="J36" s="670">
        <v>-22.111604742238029</v>
      </c>
      <c r="K36" s="670">
        <v>-21.529615774092392</v>
      </c>
      <c r="L36" s="670">
        <v>-23.296821387520598</v>
      </c>
      <c r="M36" s="670">
        <v>-23.027931585227471</v>
      </c>
      <c r="N36" s="670">
        <v>-25.878935557047342</v>
      </c>
      <c r="O36" s="1298">
        <f>SUM(C36:N36)</f>
        <v>-260.40016943057185</v>
      </c>
      <c r="P36" s="1298">
        <v>-300.67181901753571</v>
      </c>
      <c r="Q36" s="1298">
        <v>-1430.1946398135599</v>
      </c>
      <c r="R36" s="1298">
        <v>-1084.2295403673197</v>
      </c>
      <c r="S36" s="1300">
        <f>O36/P36-1</f>
        <v>-0.13393888964570755</v>
      </c>
      <c r="T36" s="1300">
        <f t="shared" si="7"/>
        <v>-0.78976860166618212</v>
      </c>
      <c r="U36" s="1338">
        <f>O36/R36-1</f>
        <v>-0.75982929837684332</v>
      </c>
      <c r="V36" s="1225">
        <v>-300.67181901753571</v>
      </c>
      <c r="W36" s="1211"/>
      <c r="X36" s="1779">
        <f t="shared" si="2"/>
        <v>0</v>
      </c>
    </row>
    <row r="37" spans="1:26" ht="15" customHeight="1">
      <c r="A37" s="287"/>
      <c r="B37" s="922" t="s">
        <v>306</v>
      </c>
      <c r="C37" s="54">
        <v>-663.74807219317165</v>
      </c>
      <c r="D37" s="1604">
        <v>-608.70849863483204</v>
      </c>
      <c r="E37" s="1604">
        <v>-650.73557758688412</v>
      </c>
      <c r="F37" s="1604">
        <v>-628.75003341718946</v>
      </c>
      <c r="G37" s="1604">
        <v>-642.93573949610266</v>
      </c>
      <c r="H37" s="1604">
        <v>-615.80472443530425</v>
      </c>
      <c r="I37" s="1604">
        <v>-612.14734109494498</v>
      </c>
      <c r="J37" s="1604">
        <v>-602.96786221357115</v>
      </c>
      <c r="K37" s="1604">
        <v>-569.46160180149934</v>
      </c>
      <c r="L37" s="54">
        <v>-586.88219775423966</v>
      </c>
      <c r="M37" s="1604">
        <v>-563.52516307774829</v>
      </c>
      <c r="N37" s="1605">
        <v>-598.76172012773463</v>
      </c>
      <c r="O37" s="670">
        <f>SUM(C37:N37)</f>
        <v>-7344.4285318332213</v>
      </c>
      <c r="P37" s="1298">
        <v>-7125.825316557356</v>
      </c>
      <c r="Q37" s="1298">
        <v>-5414.3548641864409</v>
      </c>
      <c r="R37" s="1298">
        <v>-6564.8614825184031</v>
      </c>
      <c r="S37" s="1300">
        <f>O37/P37-1</f>
        <v>3.0677599515094078E-2</v>
      </c>
      <c r="T37" s="1300">
        <f t="shared" si="7"/>
        <v>0.31609868494057047</v>
      </c>
      <c r="U37" s="1338">
        <f>O37/R37-1</f>
        <v>0.11874843839290916</v>
      </c>
      <c r="V37" s="1225">
        <v>-7175.3894339257031</v>
      </c>
      <c r="W37" s="1211"/>
      <c r="X37" s="1779">
        <f t="shared" si="2"/>
        <v>-49.56411736834707</v>
      </c>
    </row>
    <row r="38" spans="1:26" ht="15" customHeight="1">
      <c r="A38" s="240"/>
      <c r="B38" s="479" t="s">
        <v>307</v>
      </c>
      <c r="C38" s="984">
        <v>-365.55046475090307</v>
      </c>
      <c r="D38" s="984">
        <v>-370.70562943733034</v>
      </c>
      <c r="E38" s="984">
        <v>-403.99470050513293</v>
      </c>
      <c r="F38" s="984">
        <v>-420.75275594355844</v>
      </c>
      <c r="G38" s="984">
        <v>-436.68451630108115</v>
      </c>
      <c r="H38" s="984">
        <v>-435.58421042573491</v>
      </c>
      <c r="I38" s="984">
        <v>-466.21800233260853</v>
      </c>
      <c r="J38" s="984">
        <v>-459.26716573043342</v>
      </c>
      <c r="K38" s="984">
        <v>-442.4550997691872</v>
      </c>
      <c r="L38" s="984">
        <v>-474.4432637402553</v>
      </c>
      <c r="M38" s="984">
        <v>-444.04569693171317</v>
      </c>
      <c r="N38" s="984">
        <v>-513.9410823839961</v>
      </c>
      <c r="O38" s="1355">
        <f>SUM(C38:N38)</f>
        <v>-5233.6425882519343</v>
      </c>
      <c r="P38" s="1355">
        <v>-4661.473658584895</v>
      </c>
      <c r="Q38" s="1355">
        <v>-4504.3534110000001</v>
      </c>
      <c r="R38" s="1298">
        <v>-4873.0680937894149</v>
      </c>
      <c r="S38" s="1300">
        <f>O38/P38-1</f>
        <v>0.12274421600844887</v>
      </c>
      <c r="T38" s="1300">
        <f t="shared" si="7"/>
        <v>3.4881864997802881E-2</v>
      </c>
      <c r="U38" s="1356">
        <f>O38/R38-1</f>
        <v>7.3993321563074588E-2</v>
      </c>
      <c r="V38" s="1225">
        <v>-4661.473658584895</v>
      </c>
      <c r="W38" s="1211"/>
      <c r="X38" s="1779">
        <f t="shared" si="2"/>
        <v>0</v>
      </c>
    </row>
    <row r="39" spans="1:26" s="3" customFormat="1" ht="15" customHeight="1">
      <c r="A39" s="236" t="s">
        <v>308</v>
      </c>
      <c r="B39" s="1357"/>
      <c r="C39" s="643">
        <f t="shared" ref="C39:M39" si="10">SUM(C11,C14,C17,C20,C25,C28,C29,C31,C35)</f>
        <v>-1517.7256466285753</v>
      </c>
      <c r="D39" s="643">
        <f t="shared" si="10"/>
        <v>-1459.5802900228005</v>
      </c>
      <c r="E39" s="643">
        <f t="shared" si="10"/>
        <v>-1580.7996652120419</v>
      </c>
      <c r="F39" s="643">
        <f t="shared" si="10"/>
        <v>-1545.98100807425</v>
      </c>
      <c r="G39" s="643">
        <f t="shared" si="10"/>
        <v>-1578.2509070112528</v>
      </c>
      <c r="H39" s="643">
        <f t="shared" si="10"/>
        <v>-1551.4919381047412</v>
      </c>
      <c r="I39" s="643">
        <f t="shared" si="10"/>
        <v>-1581.9013538304034</v>
      </c>
      <c r="J39" s="643">
        <f t="shared" si="10"/>
        <v>-1573.4276087662799</v>
      </c>
      <c r="K39" s="643">
        <f t="shared" si="10"/>
        <v>-1524.1222447669761</v>
      </c>
      <c r="L39" s="643">
        <f t="shared" si="10"/>
        <v>-1575.9771187786093</v>
      </c>
      <c r="M39" s="643">
        <f t="shared" si="10"/>
        <v>-1524.2465851013744</v>
      </c>
      <c r="N39" s="643">
        <f>SUM(N11,N14,N17,N20,N25,N28,N29,N31,N35)</f>
        <v>-1637.9558655761525</v>
      </c>
      <c r="O39" s="1319">
        <f>SUM(C39:N39)</f>
        <v>-18651.460231873458</v>
      </c>
      <c r="P39" s="1319">
        <v>-17895.732688429707</v>
      </c>
      <c r="Q39" s="1319">
        <v>-15895.603854000001</v>
      </c>
      <c r="R39" s="1319">
        <v>-16769.806355672074</v>
      </c>
      <c r="S39" s="1629">
        <f>O39/P39-1</f>
        <v>4.2229483229393461E-2</v>
      </c>
      <c r="T39" s="1320">
        <f t="shared" si="7"/>
        <v>0.12582905643602782</v>
      </c>
      <c r="U39" s="1459">
        <f>O39/R39-1</f>
        <v>0.11220486607258584</v>
      </c>
      <c r="V39" s="1221">
        <v>-17945.296805798054</v>
      </c>
      <c r="W39" s="1211"/>
      <c r="X39" s="1779">
        <f t="shared" si="2"/>
        <v>-49.56411736834707</v>
      </c>
    </row>
    <row r="40" spans="1:26" ht="7.5" customHeight="1">
      <c r="C40" s="893"/>
      <c r="D40" s="893"/>
      <c r="E40" s="893"/>
      <c r="F40" s="893"/>
      <c r="G40" s="893"/>
      <c r="H40" s="893"/>
      <c r="I40" s="35"/>
      <c r="J40" s="35"/>
      <c r="K40" s="35"/>
      <c r="L40" s="35"/>
      <c r="M40" s="35"/>
      <c r="N40" s="35"/>
      <c r="O40" s="878">
        <f t="shared" si="4"/>
        <v>0</v>
      </c>
      <c r="P40" s="878">
        <v>0</v>
      </c>
      <c r="Q40" s="878">
        <v>0</v>
      </c>
      <c r="R40" s="878">
        <v>0</v>
      </c>
      <c r="S40" s="1177"/>
      <c r="T40" s="1177"/>
      <c r="U40" s="1177"/>
      <c r="V40" s="1225">
        <v>0</v>
      </c>
      <c r="W40" s="1211"/>
      <c r="X40" s="1779">
        <f t="shared" si="2"/>
        <v>0</v>
      </c>
    </row>
    <row r="41" spans="1:26" s="3" customFormat="1" ht="15" customHeight="1">
      <c r="A41" s="236" t="s">
        <v>102</v>
      </c>
      <c r="B41" s="1357"/>
      <c r="C41" s="643">
        <f t="shared" ref="C41:N41" si="11">C39+C8</f>
        <v>8009.3634212615752</v>
      </c>
      <c r="D41" s="643">
        <f t="shared" si="11"/>
        <v>7322.5423991542066</v>
      </c>
      <c r="E41" s="643">
        <f t="shared" si="11"/>
        <v>7892.3392805515159</v>
      </c>
      <c r="F41" s="643">
        <f t="shared" si="11"/>
        <v>7816.5569196827637</v>
      </c>
      <c r="G41" s="643">
        <f t="shared" si="11"/>
        <v>8194.2126941134666</v>
      </c>
      <c r="H41" s="643">
        <f t="shared" si="11"/>
        <v>7915.1939635980243</v>
      </c>
      <c r="I41" s="643">
        <f t="shared" si="11"/>
        <v>8032.1537955320173</v>
      </c>
      <c r="J41" s="643">
        <f t="shared" si="11"/>
        <v>8044.8220862237558</v>
      </c>
      <c r="K41" s="643">
        <f t="shared" si="11"/>
        <v>7761.0646468291716</v>
      </c>
      <c r="L41" s="643">
        <f t="shared" si="11"/>
        <v>8144.4670572121713</v>
      </c>
      <c r="M41" s="643">
        <f t="shared" si="11"/>
        <v>7894.1003661893792</v>
      </c>
      <c r="N41" s="643">
        <f t="shared" si="11"/>
        <v>8655.4868030024172</v>
      </c>
      <c r="O41" s="1319">
        <f>SUM(C41:N41)</f>
        <v>95682.303433350462</v>
      </c>
      <c r="P41" s="1319">
        <v>90496.021535633306</v>
      </c>
      <c r="Q41" s="1319">
        <v>89647.387390000018</v>
      </c>
      <c r="R41" s="1319">
        <v>99129.813757970565</v>
      </c>
      <c r="S41" s="1320">
        <f>O41/P41-1</f>
        <v>5.7309501674336349E-2</v>
      </c>
      <c r="T41" s="1320">
        <f>P41/Q41-1</f>
        <v>9.4663566930446308E-3</v>
      </c>
      <c r="U41" s="1459">
        <f>O41/R41-1</f>
        <v>-3.4777734305416308E-2</v>
      </c>
      <c r="V41" s="1221">
        <v>90942.058522841529</v>
      </c>
      <c r="W41" s="1211"/>
      <c r="X41" s="1779">
        <f t="shared" si="2"/>
        <v>446.03698720822285</v>
      </c>
    </row>
    <row r="42" spans="1:26" s="663" customFormat="1" ht="15" customHeight="1">
      <c r="A42" s="865" t="s">
        <v>309</v>
      </c>
      <c r="B42" s="866"/>
      <c r="C42" s="2092">
        <f>+C41/C8</f>
        <v>0.84069366457967964</v>
      </c>
      <c r="D42" s="2092">
        <f t="shared" ref="D42:N42" si="12">+D41/D8</f>
        <v>0.83380096797991998</v>
      </c>
      <c r="E42" s="2092">
        <f t="shared" si="12"/>
        <v>0.83312820868958282</v>
      </c>
      <c r="F42" s="2092">
        <f t="shared" si="12"/>
        <v>0.83487586165168992</v>
      </c>
      <c r="G42" s="2092">
        <f t="shared" si="12"/>
        <v>0.83850020103123113</v>
      </c>
      <c r="H42" s="2092">
        <f t="shared" si="12"/>
        <v>0.83611033954071767</v>
      </c>
      <c r="I42" s="2092">
        <f t="shared" si="12"/>
        <v>0.83545950909847744</v>
      </c>
      <c r="J42" s="2092">
        <f t="shared" si="12"/>
        <v>0.83641227264188733</v>
      </c>
      <c r="K42" s="2092">
        <f t="shared" si="12"/>
        <v>0.83585443539683291</v>
      </c>
      <c r="L42" s="2092">
        <f t="shared" si="12"/>
        <v>0.83786984522052732</v>
      </c>
      <c r="M42" s="2092">
        <f t="shared" si="12"/>
        <v>0.83816198394639918</v>
      </c>
      <c r="N42" s="2093">
        <f t="shared" si="12"/>
        <v>0.84087385354793653</v>
      </c>
      <c r="O42" s="2302">
        <f t="shared" ref="O42" si="13">+O41/O8</f>
        <v>0.83686830876585117</v>
      </c>
      <c r="P42" s="2302">
        <v>0.83489765603907107</v>
      </c>
      <c r="Q42" s="2302">
        <v>0.84939214185002887</v>
      </c>
      <c r="R42" s="2303">
        <v>0.85530749506142634</v>
      </c>
      <c r="S42" s="1952">
        <f>O42/P42-1</f>
        <v>2.3603524486213168E-3</v>
      </c>
      <c r="T42" s="1952">
        <f>P42/Q42-1</f>
        <v>-1.7064539565185943E-2</v>
      </c>
      <c r="U42" s="2092">
        <f>O42/R42-1</f>
        <v>-2.1558546373139031E-2</v>
      </c>
      <c r="V42" s="1776">
        <v>0.83519393274236253</v>
      </c>
      <c r="W42" s="1211"/>
      <c r="X42" s="1779">
        <f t="shared" si="2"/>
        <v>2.9627670329146483E-4</v>
      </c>
    </row>
    <row r="43" spans="1:26" ht="2.25" customHeight="1">
      <c r="C43" s="645"/>
      <c r="D43" s="44"/>
      <c r="E43" s="44"/>
      <c r="F43" s="10"/>
      <c r="G43" s="10"/>
      <c r="H43" s="10"/>
      <c r="I43" s="10"/>
      <c r="J43" s="10"/>
      <c r="K43" s="10"/>
      <c r="L43" s="10"/>
      <c r="M43" s="10"/>
      <c r="N43" s="10"/>
      <c r="O43" s="10"/>
      <c r="P43" s="10"/>
      <c r="Q43" s="10"/>
    </row>
    <row r="44" spans="1:26" s="982" customFormat="1" ht="9.75" hidden="1" customHeight="1" outlineLevel="1">
      <c r="A44" s="980"/>
      <c r="B44" s="981"/>
      <c r="C44" s="983">
        <f>+C38/'CA Mobile'!C134</f>
        <v>-0.73050319207315917</v>
      </c>
      <c r="D44" s="983">
        <f>+D38/'CA Mobile'!D134</f>
        <v>-0.72305300628605873</v>
      </c>
      <c r="E44" s="983">
        <f>+E38/'CA Mobile'!E134</f>
        <v>-0.74196924806728071</v>
      </c>
      <c r="F44" s="983">
        <f>+F38/'CA Mobile'!F134</f>
        <v>-0.72544020037340806</v>
      </c>
      <c r="G44" s="983">
        <f>+G38/'CA Mobile'!G134</f>
        <v>-0.72558017594353397</v>
      </c>
      <c r="H44" s="983">
        <f>+H38/'CA Mobile'!H134</f>
        <v>-0.72564575454279134</v>
      </c>
      <c r="I44" s="983">
        <f>+I38/'CA Mobile'!I134</f>
        <v>-0.70376454038188951</v>
      </c>
      <c r="J44" s="983">
        <f>+J38/'CA Mobile'!J134</f>
        <v>-0.70377776483464061</v>
      </c>
      <c r="K44" s="983">
        <f>+K38/'CA Mobile'!K134</f>
        <v>-0.70369264434868062</v>
      </c>
      <c r="L44" s="983">
        <f>+L38/'CA Mobile'!L134</f>
        <v>-0.70397247313866096</v>
      </c>
      <c r="M44" s="983">
        <f>+M38/'CA Mobile'!M134</f>
        <v>-0.70370948746850981</v>
      </c>
      <c r="N44" s="983">
        <f>+N38/'CA Mobile'!N134</f>
        <v>-0.70442757634249675</v>
      </c>
      <c r="V44" s="1777"/>
    </row>
    <row r="45" spans="1:26" s="893" customFormat="1" ht="9.75" hidden="1" customHeight="1" outlineLevel="1">
      <c r="A45" s="947"/>
      <c r="B45" s="981"/>
      <c r="C45" s="983">
        <f>('CA Mobile'!C134+'Marge Mobile '!C38)/'CA Mobile'!C134</f>
        <v>0.26949680792684083</v>
      </c>
      <c r="D45" s="983">
        <f>('CA Mobile'!D134+'Marge Mobile '!D38)/'CA Mobile'!D134</f>
        <v>0.27694699371394133</v>
      </c>
      <c r="E45" s="983">
        <f>('CA Mobile'!E134+'Marge Mobile '!E38)/'CA Mobile'!E134</f>
        <v>0.25803075193271935</v>
      </c>
      <c r="F45" s="983">
        <f>('CA Mobile'!F134+'Marge Mobile '!F38)/'CA Mobile'!F134</f>
        <v>0.27455979962659188</v>
      </c>
      <c r="G45" s="983">
        <f>('CA Mobile'!G134+'Marge Mobile '!G38)/'CA Mobile'!G134</f>
        <v>0.27441982405646603</v>
      </c>
      <c r="H45" s="983">
        <f>('CA Mobile'!H134+'Marge Mobile '!H38)/'CA Mobile'!H134</f>
        <v>0.27435424545720866</v>
      </c>
      <c r="I45" s="983">
        <f>('CA Mobile'!I134+'Marge Mobile '!I38)/'CA Mobile'!I134</f>
        <v>0.29623545961811043</v>
      </c>
      <c r="J45" s="983">
        <f>('CA Mobile'!J134+'Marge Mobile '!J38)/'CA Mobile'!J134</f>
        <v>0.29622223516535939</v>
      </c>
      <c r="K45" s="983">
        <f>('CA Mobile'!K134+'Marge Mobile '!K38)/'CA Mobile'!K134</f>
        <v>0.29630735565131938</v>
      </c>
      <c r="L45" s="983">
        <f>('CA Mobile'!L134+'Marge Mobile '!L38)/'CA Mobile'!L134</f>
        <v>0.29602752686133904</v>
      </c>
      <c r="M45" s="983">
        <f>('CA Mobile'!M134+'Marge Mobile '!M38)/'CA Mobile'!M134</f>
        <v>0.29629051253149014</v>
      </c>
      <c r="N45" s="983">
        <f>('CA Mobile'!N134+'Marge Mobile '!N38)/'CA Mobile'!N134</f>
        <v>0.29557242365750325</v>
      </c>
      <c r="O45" s="680"/>
      <c r="P45" s="680"/>
      <c r="V45" s="1778"/>
    </row>
    <row r="46" spans="1:26" s="25" customFormat="1" ht="18" customHeight="1" collapsed="1">
      <c r="B46" s="911"/>
      <c r="C46" s="893"/>
      <c r="D46" s="893"/>
      <c r="E46" s="893"/>
      <c r="F46" s="893"/>
      <c r="G46" s="893"/>
      <c r="H46" s="893"/>
      <c r="I46" s="893"/>
      <c r="J46" s="893"/>
      <c r="K46" s="893"/>
      <c r="L46" s="893"/>
      <c r="M46" s="893"/>
      <c r="N46" s="893"/>
      <c r="O46" s="1175"/>
      <c r="P46" s="1175"/>
      <c r="Q46" s="35"/>
      <c r="V46" s="1778"/>
    </row>
    <row r="47" spans="1:26" s="1286" customFormat="1" ht="18" customHeight="1">
      <c r="B47" s="1970"/>
      <c r="C47" s="1971">
        <v>-8093.7167813333326</v>
      </c>
      <c r="D47" s="1971">
        <v>0</v>
      </c>
      <c r="E47" s="1340"/>
      <c r="F47" s="1340"/>
      <c r="G47" s="1340"/>
      <c r="H47" s="1340"/>
      <c r="I47" s="1340"/>
      <c r="J47" s="1340"/>
      <c r="K47" s="1340"/>
      <c r="L47" s="1340"/>
      <c r="M47" s="1340"/>
      <c r="N47" s="1972" t="e">
        <v>#REF!</v>
      </c>
      <c r="O47" s="1973"/>
      <c r="P47" s="1973"/>
      <c r="V47" s="1974"/>
    </row>
    <row r="48" spans="1:26" s="1286" customFormat="1" ht="18" customHeight="1">
      <c r="B48" s="1970"/>
      <c r="C48" s="1340"/>
      <c r="D48" s="1340">
        <f>D8+D39</f>
        <v>7322.5423991542066</v>
      </c>
      <c r="E48" s="1340"/>
      <c r="F48" s="1340"/>
      <c r="G48" s="1340"/>
      <c r="H48" s="1340"/>
      <c r="I48" s="1340"/>
      <c r="J48" s="1340"/>
      <c r="K48" s="1340"/>
      <c r="L48" s="1975"/>
      <c r="M48" s="1340"/>
      <c r="N48" s="1340"/>
      <c r="O48" s="1976"/>
      <c r="P48" s="1976"/>
      <c r="V48" s="1974">
        <v>-4437.3848937894145</v>
      </c>
      <c r="W48" s="1974"/>
    </row>
    <row r="49" spans="2:22" s="1286" customFormat="1" ht="18" customHeight="1">
      <c r="B49" s="1977"/>
      <c r="C49" s="1340"/>
      <c r="D49" s="1340"/>
      <c r="E49" s="1340"/>
      <c r="F49" s="1340"/>
      <c r="G49" s="1340"/>
      <c r="H49" s="1340"/>
      <c r="I49" s="1340"/>
      <c r="J49" s="1340"/>
      <c r="K49" s="1340"/>
      <c r="L49" s="1975"/>
      <c r="M49" s="1340">
        <v>5331.1451880000004</v>
      </c>
      <c r="N49" s="1340"/>
      <c r="O49" s="1973"/>
      <c r="P49" s="1973"/>
      <c r="V49" s="1974">
        <v>4873.0680904456358</v>
      </c>
    </row>
    <row r="50" spans="2:22" s="1280" customFormat="1" ht="11.25" customHeight="1">
      <c r="B50" s="1286"/>
      <c r="C50" s="1976"/>
      <c r="D50" s="1976"/>
      <c r="E50" s="1976"/>
      <c r="F50" s="1976"/>
      <c r="G50" s="1976"/>
      <c r="H50" s="1976"/>
      <c r="I50" s="1976"/>
      <c r="J50" s="1976"/>
      <c r="K50" s="1976"/>
      <c r="L50" s="1976"/>
      <c r="M50" s="1976"/>
      <c r="N50" s="1976"/>
      <c r="O50" s="1975"/>
      <c r="P50" s="1975"/>
      <c r="V50" s="1363">
        <f>SUM(V48:V49)</f>
        <v>435.6831966562213</v>
      </c>
    </row>
    <row r="51" spans="2:22" s="1280" customFormat="1" ht="12.75" customHeight="1">
      <c r="C51" s="1340"/>
      <c r="D51" s="1362"/>
      <c r="E51" s="1362"/>
      <c r="F51" s="1362"/>
      <c r="G51" s="1362"/>
      <c r="H51" s="1362"/>
      <c r="I51" s="1362"/>
      <c r="J51" s="1362"/>
      <c r="K51" s="1362"/>
      <c r="L51" s="1362"/>
      <c r="M51" s="1978">
        <f>M49+O38</f>
        <v>97.502599748066132</v>
      </c>
      <c r="N51" s="1979"/>
      <c r="O51" s="1980"/>
      <c r="P51" s="1980"/>
      <c r="V51" s="1363"/>
    </row>
    <row r="52" spans="2:22" s="1280" customFormat="1" ht="12.6" customHeight="1">
      <c r="C52" s="1340"/>
      <c r="D52" s="1362"/>
      <c r="E52" s="1362"/>
      <c r="F52" s="1362"/>
      <c r="G52" s="1362"/>
      <c r="H52" s="1362"/>
      <c r="I52" s="1362"/>
      <c r="J52" s="1362"/>
      <c r="K52" s="1362"/>
      <c r="L52" s="1362"/>
      <c r="M52" s="1362"/>
      <c r="N52" s="1362"/>
      <c r="O52" s="1980"/>
      <c r="P52" s="1980"/>
      <c r="S52" s="1981"/>
      <c r="V52" s="1363">
        <v>-6739.861482518404</v>
      </c>
    </row>
    <row r="53" spans="2:22" s="1280" customFormat="1" ht="12.6" customHeight="1">
      <c r="C53" s="1340"/>
      <c r="D53" s="1362"/>
      <c r="E53" s="1362"/>
      <c r="F53" s="1362"/>
      <c r="G53" s="1362"/>
      <c r="H53" s="1362"/>
      <c r="I53" s="1362"/>
      <c r="J53" s="1362"/>
      <c r="K53" s="1362"/>
      <c r="L53" s="1362"/>
      <c r="M53" s="1362"/>
      <c r="N53" s="1362"/>
      <c r="O53" s="1975"/>
      <c r="P53" s="1975"/>
      <c r="V53" s="1363">
        <v>6564.8614825184031</v>
      </c>
    </row>
    <row r="54" spans="2:22" s="1280" customFormat="1" ht="12.6" customHeight="1">
      <c r="C54" s="1340"/>
      <c r="D54" s="1362"/>
      <c r="E54" s="1362"/>
      <c r="F54" s="1362"/>
      <c r="G54" s="1362"/>
      <c r="H54" s="1362"/>
      <c r="I54" s="1362"/>
      <c r="J54" s="1362"/>
      <c r="K54" s="1362"/>
      <c r="L54" s="1362"/>
      <c r="M54" s="1362"/>
      <c r="N54" s="1362"/>
      <c r="O54" s="1362"/>
      <c r="P54" s="1362"/>
      <c r="V54" s="1363">
        <f>SUM(V52:V53)</f>
        <v>-175.00000000000091</v>
      </c>
    </row>
    <row r="55" spans="2:22" s="1280" customFormat="1">
      <c r="C55" s="1340"/>
      <c r="D55" s="1982"/>
      <c r="E55" s="1982"/>
      <c r="F55" s="1362"/>
      <c r="G55" s="1362"/>
      <c r="H55" s="1362"/>
      <c r="I55" s="1362"/>
      <c r="J55" s="1362"/>
      <c r="K55" s="1362"/>
      <c r="L55" s="1362"/>
      <c r="M55" s="1362"/>
      <c r="N55" s="1362"/>
      <c r="O55" s="1982"/>
      <c r="P55" s="1982"/>
      <c r="V55" s="1363"/>
    </row>
    <row r="56" spans="2:22" s="1280" customFormat="1">
      <c r="C56" s="1340"/>
      <c r="D56" s="1982"/>
      <c r="E56" s="1982"/>
      <c r="F56" s="1362"/>
      <c r="G56" s="1362"/>
      <c r="H56" s="1362"/>
      <c r="I56" s="1362"/>
      <c r="J56" s="1362"/>
      <c r="K56" s="1362"/>
      <c r="L56" s="1362"/>
      <c r="M56" s="1362"/>
      <c r="N56" s="1362"/>
      <c r="O56" s="1982"/>
      <c r="P56" s="1982"/>
      <c r="V56" s="1363"/>
    </row>
    <row r="57" spans="2:22" s="1280" customFormat="1">
      <c r="C57" s="1340"/>
      <c r="D57" s="1362"/>
      <c r="E57" s="1362"/>
      <c r="F57" s="1362"/>
      <c r="G57" s="1362"/>
      <c r="H57" s="1362"/>
      <c r="I57" s="1362"/>
      <c r="J57" s="1362"/>
      <c r="K57" s="1362"/>
      <c r="L57" s="1362"/>
      <c r="M57" s="1362"/>
      <c r="N57" s="1362"/>
      <c r="O57" s="1457">
        <v>0.43778956904134247</v>
      </c>
      <c r="P57" s="1457"/>
      <c r="V57" s="1363"/>
    </row>
    <row r="58" spans="2:22" s="1280" customFormat="1">
      <c r="C58" s="1340"/>
      <c r="D58" s="1362"/>
      <c r="E58" s="1362"/>
      <c r="F58" s="1362"/>
      <c r="G58" s="1362"/>
      <c r="H58" s="1362"/>
      <c r="I58" s="1362"/>
      <c r="J58" s="1362"/>
      <c r="K58" s="1362"/>
      <c r="L58" s="1362"/>
      <c r="M58" s="1362"/>
      <c r="N58" s="1362"/>
      <c r="O58" s="1362"/>
      <c r="P58" s="1362"/>
      <c r="V58" s="1363"/>
    </row>
    <row r="59" spans="2:22" s="1280" customFormat="1">
      <c r="C59" s="1340"/>
      <c r="D59" s="1362"/>
      <c r="E59" s="1362"/>
      <c r="F59" s="1362"/>
      <c r="G59" s="1362"/>
      <c r="H59" s="1362"/>
      <c r="I59" s="1362"/>
      <c r="J59" s="1362"/>
      <c r="K59" s="1362"/>
      <c r="L59" s="1362"/>
      <c r="M59" s="1362"/>
      <c r="N59" s="1362"/>
      <c r="O59" s="1362"/>
      <c r="P59" s="1362"/>
      <c r="V59" s="1363"/>
    </row>
    <row r="60" spans="2:22" s="1280" customFormat="1">
      <c r="C60" s="1340"/>
      <c r="D60" s="1362"/>
      <c r="E60" s="1362"/>
      <c r="F60" s="1362"/>
      <c r="G60" s="1362"/>
      <c r="H60" s="1362"/>
      <c r="I60" s="1362"/>
      <c r="J60" s="1362"/>
      <c r="K60" s="1362"/>
      <c r="L60" s="1362"/>
      <c r="M60" s="1362"/>
      <c r="N60" s="1362"/>
      <c r="O60" s="1362"/>
      <c r="P60" s="1362"/>
      <c r="Q60" s="1445">
        <v>2.6380985218565911E-7</v>
      </c>
      <c r="V60" s="1363"/>
    </row>
    <row r="61" spans="2:22" s="1280" customFormat="1">
      <c r="C61" s="1340"/>
      <c r="D61" s="1362"/>
      <c r="E61" s="1362"/>
      <c r="F61" s="1362"/>
      <c r="G61" s="1362"/>
      <c r="H61" s="1362"/>
      <c r="I61" s="1362"/>
      <c r="J61" s="1362"/>
      <c r="K61" s="1362"/>
      <c r="L61" s="1362"/>
      <c r="M61" s="1362"/>
      <c r="N61" s="1362"/>
      <c r="O61" s="1983"/>
      <c r="P61" s="1983"/>
      <c r="R61" s="1983"/>
      <c r="V61" s="1363"/>
    </row>
    <row r="62" spans="2:22" s="1280" customFormat="1">
      <c r="C62" s="1340"/>
      <c r="D62" s="1362"/>
      <c r="E62" s="1362"/>
      <c r="F62" s="1362"/>
      <c r="G62" s="1362"/>
      <c r="H62" s="1362"/>
      <c r="I62" s="1362"/>
      <c r="J62" s="1362"/>
      <c r="K62" s="1362"/>
      <c r="L62" s="1362"/>
      <c r="M62" s="1362"/>
      <c r="N62" s="1362"/>
      <c r="O62" s="1984"/>
      <c r="P62" s="1984"/>
      <c r="R62" s="1281"/>
      <c r="V62" s="1363"/>
    </row>
    <row r="63" spans="2:22" s="1280" customFormat="1">
      <c r="C63" s="1340"/>
      <c r="D63" s="1362"/>
      <c r="E63" s="1362"/>
      <c r="F63" s="1362"/>
      <c r="G63" s="1362"/>
      <c r="H63" s="1362"/>
      <c r="I63" s="1362"/>
      <c r="J63" s="1362"/>
      <c r="K63" s="1362"/>
      <c r="L63" s="1362"/>
      <c r="M63" s="1362"/>
      <c r="N63" s="1362"/>
      <c r="O63" s="1985"/>
      <c r="P63" s="1985"/>
      <c r="Q63" s="1985"/>
      <c r="R63" s="1985"/>
      <c r="V63" s="1363"/>
    </row>
    <row r="64" spans="2:22" s="1280" customFormat="1">
      <c r="C64" s="1340"/>
      <c r="D64" s="1362"/>
      <c r="E64" s="1362"/>
      <c r="F64" s="1362"/>
      <c r="G64" s="1362"/>
      <c r="H64" s="1362"/>
      <c r="I64" s="1362"/>
      <c r="J64" s="1362"/>
      <c r="K64" s="1362"/>
      <c r="L64" s="1362"/>
      <c r="M64" s="1362"/>
      <c r="N64" s="1362"/>
      <c r="O64" s="1979"/>
      <c r="P64" s="1979"/>
      <c r="Q64" s="1445"/>
      <c r="V64" s="1363"/>
    </row>
    <row r="65" spans="3:22" s="1280" customFormat="1">
      <c r="C65" s="1340"/>
      <c r="D65" s="1362"/>
      <c r="E65" s="1362"/>
      <c r="F65" s="1362"/>
      <c r="G65" s="1362"/>
      <c r="H65" s="1362"/>
      <c r="I65" s="1362"/>
      <c r="J65" s="1362"/>
      <c r="K65" s="1362"/>
      <c r="L65" s="1362"/>
      <c r="M65" s="1362"/>
      <c r="N65" s="1362"/>
      <c r="O65" s="1362"/>
      <c r="P65" s="1362"/>
      <c r="V65" s="1363"/>
    </row>
    <row r="66" spans="3:22" s="1280" customFormat="1">
      <c r="C66" s="1340"/>
      <c r="D66" s="1362"/>
      <c r="E66" s="1362"/>
      <c r="F66" s="1362"/>
      <c r="G66" s="1362"/>
      <c r="H66" s="1362"/>
      <c r="I66" s="1362"/>
      <c r="J66" s="1362"/>
      <c r="K66" s="1362"/>
      <c r="L66" s="1362"/>
      <c r="M66" s="1362"/>
      <c r="N66" s="1362"/>
      <c r="O66" s="1362"/>
      <c r="P66" s="1362"/>
      <c r="V66" s="1363"/>
    </row>
    <row r="67" spans="3:22" s="1280" customFormat="1">
      <c r="C67" s="1340"/>
      <c r="D67" s="1362"/>
      <c r="E67" s="1362"/>
      <c r="F67" s="1362"/>
      <c r="G67" s="1362"/>
      <c r="H67" s="1362"/>
      <c r="I67" s="1362"/>
      <c r="J67" s="1362"/>
      <c r="K67" s="1362"/>
      <c r="L67" s="1362"/>
      <c r="M67" s="1362"/>
      <c r="N67" s="1362"/>
      <c r="O67" s="1362"/>
      <c r="P67" s="1362"/>
      <c r="V67" s="1363"/>
    </row>
    <row r="68" spans="3:22" s="1280" customFormat="1">
      <c r="C68" s="1340"/>
      <c r="D68" s="1362"/>
      <c r="E68" s="1362"/>
      <c r="F68" s="1362"/>
      <c r="G68" s="1362"/>
      <c r="H68" s="1362"/>
      <c r="I68" s="1362"/>
      <c r="J68" s="1362"/>
      <c r="K68" s="1362"/>
      <c r="L68" s="1362"/>
      <c r="M68" s="1362"/>
      <c r="N68" s="1362"/>
      <c r="O68" s="1362"/>
      <c r="P68" s="1362"/>
      <c r="V68" s="1363"/>
    </row>
    <row r="69" spans="3:22" s="1280" customFormat="1">
      <c r="C69" s="1340"/>
      <c r="D69" s="1362"/>
      <c r="E69" s="1362"/>
      <c r="F69" s="1362"/>
      <c r="G69" s="1362"/>
      <c r="H69" s="1362"/>
      <c r="I69" s="1362"/>
      <c r="J69" s="1362"/>
      <c r="K69" s="1362"/>
      <c r="L69" s="1362"/>
      <c r="M69" s="1362"/>
      <c r="N69" s="1362"/>
      <c r="O69" s="1362"/>
      <c r="P69" s="1362"/>
      <c r="V69" s="1363"/>
    </row>
    <row r="70" spans="3:22">
      <c r="C70" s="645"/>
      <c r="D70" s="10"/>
      <c r="E70" s="10"/>
      <c r="F70" s="10"/>
      <c r="G70" s="10"/>
      <c r="H70" s="10"/>
      <c r="I70" s="10"/>
      <c r="J70" s="10"/>
      <c r="K70" s="10"/>
      <c r="L70" s="10"/>
      <c r="M70" s="10"/>
      <c r="N70" s="10"/>
      <c r="O70" s="10"/>
      <c r="P70" s="10"/>
    </row>
    <row r="71" spans="3:22">
      <c r="C71" s="645"/>
      <c r="D71" s="10"/>
      <c r="E71" s="10"/>
      <c r="F71" s="10"/>
      <c r="G71" s="10"/>
      <c r="H71" s="10"/>
      <c r="I71" s="10"/>
      <c r="J71" s="10"/>
      <c r="K71" s="10"/>
      <c r="L71" s="10"/>
      <c r="M71" s="10"/>
      <c r="N71" s="10"/>
      <c r="O71" s="10"/>
      <c r="P71" s="10"/>
    </row>
    <row r="72" spans="3:22">
      <c r="C72" s="645"/>
      <c r="D72" s="10"/>
      <c r="E72" s="10"/>
      <c r="F72" s="10"/>
      <c r="G72" s="10"/>
      <c r="H72" s="10"/>
      <c r="I72" s="10"/>
      <c r="J72" s="10"/>
      <c r="K72" s="10"/>
      <c r="L72" s="10"/>
      <c r="M72" s="10"/>
      <c r="N72" s="10"/>
      <c r="O72" s="10"/>
      <c r="P72" s="10"/>
    </row>
    <row r="73" spans="3:22">
      <c r="C73" s="645"/>
      <c r="D73" s="10"/>
      <c r="E73" s="10"/>
      <c r="F73" s="10"/>
      <c r="G73" s="10"/>
      <c r="H73" s="10"/>
      <c r="I73" s="10"/>
      <c r="J73" s="10"/>
      <c r="K73" s="10"/>
      <c r="L73" s="10"/>
      <c r="M73" s="10"/>
      <c r="N73" s="10"/>
      <c r="O73" s="10"/>
      <c r="P73" s="10"/>
    </row>
    <row r="74" spans="3:22">
      <c r="C74" s="645"/>
      <c r="D74" s="10"/>
      <c r="E74" s="10"/>
      <c r="F74" s="10"/>
      <c r="G74" s="10"/>
      <c r="H74" s="10"/>
      <c r="I74" s="10"/>
      <c r="J74" s="10"/>
      <c r="K74" s="10"/>
      <c r="L74" s="10"/>
      <c r="M74" s="10"/>
      <c r="N74" s="10"/>
      <c r="O74" s="10"/>
      <c r="P74" s="10"/>
    </row>
    <row r="75" spans="3:22">
      <c r="C75" s="645"/>
      <c r="D75" s="10"/>
      <c r="E75" s="10"/>
      <c r="F75" s="10"/>
      <c r="G75" s="10"/>
      <c r="H75" s="10"/>
      <c r="I75" s="10"/>
      <c r="J75" s="10"/>
      <c r="K75" s="10"/>
      <c r="L75" s="10"/>
      <c r="M75" s="10"/>
      <c r="N75" s="10"/>
      <c r="O75" s="10"/>
      <c r="P75" s="10"/>
    </row>
    <row r="76" spans="3:22">
      <c r="C76" s="645"/>
      <c r="D76" s="10"/>
      <c r="E76" s="10"/>
      <c r="F76" s="10"/>
      <c r="G76" s="10"/>
      <c r="H76" s="10"/>
      <c r="I76" s="10"/>
      <c r="J76" s="10"/>
      <c r="K76" s="10"/>
      <c r="L76" s="10"/>
      <c r="M76" s="10"/>
      <c r="N76" s="10"/>
      <c r="O76" s="10"/>
      <c r="P76" s="10"/>
    </row>
    <row r="77" spans="3:22">
      <c r="C77" s="645"/>
      <c r="D77" s="10"/>
      <c r="E77" s="10"/>
      <c r="F77" s="10"/>
      <c r="G77" s="10"/>
      <c r="H77" s="10"/>
      <c r="I77" s="10"/>
      <c r="J77" s="10"/>
      <c r="K77" s="10"/>
      <c r="L77" s="10"/>
      <c r="M77" s="10"/>
      <c r="N77" s="10"/>
      <c r="O77" s="10"/>
      <c r="P77" s="10"/>
    </row>
    <row r="78" spans="3:22">
      <c r="C78" s="645"/>
      <c r="D78" s="10"/>
      <c r="E78" s="10"/>
      <c r="F78" s="10"/>
      <c r="G78" s="10"/>
      <c r="H78" s="10"/>
      <c r="I78" s="10"/>
      <c r="J78" s="10"/>
      <c r="K78" s="10"/>
      <c r="L78" s="10"/>
      <c r="M78" s="10"/>
      <c r="N78" s="10"/>
      <c r="O78" s="10"/>
      <c r="P78" s="10"/>
    </row>
    <row r="79" spans="3:22">
      <c r="C79" s="645"/>
      <c r="D79" s="10"/>
      <c r="E79" s="10"/>
      <c r="F79" s="10"/>
      <c r="G79" s="10"/>
      <c r="H79" s="10"/>
      <c r="I79" s="10"/>
      <c r="J79" s="10"/>
      <c r="K79" s="10"/>
      <c r="L79" s="10"/>
      <c r="M79" s="10"/>
      <c r="N79" s="10"/>
      <c r="O79" s="10"/>
      <c r="P79" s="10"/>
    </row>
    <row r="80" spans="3:22">
      <c r="C80" s="645"/>
      <c r="D80" s="10"/>
      <c r="E80" s="10"/>
      <c r="F80" s="10"/>
      <c r="G80" s="10"/>
      <c r="H80" s="10"/>
      <c r="I80" s="10"/>
      <c r="J80" s="10"/>
      <c r="K80" s="10"/>
      <c r="L80" s="10"/>
      <c r="M80" s="10"/>
      <c r="N80" s="10"/>
      <c r="O80" s="10"/>
      <c r="P80" s="10"/>
    </row>
    <row r="81" spans="3:16">
      <c r="C81" s="645"/>
      <c r="D81" s="10"/>
      <c r="E81" s="10"/>
      <c r="F81" s="10"/>
      <c r="G81" s="10"/>
      <c r="H81" s="10"/>
      <c r="I81" s="10"/>
      <c r="J81" s="10"/>
      <c r="K81" s="10"/>
      <c r="L81" s="10"/>
      <c r="M81" s="10"/>
      <c r="N81" s="10"/>
      <c r="O81" s="10"/>
      <c r="P81" s="10"/>
    </row>
    <row r="82" spans="3:16">
      <c r="C82" s="645"/>
      <c r="D82" s="10"/>
      <c r="E82" s="10"/>
      <c r="F82" s="10"/>
      <c r="G82" s="10"/>
      <c r="H82" s="10"/>
      <c r="I82" s="10"/>
      <c r="J82" s="10"/>
      <c r="K82" s="10"/>
      <c r="L82" s="10"/>
      <c r="M82" s="10"/>
      <c r="N82" s="10"/>
      <c r="O82" s="10"/>
      <c r="P82" s="10"/>
    </row>
    <row r="83" spans="3:16">
      <c r="C83" s="645"/>
      <c r="D83" s="10"/>
      <c r="E83" s="10"/>
      <c r="F83" s="10"/>
      <c r="G83" s="10"/>
      <c r="H83" s="10"/>
      <c r="I83" s="10"/>
      <c r="J83" s="10"/>
      <c r="K83" s="10"/>
      <c r="L83" s="10"/>
      <c r="M83" s="10"/>
      <c r="N83" s="10"/>
      <c r="O83" s="10"/>
      <c r="P83" s="10"/>
    </row>
    <row r="84" spans="3:16">
      <c r="C84" s="645"/>
      <c r="D84" s="10"/>
      <c r="E84" s="10"/>
      <c r="F84" s="10"/>
      <c r="G84" s="10"/>
      <c r="H84" s="10"/>
      <c r="I84" s="10"/>
      <c r="J84" s="10"/>
      <c r="K84" s="10"/>
      <c r="L84" s="10"/>
      <c r="M84" s="10"/>
      <c r="N84" s="10"/>
      <c r="O84" s="10"/>
      <c r="P84" s="10"/>
    </row>
    <row r="85" spans="3:16">
      <c r="C85" s="645"/>
      <c r="D85" s="10"/>
      <c r="E85" s="10"/>
      <c r="F85" s="10"/>
      <c r="G85" s="10"/>
      <c r="H85" s="10"/>
      <c r="I85" s="10"/>
      <c r="J85" s="10"/>
      <c r="K85" s="10"/>
      <c r="L85" s="10"/>
      <c r="M85" s="10"/>
      <c r="N85" s="10"/>
      <c r="O85" s="10"/>
      <c r="P85" s="10"/>
    </row>
    <row r="86" spans="3:16">
      <c r="C86" s="645"/>
      <c r="D86" s="10"/>
      <c r="E86" s="10"/>
      <c r="F86" s="10"/>
      <c r="G86" s="10"/>
      <c r="H86" s="10"/>
      <c r="I86" s="10"/>
      <c r="J86" s="10"/>
      <c r="K86" s="10"/>
      <c r="L86" s="10"/>
      <c r="M86" s="10"/>
      <c r="N86" s="10"/>
      <c r="O86" s="10"/>
      <c r="P86" s="10"/>
    </row>
    <row r="87" spans="3:16">
      <c r="C87" s="645"/>
      <c r="D87" s="10"/>
      <c r="E87" s="10"/>
      <c r="F87" s="10"/>
      <c r="G87" s="10"/>
      <c r="H87" s="10"/>
      <c r="I87" s="10"/>
      <c r="J87" s="10"/>
      <c r="K87" s="10"/>
      <c r="L87" s="10"/>
      <c r="M87" s="10"/>
      <c r="N87" s="10"/>
      <c r="O87" s="10"/>
      <c r="P87" s="10"/>
    </row>
    <row r="88" spans="3:16">
      <c r="C88" s="645"/>
      <c r="D88" s="10"/>
      <c r="E88" s="10"/>
      <c r="F88" s="10"/>
      <c r="G88" s="10"/>
      <c r="H88" s="10"/>
      <c r="I88" s="10"/>
      <c r="J88" s="10"/>
      <c r="K88" s="10"/>
      <c r="L88" s="10"/>
      <c r="M88" s="10"/>
      <c r="N88" s="10"/>
      <c r="O88" s="10"/>
      <c r="P88" s="10"/>
    </row>
    <row r="89" spans="3:16">
      <c r="C89" s="645"/>
      <c r="D89" s="10"/>
      <c r="E89" s="10"/>
      <c r="F89" s="10"/>
      <c r="G89" s="10"/>
      <c r="H89" s="10"/>
      <c r="I89" s="10"/>
      <c r="J89" s="10"/>
      <c r="K89" s="10"/>
      <c r="L89" s="10"/>
      <c r="M89" s="10"/>
      <c r="N89" s="10"/>
      <c r="O89" s="10"/>
      <c r="P89" s="10"/>
    </row>
    <row r="90" spans="3:16">
      <c r="C90" s="645"/>
      <c r="D90" s="10"/>
      <c r="E90" s="10"/>
      <c r="F90" s="10"/>
      <c r="G90" s="10"/>
      <c r="H90" s="10"/>
      <c r="I90" s="10"/>
      <c r="J90" s="10"/>
      <c r="K90" s="10"/>
      <c r="L90" s="10"/>
      <c r="M90" s="10"/>
      <c r="N90" s="10"/>
      <c r="O90" s="10"/>
      <c r="P90" s="10"/>
    </row>
    <row r="91" spans="3:16">
      <c r="C91" s="106"/>
      <c r="D91"/>
      <c r="E91"/>
      <c r="O91"/>
      <c r="P91"/>
    </row>
    <row r="92" spans="3:16">
      <c r="C92" s="106"/>
      <c r="D92"/>
      <c r="E92"/>
      <c r="O92"/>
      <c r="P92"/>
    </row>
    <row r="93" spans="3:16">
      <c r="C93" s="106"/>
      <c r="D93"/>
      <c r="E93"/>
      <c r="O93"/>
      <c r="P93"/>
    </row>
    <row r="94" spans="3:16">
      <c r="C94" s="106"/>
      <c r="D94"/>
      <c r="E94"/>
      <c r="O94"/>
      <c r="P94"/>
    </row>
    <row r="95" spans="3:16">
      <c r="C95" s="106"/>
      <c r="D95"/>
      <c r="E95"/>
      <c r="O95"/>
      <c r="P95"/>
    </row>
    <row r="96" spans="3:16">
      <c r="C96" s="106"/>
      <c r="D96"/>
      <c r="E96"/>
      <c r="O96"/>
      <c r="P96"/>
    </row>
    <row r="97" spans="3:16">
      <c r="C97" s="106"/>
      <c r="D97"/>
      <c r="E97"/>
      <c r="O97"/>
      <c r="P97"/>
    </row>
    <row r="98" spans="3:16">
      <c r="C98" s="106"/>
      <c r="D98"/>
      <c r="E98"/>
      <c r="O98"/>
      <c r="P98"/>
    </row>
    <row r="99" spans="3:16">
      <c r="C99" s="106"/>
      <c r="D99"/>
      <c r="E99"/>
      <c r="O99"/>
      <c r="P99"/>
    </row>
    <row r="100" spans="3:16">
      <c r="C100" s="106"/>
      <c r="D100"/>
      <c r="E100"/>
      <c r="O100"/>
      <c r="P100"/>
    </row>
    <row r="101" spans="3:16">
      <c r="C101" s="106"/>
      <c r="D101"/>
      <c r="E101"/>
      <c r="O101"/>
      <c r="P101"/>
    </row>
    <row r="102" spans="3:16">
      <c r="C102" s="106"/>
      <c r="D102"/>
      <c r="E102"/>
      <c r="O102"/>
      <c r="P102"/>
    </row>
    <row r="103" spans="3:16">
      <c r="C103" s="106"/>
      <c r="D103"/>
      <c r="E103"/>
      <c r="O103"/>
      <c r="P103"/>
    </row>
    <row r="104" spans="3:16">
      <c r="C104" s="106"/>
      <c r="D104"/>
      <c r="E104"/>
      <c r="O104"/>
      <c r="P104"/>
    </row>
    <row r="105" spans="3:16">
      <c r="C105" s="106"/>
      <c r="D105"/>
      <c r="E105"/>
      <c r="O105"/>
      <c r="P105"/>
    </row>
    <row r="106" spans="3:16">
      <c r="C106" s="106"/>
      <c r="D106"/>
      <c r="E106"/>
      <c r="O106"/>
      <c r="P106"/>
    </row>
    <row r="107" spans="3:16">
      <c r="C107" s="106"/>
      <c r="D107"/>
      <c r="E107"/>
      <c r="O107"/>
      <c r="P107"/>
    </row>
    <row r="108" spans="3:16">
      <c r="C108" s="106"/>
      <c r="D108"/>
      <c r="E108"/>
      <c r="O108"/>
      <c r="P108"/>
    </row>
    <row r="109" spans="3:16">
      <c r="C109" s="106"/>
      <c r="D109"/>
      <c r="E109"/>
      <c r="O109"/>
      <c r="P109"/>
    </row>
    <row r="110" spans="3:16">
      <c r="C110" s="106"/>
      <c r="D110"/>
      <c r="E110"/>
      <c r="O110"/>
      <c r="P110"/>
    </row>
    <row r="111" spans="3:16">
      <c r="C111" s="106"/>
      <c r="D111"/>
      <c r="E111"/>
      <c r="O111"/>
      <c r="P111"/>
    </row>
    <row r="112" spans="3:16">
      <c r="C112" s="106"/>
      <c r="D112"/>
      <c r="E112"/>
      <c r="O112"/>
      <c r="P112"/>
    </row>
    <row r="113" spans="3:16">
      <c r="C113" s="106"/>
      <c r="D113"/>
      <c r="E113"/>
      <c r="O113"/>
      <c r="P113"/>
    </row>
    <row r="114" spans="3:16">
      <c r="C114" s="106"/>
      <c r="D114"/>
      <c r="E114"/>
      <c r="O114"/>
      <c r="P114"/>
    </row>
    <row r="115" spans="3:16">
      <c r="C115" s="106"/>
      <c r="D115"/>
      <c r="E115"/>
      <c r="O115"/>
      <c r="P115"/>
    </row>
    <row r="116" spans="3:16">
      <c r="C116" s="106"/>
      <c r="D116"/>
      <c r="E116"/>
      <c r="O116"/>
      <c r="P116"/>
    </row>
    <row r="117" spans="3:16">
      <c r="C117" s="106"/>
      <c r="D117"/>
      <c r="E117"/>
      <c r="O117"/>
      <c r="P117"/>
    </row>
    <row r="118" spans="3:16">
      <c r="C118" s="106"/>
      <c r="D118"/>
      <c r="E118"/>
      <c r="O118"/>
      <c r="P118"/>
    </row>
    <row r="119" spans="3:16">
      <c r="C119" s="106"/>
      <c r="D119"/>
      <c r="E119"/>
      <c r="O119"/>
      <c r="P119"/>
    </row>
    <row r="120" spans="3:16">
      <c r="C120" s="106"/>
      <c r="D120"/>
      <c r="E120"/>
      <c r="O120"/>
      <c r="P120"/>
    </row>
    <row r="121" spans="3:16">
      <c r="C121" s="106"/>
      <c r="D121"/>
      <c r="E121"/>
      <c r="O121"/>
      <c r="P121"/>
    </row>
    <row r="122" spans="3:16">
      <c r="C122" s="106"/>
      <c r="D122"/>
      <c r="E122"/>
      <c r="O122"/>
      <c r="P122"/>
    </row>
    <row r="123" spans="3:16">
      <c r="C123" s="106"/>
      <c r="D123"/>
      <c r="E123"/>
      <c r="O123"/>
      <c r="P123"/>
    </row>
    <row r="124" spans="3:16">
      <c r="C124" s="106"/>
      <c r="D124"/>
      <c r="E124"/>
      <c r="O124"/>
      <c r="P124"/>
    </row>
    <row r="125" spans="3:16">
      <c r="C125" s="106"/>
      <c r="D125"/>
      <c r="E125"/>
      <c r="O125"/>
      <c r="P125"/>
    </row>
    <row r="126" spans="3:16">
      <c r="C126" s="106"/>
      <c r="D126"/>
      <c r="E126"/>
      <c r="O126"/>
      <c r="P126"/>
    </row>
    <row r="127" spans="3:16">
      <c r="C127" s="106"/>
      <c r="D127"/>
      <c r="E127"/>
      <c r="O127"/>
      <c r="P127"/>
    </row>
    <row r="128" spans="3:16">
      <c r="C128" s="106"/>
      <c r="D128"/>
      <c r="E128"/>
      <c r="O128"/>
      <c r="P128"/>
    </row>
    <row r="129" spans="3:16">
      <c r="C129" s="106"/>
      <c r="D129"/>
      <c r="E129"/>
      <c r="O129"/>
      <c r="P129"/>
    </row>
    <row r="130" spans="3:16">
      <c r="C130" s="106"/>
      <c r="D130"/>
      <c r="E130"/>
      <c r="O130"/>
      <c r="P130"/>
    </row>
    <row r="131" spans="3:16">
      <c r="C131" s="106"/>
      <c r="D131"/>
      <c r="E131"/>
      <c r="O131"/>
      <c r="P131"/>
    </row>
    <row r="132" spans="3:16">
      <c r="C132" s="106"/>
      <c r="D132"/>
      <c r="E132"/>
      <c r="O132"/>
      <c r="P132"/>
    </row>
    <row r="133" spans="3:16">
      <c r="C133" s="106"/>
      <c r="D133"/>
      <c r="E133"/>
      <c r="O133"/>
      <c r="P133"/>
    </row>
    <row r="134" spans="3:16">
      <c r="C134" s="106"/>
      <c r="D134"/>
      <c r="E134"/>
      <c r="O134"/>
      <c r="P134"/>
    </row>
    <row r="135" spans="3:16">
      <c r="C135" s="106"/>
      <c r="D135"/>
      <c r="E135"/>
      <c r="O135"/>
      <c r="P135"/>
    </row>
    <row r="136" spans="3:16">
      <c r="C136" s="106"/>
      <c r="D136"/>
      <c r="E136"/>
      <c r="O136"/>
      <c r="P136"/>
    </row>
    <row r="137" spans="3:16">
      <c r="C137" s="106"/>
      <c r="D137"/>
      <c r="E137"/>
      <c r="O137"/>
      <c r="P137"/>
    </row>
    <row r="138" spans="3:16">
      <c r="C138" s="106"/>
      <c r="D138"/>
      <c r="E138"/>
      <c r="O138"/>
      <c r="P138"/>
    </row>
    <row r="139" spans="3:16">
      <c r="C139" s="106"/>
      <c r="D139"/>
      <c r="E139"/>
      <c r="O139"/>
      <c r="P139"/>
    </row>
    <row r="140" spans="3:16">
      <c r="C140" s="106"/>
      <c r="D140"/>
      <c r="E140"/>
      <c r="O140"/>
      <c r="P140"/>
    </row>
    <row r="141" spans="3:16">
      <c r="C141" s="106"/>
      <c r="D141"/>
      <c r="E141"/>
      <c r="O141"/>
      <c r="P141"/>
    </row>
    <row r="142" spans="3:16">
      <c r="C142" s="106"/>
      <c r="D142"/>
      <c r="E142"/>
      <c r="O142"/>
      <c r="P142"/>
    </row>
    <row r="143" spans="3:16">
      <c r="C143" s="106"/>
      <c r="D143"/>
      <c r="E143"/>
      <c r="O143"/>
      <c r="P143"/>
    </row>
    <row r="144" spans="3:16">
      <c r="C144" s="106"/>
      <c r="D144"/>
      <c r="E144"/>
      <c r="O144"/>
      <c r="P144"/>
    </row>
    <row r="145" spans="3:16">
      <c r="C145" s="106"/>
      <c r="D145"/>
      <c r="E145"/>
      <c r="O145"/>
      <c r="P145"/>
    </row>
    <row r="146" spans="3:16">
      <c r="C146" s="106"/>
      <c r="D146"/>
      <c r="E146"/>
      <c r="O146"/>
      <c r="P146"/>
    </row>
    <row r="147" spans="3:16">
      <c r="C147" s="106"/>
      <c r="D147"/>
      <c r="E147"/>
      <c r="O147"/>
      <c r="P147"/>
    </row>
    <row r="148" spans="3:16">
      <c r="C148" s="106"/>
      <c r="D148"/>
      <c r="E148"/>
      <c r="O148"/>
      <c r="P148"/>
    </row>
    <row r="149" spans="3:16">
      <c r="C149" s="106"/>
      <c r="D149"/>
      <c r="E149"/>
      <c r="O149"/>
      <c r="P149"/>
    </row>
    <row r="150" spans="3:16">
      <c r="C150" s="106"/>
      <c r="D150"/>
      <c r="E150"/>
      <c r="O150"/>
      <c r="P150"/>
    </row>
    <row r="151" spans="3:16">
      <c r="C151" s="106"/>
      <c r="D151"/>
      <c r="E151"/>
      <c r="O151"/>
      <c r="P151"/>
    </row>
    <row r="152" spans="3:16">
      <c r="C152" s="106"/>
      <c r="D152"/>
      <c r="E152"/>
      <c r="O152"/>
      <c r="P152"/>
    </row>
    <row r="153" spans="3:16">
      <c r="C153" s="106"/>
      <c r="D153"/>
      <c r="E153"/>
      <c r="O153"/>
      <c r="P153"/>
    </row>
    <row r="154" spans="3:16">
      <c r="C154" s="106"/>
      <c r="D154"/>
      <c r="E154"/>
      <c r="O154"/>
      <c r="P154"/>
    </row>
    <row r="155" spans="3:16">
      <c r="C155" s="106"/>
      <c r="D155"/>
      <c r="E155"/>
      <c r="O155"/>
      <c r="P155"/>
    </row>
    <row r="156" spans="3:16">
      <c r="C156" s="106"/>
      <c r="D156"/>
      <c r="E156"/>
      <c r="O156"/>
      <c r="P156"/>
    </row>
    <row r="157" spans="3:16">
      <c r="C157" s="106"/>
      <c r="D157"/>
      <c r="E157"/>
      <c r="O157"/>
      <c r="P157"/>
    </row>
    <row r="158" spans="3:16">
      <c r="C158" s="106"/>
      <c r="D158"/>
      <c r="E158"/>
      <c r="O158"/>
      <c r="P158"/>
    </row>
    <row r="159" spans="3:16">
      <c r="C159" s="106"/>
      <c r="D159"/>
      <c r="E159"/>
      <c r="O159"/>
      <c r="P159"/>
    </row>
    <row r="160" spans="3:16">
      <c r="C160" s="106"/>
      <c r="D160"/>
      <c r="E160"/>
      <c r="O160"/>
      <c r="P160"/>
    </row>
    <row r="161" spans="3:16">
      <c r="C161" s="106"/>
      <c r="D161"/>
      <c r="E161"/>
      <c r="O161"/>
      <c r="P161"/>
    </row>
    <row r="162" spans="3:16">
      <c r="C162" s="106"/>
      <c r="D162"/>
      <c r="E162"/>
      <c r="O162"/>
      <c r="P162"/>
    </row>
    <row r="163" spans="3:16">
      <c r="C163" s="106"/>
      <c r="D163"/>
      <c r="E163"/>
      <c r="O163"/>
      <c r="P163"/>
    </row>
    <row r="164" spans="3:16">
      <c r="C164" s="106"/>
      <c r="D164"/>
      <c r="E164"/>
      <c r="O164"/>
      <c r="P164"/>
    </row>
    <row r="165" spans="3:16">
      <c r="C165" s="106"/>
      <c r="D165"/>
      <c r="E165"/>
      <c r="O165"/>
      <c r="P165"/>
    </row>
  </sheetData>
  <mergeCells count="2">
    <mergeCell ref="O5:R5"/>
    <mergeCell ref="S5:U5"/>
  </mergeCells>
  <printOptions horizontalCentered="1"/>
  <pageMargins left="0.15748031496063" right="0.15748031496063" top="0.511811023622047" bottom="0.55118110236220497" header="0.15748031496063" footer="0.196850393700787"/>
  <pageSetup paperSize="9" scale="78" orientation="landscape" r:id="rId1"/>
  <headerFooter alignWithMargins="0">
    <oddFooter xml:space="preserve">&amp;LMoov Bénin&amp;C&amp;P/&amp;N&amp;RTBG &amp;D </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A1:W46"/>
  <sheetViews>
    <sheetView showGridLines="0" view="pageBreakPreview" zoomScale="70" zoomScaleNormal="75" zoomScaleSheetLayoutView="70" workbookViewId="0">
      <pane xSplit="2" ySplit="5" topLeftCell="D6" activePane="bottomRight" state="frozen"/>
      <selection pane="bottomRight" activeCell="N13" sqref="N13"/>
      <selection pane="bottomLeft" activeCell="H18" sqref="H18"/>
      <selection pane="topRight" activeCell="H18" sqref="H18"/>
    </sheetView>
  </sheetViews>
  <sheetFormatPr defaultColWidth="11.42578125" defaultRowHeight="12.75"/>
  <cols>
    <col min="1" max="1" width="4" customWidth="1"/>
    <col min="2" max="2" width="33.42578125" customWidth="1"/>
    <col min="3" max="3" width="15.28515625" style="11" customWidth="1"/>
    <col min="4" max="4" width="14.85546875" style="654" customWidth="1"/>
    <col min="5" max="10" width="15.28515625" style="11" customWidth="1"/>
    <col min="11" max="11" width="15.85546875" style="11" customWidth="1"/>
    <col min="12" max="14" width="15.28515625" style="11" customWidth="1"/>
    <col min="15" max="15" width="15.28515625" style="654" bestFit="1" customWidth="1"/>
    <col min="16" max="16" width="15.28515625" style="654" customWidth="1"/>
    <col min="17" max="17" width="15.28515625" style="787" bestFit="1" customWidth="1"/>
    <col min="18" max="18" width="13.140625" bestFit="1" customWidth="1"/>
    <col min="19" max="19" width="14.7109375" customWidth="1"/>
    <col min="20" max="20" width="12.140625" style="654" customWidth="1"/>
    <col min="21" max="21" width="17.28515625" customWidth="1"/>
    <col min="22" max="22" width="14.5703125" style="1221" hidden="1" customWidth="1"/>
    <col min="23" max="23" width="17.28515625" hidden="1" customWidth="1"/>
  </cols>
  <sheetData>
    <row r="1" spans="1:23" ht="3.75" customHeight="1">
      <c r="C1" s="1282"/>
      <c r="D1" s="1359"/>
      <c r="E1" s="1282"/>
      <c r="F1" s="1282"/>
      <c r="G1" s="1282"/>
      <c r="H1" s="1282"/>
      <c r="I1" s="1282"/>
      <c r="J1" s="1282"/>
      <c r="K1" s="1282"/>
      <c r="L1" s="1282"/>
      <c r="M1" s="1282"/>
      <c r="N1" s="1282"/>
    </row>
    <row r="2" spans="1:23" ht="21" thickBot="1">
      <c r="A2" s="187" t="s">
        <v>310</v>
      </c>
      <c r="B2" s="178"/>
      <c r="C2" s="1813"/>
      <c r="D2" s="1813"/>
      <c r="E2" s="1813"/>
      <c r="F2" s="1813"/>
      <c r="G2" s="1813"/>
      <c r="H2" s="1813"/>
      <c r="I2" s="1813"/>
      <c r="J2" s="1813"/>
      <c r="K2" s="1813"/>
      <c r="L2" s="1813"/>
      <c r="M2" s="1813"/>
      <c r="N2" s="1813"/>
      <c r="O2" s="655"/>
      <c r="P2" s="1814"/>
      <c r="Q2" s="1861"/>
      <c r="T2" s="671"/>
    </row>
    <row r="3" spans="1:23" ht="0.95" customHeight="1">
      <c r="C3" s="1360">
        <v>197148.88974958658</v>
      </c>
      <c r="D3" s="1360">
        <v>244394.05286596809</v>
      </c>
      <c r="E3" s="1360">
        <v>303589.09944863897</v>
      </c>
      <c r="F3" s="1360">
        <v>369220.79156021494</v>
      </c>
      <c r="G3" s="1360">
        <v>447820.44031391665</v>
      </c>
      <c r="H3" s="1360">
        <v>526420.08906761929</v>
      </c>
      <c r="I3" s="1360">
        <v>605019.737821321</v>
      </c>
      <c r="J3" s="1360">
        <v>683569.38657502364</v>
      </c>
      <c r="K3" s="1360">
        <v>762119.03532872535</v>
      </c>
      <c r="L3" s="1360">
        <v>840718.68408242706</v>
      </c>
      <c r="M3" s="1360">
        <v>919318.3328361297</v>
      </c>
      <c r="N3" s="1360">
        <v>994717.98158983048</v>
      </c>
      <c r="Q3" s="1862"/>
      <c r="R3" s="1179"/>
      <c r="S3" s="1179"/>
      <c r="T3" s="1179"/>
      <c r="U3" s="1467"/>
    </row>
    <row r="4" spans="1:23" s="215" customFormat="1">
      <c r="A4" s="2304"/>
      <c r="B4" s="2305"/>
      <c r="C4" s="2306" t="s">
        <v>128</v>
      </c>
      <c r="D4" s="2306" t="s">
        <v>129</v>
      </c>
      <c r="E4" s="2306" t="s">
        <v>130</v>
      </c>
      <c r="F4" s="2306" t="s">
        <v>131</v>
      </c>
      <c r="G4" s="2306" t="s">
        <v>71</v>
      </c>
      <c r="H4" s="2306" t="s">
        <v>72</v>
      </c>
      <c r="I4" s="2306" t="s">
        <v>132</v>
      </c>
      <c r="J4" s="2306" t="s">
        <v>311</v>
      </c>
      <c r="K4" s="2306" t="s">
        <v>166</v>
      </c>
      <c r="L4" s="2306" t="s">
        <v>167</v>
      </c>
      <c r="M4" s="2306" t="s">
        <v>168</v>
      </c>
      <c r="N4" s="2306" t="s">
        <v>169</v>
      </c>
      <c r="O4" s="2307" t="s">
        <v>79</v>
      </c>
      <c r="P4" s="2308"/>
      <c r="Q4" s="2308"/>
      <c r="R4" s="2309"/>
      <c r="S4" s="2183" t="s">
        <v>80</v>
      </c>
      <c r="T4" s="2184"/>
      <c r="U4" s="2185"/>
      <c r="V4" s="1780"/>
    </row>
    <row r="5" spans="1:23" s="217" customFormat="1" ht="39" customHeight="1">
      <c r="A5" s="2094"/>
      <c r="C5" s="219" t="s">
        <v>82</v>
      </c>
      <c r="D5" s="219" t="s">
        <v>82</v>
      </c>
      <c r="E5" s="219" t="s">
        <v>82</v>
      </c>
      <c r="F5" s="219" t="s">
        <v>82</v>
      </c>
      <c r="G5" s="219" t="s">
        <v>82</v>
      </c>
      <c r="H5" s="219" t="s">
        <v>82</v>
      </c>
      <c r="I5" s="219" t="s">
        <v>82</v>
      </c>
      <c r="J5" s="219" t="s">
        <v>82</v>
      </c>
      <c r="K5" s="219" t="s">
        <v>82</v>
      </c>
      <c r="L5" s="219" t="s">
        <v>82</v>
      </c>
      <c r="M5" s="219" t="s">
        <v>82</v>
      </c>
      <c r="N5" s="219" t="s">
        <v>82</v>
      </c>
      <c r="O5" s="1470" t="s">
        <v>82</v>
      </c>
      <c r="P5" s="1470" t="s">
        <v>83</v>
      </c>
      <c r="Q5" s="1470" t="s">
        <v>84</v>
      </c>
      <c r="R5" s="1760" t="s">
        <v>312</v>
      </c>
      <c r="S5" s="1331" t="s">
        <v>313</v>
      </c>
      <c r="T5" s="1331" t="s">
        <v>314</v>
      </c>
      <c r="U5" s="1471" t="s">
        <v>315</v>
      </c>
      <c r="V5" s="1773"/>
    </row>
    <row r="6" spans="1:23">
      <c r="A6" s="2095"/>
      <c r="C6" s="936"/>
      <c r="D6" s="937"/>
      <c r="E6" s="936"/>
      <c r="F6" s="936"/>
      <c r="G6" s="936"/>
      <c r="H6" s="936"/>
      <c r="I6" s="936"/>
      <c r="J6" s="936"/>
      <c r="K6" s="936"/>
      <c r="L6" s="936"/>
      <c r="M6" s="936"/>
      <c r="N6" s="936"/>
      <c r="O6" s="937"/>
      <c r="P6" s="937"/>
      <c r="Q6" s="1863"/>
      <c r="R6" s="1761"/>
      <c r="S6" s="937"/>
      <c r="T6" s="937"/>
      <c r="U6" s="1468"/>
      <c r="V6" s="1225"/>
    </row>
    <row r="7" spans="1:23" s="10" customFormat="1" ht="20.25" customHeight="1">
      <c r="A7" s="1513"/>
      <c r="B7" s="1514" t="s">
        <v>316</v>
      </c>
      <c r="C7" s="201">
        <v>6140897.3428842183</v>
      </c>
      <c r="D7" s="201">
        <v>6174578.8068357911</v>
      </c>
      <c r="E7" s="201">
        <v>6187123.7373578567</v>
      </c>
      <c r="F7" s="201">
        <v>6209527.0196084483</v>
      </c>
      <c r="G7" s="201">
        <v>6223085.0813820511</v>
      </c>
      <c r="H7" s="201">
        <v>6254834.8996992018</v>
      </c>
      <c r="I7" s="201">
        <v>6278665.7752794521</v>
      </c>
      <c r="J7" s="201">
        <v>6307305.0358203733</v>
      </c>
      <c r="K7" s="201">
        <v>6352166.023910637</v>
      </c>
      <c r="L7" s="201">
        <v>6388455.2827282352</v>
      </c>
      <c r="M7" s="201">
        <v>6441799.2124418523</v>
      </c>
      <c r="N7" s="201">
        <v>6486990.4941000333</v>
      </c>
      <c r="O7" s="1512">
        <f>N7</f>
        <v>6486990.4941000333</v>
      </c>
      <c r="P7" s="1512">
        <v>6067091.4245093483</v>
      </c>
      <c r="Q7" s="1512">
        <v>5746786</v>
      </c>
      <c r="R7" s="1762">
        <v>6006490.8552900152</v>
      </c>
      <c r="S7" s="1859">
        <f>O7/P7-1</f>
        <v>6.9209286659899449E-2</v>
      </c>
      <c r="T7" s="1859">
        <f>P7/Q7-1</f>
        <v>5.5736445468710372E-2</v>
      </c>
      <c r="U7" s="1515">
        <f>O7/R7-1</f>
        <v>7.9996731933227538E-2</v>
      </c>
      <c r="V7" s="1220">
        <v>6121535.6180193983</v>
      </c>
      <c r="W7" s="1781">
        <f>V7-P7</f>
        <v>54444.193510049954</v>
      </c>
    </row>
    <row r="8" spans="1:23" s="10" customFormat="1" ht="15.75" hidden="1" customHeight="1">
      <c r="A8" s="938"/>
      <c r="B8" s="939" t="s">
        <v>317</v>
      </c>
      <c r="C8" s="301">
        <v>881247.71607383678</v>
      </c>
      <c r="D8" s="301">
        <v>881247.71607383678</v>
      </c>
      <c r="E8" s="301">
        <v>881247.71607383678</v>
      </c>
      <c r="F8" s="301">
        <v>881247.71607383678</v>
      </c>
      <c r="G8" s="301">
        <v>881247.71607383678</v>
      </c>
      <c r="H8" s="301">
        <v>881247.71607383678</v>
      </c>
      <c r="I8" s="301">
        <v>881247.71607383678</v>
      </c>
      <c r="J8" s="301">
        <v>881247.71607383678</v>
      </c>
      <c r="K8" s="301">
        <v>881247.71607383678</v>
      </c>
      <c r="L8" s="301">
        <v>881247.71607383678</v>
      </c>
      <c r="M8" s="301">
        <v>881247.71607383678</v>
      </c>
      <c r="N8" s="301">
        <v>881247.71607383678</v>
      </c>
      <c r="O8" s="301">
        <v>919733.42898083734</v>
      </c>
      <c r="P8" s="301">
        <v>3327959.1266241334</v>
      </c>
      <c r="Q8" s="659">
        <v>811471.5</v>
      </c>
      <c r="R8" s="1763">
        <v>919733.42898083734</v>
      </c>
      <c r="S8" s="659"/>
      <c r="T8" s="659"/>
      <c r="U8" s="1337"/>
      <c r="V8" s="1778">
        <v>919733.42898083734</v>
      </c>
      <c r="W8" s="1781">
        <f t="shared" ref="W8:W27" si="0">V8-P8</f>
        <v>-2408225.6976432959</v>
      </c>
    </row>
    <row r="9" spans="1:23" s="10" customFormat="1" ht="15.75" hidden="1" customHeight="1">
      <c r="A9" s="941"/>
      <c r="B9" s="27" t="s">
        <v>318</v>
      </c>
      <c r="C9" s="301"/>
      <c r="D9" s="301"/>
      <c r="E9" s="301"/>
      <c r="F9" s="301"/>
      <c r="G9" s="301"/>
      <c r="H9" s="301"/>
      <c r="I9" s="301"/>
      <c r="J9" s="301"/>
      <c r="K9" s="301"/>
      <c r="L9" s="301"/>
      <c r="M9" s="301"/>
      <c r="N9" s="301"/>
      <c r="O9" s="659"/>
      <c r="P9" s="659">
        <v>2891432</v>
      </c>
      <c r="Q9" s="659"/>
      <c r="R9" s="1763"/>
      <c r="S9" s="659"/>
      <c r="T9" s="659"/>
      <c r="U9" s="1337"/>
      <c r="V9" s="1778"/>
      <c r="W9" s="1781">
        <f t="shared" si="0"/>
        <v>-2891432</v>
      </c>
    </row>
    <row r="10" spans="1:23" s="10" customFormat="1">
      <c r="A10" s="2096"/>
      <c r="B10" s="942"/>
      <c r="C10" s="380"/>
      <c r="D10" s="380"/>
      <c r="E10" s="380"/>
      <c r="F10" s="380"/>
      <c r="G10" s="380"/>
      <c r="H10" s="380"/>
      <c r="I10" s="380"/>
      <c r="J10" s="380"/>
      <c r="K10" s="380"/>
      <c r="L10" s="380"/>
      <c r="M10" s="380"/>
      <c r="N10" s="380"/>
      <c r="O10" s="673"/>
      <c r="P10" s="673"/>
      <c r="Q10" s="670"/>
      <c r="R10" s="1763"/>
      <c r="S10" s="659"/>
      <c r="T10" s="659"/>
      <c r="U10" s="1337"/>
      <c r="V10" s="1778"/>
      <c r="W10" s="1781">
        <f t="shared" si="0"/>
        <v>0</v>
      </c>
    </row>
    <row r="11" spans="1:23" s="10" customFormat="1" ht="15" customHeight="1">
      <c r="A11" s="1511"/>
      <c r="B11" s="1506" t="s">
        <v>319</v>
      </c>
      <c r="C11" s="1587"/>
      <c r="D11" s="1587"/>
      <c r="E11" s="1587"/>
      <c r="F11" s="1587"/>
      <c r="G11" s="1587"/>
      <c r="H11" s="1587"/>
      <c r="I11" s="1587"/>
      <c r="J11" s="1587"/>
      <c r="K11" s="1587"/>
      <c r="L11" s="1587"/>
      <c r="M11" s="1587"/>
      <c r="N11" s="1587"/>
      <c r="O11" s="1512"/>
      <c r="P11" s="1512"/>
      <c r="Q11" s="1512"/>
      <c r="R11" s="1764"/>
      <c r="S11" s="1512"/>
      <c r="T11" s="1512"/>
      <c r="U11" s="1330"/>
      <c r="V11" s="1220"/>
      <c r="W11" s="1781">
        <f t="shared" si="0"/>
        <v>0</v>
      </c>
    </row>
    <row r="12" spans="1:23" s="14" customFormat="1" ht="15" customHeight="1">
      <c r="A12" s="684"/>
      <c r="B12" s="304" t="s">
        <v>320</v>
      </c>
      <c r="C12" s="2310">
        <v>6054240.0691398364</v>
      </c>
      <c r="D12" s="2310">
        <v>6046415.3428842174</v>
      </c>
      <c r="E12" s="2310">
        <v>6079796.8068357911</v>
      </c>
      <c r="F12" s="2310">
        <v>6092041.7373578567</v>
      </c>
      <c r="G12" s="2310">
        <v>6114095.0196084492</v>
      </c>
      <c r="H12" s="2310">
        <v>6127203.0813820511</v>
      </c>
      <c r="I12" s="2310">
        <v>6158502.8996992018</v>
      </c>
      <c r="J12" s="2310">
        <v>6181833.7752794521</v>
      </c>
      <c r="K12" s="2310">
        <v>6209873.0358203743</v>
      </c>
      <c r="L12" s="2310">
        <v>6254134.0239106361</v>
      </c>
      <c r="M12" s="2310">
        <v>6289773.2827282352</v>
      </c>
      <c r="N12" s="2310">
        <v>6342467.2124418532</v>
      </c>
      <c r="O12" s="940">
        <f>C12</f>
        <v>6054240.0691398364</v>
      </c>
      <c r="P12" s="940">
        <v>5659555</v>
      </c>
      <c r="Q12" s="940">
        <v>5409823</v>
      </c>
      <c r="R12" s="1765">
        <v>5528591.5710855639</v>
      </c>
      <c r="S12" s="1420">
        <f>O12/P12-1</f>
        <v>6.973782729204614E-2</v>
      </c>
      <c r="T12" s="1420">
        <f t="shared" ref="T12:T18" si="1">P12/Q12-1</f>
        <v>4.6162693308080538E-2</v>
      </c>
      <c r="U12" s="1469">
        <f t="shared" ref="U12:U18" si="2">O12/R12-1</f>
        <v>9.5078193296716851E-2</v>
      </c>
      <c r="V12" s="1780">
        <v>5659555</v>
      </c>
      <c r="W12" s="1781">
        <f t="shared" si="0"/>
        <v>0</v>
      </c>
    </row>
    <row r="13" spans="1:23" s="10" customFormat="1" ht="15" customHeight="1">
      <c r="A13" s="2097"/>
      <c r="B13" s="485" t="s">
        <v>321</v>
      </c>
      <c r="C13" s="1588">
        <v>434521.19642857142</v>
      </c>
      <c r="D13" s="1588">
        <v>428524.79591836734</v>
      </c>
      <c r="E13" s="1588">
        <v>434912.76676384837</v>
      </c>
      <c r="F13" s="1588">
        <v>426587.30487296963</v>
      </c>
      <c r="G13" s="1588">
        <v>426528.34842625097</v>
      </c>
      <c r="H13" s="1588">
        <v>426983.04105857253</v>
      </c>
      <c r="I13" s="1588">
        <v>427705.93978122575</v>
      </c>
      <c r="J13" s="1588">
        <v>427966.19903568656</v>
      </c>
      <c r="K13" s="1588">
        <v>427029.77083670301</v>
      </c>
      <c r="L13" s="1588">
        <v>426816.19582503673</v>
      </c>
      <c r="M13" s="1588">
        <v>427088.11426234932</v>
      </c>
      <c r="N13" s="1588">
        <v>427159.65846083214</v>
      </c>
      <c r="O13" s="670">
        <f>SUM(C13,D13,E13,F13,G13,H13,I13,J13,K13,L13,M13,N13)</f>
        <v>5141823.3316704137</v>
      </c>
      <c r="P13" s="670">
        <v>5258044.7221728303</v>
      </c>
      <c r="Q13" s="670">
        <v>3959545.0425436292</v>
      </c>
      <c r="R13" s="1766">
        <v>4050915.5842978037</v>
      </c>
      <c r="S13" s="1860">
        <f t="shared" ref="S13:S18" si="3">O13/P13-1</f>
        <v>-2.2103537844080812E-2</v>
      </c>
      <c r="T13" s="1206">
        <f t="shared" si="1"/>
        <v>0.32794163614187322</v>
      </c>
      <c r="U13" s="1337">
        <f t="shared" si="2"/>
        <v>0.269299057131972</v>
      </c>
      <c r="V13" s="1220">
        <v>5352665.8220530339</v>
      </c>
      <c r="W13" s="1781">
        <f t="shared" si="0"/>
        <v>94621.099880203605</v>
      </c>
    </row>
    <row r="14" spans="1:23" s="10" customFormat="1" ht="15" customHeight="1">
      <c r="A14" s="2097"/>
      <c r="B14" s="485" t="s">
        <v>322</v>
      </c>
      <c r="C14" s="1588">
        <v>-442345.92268419004</v>
      </c>
      <c r="D14" s="1588">
        <v>-395143.33196679328</v>
      </c>
      <c r="E14" s="1588">
        <v>-422667.8362417827</v>
      </c>
      <c r="F14" s="1588">
        <v>-404534.0226223772</v>
      </c>
      <c r="G14" s="1588">
        <v>-413420.28665264876</v>
      </c>
      <c r="H14" s="1588">
        <v>-395683.22274142224</v>
      </c>
      <c r="I14" s="1588">
        <v>-404375.06420097552</v>
      </c>
      <c r="J14" s="1588">
        <v>-399926.93849476479</v>
      </c>
      <c r="K14" s="1588">
        <v>-382768.78274644096</v>
      </c>
      <c r="L14" s="1588">
        <v>-391176.93700743775</v>
      </c>
      <c r="M14" s="1588">
        <v>-374394.18454873154</v>
      </c>
      <c r="N14" s="1588">
        <v>-382618.37680265203</v>
      </c>
      <c r="O14" s="670">
        <f>SUM(C14,D14,E14,F14,G14,H14,I14,J14,K14,L14,M14,N14)</f>
        <v>-4809054.9067102168</v>
      </c>
      <c r="P14" s="670">
        <v>-4944690.2976634828</v>
      </c>
      <c r="Q14" s="670">
        <v>-3709813.0425436292</v>
      </c>
      <c r="R14" s="1766">
        <v>-3663472.3000933509</v>
      </c>
      <c r="S14" s="1860">
        <f t="shared" si="3"/>
        <v>-2.7430512891243763E-2</v>
      </c>
      <c r="T14" s="1206">
        <f>P14/Q14-1</f>
        <v>0.33286778631657454</v>
      </c>
      <c r="U14" s="1337">
        <f t="shared" si="2"/>
        <v>0.31270404489960923</v>
      </c>
      <c r="V14" s="1220">
        <v>-4983573.2040336356</v>
      </c>
      <c r="W14" s="1781">
        <f t="shared" si="0"/>
        <v>-38882.906370152719</v>
      </c>
    </row>
    <row r="15" spans="1:23" s="10" customFormat="1" ht="15" customHeight="1">
      <c r="A15" s="2097"/>
      <c r="B15" s="485" t="s">
        <v>323</v>
      </c>
      <c r="C15" s="1588">
        <v>-7824.7262556186179</v>
      </c>
      <c r="D15" s="1588">
        <v>33381.463951574056</v>
      </c>
      <c r="E15" s="1588">
        <v>12244.930522065668</v>
      </c>
      <c r="F15" s="1588">
        <v>22053.282250592427</v>
      </c>
      <c r="G15" s="1588">
        <v>13108.06177360221</v>
      </c>
      <c r="H15" s="1588">
        <v>31299.81831715029</v>
      </c>
      <c r="I15" s="1588">
        <v>23330.875580250227</v>
      </c>
      <c r="J15" s="1588">
        <v>28039.260540921765</v>
      </c>
      <c r="K15" s="1588">
        <v>44260.98809026205</v>
      </c>
      <c r="L15" s="1588">
        <v>35639.25881759898</v>
      </c>
      <c r="M15" s="1588">
        <v>52693.929713617777</v>
      </c>
      <c r="N15" s="1588">
        <v>44541.281658180116</v>
      </c>
      <c r="O15" s="670">
        <f>SUM(C15,D15,E15,F15,G15,H15,I15,J15,K15,L15,M15,N15)</f>
        <v>332768.42496019695</v>
      </c>
      <c r="P15" s="670">
        <v>313354.42450934753</v>
      </c>
      <c r="Q15" s="670">
        <v>249732</v>
      </c>
      <c r="R15" s="1766">
        <v>387443.28420445335</v>
      </c>
      <c r="S15" s="1206">
        <f t="shared" si="3"/>
        <v>6.1955405548359543E-2</v>
      </c>
      <c r="T15" s="1206">
        <f t="shared" si="1"/>
        <v>0.25476280376302407</v>
      </c>
      <c r="U15" s="1337">
        <f t="shared" si="2"/>
        <v>-0.14111706531840296</v>
      </c>
      <c r="V15" s="1220">
        <v>369092.61801939888</v>
      </c>
      <c r="W15" s="1781">
        <f t="shared" si="0"/>
        <v>55738.193510051351</v>
      </c>
    </row>
    <row r="16" spans="1:23" s="10" customFormat="1" ht="15" customHeight="1">
      <c r="A16" s="2097"/>
      <c r="B16" s="485" t="s">
        <v>324</v>
      </c>
      <c r="C16" s="1589">
        <v>0.87733282065626494</v>
      </c>
      <c r="D16" s="1589">
        <v>0.78206119521189543</v>
      </c>
      <c r="E16" s="1589">
        <v>0.83340146461619047</v>
      </c>
      <c r="F16" s="1589">
        <v>0.79540453595164096</v>
      </c>
      <c r="G16" s="1589">
        <v>0.81054205181562633</v>
      </c>
      <c r="H16" s="1589">
        <v>0.77296309714863976</v>
      </c>
      <c r="I16" s="1589">
        <v>0.78644544281367423</v>
      </c>
      <c r="J16" s="1589">
        <v>0.77457017585961285</v>
      </c>
      <c r="K16" s="1589">
        <v>0.737038316962638</v>
      </c>
      <c r="L16" s="1589">
        <v>0.74843079262948398</v>
      </c>
      <c r="M16" s="1589">
        <v>0.71131169744631839</v>
      </c>
      <c r="N16" s="1589">
        <v>0.72138407385815873</v>
      </c>
      <c r="O16" s="295">
        <f>(-O14/O18)</f>
        <v>0.77308236102918504</v>
      </c>
      <c r="P16" s="295">
        <v>0.85015352159515389</v>
      </c>
      <c r="Q16" s="295">
        <v>0.67028392065816689</v>
      </c>
      <c r="R16" s="1767">
        <v>0.64020828004493324</v>
      </c>
      <c r="S16" s="1206">
        <f t="shared" si="3"/>
        <v>-9.0655579972613975E-2</v>
      </c>
      <c r="T16" s="1206">
        <f t="shared" si="1"/>
        <v>0.26834837505928677</v>
      </c>
      <c r="U16" s="1337">
        <f t="shared" si="2"/>
        <v>0.20754820755352621</v>
      </c>
      <c r="V16" s="1220">
        <v>0.85275270576685425</v>
      </c>
      <c r="W16" s="1781">
        <f t="shared" si="0"/>
        <v>2.5991841717003528E-3</v>
      </c>
    </row>
    <row r="17" spans="1:23" s="14" customFormat="1" ht="15" customHeight="1">
      <c r="A17" s="2098"/>
      <c r="B17" s="308" t="s">
        <v>325</v>
      </c>
      <c r="C17" s="1590">
        <v>6046415.3428842183</v>
      </c>
      <c r="D17" s="1590">
        <v>6079796.8068357911</v>
      </c>
      <c r="E17" s="1590">
        <v>6092041.7373578567</v>
      </c>
      <c r="F17" s="1590">
        <v>6114095.0196084483</v>
      </c>
      <c r="G17" s="1590">
        <v>6127203.0813820511</v>
      </c>
      <c r="H17" s="1590">
        <v>6158502.8996992018</v>
      </c>
      <c r="I17" s="1590">
        <v>6181833.7752794521</v>
      </c>
      <c r="J17" s="1590">
        <v>6209873.0358203733</v>
      </c>
      <c r="K17" s="1590">
        <v>6254134.023910637</v>
      </c>
      <c r="L17" s="1590">
        <v>6289773.2827282352</v>
      </c>
      <c r="M17" s="1590">
        <v>6342467.2124418523</v>
      </c>
      <c r="N17" s="1590">
        <v>6387008.4941000333</v>
      </c>
      <c r="O17" s="659">
        <f>O12+O15</f>
        <v>6387008.4941000333</v>
      </c>
      <c r="P17" s="659">
        <v>5972909.4245093474</v>
      </c>
      <c r="Q17" s="659">
        <v>5659555</v>
      </c>
      <c r="R17" s="1766">
        <v>5916034.8552900171</v>
      </c>
      <c r="S17" s="1860">
        <f t="shared" si="3"/>
        <v>6.9329541126383676E-2</v>
      </c>
      <c r="T17" s="1860">
        <f t="shared" si="1"/>
        <v>5.5367325612940776E-2</v>
      </c>
      <c r="U17" s="1337">
        <f t="shared" si="2"/>
        <v>7.9609679511756015E-2</v>
      </c>
      <c r="V17" s="1780">
        <v>6028647.6180193992</v>
      </c>
      <c r="W17" s="1781">
        <f t="shared" si="0"/>
        <v>55738.193510051817</v>
      </c>
    </row>
    <row r="18" spans="1:23" s="10" customFormat="1" ht="15" customHeight="1">
      <c r="A18" s="685"/>
      <c r="B18" s="311" t="s">
        <v>326</v>
      </c>
      <c r="C18" s="2099">
        <v>6050327.7060120273</v>
      </c>
      <c r="D18" s="2099">
        <v>6063106.0748600047</v>
      </c>
      <c r="E18" s="2099">
        <v>6085919.2720968239</v>
      </c>
      <c r="F18" s="2099">
        <v>6103068.378483152</v>
      </c>
      <c r="G18" s="2099">
        <v>6120649.0504952502</v>
      </c>
      <c r="H18" s="2099">
        <v>6142852.9905406265</v>
      </c>
      <c r="I18" s="2099">
        <v>6170168.3374893274</v>
      </c>
      <c r="J18" s="2099">
        <v>6195853.4055499127</v>
      </c>
      <c r="K18" s="2099">
        <v>6232003.5298655052</v>
      </c>
      <c r="L18" s="2099">
        <v>6271953.6533194352</v>
      </c>
      <c r="M18" s="2099">
        <v>6316120.2475850433</v>
      </c>
      <c r="N18" s="2099">
        <v>6364737.8532709433</v>
      </c>
      <c r="O18" s="984">
        <f>(O12+O17)/2</f>
        <v>6220624.2816199344</v>
      </c>
      <c r="P18" s="984">
        <v>5816232.2122546732</v>
      </c>
      <c r="Q18" s="984">
        <v>5534689</v>
      </c>
      <c r="R18" s="1766">
        <v>5722313.2131877905</v>
      </c>
      <c r="S18" s="1206">
        <f t="shared" si="3"/>
        <v>6.9528185018681965E-2</v>
      </c>
      <c r="T18" s="1206">
        <f t="shared" si="1"/>
        <v>5.0868840553583539E-2</v>
      </c>
      <c r="U18" s="1337">
        <f t="shared" si="2"/>
        <v>8.7082102965584607E-2</v>
      </c>
      <c r="V18" s="1220">
        <v>5844101.3090096992</v>
      </c>
      <c r="W18" s="1781">
        <f t="shared" si="0"/>
        <v>27869.096755025908</v>
      </c>
    </row>
    <row r="19" spans="1:23" s="10" customFormat="1">
      <c r="A19" s="2097"/>
      <c r="B19" s="943"/>
      <c r="C19" s="1591"/>
      <c r="D19" s="1591"/>
      <c r="E19" s="1591"/>
      <c r="F19" s="1591"/>
      <c r="G19" s="1591"/>
      <c r="H19" s="1591"/>
      <c r="I19" s="1591"/>
      <c r="J19" s="1591"/>
      <c r="K19" s="1591"/>
      <c r="L19" s="1591"/>
      <c r="M19" s="1591"/>
      <c r="N19" s="1591"/>
      <c r="O19" s="670"/>
      <c r="P19" s="670"/>
      <c r="Q19" s="670"/>
      <c r="R19" s="2311"/>
      <c r="S19" s="2312"/>
      <c r="T19" s="2313"/>
      <c r="U19" s="2274"/>
      <c r="V19" s="1778"/>
      <c r="W19" s="1781">
        <f t="shared" si="0"/>
        <v>0</v>
      </c>
    </row>
    <row r="20" spans="1:23" s="10" customFormat="1" ht="15" customHeight="1">
      <c r="A20" s="1511"/>
      <c r="B20" s="1506" t="s">
        <v>327</v>
      </c>
      <c r="C20" s="1587"/>
      <c r="D20" s="1587"/>
      <c r="E20" s="1587"/>
      <c r="F20" s="1587"/>
      <c r="G20" s="1587"/>
      <c r="H20" s="1587"/>
      <c r="I20" s="1587"/>
      <c r="J20" s="1587"/>
      <c r="K20" s="1587"/>
      <c r="L20" s="1587"/>
      <c r="M20" s="1587"/>
      <c r="N20" s="1587"/>
      <c r="O20" s="1508"/>
      <c r="P20" s="1508"/>
      <c r="Q20" s="1507"/>
      <c r="R20" s="1768"/>
      <c r="S20" s="1509"/>
      <c r="T20" s="1509"/>
      <c r="U20" s="1510"/>
      <c r="V20" s="1220"/>
      <c r="W20" s="1781">
        <f t="shared" si="0"/>
        <v>0</v>
      </c>
    </row>
    <row r="21" spans="1:23" s="14" customFormat="1" ht="15" customHeight="1">
      <c r="A21" s="684"/>
      <c r="B21" s="304" t="s">
        <v>328</v>
      </c>
      <c r="C21" s="2310">
        <v>94182</v>
      </c>
      <c r="D21" s="2310">
        <v>94482</v>
      </c>
      <c r="E21" s="2310">
        <v>94782</v>
      </c>
      <c r="F21" s="2310">
        <v>95082</v>
      </c>
      <c r="G21" s="2310">
        <v>95432</v>
      </c>
      <c r="H21" s="2310">
        <v>95882</v>
      </c>
      <c r="I21" s="2310">
        <v>96332</v>
      </c>
      <c r="J21" s="2310">
        <v>96832</v>
      </c>
      <c r="K21" s="2310">
        <v>97432</v>
      </c>
      <c r="L21" s="2310">
        <v>98032</v>
      </c>
      <c r="M21" s="2310">
        <v>98682</v>
      </c>
      <c r="N21" s="2310">
        <v>99332</v>
      </c>
      <c r="O21" s="940">
        <f>C21</f>
        <v>94182</v>
      </c>
      <c r="P21" s="940">
        <v>87231</v>
      </c>
      <c r="Q21" s="940">
        <v>70390</v>
      </c>
      <c r="R21" s="1766">
        <v>85656</v>
      </c>
      <c r="S21" s="1206">
        <f>O21/P21-1</f>
        <v>7.968497437837474E-2</v>
      </c>
      <c r="T21" s="1206">
        <f t="shared" ref="T21:T27" si="4">P21/Q21-1</f>
        <v>0.23925273476346076</v>
      </c>
      <c r="U21" s="1337">
        <f t="shared" ref="U21:U27" si="5">O21/R21-1</f>
        <v>9.953768562622578E-2</v>
      </c>
      <c r="V21" s="1780">
        <v>87231</v>
      </c>
      <c r="W21" s="1781">
        <f t="shared" si="0"/>
        <v>0</v>
      </c>
    </row>
    <row r="22" spans="1:23" s="10" customFormat="1" ht="15" customHeight="1">
      <c r="A22" s="2097"/>
      <c r="B22" s="485" t="s">
        <v>321</v>
      </c>
      <c r="C22" s="1588">
        <v>1999.9999999999998</v>
      </c>
      <c r="D22" s="1588">
        <v>1999.9999999999998</v>
      </c>
      <c r="E22" s="1588">
        <v>1999.9999999999998</v>
      </c>
      <c r="F22" s="1588">
        <v>1999.9999999999998</v>
      </c>
      <c r="G22" s="1588">
        <v>2099.9999999999995</v>
      </c>
      <c r="H22" s="1588">
        <v>2099.9999999999995</v>
      </c>
      <c r="I22" s="1588">
        <v>2099.9999999999995</v>
      </c>
      <c r="J22" s="1588">
        <v>2200</v>
      </c>
      <c r="K22" s="1588">
        <v>2200</v>
      </c>
      <c r="L22" s="1588">
        <v>2200</v>
      </c>
      <c r="M22" s="1588">
        <v>2200</v>
      </c>
      <c r="N22" s="1588">
        <v>2200</v>
      </c>
      <c r="O22" s="670">
        <f>SUM(C22,D22,E22,F22,G22,H22,I22,J22,K22,L22,M22,N22)</f>
        <v>25300</v>
      </c>
      <c r="P22" s="670">
        <v>32357</v>
      </c>
      <c r="Q22" s="670">
        <v>38118</v>
      </c>
      <c r="R22" s="1766">
        <v>24900</v>
      </c>
      <c r="S22" s="1206">
        <f t="shared" ref="S22:S27" si="6">O22/P22-1</f>
        <v>-0.21809809314831408</v>
      </c>
      <c r="T22" s="1206">
        <f t="shared" si="4"/>
        <v>-0.15113594627210247</v>
      </c>
      <c r="U22" s="1337">
        <f t="shared" si="5"/>
        <v>1.6064257028112428E-2</v>
      </c>
      <c r="V22" s="1220">
        <v>24514</v>
      </c>
      <c r="W22" s="1781">
        <f t="shared" si="0"/>
        <v>-7843</v>
      </c>
    </row>
    <row r="23" spans="1:23" s="979" customFormat="1" ht="15" customHeight="1">
      <c r="A23" s="2100"/>
      <c r="B23" s="316" t="s">
        <v>329</v>
      </c>
      <c r="C23" s="1588">
        <v>-1700</v>
      </c>
      <c r="D23" s="1588">
        <v>-1700</v>
      </c>
      <c r="E23" s="1588">
        <v>-1700</v>
      </c>
      <c r="F23" s="1588">
        <v>-1650</v>
      </c>
      <c r="G23" s="1588">
        <v>-1650</v>
      </c>
      <c r="H23" s="1588">
        <v>-1650</v>
      </c>
      <c r="I23" s="1588">
        <v>-1600</v>
      </c>
      <c r="J23" s="1588">
        <v>-1600</v>
      </c>
      <c r="K23" s="1588">
        <v>-1600</v>
      </c>
      <c r="L23" s="1588">
        <v>-1550</v>
      </c>
      <c r="M23" s="1588">
        <v>-1550</v>
      </c>
      <c r="N23" s="1588">
        <v>-1550</v>
      </c>
      <c r="O23" s="670">
        <f>SUM(C23,D23,E23,F23,G23,H23,I23,J23,K23,L23,M23,N23)</f>
        <v>-19500</v>
      </c>
      <c r="P23" s="670">
        <v>-25406</v>
      </c>
      <c r="Q23" s="670">
        <v>-21277</v>
      </c>
      <c r="R23" s="1766">
        <v>-20100</v>
      </c>
      <c r="S23" s="1206">
        <f t="shared" si="6"/>
        <v>-0.23246477210107852</v>
      </c>
      <c r="T23" s="1206">
        <f t="shared" si="4"/>
        <v>0.19405931287305545</v>
      </c>
      <c r="U23" s="1337">
        <f t="shared" si="5"/>
        <v>-2.9850746268656692E-2</v>
      </c>
      <c r="V23" s="1220">
        <v>-29093</v>
      </c>
      <c r="W23" s="1781">
        <f t="shared" si="0"/>
        <v>-3687</v>
      </c>
    </row>
    <row r="24" spans="1:23" s="45" customFormat="1" ht="15" customHeight="1">
      <c r="A24" s="2101"/>
      <c r="B24" s="317" t="s">
        <v>330</v>
      </c>
      <c r="C24" s="1589">
        <v>0.21625747360386718</v>
      </c>
      <c r="D24" s="1589">
        <v>0.2155718995688562</v>
      </c>
      <c r="E24" s="1589">
        <v>0.21489065857666539</v>
      </c>
      <c r="F24" s="1589">
        <v>0.20785874004010202</v>
      </c>
      <c r="G24" s="1589">
        <v>0.20698955643601619</v>
      </c>
      <c r="H24" s="1589">
        <v>0.20602037312578692</v>
      </c>
      <c r="I24" s="1589">
        <v>0.19879480648568057</v>
      </c>
      <c r="J24" s="1589">
        <v>0.19766915125808177</v>
      </c>
      <c r="K24" s="1589">
        <v>0.19645561330986783</v>
      </c>
      <c r="L24" s="1589">
        <v>0.18910702847789176</v>
      </c>
      <c r="M24" s="1589">
        <v>0.18786550445928066</v>
      </c>
      <c r="N24" s="1589">
        <v>0.18664017580300429</v>
      </c>
      <c r="O24" s="295">
        <f>-(O23/O27)</f>
        <v>0.20086112770647493</v>
      </c>
      <c r="P24" s="295">
        <v>0.28009018096828781</v>
      </c>
      <c r="Q24" s="295">
        <v>0.26997671630049297</v>
      </c>
      <c r="R24" s="1767">
        <v>0.22826383210684109</v>
      </c>
      <c r="S24" s="1206">
        <f t="shared" si="6"/>
        <v>-0.282869799247919</v>
      </c>
      <c r="T24" s="1206">
        <f t="shared" si="4"/>
        <v>3.7460506988825637E-2</v>
      </c>
      <c r="U24" s="1337">
        <f t="shared" si="5"/>
        <v>-0.1200483850088877</v>
      </c>
      <c r="V24" s="1220">
        <v>0.3425063131684748</v>
      </c>
      <c r="W24" s="1781">
        <f t="shared" si="0"/>
        <v>6.2416132200186991E-2</v>
      </c>
    </row>
    <row r="25" spans="1:23" s="10" customFormat="1" ht="15" customHeight="1">
      <c r="A25" s="2097"/>
      <c r="B25" s="485" t="s">
        <v>331</v>
      </c>
      <c r="C25" s="1588">
        <v>299.99999999999977</v>
      </c>
      <c r="D25" s="1588">
        <v>299.99999999999977</v>
      </c>
      <c r="E25" s="1588">
        <v>299.99999999999977</v>
      </c>
      <c r="F25" s="1588">
        <v>349.99999999999977</v>
      </c>
      <c r="G25" s="1588">
        <v>449.99999999999955</v>
      </c>
      <c r="H25" s="1588">
        <v>449.99999999999955</v>
      </c>
      <c r="I25" s="1588">
        <v>499.99999999999955</v>
      </c>
      <c r="J25" s="1588">
        <v>600</v>
      </c>
      <c r="K25" s="1588">
        <v>600</v>
      </c>
      <c r="L25" s="1588">
        <v>650</v>
      </c>
      <c r="M25" s="1588">
        <v>650</v>
      </c>
      <c r="N25" s="1588">
        <v>650</v>
      </c>
      <c r="O25" s="670">
        <f>SUM(C25,D25,E25,F25,G25,H25,I25,J25,K25,L25,M25,N25)</f>
        <v>5799.9999999999982</v>
      </c>
      <c r="P25" s="670">
        <v>6951</v>
      </c>
      <c r="Q25" s="670">
        <v>16841</v>
      </c>
      <c r="R25" s="1766">
        <v>4799.9999999999973</v>
      </c>
      <c r="S25" s="1206">
        <f t="shared" si="6"/>
        <v>-0.16558768522514777</v>
      </c>
      <c r="T25" s="1206">
        <f t="shared" si="4"/>
        <v>-0.58725728875957484</v>
      </c>
      <c r="U25" s="1337">
        <f t="shared" si="5"/>
        <v>0.2083333333333337</v>
      </c>
      <c r="V25" s="1220">
        <v>-4579</v>
      </c>
      <c r="W25" s="1781">
        <f t="shared" si="0"/>
        <v>-11530</v>
      </c>
    </row>
    <row r="26" spans="1:23" s="14" customFormat="1" ht="15" customHeight="1">
      <c r="A26" s="2098"/>
      <c r="B26" s="308" t="s">
        <v>327</v>
      </c>
      <c r="C26" s="1590">
        <v>94482</v>
      </c>
      <c r="D26" s="1590">
        <v>94782</v>
      </c>
      <c r="E26" s="1590">
        <v>95082</v>
      </c>
      <c r="F26" s="1590">
        <v>95432</v>
      </c>
      <c r="G26" s="1590">
        <v>95882</v>
      </c>
      <c r="H26" s="1590">
        <v>96332</v>
      </c>
      <c r="I26" s="1590">
        <v>96832</v>
      </c>
      <c r="J26" s="1590">
        <v>97432</v>
      </c>
      <c r="K26" s="1590">
        <v>98032</v>
      </c>
      <c r="L26" s="1590">
        <v>98682</v>
      </c>
      <c r="M26" s="1590">
        <v>99332</v>
      </c>
      <c r="N26" s="1590">
        <v>99982</v>
      </c>
      <c r="O26" s="659">
        <f>O21+O25</f>
        <v>99982</v>
      </c>
      <c r="P26" s="659">
        <v>94182</v>
      </c>
      <c r="Q26" s="659">
        <v>87231</v>
      </c>
      <c r="R26" s="1766">
        <v>90456</v>
      </c>
      <c r="S26" s="1206">
        <f t="shared" si="6"/>
        <v>6.1582892697118252E-2</v>
      </c>
      <c r="T26" s="1206">
        <f t="shared" si="4"/>
        <v>7.968497437837474E-2</v>
      </c>
      <c r="U26" s="1337">
        <f t="shared" si="5"/>
        <v>0.10531086937295475</v>
      </c>
      <c r="V26" s="1780">
        <v>82652</v>
      </c>
      <c r="W26" s="1781">
        <f t="shared" si="0"/>
        <v>-11530</v>
      </c>
    </row>
    <row r="27" spans="1:23" s="10" customFormat="1" ht="15" customHeight="1">
      <c r="A27" s="686"/>
      <c r="B27" s="1464" t="s">
        <v>332</v>
      </c>
      <c r="C27" s="2102">
        <v>94332</v>
      </c>
      <c r="D27" s="2102">
        <v>94632</v>
      </c>
      <c r="E27" s="2102">
        <v>94932</v>
      </c>
      <c r="F27" s="2102">
        <v>95257</v>
      </c>
      <c r="G27" s="2102">
        <v>95657</v>
      </c>
      <c r="H27" s="2102">
        <v>96107</v>
      </c>
      <c r="I27" s="2102">
        <v>96582</v>
      </c>
      <c r="J27" s="2102">
        <v>97132</v>
      </c>
      <c r="K27" s="2102">
        <v>97732</v>
      </c>
      <c r="L27" s="2102">
        <v>98357</v>
      </c>
      <c r="M27" s="2102">
        <v>99007</v>
      </c>
      <c r="N27" s="2102">
        <v>99657</v>
      </c>
      <c r="O27" s="1465">
        <f>(O21+O26)/2</f>
        <v>97082</v>
      </c>
      <c r="P27" s="1465">
        <v>90706.5</v>
      </c>
      <c r="Q27" s="1465">
        <v>78810.5</v>
      </c>
      <c r="R27" s="1769">
        <v>88056</v>
      </c>
      <c r="S27" s="1466">
        <f t="shared" si="6"/>
        <v>7.0287134880080204E-2</v>
      </c>
      <c r="T27" s="1466">
        <f t="shared" si="4"/>
        <v>0.15094435386147786</v>
      </c>
      <c r="U27" s="867">
        <f t="shared" si="5"/>
        <v>0.1025029526664849</v>
      </c>
      <c r="V27" s="1220">
        <v>84941.5</v>
      </c>
      <c r="W27" s="1781">
        <f t="shared" si="0"/>
        <v>-5765</v>
      </c>
    </row>
    <row r="28" spans="1:23" s="10" customFormat="1" ht="13.5" customHeight="1">
      <c r="A28" s="53"/>
      <c r="B28" s="53"/>
      <c r="C28" s="53"/>
      <c r="D28" s="658"/>
      <c r="E28" s="53"/>
      <c r="F28" s="53"/>
      <c r="G28" s="53"/>
      <c r="H28" s="53"/>
      <c r="I28" s="53"/>
      <c r="J28" s="53"/>
      <c r="K28" s="53"/>
      <c r="L28" s="53"/>
      <c r="M28" s="53"/>
      <c r="N28" s="53"/>
      <c r="O28" s="54"/>
      <c r="P28" s="54"/>
      <c r="Q28" s="1570"/>
      <c r="T28" s="54"/>
      <c r="V28" s="1220"/>
    </row>
    <row r="29" spans="1:23">
      <c r="D29" s="11"/>
      <c r="P29" s="1953"/>
      <c r="S29" s="1954"/>
    </row>
    <row r="30" spans="1:23">
      <c r="R30" s="1227"/>
    </row>
    <row r="31" spans="1:23">
      <c r="P31" s="1961"/>
    </row>
    <row r="32" spans="1:23" s="1280" customFormat="1">
      <c r="B32" s="1280" t="s">
        <v>316</v>
      </c>
      <c r="C32" s="1358">
        <v>5835646</v>
      </c>
      <c r="D32" s="1358">
        <v>5906397.4945444148</v>
      </c>
      <c r="E32" s="1358">
        <v>5993541.4711892223</v>
      </c>
      <c r="F32" s="1358">
        <v>6098953.7321207905</v>
      </c>
      <c r="G32" s="1358">
        <v>6209309.1194642764</v>
      </c>
      <c r="H32" s="1358">
        <v>6297430.6712658042</v>
      </c>
      <c r="I32" s="1358">
        <v>6418927.0090678316</v>
      </c>
      <c r="J32" s="1358">
        <v>6544225.6731976103</v>
      </c>
      <c r="K32" s="1358">
        <v>6658558.8818419753</v>
      </c>
      <c r="L32" s="1358">
        <v>6770929.3404946495</v>
      </c>
      <c r="M32" s="1358">
        <v>6880902.3820768539</v>
      </c>
      <c r="N32" s="1358">
        <v>7001208.8368798457</v>
      </c>
      <c r="O32" s="1285"/>
      <c r="P32" s="1285"/>
      <c r="Q32" s="787"/>
      <c r="T32" s="1285"/>
      <c r="V32" s="1221"/>
    </row>
    <row r="33" spans="2:22" s="1280" customFormat="1">
      <c r="C33" s="1282"/>
      <c r="D33" s="1285"/>
      <c r="E33" s="1282"/>
      <c r="F33" s="1282"/>
      <c r="G33" s="1282"/>
      <c r="H33" s="1282"/>
      <c r="I33" s="1282"/>
      <c r="J33" s="1282"/>
      <c r="K33" s="1282"/>
      <c r="L33" s="1282"/>
      <c r="M33" s="1282"/>
      <c r="N33" s="1282"/>
      <c r="O33" s="1285"/>
      <c r="P33" s="1285"/>
      <c r="Q33" s="787"/>
      <c r="T33" s="1285"/>
      <c r="V33" s="1221"/>
    </row>
    <row r="34" spans="2:22" s="1280" customFormat="1">
      <c r="B34" s="1280" t="s">
        <v>316</v>
      </c>
      <c r="C34" s="1358">
        <v>5638497.1102504134</v>
      </c>
      <c r="D34" s="1358">
        <v>5662003.4416784467</v>
      </c>
      <c r="E34" s="1358">
        <v>5689952.3717405833</v>
      </c>
      <c r="F34" s="1358">
        <v>5729732.9405605756</v>
      </c>
      <c r="G34" s="1358">
        <v>5761488.6791503597</v>
      </c>
      <c r="H34" s="1358">
        <v>5771010.5821981849</v>
      </c>
      <c r="I34" s="1358">
        <v>5813907.2712465106</v>
      </c>
      <c r="J34" s="1358">
        <v>5860656.2866225867</v>
      </c>
      <c r="K34" s="1358">
        <v>5896439.8465132499</v>
      </c>
      <c r="L34" s="1358">
        <v>5930210.6564122224</v>
      </c>
      <c r="M34" s="1358">
        <v>5961584.0492407242</v>
      </c>
      <c r="N34" s="1358">
        <v>6006490.8552900152</v>
      </c>
      <c r="O34" s="1285"/>
      <c r="P34" s="1285"/>
      <c r="Q34" s="787"/>
      <c r="T34" s="1285"/>
      <c r="V34" s="1221"/>
    </row>
    <row r="35" spans="2:22">
      <c r="C35" s="1275">
        <f>C32-C34</f>
        <v>197148.88974958658</v>
      </c>
      <c r="D35" s="1275">
        <f t="shared" ref="D35:N35" si="7">D32-D34</f>
        <v>244394.05286596809</v>
      </c>
      <c r="E35" s="1275">
        <f t="shared" si="7"/>
        <v>303589.09944863897</v>
      </c>
      <c r="F35" s="1275">
        <f t="shared" si="7"/>
        <v>369220.79156021494</v>
      </c>
      <c r="G35" s="1275">
        <f t="shared" si="7"/>
        <v>447820.44031391665</v>
      </c>
      <c r="H35" s="1275">
        <f t="shared" si="7"/>
        <v>526420.08906761929</v>
      </c>
      <c r="I35" s="1275">
        <f t="shared" si="7"/>
        <v>605019.737821321</v>
      </c>
      <c r="J35" s="1275">
        <f t="shared" si="7"/>
        <v>683569.38657502364</v>
      </c>
      <c r="K35" s="1275">
        <f t="shared" si="7"/>
        <v>762119.03532872535</v>
      </c>
      <c r="L35" s="1275">
        <f t="shared" si="7"/>
        <v>840718.68408242706</v>
      </c>
      <c r="M35" s="1275">
        <f t="shared" si="7"/>
        <v>919318.3328361297</v>
      </c>
      <c r="N35" s="1275">
        <f t="shared" si="7"/>
        <v>994717.98158983048</v>
      </c>
    </row>
    <row r="46" spans="2:22">
      <c r="C46"/>
      <c r="D46"/>
      <c r="E46"/>
      <c r="F46"/>
      <c r="G46"/>
      <c r="H46"/>
      <c r="I46"/>
      <c r="J46"/>
      <c r="K46"/>
      <c r="L46"/>
      <c r="M46"/>
      <c r="N46"/>
      <c r="O46"/>
      <c r="P46"/>
      <c r="T46"/>
    </row>
  </sheetData>
  <mergeCells count="2">
    <mergeCell ref="O4:R4"/>
    <mergeCell ref="S4:U4"/>
  </mergeCells>
  <printOptions horizontalCentered="1"/>
  <pageMargins left="0.15748031496063" right="0.15748031496063" top="0.511811023622047" bottom="0.55118110236220497" header="0.15748031496063" footer="0.196850393700787"/>
  <pageSetup paperSize="9" scale="44" orientation="landscape" horizontalDpi="300" verticalDpi="300" r:id="rId1"/>
  <headerFooter alignWithMargins="0">
    <oddFooter xml:space="preserve">&amp;LMoov Bénin&amp;C&amp;P/&amp;N&amp;RTBG &amp;D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FA87"/>
  <sheetViews>
    <sheetView showGridLines="0" view="pageBreakPreview" zoomScale="70" zoomScaleSheetLayoutView="70" workbookViewId="0">
      <pane xSplit="2" ySplit="4" topLeftCell="C5" activePane="bottomRight" state="frozen"/>
      <selection pane="bottomRight" activeCell="K6" sqref="K6"/>
      <selection pane="bottomLeft" activeCell="O7" sqref="O7"/>
      <selection pane="topRight" activeCell="O7" sqref="O7"/>
    </sheetView>
  </sheetViews>
  <sheetFormatPr defaultColWidth="11.42578125" defaultRowHeight="12.75" outlineLevelRow="1" outlineLevelCol="1"/>
  <cols>
    <col min="1" max="1" width="1" style="3" customWidth="1"/>
    <col min="2" max="2" width="34.140625" style="3" bestFit="1" customWidth="1"/>
    <col min="3" max="3" width="12" style="667" customWidth="1"/>
    <col min="4" max="4" width="12" style="3" customWidth="1"/>
    <col min="5" max="5" width="9.7109375" style="660" customWidth="1"/>
    <col min="6" max="6" width="9.7109375" style="3" customWidth="1"/>
    <col min="7" max="7" width="9.85546875" style="3" customWidth="1"/>
    <col min="8" max="8" width="9.42578125" style="660" customWidth="1"/>
    <col min="9" max="9" width="10.85546875" style="3" customWidth="1"/>
    <col min="10" max="10" width="9.7109375" style="3" customWidth="1"/>
    <col min="11" max="13" width="9.85546875" style="3" customWidth="1"/>
    <col min="14" max="14" width="9.7109375" style="3" customWidth="1"/>
    <col min="15" max="15" width="11.85546875" style="660" bestFit="1" customWidth="1"/>
    <col min="16" max="16" width="11.85546875" style="660" customWidth="1"/>
    <col min="17" max="18" width="12" style="660" bestFit="1" customWidth="1"/>
    <col min="19" max="19" width="11.85546875" style="660" bestFit="1" customWidth="1"/>
    <col min="20" max="20" width="10.85546875" style="1196" bestFit="1" customWidth="1" outlineLevel="1"/>
    <col min="21" max="21" width="11.28515625" style="1197" bestFit="1" customWidth="1"/>
    <col min="22" max="22" width="11.85546875" bestFit="1" customWidth="1"/>
    <col min="23" max="23" width="0.28515625" style="3" customWidth="1"/>
    <col min="24" max="25" width="0" style="1796" hidden="1" customWidth="1"/>
    <col min="26" max="16384" width="11.42578125" style="3"/>
  </cols>
  <sheetData>
    <row r="1" spans="2:25" ht="20.25">
      <c r="B1" s="2186" t="s">
        <v>333</v>
      </c>
      <c r="C1" s="2186"/>
      <c r="D1" s="2186"/>
      <c r="E1" s="2186"/>
      <c r="F1" s="2186"/>
      <c r="G1" s="2186"/>
      <c r="H1" s="2186"/>
      <c r="I1" s="2186"/>
      <c r="J1" s="2186"/>
      <c r="K1" s="2186"/>
      <c r="L1" s="2186"/>
      <c r="M1" s="2186"/>
      <c r="N1" s="2186"/>
      <c r="O1" s="2186"/>
      <c r="P1" s="1585"/>
      <c r="Q1" s="661"/>
      <c r="R1" s="661"/>
      <c r="S1" s="661"/>
      <c r="T1" s="661"/>
      <c r="U1" s="661"/>
      <c r="V1" s="3"/>
    </row>
    <row r="2" spans="2:25" ht="0.6" customHeight="1">
      <c r="C2" s="666"/>
      <c r="E2" s="661"/>
      <c r="H2" s="661"/>
      <c r="O2" s="1472"/>
      <c r="P2" s="1472"/>
      <c r="Q2" s="1472"/>
      <c r="R2" s="1472"/>
      <c r="S2" s="1472"/>
      <c r="T2" s="1472"/>
      <c r="U2" s="1472"/>
      <c r="V2" s="1179"/>
    </row>
    <row r="3" spans="2:25" s="215" customFormat="1">
      <c r="C3" s="215" t="s">
        <v>128</v>
      </c>
      <c r="D3" s="216" t="s">
        <v>129</v>
      </c>
      <c r="E3" s="216" t="s">
        <v>130</v>
      </c>
      <c r="F3" s="216" t="s">
        <v>131</v>
      </c>
      <c r="G3" s="216" t="s">
        <v>71</v>
      </c>
      <c r="H3" s="216" t="s">
        <v>72</v>
      </c>
      <c r="I3" s="216" t="s">
        <v>132</v>
      </c>
      <c r="J3" s="216" t="s">
        <v>311</v>
      </c>
      <c r="K3" s="216" t="s">
        <v>75</v>
      </c>
      <c r="L3" s="216" t="s">
        <v>76</v>
      </c>
      <c r="M3" s="216" t="s">
        <v>77</v>
      </c>
      <c r="N3" s="216" t="s">
        <v>78</v>
      </c>
      <c r="O3" s="2276" t="s">
        <v>79</v>
      </c>
      <c r="P3" s="2277"/>
      <c r="Q3" s="2277"/>
      <c r="R3" s="2277"/>
      <c r="S3" s="2278"/>
      <c r="T3" s="2276" t="s">
        <v>80</v>
      </c>
      <c r="U3" s="2277"/>
      <c r="V3" s="2278"/>
      <c r="X3" s="1815"/>
      <c r="Y3" s="1815"/>
    </row>
    <row r="4" spans="2:25" s="217" customFormat="1" ht="49.5" customHeight="1">
      <c r="B4" s="217" t="s">
        <v>334</v>
      </c>
      <c r="C4" s="1174" t="s">
        <v>82</v>
      </c>
      <c r="D4" s="1174" t="s">
        <v>82</v>
      </c>
      <c r="E4" s="1174" t="s">
        <v>82</v>
      </c>
      <c r="F4" s="1174" t="s">
        <v>82</v>
      </c>
      <c r="G4" s="1174" t="s">
        <v>82</v>
      </c>
      <c r="H4" s="1174" t="s">
        <v>82</v>
      </c>
      <c r="I4" s="1174" t="s">
        <v>82</v>
      </c>
      <c r="J4" s="1174" t="s">
        <v>82</v>
      </c>
      <c r="K4" s="1174" t="s">
        <v>82</v>
      </c>
      <c r="L4" s="1174" t="s">
        <v>82</v>
      </c>
      <c r="M4" s="1174" t="s">
        <v>82</v>
      </c>
      <c r="N4" s="1174" t="s">
        <v>82</v>
      </c>
      <c r="O4" s="1470" t="s">
        <v>82</v>
      </c>
      <c r="P4" s="1470" t="s">
        <v>83</v>
      </c>
      <c r="Q4" s="1470" t="s">
        <v>84</v>
      </c>
      <c r="R4" s="1470" t="s">
        <v>335</v>
      </c>
      <c r="S4" s="1470" t="s">
        <v>207</v>
      </c>
      <c r="T4" s="1470" t="s">
        <v>336</v>
      </c>
      <c r="U4" s="1470" t="s">
        <v>337</v>
      </c>
      <c r="V4" s="1470" t="s">
        <v>338</v>
      </c>
      <c r="W4" s="925"/>
      <c r="X4" s="1816"/>
      <c r="Y4" s="1816"/>
    </row>
    <row r="5" spans="2:25" ht="6.75" customHeight="1">
      <c r="C5" s="871"/>
      <c r="D5" s="206"/>
      <c r="E5" s="872"/>
      <c r="F5" s="206"/>
      <c r="G5" s="206"/>
      <c r="H5" s="206"/>
      <c r="I5" s="206"/>
      <c r="J5" s="206"/>
      <c r="K5" s="206"/>
      <c r="L5" s="206"/>
      <c r="M5" s="206"/>
      <c r="N5" s="206"/>
      <c r="O5" s="1421"/>
      <c r="P5" s="1421"/>
      <c r="Q5" s="1421"/>
      <c r="R5" s="1421"/>
      <c r="S5" s="1421"/>
      <c r="T5" s="1421"/>
      <c r="U5" s="1421"/>
      <c r="V5" s="1421"/>
      <c r="W5" s="660"/>
    </row>
    <row r="6" spans="2:25" ht="12.95" customHeight="1">
      <c r="B6" s="1516" t="s">
        <v>339</v>
      </c>
      <c r="C6" s="1517">
        <f>SUM(C8,C17)</f>
        <v>169.12373952874452</v>
      </c>
      <c r="D6" s="1517">
        <f t="shared" ref="D6:N6" si="0">SUM(D8,D17)</f>
        <v>154.28060757095821</v>
      </c>
      <c r="E6" s="1517">
        <f t="shared" si="0"/>
        <v>162.33796568879572</v>
      </c>
      <c r="F6" s="1517">
        <f t="shared" si="0"/>
        <v>158.65158888422479</v>
      </c>
      <c r="G6" s="1517">
        <f t="shared" si="0"/>
        <v>161.4584023550012</v>
      </c>
      <c r="H6" s="1517">
        <f t="shared" si="0"/>
        <v>154.480383161541</v>
      </c>
      <c r="I6" s="1517">
        <f t="shared" si="0"/>
        <v>149.59275074010441</v>
      </c>
      <c r="J6" s="1517">
        <f t="shared" si="0"/>
        <v>143.51433974014483</v>
      </c>
      <c r="K6" s="1517">
        <f t="shared" si="0"/>
        <v>137.08808779396585</v>
      </c>
      <c r="L6" s="1517">
        <f t="shared" si="0"/>
        <v>143.88042897694285</v>
      </c>
      <c r="M6" s="1517">
        <f t="shared" si="0"/>
        <v>141.12918112123074</v>
      </c>
      <c r="N6" s="1517">
        <f t="shared" si="0"/>
        <v>155.56777937039857</v>
      </c>
      <c r="O6" s="1517">
        <f>SUM(C6,D6,E6,F6,G6,H6,I6,J6,K6,L6,M6,N6)</f>
        <v>1831.1052549320523</v>
      </c>
      <c r="P6" s="1517">
        <v>1778.1185939099616</v>
      </c>
      <c r="Q6" s="1517">
        <v>1908.6461906774834</v>
      </c>
      <c r="R6" s="1517">
        <v>2012.8978253080516</v>
      </c>
      <c r="S6" s="1517">
        <v>1786.0780503747264</v>
      </c>
      <c r="T6" s="1857">
        <f>O6/P6-1</f>
        <v>2.9799284031767792E-2</v>
      </c>
      <c r="U6" s="1518">
        <f>P6/Q6-1</f>
        <v>-6.8387529027153171E-2</v>
      </c>
      <c r="V6" s="1518">
        <f>O6/S6-1</f>
        <v>2.5210099047955348E-2</v>
      </c>
      <c r="W6" s="660"/>
      <c r="X6" s="1817">
        <v>1798.1062955731613</v>
      </c>
      <c r="Y6" s="1802">
        <f>X6-P6</f>
        <v>19.987701663199687</v>
      </c>
    </row>
    <row r="7" spans="2:25" ht="5.25" customHeight="1">
      <c r="B7" s="58"/>
      <c r="C7" s="1424"/>
      <c r="D7" s="1424"/>
      <c r="E7" s="1424"/>
      <c r="F7" s="1424"/>
      <c r="G7" s="1424"/>
      <c r="H7" s="1424"/>
      <c r="I7" s="1424"/>
      <c r="J7" s="1424"/>
      <c r="K7" s="1424"/>
      <c r="L7" s="1424"/>
      <c r="M7" s="1424"/>
      <c r="N7" s="1424"/>
      <c r="O7" s="1424"/>
      <c r="P7" s="1424"/>
      <c r="Q7" s="1424"/>
      <c r="R7" s="1424"/>
      <c r="S7" s="1424"/>
      <c r="T7" s="1425"/>
      <c r="U7" s="1424"/>
      <c r="V7" s="1424"/>
      <c r="W7" s="660"/>
      <c r="X7" s="1817"/>
      <c r="Y7" s="1802">
        <f t="shared" ref="Y7:Y69" si="1">X7-P7</f>
        <v>0</v>
      </c>
    </row>
    <row r="8" spans="2:25" s="17" customFormat="1" ht="12.95" customHeight="1">
      <c r="B8" s="854" t="s">
        <v>340</v>
      </c>
      <c r="C8" s="1309">
        <f>SUM(C9:C15)</f>
        <v>156.49685999347571</v>
      </c>
      <c r="D8" s="1309">
        <f t="shared" ref="D8:N8" si="2">SUM(D9:D15)</f>
        <v>142.34973431324534</v>
      </c>
      <c r="E8" s="1309">
        <f t="shared" si="2"/>
        <v>148.95455063916049</v>
      </c>
      <c r="F8" s="1309">
        <f t="shared" si="2"/>
        <v>146.50146242278186</v>
      </c>
      <c r="G8" s="1309">
        <f t="shared" si="2"/>
        <v>151.54462912202814</v>
      </c>
      <c r="H8" s="1309">
        <f t="shared" si="2"/>
        <v>142.18137509137088</v>
      </c>
      <c r="I8" s="1309">
        <f t="shared" si="2"/>
        <v>138.17132854449341</v>
      </c>
      <c r="J8" s="1309">
        <f t="shared" si="2"/>
        <v>132.89168745281503</v>
      </c>
      <c r="K8" s="1309">
        <f t="shared" si="2"/>
        <v>126.37627220838597</v>
      </c>
      <c r="L8" s="1309">
        <f t="shared" si="2"/>
        <v>132.64673313103481</v>
      </c>
      <c r="M8" s="1309">
        <f t="shared" si="2"/>
        <v>130.12122822101387</v>
      </c>
      <c r="N8" s="1309">
        <f t="shared" si="2"/>
        <v>146.94704547965773</v>
      </c>
      <c r="O8" s="1905">
        <f t="shared" ref="O8:O15" si="3">SUM(C8,D8,E8,F8,G8,H8,I8,J8,K8,L8,M8,N8)</f>
        <v>1695.1829066194632</v>
      </c>
      <c r="P8" s="1309">
        <v>1638.2853091845459</v>
      </c>
      <c r="Q8" s="676">
        <v>1769.3846628475762</v>
      </c>
      <c r="R8" s="676">
        <v>1869.8015090042829</v>
      </c>
      <c r="S8" s="676">
        <v>1654.0293956630044</v>
      </c>
      <c r="T8" s="1310">
        <f>O8/P8-1</f>
        <v>3.4729968654384047E-2</v>
      </c>
      <c r="U8" s="1423">
        <f>P8/Q8-1</f>
        <v>-7.4093189805344184E-2</v>
      </c>
      <c r="V8" s="1423">
        <f>O8/S8-1</f>
        <v>2.4880761529611606E-2</v>
      </c>
      <c r="W8" s="926"/>
      <c r="X8" s="1818">
        <v>1656.7152841869113</v>
      </c>
      <c r="Y8" s="1802">
        <f t="shared" si="1"/>
        <v>18.429975002365381</v>
      </c>
    </row>
    <row r="9" spans="2:25" ht="12.95" customHeight="1">
      <c r="B9" s="255" t="s">
        <v>341</v>
      </c>
      <c r="C9" s="1164">
        <v>8.8143278135215698E-3</v>
      </c>
      <c r="D9" s="1164">
        <v>8.7350375507519503E-3</v>
      </c>
      <c r="E9" s="1164">
        <v>8.3520295337524489E-3</v>
      </c>
      <c r="F9" s="1164">
        <v>8.6643282195829879E-3</v>
      </c>
      <c r="G9" s="1164">
        <v>8.8827986317537976E-3</v>
      </c>
      <c r="H9" s="1164">
        <v>8.772194033762044E-3</v>
      </c>
      <c r="I9" s="1164">
        <v>8.5366079395068004E-3</v>
      </c>
      <c r="J9" s="1164">
        <v>8.5798980002184007E-3</v>
      </c>
      <c r="K9" s="1164">
        <v>8.5389761134207782E-3</v>
      </c>
      <c r="L9" s="1164">
        <v>8.682193992857086E-3</v>
      </c>
      <c r="M9" s="1164">
        <v>8.8783270773712085E-3</v>
      </c>
      <c r="N9" s="1164">
        <v>9.6679524353098859E-3</v>
      </c>
      <c r="O9" s="1164">
        <f t="shared" si="3"/>
        <v>0.10510467134180895</v>
      </c>
      <c r="P9" s="1164">
        <v>0.33457908444080903</v>
      </c>
      <c r="Q9" s="940">
        <v>0.56347039505732666</v>
      </c>
      <c r="R9" s="1230">
        <v>0.30777089247664996</v>
      </c>
      <c r="S9" s="673">
        <v>0.31161853373951792</v>
      </c>
      <c r="T9" s="1426">
        <f>O9/P9-1</f>
        <v>-0.68586000670821012</v>
      </c>
      <c r="U9" s="1427">
        <f t="shared" ref="U9:U13" si="4">P9/Q9-1</f>
        <v>-0.40621710142061773</v>
      </c>
      <c r="V9" s="1427">
        <f>O9/S9-1</f>
        <v>-0.66271367084453969</v>
      </c>
      <c r="W9" s="660"/>
      <c r="X9" s="1817">
        <v>0.33677096372530257</v>
      </c>
      <c r="Y9" s="1802">
        <f t="shared" si="1"/>
        <v>2.1918792844935475E-3</v>
      </c>
    </row>
    <row r="10" spans="2:25" ht="12.95" customHeight="1">
      <c r="B10" s="256" t="s">
        <v>342</v>
      </c>
      <c r="C10" s="1164">
        <v>1.3480652184424737</v>
      </c>
      <c r="D10" s="1164">
        <v>1.1185043031795114</v>
      </c>
      <c r="E10" s="1164">
        <v>1.2997200384594159</v>
      </c>
      <c r="F10" s="1164">
        <v>1.0664192070065508</v>
      </c>
      <c r="G10" s="1164">
        <v>0.96992464815361157</v>
      </c>
      <c r="H10" s="1164">
        <v>0.92578155551216013</v>
      </c>
      <c r="I10" s="1164">
        <v>0.79568462099581949</v>
      </c>
      <c r="J10" s="1164">
        <v>0.77587579055106493</v>
      </c>
      <c r="K10" s="1164">
        <v>0.76204111449400636</v>
      </c>
      <c r="L10" s="1164">
        <v>0.79722129820816823</v>
      </c>
      <c r="M10" s="1164">
        <v>0.7444449146579506</v>
      </c>
      <c r="N10" s="1164">
        <v>0.86308026829385354</v>
      </c>
      <c r="O10" s="1164">
        <f t="shared" si="3"/>
        <v>11.466762977954588</v>
      </c>
      <c r="P10" s="1164">
        <v>17.213976338338252</v>
      </c>
      <c r="Q10" s="673">
        <v>19.261759769409124</v>
      </c>
      <c r="R10" s="1164">
        <v>25.959051257827163</v>
      </c>
      <c r="S10" s="673">
        <v>14.773136445887468</v>
      </c>
      <c r="T10" s="1426">
        <f>O10/P10-1</f>
        <v>-0.33386901709535355</v>
      </c>
      <c r="U10" s="1428">
        <f t="shared" si="4"/>
        <v>-0.10631341349833945</v>
      </c>
      <c r="V10" s="1428">
        <f>O10/S10-1</f>
        <v>-0.22380985107961326</v>
      </c>
      <c r="W10" s="660"/>
      <c r="X10" s="1817">
        <v>17.562178335903578</v>
      </c>
      <c r="Y10" s="1802">
        <f t="shared" si="1"/>
        <v>0.34820199756532588</v>
      </c>
    </row>
    <row r="11" spans="2:25" ht="12.95" customHeight="1">
      <c r="B11" s="1533" t="s">
        <v>343</v>
      </c>
      <c r="C11" s="1164">
        <v>69.350533707440562</v>
      </c>
      <c r="D11" s="1164">
        <v>65.431962532630578</v>
      </c>
      <c r="E11" s="1164">
        <v>68.352878468930385</v>
      </c>
      <c r="F11" s="1164">
        <v>66.876296121503401</v>
      </c>
      <c r="G11" s="1164">
        <v>68.391682107919266</v>
      </c>
      <c r="H11" s="1164">
        <v>63.585979089776202</v>
      </c>
      <c r="I11" s="1164">
        <v>60.068698343284233</v>
      </c>
      <c r="J11" s="1164">
        <v>55.230967075031288</v>
      </c>
      <c r="K11" s="1164">
        <v>52.276362160217609</v>
      </c>
      <c r="L11" s="1164">
        <v>55.534755186818124</v>
      </c>
      <c r="M11" s="1164">
        <v>54.542956718789817</v>
      </c>
      <c r="N11" s="1164">
        <v>62.72456437833798</v>
      </c>
      <c r="O11" s="1164">
        <f t="shared" si="3"/>
        <v>742.36763589067937</v>
      </c>
      <c r="P11" s="1164">
        <v>773.51940255731893</v>
      </c>
      <c r="Q11" s="673">
        <v>857.55421683410952</v>
      </c>
      <c r="R11" s="1164">
        <v>933.29860034200613</v>
      </c>
      <c r="S11" s="673">
        <v>798.81599462997951</v>
      </c>
      <c r="T11" s="1426">
        <f>O11/P11-1</f>
        <v>-4.0272766996728548E-2</v>
      </c>
      <c r="U11" s="1428">
        <f t="shared" si="4"/>
        <v>-9.7993587608988242E-2</v>
      </c>
      <c r="V11" s="1428">
        <f t="shared" ref="V11" si="5">O11/S11-1</f>
        <v>-7.066503314752437E-2</v>
      </c>
      <c r="W11" s="1209">
        <v>0</v>
      </c>
      <c r="X11" s="1817">
        <v>786.68425765080769</v>
      </c>
      <c r="Y11" s="1802">
        <f t="shared" si="1"/>
        <v>13.164855093488768</v>
      </c>
    </row>
    <row r="12" spans="2:25" ht="12.95" customHeight="1">
      <c r="B12" s="256" t="s">
        <v>344</v>
      </c>
      <c r="C12" s="1164">
        <v>76.140529141602173</v>
      </c>
      <c r="D12" s="1164">
        <v>66.790374994749143</v>
      </c>
      <c r="E12" s="1164">
        <v>69.290048462264423</v>
      </c>
      <c r="F12" s="1164">
        <v>68.170954686659172</v>
      </c>
      <c r="G12" s="1164">
        <v>70.775152218751359</v>
      </c>
      <c r="H12" s="1164">
        <v>66.286465295457234</v>
      </c>
      <c r="I12" s="1164">
        <v>65.323355086836571</v>
      </c>
      <c r="J12" s="1164">
        <v>64.341524537121572</v>
      </c>
      <c r="K12" s="1164">
        <v>60.729633114224178</v>
      </c>
      <c r="L12" s="1164">
        <v>62.530349910900973</v>
      </c>
      <c r="M12" s="1164">
        <v>60.642647124673573</v>
      </c>
      <c r="N12" s="1164">
        <v>66.872572463935384</v>
      </c>
      <c r="O12" s="1164">
        <f t="shared" si="3"/>
        <v>797.89360703717568</v>
      </c>
      <c r="P12" s="1164">
        <v>787.22959522360111</v>
      </c>
      <c r="Q12" s="673">
        <v>867.29569431201935</v>
      </c>
      <c r="R12" s="1164">
        <v>906.19173027103022</v>
      </c>
      <c r="S12" s="673">
        <v>792.95501246982531</v>
      </c>
      <c r="T12" s="1426">
        <f>O12/P12-1</f>
        <v>1.3546253695588817E-2</v>
      </c>
      <c r="U12" s="1428">
        <f t="shared" si="4"/>
        <v>-9.2316956735188804E-2</v>
      </c>
      <c r="V12" s="1428">
        <f>O12/S12-1</f>
        <v>6.2280892228274709E-3</v>
      </c>
      <c r="W12" s="660"/>
      <c r="X12" s="1817">
        <v>791.75597631600294</v>
      </c>
      <c r="Y12" s="1802">
        <f t="shared" si="1"/>
        <v>4.5263810924018344</v>
      </c>
    </row>
    <row r="13" spans="2:25" ht="12.75" customHeight="1">
      <c r="B13" s="256" t="s">
        <v>345</v>
      </c>
      <c r="C13" s="1164">
        <v>7.6777517146235681</v>
      </c>
      <c r="D13" s="1164">
        <v>7.2159792920902097</v>
      </c>
      <c r="E13" s="1164">
        <v>8.0207593249391209</v>
      </c>
      <c r="F13" s="1164">
        <v>8.454875544813266</v>
      </c>
      <c r="G13" s="1164">
        <v>9.4048501158157567</v>
      </c>
      <c r="H13" s="1164">
        <v>9.4375475098765715</v>
      </c>
      <c r="I13" s="1164">
        <v>9.9647405564730072</v>
      </c>
      <c r="J13" s="1164">
        <v>10.516036473501602</v>
      </c>
      <c r="K13" s="1164">
        <v>10.634684678683909</v>
      </c>
      <c r="L13" s="1164">
        <v>11.732161762060192</v>
      </c>
      <c r="M13" s="1164">
        <v>12.190697570287961</v>
      </c>
      <c r="N13" s="1164">
        <v>14.403288514911569</v>
      </c>
      <c r="O13" s="1164">
        <f t="shared" si="3"/>
        <v>119.65337305807674</v>
      </c>
      <c r="P13" s="1164">
        <v>54.190724302547515</v>
      </c>
      <c r="Q13" s="673">
        <v>24.549521536981118</v>
      </c>
      <c r="R13" s="1164">
        <v>1.5038872409426187</v>
      </c>
      <c r="S13" s="673">
        <v>38.307673221787823</v>
      </c>
      <c r="T13" s="1426"/>
      <c r="U13" s="1428">
        <f t="shared" si="4"/>
        <v>1.2074044995506421</v>
      </c>
      <c r="V13" s="1428">
        <f>O13/S13-1</f>
        <v>2.1234831822159022</v>
      </c>
      <c r="W13" s="660"/>
      <c r="X13" s="1817">
        <v>54.492522964990428</v>
      </c>
      <c r="Y13" s="1802">
        <f t="shared" si="1"/>
        <v>0.30179866244291276</v>
      </c>
    </row>
    <row r="14" spans="2:25" ht="12.95" customHeight="1">
      <c r="B14" s="256" t="s">
        <v>346</v>
      </c>
      <c r="C14" s="1164">
        <v>0</v>
      </c>
      <c r="D14" s="1164">
        <v>0</v>
      </c>
      <c r="E14" s="1164">
        <v>0</v>
      </c>
      <c r="F14" s="1164">
        <v>0</v>
      </c>
      <c r="G14" s="1164">
        <v>0</v>
      </c>
      <c r="H14" s="1164">
        <v>0</v>
      </c>
      <c r="I14" s="1164">
        <v>0</v>
      </c>
      <c r="J14" s="1164">
        <v>0</v>
      </c>
      <c r="K14" s="1164">
        <v>0</v>
      </c>
      <c r="L14" s="1164">
        <v>0</v>
      </c>
      <c r="M14" s="1164">
        <v>0</v>
      </c>
      <c r="N14" s="1164">
        <v>0</v>
      </c>
      <c r="O14" s="1164">
        <f t="shared" si="3"/>
        <v>0</v>
      </c>
      <c r="P14" s="1164">
        <v>0</v>
      </c>
      <c r="Q14" s="673">
        <v>0</v>
      </c>
      <c r="R14" s="1164">
        <v>0</v>
      </c>
      <c r="S14" s="673">
        <v>0</v>
      </c>
      <c r="T14" s="1426"/>
      <c r="U14" s="1428"/>
      <c r="V14" s="1428"/>
      <c r="W14" s="660"/>
      <c r="X14" s="1817">
        <v>0</v>
      </c>
      <c r="Y14" s="1802">
        <f t="shared" si="1"/>
        <v>0</v>
      </c>
    </row>
    <row r="15" spans="2:25" customFormat="1" ht="12.95" customHeight="1">
      <c r="B15" s="257" t="s">
        <v>347</v>
      </c>
      <c r="C15" s="1164">
        <v>1.9711658835533838</v>
      </c>
      <c r="D15" s="1164">
        <v>1.7841781530451615</v>
      </c>
      <c r="E15" s="1164">
        <v>1.9827923150333935</v>
      </c>
      <c r="F15" s="1164">
        <v>1.9242525345798842</v>
      </c>
      <c r="G15" s="1164">
        <v>1.994137232756406</v>
      </c>
      <c r="H15" s="1164">
        <v>1.9368294467149632</v>
      </c>
      <c r="I15" s="1164">
        <v>2.0103133289642505</v>
      </c>
      <c r="J15" s="1164">
        <v>2.0187036786092838</v>
      </c>
      <c r="K15" s="1164">
        <v>1.9650121646528458</v>
      </c>
      <c r="L15" s="1164">
        <v>2.0435627790544872</v>
      </c>
      <c r="M15" s="1164">
        <v>1.9916035655271731</v>
      </c>
      <c r="N15" s="1164">
        <v>2.0738719017436522</v>
      </c>
      <c r="O15" s="1164">
        <f t="shared" si="3"/>
        <v>23.696422984234886</v>
      </c>
      <c r="P15" s="1164">
        <v>5.7970316782991906</v>
      </c>
      <c r="Q15" s="673">
        <v>0.47999999999999993</v>
      </c>
      <c r="R15" s="1167">
        <v>0.48599999999999993</v>
      </c>
      <c r="S15" s="673">
        <v>8.8659603617847278</v>
      </c>
      <c r="T15" s="1426">
        <f>O15/P15-1</f>
        <v>3.0876821620521584</v>
      </c>
      <c r="U15" s="1428">
        <f>P15/Q15-1</f>
        <v>11.077149329789982</v>
      </c>
      <c r="V15" s="1428">
        <f>O15/S15-1</f>
        <v>1.6727418144541275</v>
      </c>
      <c r="W15" s="106"/>
      <c r="X15" s="1817">
        <v>5.8835779554813392</v>
      </c>
      <c r="Y15" s="1802">
        <f t="shared" si="1"/>
        <v>8.6546277182148579E-2</v>
      </c>
    </row>
    <row r="16" spans="2:25" ht="6" customHeight="1">
      <c r="B16"/>
      <c r="C16" s="1228"/>
      <c r="D16" s="1228"/>
      <c r="E16" s="1228"/>
      <c r="F16" s="1228"/>
      <c r="G16" s="1228"/>
      <c r="H16" s="1228"/>
      <c r="I16" s="1228"/>
      <c r="J16" s="1228"/>
      <c r="K16" s="1228"/>
      <c r="L16" s="1228"/>
      <c r="M16" s="1228"/>
      <c r="N16" s="1228"/>
      <c r="O16" s="1228"/>
      <c r="P16" s="1228"/>
      <c r="Q16" s="1429"/>
      <c r="R16" s="1429"/>
      <c r="S16" s="1429"/>
      <c r="T16" s="1429"/>
      <c r="U16" s="1423"/>
      <c r="V16" s="1423"/>
      <c r="X16" s="1817"/>
      <c r="Y16" s="1802">
        <f t="shared" si="1"/>
        <v>0</v>
      </c>
    </row>
    <row r="17" spans="2:157" s="1162" customFormat="1" ht="12.95" customHeight="1">
      <c r="B17" s="1161" t="s">
        <v>348</v>
      </c>
      <c r="C17" s="2314">
        <f t="shared" ref="C17" si="6">C26+C35+C44</f>
        <v>12.626879535268809</v>
      </c>
      <c r="D17" s="2314">
        <f t="shared" ref="D17:N17" si="7">D26+D35+D44</f>
        <v>11.930873257712863</v>
      </c>
      <c r="E17" s="2314">
        <f t="shared" si="7"/>
        <v>13.383415049635243</v>
      </c>
      <c r="F17" s="2314">
        <f t="shared" si="7"/>
        <v>12.150126461442941</v>
      </c>
      <c r="G17" s="2314">
        <f t="shared" si="7"/>
        <v>9.9137732329730444</v>
      </c>
      <c r="H17" s="2314">
        <f t="shared" si="7"/>
        <v>12.299008070170107</v>
      </c>
      <c r="I17" s="2314">
        <f t="shared" si="7"/>
        <v>11.42142219561099</v>
      </c>
      <c r="J17" s="2314">
        <f t="shared" si="7"/>
        <v>10.622652287329789</v>
      </c>
      <c r="K17" s="2314">
        <f t="shared" si="7"/>
        <v>10.711815585579894</v>
      </c>
      <c r="L17" s="2314">
        <f t="shared" si="7"/>
        <v>11.233695845908045</v>
      </c>
      <c r="M17" s="2314">
        <f t="shared" si="7"/>
        <v>11.007952900216878</v>
      </c>
      <c r="N17" s="2314">
        <f t="shared" si="7"/>
        <v>8.62073389074083</v>
      </c>
      <c r="O17" s="2315">
        <f>SUM(C17,D17,E17,F17,G17,H17,I17,J17,K17,L17,M17,N17)</f>
        <v>135.92234831258943</v>
      </c>
      <c r="P17" s="2314">
        <v>138.63331747478119</v>
      </c>
      <c r="Q17" s="676">
        <v>139.26152782990701</v>
      </c>
      <c r="R17" s="2103">
        <v>143.09631630376856</v>
      </c>
      <c r="S17" s="2103">
        <v>132.04865471172207</v>
      </c>
      <c r="T17" s="867">
        <f>O17/P17-1</f>
        <v>-1.9554961329443121E-2</v>
      </c>
      <c r="U17" s="1423">
        <f>P17/Q17-1</f>
        <v>-4.5110115113278226E-3</v>
      </c>
      <c r="V17" s="1423">
        <f>O17/S17-1</f>
        <v>2.9335350741165112E-2</v>
      </c>
      <c r="W17" s="3"/>
      <c r="X17" s="1817">
        <v>141.39101138625003</v>
      </c>
      <c r="Y17" s="1802">
        <f t="shared" si="1"/>
        <v>2.7576939114688344</v>
      </c>
      <c r="Z17" s="3"/>
      <c r="AA17" s="3"/>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row>
    <row r="18" spans="2:157" s="17" customFormat="1" ht="12.95" hidden="1" customHeight="1">
      <c r="B18" s="256" t="s">
        <v>341</v>
      </c>
      <c r="C18" s="1164"/>
      <c r="D18" s="1164"/>
      <c r="E18" s="1164"/>
      <c r="F18" s="1164"/>
      <c r="G18" s="1164"/>
      <c r="H18" s="1164"/>
      <c r="I18" s="1164"/>
      <c r="J18" s="1164"/>
      <c r="K18" s="1164"/>
      <c r="L18" s="1164"/>
      <c r="M18" s="1164"/>
      <c r="N18" s="1164"/>
      <c r="O18" s="1164"/>
      <c r="P18" s="1164"/>
      <c r="Q18" s="940">
        <v>6.2335242414482663E-2</v>
      </c>
      <c r="R18" s="2313">
        <v>7.0295001010620445E-2</v>
      </c>
      <c r="S18" s="659"/>
      <c r="T18" s="1426"/>
      <c r="U18" s="1428">
        <f t="shared" ref="U18:U22" si="8">P18/Q18-1</f>
        <v>-1</v>
      </c>
      <c r="V18" s="1428"/>
      <c r="W18" s="1160"/>
      <c r="X18" s="1818"/>
      <c r="Y18" s="1802">
        <f t="shared" si="1"/>
        <v>0</v>
      </c>
    </row>
    <row r="19" spans="2:157" s="17" customFormat="1" ht="12.95" hidden="1" customHeight="1">
      <c r="B19" s="256" t="s">
        <v>342</v>
      </c>
      <c r="C19" s="1164"/>
      <c r="D19" s="1164"/>
      <c r="E19" s="1164"/>
      <c r="F19" s="1164"/>
      <c r="G19" s="1164"/>
      <c r="H19" s="1164"/>
      <c r="I19" s="1164"/>
      <c r="J19" s="1164"/>
      <c r="K19" s="1164"/>
      <c r="L19" s="1164"/>
      <c r="M19" s="1164"/>
      <c r="N19" s="1164"/>
      <c r="O19" s="1164"/>
      <c r="P19" s="1164"/>
      <c r="Q19" s="673">
        <v>0.50556720764556129</v>
      </c>
      <c r="R19" s="659">
        <v>0.67424642311211114</v>
      </c>
      <c r="S19" s="659"/>
      <c r="T19" s="1426"/>
      <c r="U19" s="1428">
        <f t="shared" si="8"/>
        <v>-1</v>
      </c>
      <c r="V19" s="1428"/>
      <c r="W19" s="926"/>
      <c r="X19" s="1818"/>
      <c r="Y19" s="1802">
        <f t="shared" si="1"/>
        <v>0</v>
      </c>
    </row>
    <row r="20" spans="2:157" s="17" customFormat="1" ht="12.95" hidden="1" customHeight="1">
      <c r="B20" s="256" t="s">
        <v>343</v>
      </c>
      <c r="C20" s="1164"/>
      <c r="D20" s="1164"/>
      <c r="E20" s="1164"/>
      <c r="F20" s="1164"/>
      <c r="G20" s="1164"/>
      <c r="H20" s="1164"/>
      <c r="I20" s="1164"/>
      <c r="J20" s="1164"/>
      <c r="K20" s="1164"/>
      <c r="L20" s="1164"/>
      <c r="M20" s="1164"/>
      <c r="N20" s="1164"/>
      <c r="O20" s="1164"/>
      <c r="P20" s="1164"/>
      <c r="Q20" s="673">
        <v>104.23720678833597</v>
      </c>
      <c r="R20" s="1293">
        <v>105.7990222155356</v>
      </c>
      <c r="S20" s="659"/>
      <c r="T20" s="1426"/>
      <c r="U20" s="1428">
        <f t="shared" si="8"/>
        <v>-1</v>
      </c>
      <c r="V20" s="1428"/>
      <c r="W20" s="1160"/>
      <c r="X20" s="1818"/>
      <c r="Y20" s="1802">
        <f t="shared" si="1"/>
        <v>0</v>
      </c>
    </row>
    <row r="21" spans="2:157" s="17" customFormat="1" ht="12.95" hidden="1" customHeight="1">
      <c r="B21" s="256" t="s">
        <v>344</v>
      </c>
      <c r="C21" s="1164"/>
      <c r="D21" s="1164"/>
      <c r="E21" s="1164"/>
      <c r="F21" s="1164"/>
      <c r="G21" s="1164"/>
      <c r="H21" s="1164"/>
      <c r="I21" s="1164"/>
      <c r="J21" s="1164"/>
      <c r="K21" s="1164"/>
      <c r="L21" s="1164"/>
      <c r="M21" s="1164"/>
      <c r="N21" s="1164"/>
      <c r="O21" s="1164"/>
      <c r="P21" s="1164"/>
      <c r="Q21" s="673">
        <v>33.810423568425328</v>
      </c>
      <c r="R21" s="1293">
        <v>36.50924740406105</v>
      </c>
      <c r="S21" s="659"/>
      <c r="T21" s="1426"/>
      <c r="U21" s="1428">
        <f t="shared" si="8"/>
        <v>-1</v>
      </c>
      <c r="V21" s="1428"/>
      <c r="W21" s="1160"/>
      <c r="X21" s="1818"/>
      <c r="Y21" s="1802">
        <f t="shared" si="1"/>
        <v>0</v>
      </c>
    </row>
    <row r="22" spans="2:157" s="17" customFormat="1" ht="12.95" hidden="1" customHeight="1">
      <c r="B22" s="256" t="s">
        <v>349</v>
      </c>
      <c r="C22" s="1164"/>
      <c r="D22" s="1164"/>
      <c r="E22" s="1164"/>
      <c r="F22" s="1164"/>
      <c r="G22" s="1164"/>
      <c r="H22" s="1164"/>
      <c r="I22" s="1164"/>
      <c r="J22" s="1164"/>
      <c r="K22" s="1164"/>
      <c r="L22" s="1164"/>
      <c r="M22" s="1164"/>
      <c r="N22" s="1164"/>
      <c r="O22" s="1164"/>
      <c r="P22" s="1164"/>
      <c r="Q22" s="673">
        <v>0.64599502308566781</v>
      </c>
      <c r="R22" s="659">
        <v>4.3505260049210549E-2</v>
      </c>
      <c r="S22" s="659"/>
      <c r="T22" s="1426"/>
      <c r="U22" s="1428">
        <f t="shared" si="8"/>
        <v>-1</v>
      </c>
      <c r="V22" s="1428"/>
      <c r="W22" s="926"/>
      <c r="X22" s="1818"/>
      <c r="Y22" s="1802">
        <f t="shared" si="1"/>
        <v>0</v>
      </c>
    </row>
    <row r="23" spans="2:157" s="17" customFormat="1" ht="12.95" hidden="1" customHeight="1">
      <c r="B23" s="256" t="s">
        <v>346</v>
      </c>
      <c r="C23" s="1164"/>
      <c r="D23" s="1164"/>
      <c r="E23" s="1164"/>
      <c r="F23" s="1164"/>
      <c r="G23" s="1164"/>
      <c r="H23" s="1164"/>
      <c r="I23" s="1164"/>
      <c r="J23" s="1164"/>
      <c r="K23" s="1164"/>
      <c r="L23" s="1164"/>
      <c r="M23" s="1164"/>
      <c r="N23" s="1164"/>
      <c r="O23" s="1164"/>
      <c r="P23" s="1164"/>
      <c r="Q23" s="673">
        <v>0</v>
      </c>
      <c r="R23" s="659">
        <v>0</v>
      </c>
      <c r="S23" s="659"/>
      <c r="T23" s="1430">
        <f t="shared" ref="T23:T24" si="9">O23-Q23</f>
        <v>0</v>
      </c>
      <c r="U23" s="1428"/>
      <c r="V23" s="1428"/>
      <c r="W23" s="926"/>
      <c r="X23" s="1818"/>
      <c r="Y23" s="1802">
        <f t="shared" si="1"/>
        <v>0</v>
      </c>
    </row>
    <row r="24" spans="2:157" s="17" customFormat="1" ht="12.95" hidden="1" customHeight="1">
      <c r="B24" s="256" t="s">
        <v>347</v>
      </c>
      <c r="C24" s="1164"/>
      <c r="D24" s="1164"/>
      <c r="E24" s="1164"/>
      <c r="F24" s="1164"/>
      <c r="G24" s="1164"/>
      <c r="H24" s="1164"/>
      <c r="I24" s="1164"/>
      <c r="J24" s="1164"/>
      <c r="K24" s="1164"/>
      <c r="L24" s="1164"/>
      <c r="M24" s="1164"/>
      <c r="N24" s="1164"/>
      <c r="O24" s="1164"/>
      <c r="P24" s="1164"/>
      <c r="Q24" s="673">
        <v>0</v>
      </c>
      <c r="R24" s="1431">
        <v>0</v>
      </c>
      <c r="S24" s="659"/>
      <c r="T24" s="1430">
        <f t="shared" si="9"/>
        <v>0</v>
      </c>
      <c r="U24" s="1428"/>
      <c r="V24" s="1428"/>
      <c r="W24" s="926"/>
      <c r="X24" s="1818"/>
      <c r="Y24" s="1802">
        <f t="shared" si="1"/>
        <v>0</v>
      </c>
    </row>
    <row r="25" spans="2:157" s="1163" customFormat="1" ht="7.5" customHeight="1">
      <c r="B25" s="2316"/>
      <c r="C25" s="2317"/>
      <c r="D25" s="2317"/>
      <c r="E25" s="2317"/>
      <c r="F25" s="2317"/>
      <c r="G25" s="2317"/>
      <c r="H25" s="2317"/>
      <c r="I25" s="2317"/>
      <c r="J25" s="2317"/>
      <c r="K25" s="2317"/>
      <c r="L25" s="2317"/>
      <c r="M25" s="2317"/>
      <c r="N25" s="2317"/>
      <c r="O25" s="2317"/>
      <c r="P25" s="2317"/>
      <c r="Q25" s="1429"/>
      <c r="R25" s="2317"/>
      <c r="S25" s="2317"/>
      <c r="T25" s="2317"/>
      <c r="U25" s="1423"/>
      <c r="V25" s="1423"/>
      <c r="W25" s="2318"/>
      <c r="X25" s="1818"/>
      <c r="Y25" s="1802">
        <f t="shared" si="1"/>
        <v>0</v>
      </c>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row>
    <row r="26" spans="2:157" s="852" customFormat="1" ht="10.5" customHeight="1">
      <c r="B26" s="483" t="s">
        <v>246</v>
      </c>
      <c r="C26" s="659">
        <f t="shared" ref="C26" si="10">SUM(C27:C33)</f>
        <v>2.2562499389748417E-2</v>
      </c>
      <c r="D26" s="659">
        <f t="shared" ref="D26:N26" si="11">SUM(D27:D33)</f>
        <v>1.9926688675234276E-2</v>
      </c>
      <c r="E26" s="659">
        <f t="shared" si="11"/>
        <v>2.2776858563915259E-2</v>
      </c>
      <c r="F26" s="659">
        <f t="shared" si="11"/>
        <v>2.5242083610570606E-2</v>
      </c>
      <c r="G26" s="659">
        <f t="shared" si="11"/>
        <v>3.2878843946001761E-2</v>
      </c>
      <c r="H26" s="659">
        <f t="shared" si="11"/>
        <v>3.2741337947030158E-2</v>
      </c>
      <c r="I26" s="659">
        <f t="shared" si="11"/>
        <v>3.2187141664850344E-2</v>
      </c>
      <c r="J26" s="659">
        <f t="shared" si="11"/>
        <v>3.2036093138399981E-2</v>
      </c>
      <c r="K26" s="659">
        <f t="shared" si="11"/>
        <v>3.0869390819005443E-2</v>
      </c>
      <c r="L26" s="659">
        <f t="shared" si="11"/>
        <v>3.1767173817677852E-2</v>
      </c>
      <c r="M26" s="659">
        <f t="shared" si="11"/>
        <v>3.0621618683224765E-2</v>
      </c>
      <c r="N26" s="659">
        <f t="shared" si="11"/>
        <v>3.1517372175231678E-2</v>
      </c>
      <c r="O26" s="659">
        <f>SUM(C26,D26,E26,F26,G26,H26,I26,J26,K26,L26,M26,N25)</f>
        <v>0.31360973025565886</v>
      </c>
      <c r="P26" s="659">
        <v>0.28038984742851086</v>
      </c>
      <c r="Q26" s="673">
        <v>0.37587369741943222</v>
      </c>
      <c r="R26" s="659">
        <v>0.42466105311253527</v>
      </c>
      <c r="S26" s="659">
        <v>0.32076370255750714</v>
      </c>
      <c r="T26" s="1426">
        <f t="shared" ref="T26:T31" si="12">O26/P26-1</f>
        <v>0.11847748102084132</v>
      </c>
      <c r="U26" s="1428">
        <f t="shared" ref="U26:U31" si="13">P26/Q26-1</f>
        <v>-0.25403174163679842</v>
      </c>
      <c r="V26" s="1428">
        <f t="shared" ref="V26" si="14">O26/S26-1</f>
        <v>-2.2302935914532585E-2</v>
      </c>
      <c r="W26" s="927"/>
      <c r="X26" s="1819">
        <v>0.30844516672005629</v>
      </c>
      <c r="Y26" s="1802">
        <f t="shared" si="1"/>
        <v>2.8055319291545422E-2</v>
      </c>
    </row>
    <row r="27" spans="2:157" ht="12.95" customHeight="1" collapsed="1">
      <c r="B27" s="256" t="s">
        <v>341</v>
      </c>
      <c r="C27" s="673">
        <v>1.1199501703716918E-4</v>
      </c>
      <c r="D27" s="673">
        <v>9.9411899276519828E-5</v>
      </c>
      <c r="E27" s="673">
        <v>1.1484144348260519E-4</v>
      </c>
      <c r="F27" s="673">
        <v>1.2940473616037792E-4</v>
      </c>
      <c r="G27" s="673">
        <v>1.7020511633286127E-4</v>
      </c>
      <c r="H27" s="673">
        <v>1.6750748721334924E-4</v>
      </c>
      <c r="I27" s="673">
        <v>1.6433263110730799E-4</v>
      </c>
      <c r="J27" s="673">
        <v>1.6342687403407205E-4</v>
      </c>
      <c r="K27" s="673">
        <v>1.5734436781025363E-4</v>
      </c>
      <c r="L27" s="673">
        <v>1.6178475600853067E-4</v>
      </c>
      <c r="M27" s="673">
        <v>1.5581873383756472E-4</v>
      </c>
      <c r="N27" s="673">
        <v>1.6023989006769664E-4</v>
      </c>
      <c r="O27" s="673">
        <f t="shared" ref="O27:O32" si="15">SUM(C27,D27,E27,F27,G27,H27,I27,J27,K27,L27,M27,N27)</f>
        <v>1.7563129523683082E-3</v>
      </c>
      <c r="P27" s="673">
        <v>1.4226417491330795E-3</v>
      </c>
      <c r="Q27" s="673">
        <v>3.2584285508912001E-3</v>
      </c>
      <c r="R27" s="673">
        <v>3.4682336216908284E-3</v>
      </c>
      <c r="S27" s="673">
        <v>3.168209571793746E-3</v>
      </c>
      <c r="T27" s="1426">
        <f t="shared" si="12"/>
        <v>0.23454337920179791</v>
      </c>
      <c r="U27" s="1428">
        <f t="shared" si="13"/>
        <v>-0.56339636517609748</v>
      </c>
      <c r="V27" s="1428">
        <f>O27/S27-1</f>
        <v>-0.44564495732713283</v>
      </c>
      <c r="W27" s="660"/>
      <c r="X27" s="1817">
        <v>1.4226417491330795E-3</v>
      </c>
      <c r="Y27" s="1802">
        <f t="shared" si="1"/>
        <v>0</v>
      </c>
    </row>
    <row r="28" spans="2:157" ht="12.75" customHeight="1">
      <c r="B28" s="256" t="s">
        <v>342</v>
      </c>
      <c r="C28" s="673">
        <v>1.0560450336803376E-3</v>
      </c>
      <c r="D28" s="673">
        <v>8.7370060259214701E-4</v>
      </c>
      <c r="E28" s="673">
        <v>1.0473539067897602E-3</v>
      </c>
      <c r="F28" s="673">
        <v>1.1745513884016175E-3</v>
      </c>
      <c r="G28" s="673">
        <v>1.4089231890328203E-3</v>
      </c>
      <c r="H28" s="673">
        <v>1.4639272800210758E-3</v>
      </c>
      <c r="I28" s="673">
        <v>1.3093620676643931E-3</v>
      </c>
      <c r="J28" s="673">
        <v>1.3021452176314899E-3</v>
      </c>
      <c r="K28" s="673">
        <v>1.253681301048789E-3</v>
      </c>
      <c r="L28" s="673">
        <v>1.2890612242773773E-3</v>
      </c>
      <c r="M28" s="673">
        <v>1.2415254240356925E-3</v>
      </c>
      <c r="N28" s="673">
        <v>1.2767521116627688E-3</v>
      </c>
      <c r="O28" s="673">
        <f t="shared" si="15"/>
        <v>1.4697028746838269E-2</v>
      </c>
      <c r="P28" s="673">
        <v>1.5583288311670605E-2</v>
      </c>
      <c r="Q28" s="673">
        <v>2.3902621487252761E-2</v>
      </c>
      <c r="R28" s="673">
        <v>2.8893802811166686E-2</v>
      </c>
      <c r="S28" s="673">
        <v>2.1409883939016158E-2</v>
      </c>
      <c r="T28" s="1426">
        <f t="shared" si="12"/>
        <v>-5.6872435849665948E-2</v>
      </c>
      <c r="U28" s="1428">
        <f t="shared" si="13"/>
        <v>-0.34805107799656398</v>
      </c>
      <c r="V28" s="1428">
        <f>O28/S28-1</f>
        <v>-0.31354000849788644</v>
      </c>
      <c r="W28" s="660"/>
      <c r="X28" s="1817">
        <v>1.6800117345949203E-2</v>
      </c>
      <c r="Y28" s="1802">
        <f t="shared" si="1"/>
        <v>1.2168290342785982E-3</v>
      </c>
    </row>
    <row r="29" spans="2:157" ht="12.95" customHeight="1">
      <c r="B29" s="1533" t="s">
        <v>343</v>
      </c>
      <c r="C29" s="673">
        <v>8.0677578464154152E-3</v>
      </c>
      <c r="D29" s="673">
        <v>7.0782028129229967E-3</v>
      </c>
      <c r="E29" s="673">
        <v>8.0017297314710859E-3</v>
      </c>
      <c r="F29" s="673">
        <v>9.0038187690953692E-3</v>
      </c>
      <c r="G29" s="673">
        <v>1.235623295383648E-2</v>
      </c>
      <c r="H29" s="673">
        <v>1.2499969369720875E-2</v>
      </c>
      <c r="I29" s="673">
        <v>1.2313711441933111E-2</v>
      </c>
      <c r="J29" s="673">
        <v>1.2245841590637213E-2</v>
      </c>
      <c r="K29" s="673">
        <v>1.1790069502165304E-2</v>
      </c>
      <c r="L29" s="673">
        <v>1.2122795015018829E-2</v>
      </c>
      <c r="M29" s="673">
        <v>1.1675751266163631E-2</v>
      </c>
      <c r="N29" s="673">
        <v>1.2007035696350832E-2</v>
      </c>
      <c r="O29" s="673">
        <f t="shared" si="15"/>
        <v>0.12916291599573115</v>
      </c>
      <c r="P29" s="673">
        <v>0.12406419972008811</v>
      </c>
      <c r="Q29" s="673">
        <v>0.13978292809718423</v>
      </c>
      <c r="R29" s="673">
        <v>0.16266095620707297</v>
      </c>
      <c r="S29" s="673">
        <v>0.1338725441588596</v>
      </c>
      <c r="T29" s="1426">
        <f t="shared" si="12"/>
        <v>4.1097401886657892E-2</v>
      </c>
      <c r="U29" s="1428">
        <f t="shared" si="13"/>
        <v>-0.11245098805032649</v>
      </c>
      <c r="V29" s="1428">
        <f>O29/S29-1</f>
        <v>-3.5179940687014799E-2</v>
      </c>
      <c r="W29" s="660"/>
      <c r="X29" s="1817">
        <v>0.13477999160065138</v>
      </c>
      <c r="Y29" s="1802">
        <f t="shared" si="1"/>
        <v>1.0715791880563263E-2</v>
      </c>
    </row>
    <row r="30" spans="2:157" ht="12.95" customHeight="1">
      <c r="B30" s="256" t="s">
        <v>344</v>
      </c>
      <c r="C30" s="673">
        <v>1.0334250492177148E-2</v>
      </c>
      <c r="D30" s="673">
        <v>9.1731533795443958E-3</v>
      </c>
      <c r="E30" s="673">
        <v>1.0596902212520479E-2</v>
      </c>
      <c r="F30" s="673">
        <v>1.1940718379565167E-2</v>
      </c>
      <c r="G30" s="673">
        <v>1.5705540779998976E-2</v>
      </c>
      <c r="H30" s="673">
        <v>1.5456619213722718E-2</v>
      </c>
      <c r="I30" s="673">
        <v>1.5163661909510157E-2</v>
      </c>
      <c r="J30" s="673">
        <v>1.508008390106381E-2</v>
      </c>
      <c r="K30" s="673">
        <v>1.4518825511181123E-2</v>
      </c>
      <c r="L30" s="673">
        <v>1.4928558775548341E-2</v>
      </c>
      <c r="M30" s="673">
        <v>1.4378048858342096E-2</v>
      </c>
      <c r="N30" s="673">
        <v>1.4786007508253001E-2</v>
      </c>
      <c r="O30" s="673">
        <f t="shared" si="15"/>
        <v>0.16206237092142742</v>
      </c>
      <c r="P30" s="673">
        <v>0.15667185938964029</v>
      </c>
      <c r="Q30" s="673">
        <v>0.19569686686806836</v>
      </c>
      <c r="R30" s="673">
        <v>0.2295005858854994</v>
      </c>
      <c r="S30" s="673">
        <v>0.17158865345533275</v>
      </c>
      <c r="T30" s="1426">
        <f t="shared" si="12"/>
        <v>3.4406380014811777E-2</v>
      </c>
      <c r="U30" s="1428">
        <f t="shared" si="13"/>
        <v>-0.19941559669801612</v>
      </c>
      <c r="V30" s="1428">
        <f>O30/S30-1</f>
        <v>-5.5518137954181035E-2</v>
      </c>
      <c r="W30" s="660"/>
      <c r="X30" s="1817">
        <v>0.16995402920278493</v>
      </c>
      <c r="Y30" s="1802">
        <f t="shared" si="1"/>
        <v>1.3282169813144645E-2</v>
      </c>
    </row>
    <row r="31" spans="2:157" ht="12.95" customHeight="1">
      <c r="B31" s="256" t="s">
        <v>345</v>
      </c>
      <c r="C31" s="673">
        <v>4.1718146977093274E-4</v>
      </c>
      <c r="D31" s="673">
        <v>3.7030935259498542E-4</v>
      </c>
      <c r="E31" s="673">
        <v>4.2778440907588185E-4</v>
      </c>
      <c r="F31" s="673">
        <v>4.82032678371659E-4</v>
      </c>
      <c r="G31" s="673">
        <v>6.3401410591963994E-4</v>
      </c>
      <c r="H31" s="673">
        <v>6.2396543669535304E-4</v>
      </c>
      <c r="I31" s="673">
        <v>6.1213909681283893E-4</v>
      </c>
      <c r="J31" s="673">
        <v>6.0876515146183661E-4</v>
      </c>
      <c r="K31" s="673">
        <v>5.8610781407778803E-4</v>
      </c>
      <c r="L31" s="673">
        <v>6.0264826135765157E-4</v>
      </c>
      <c r="M31" s="673">
        <v>5.8042482710304085E-4</v>
      </c>
      <c r="N31" s="673">
        <v>5.9689363529618754E-4</v>
      </c>
      <c r="O31" s="673">
        <f t="shared" si="15"/>
        <v>6.5422662385377951E-3</v>
      </c>
      <c r="P31" s="673">
        <v>4.3273381254525364E-3</v>
      </c>
      <c r="Q31" s="673">
        <v>1.8912780858774598E-3</v>
      </c>
      <c r="R31" s="673">
        <v>1.3747458710535907E-4</v>
      </c>
      <c r="S31" s="673">
        <v>1.6919792198751629E-2</v>
      </c>
      <c r="T31" s="1426">
        <f t="shared" si="12"/>
        <v>0.51184539984465172</v>
      </c>
      <c r="U31" s="1428">
        <f t="shared" si="13"/>
        <v>1.2880496304407107</v>
      </c>
      <c r="V31" s="1428">
        <f>O31/S31-1</f>
        <v>-0.61333649008877933</v>
      </c>
      <c r="W31" s="660"/>
      <c r="X31" s="1817">
        <v>4.7070671349172628E-3</v>
      </c>
      <c r="Y31" s="1802">
        <f t="shared" si="1"/>
        <v>3.797290094647264E-4</v>
      </c>
    </row>
    <row r="32" spans="2:157" ht="12.95" customHeight="1">
      <c r="B32" s="256" t="s">
        <v>346</v>
      </c>
      <c r="C32" s="673">
        <v>0</v>
      </c>
      <c r="D32" s="673">
        <v>0</v>
      </c>
      <c r="E32" s="673">
        <v>0</v>
      </c>
      <c r="F32" s="673">
        <v>0</v>
      </c>
      <c r="G32" s="673">
        <v>0</v>
      </c>
      <c r="H32" s="673">
        <v>0</v>
      </c>
      <c r="I32" s="673">
        <v>0</v>
      </c>
      <c r="J32" s="673">
        <v>0</v>
      </c>
      <c r="K32" s="673">
        <v>0</v>
      </c>
      <c r="L32" s="673">
        <v>0</v>
      </c>
      <c r="M32" s="673">
        <v>0</v>
      </c>
      <c r="N32" s="673">
        <v>0</v>
      </c>
      <c r="O32" s="673">
        <f t="shared" si="15"/>
        <v>0</v>
      </c>
      <c r="P32" s="673">
        <v>0</v>
      </c>
      <c r="Q32" s="673">
        <v>0</v>
      </c>
      <c r="R32" s="673">
        <v>0</v>
      </c>
      <c r="S32" s="673">
        <v>0</v>
      </c>
      <c r="T32" s="1426"/>
      <c r="U32" s="1428"/>
      <c r="V32" s="1428"/>
      <c r="W32" s="660"/>
      <c r="X32" s="1817">
        <v>0</v>
      </c>
      <c r="Y32" s="1802">
        <f t="shared" si="1"/>
        <v>0</v>
      </c>
    </row>
    <row r="33" spans="2:25" ht="12.95" customHeight="1">
      <c r="B33" s="256" t="s">
        <v>347</v>
      </c>
      <c r="C33" s="673">
        <v>2.5752695306674139E-3</v>
      </c>
      <c r="D33" s="673">
        <v>2.3319106283032271E-3</v>
      </c>
      <c r="E33" s="673">
        <v>2.5882468605754457E-3</v>
      </c>
      <c r="F33" s="673">
        <v>2.5115576589764153E-3</v>
      </c>
      <c r="G33" s="673">
        <v>2.6039278008809842E-3</v>
      </c>
      <c r="H33" s="673">
        <v>2.5293491596567815E-3</v>
      </c>
      <c r="I33" s="673">
        <v>2.6239345178225332E-3</v>
      </c>
      <c r="J33" s="673">
        <v>2.6358304035715625E-3</v>
      </c>
      <c r="K33" s="673">
        <v>2.563362322722188E-3</v>
      </c>
      <c r="L33" s="673">
        <v>2.6623257854671272E-3</v>
      </c>
      <c r="M33" s="673">
        <v>2.590049573742737E-3</v>
      </c>
      <c r="N33" s="673">
        <v>2.690443333601196E-3</v>
      </c>
      <c r="O33" s="673"/>
      <c r="P33" s="673"/>
      <c r="Q33" s="673">
        <v>0</v>
      </c>
      <c r="R33" s="673">
        <v>0</v>
      </c>
      <c r="S33" s="673"/>
      <c r="T33" s="1426"/>
      <c r="U33" s="1428"/>
      <c r="V33" s="1428"/>
      <c r="W33" s="660"/>
      <c r="X33" s="1817"/>
      <c r="Y33" s="1802">
        <f t="shared" si="1"/>
        <v>0</v>
      </c>
    </row>
    <row r="34" spans="2:25" s="855" customFormat="1" ht="12.75" hidden="1" customHeight="1" outlineLevel="1">
      <c r="B34" s="1229"/>
      <c r="C34" s="673"/>
      <c r="D34" s="673"/>
      <c r="E34" s="673"/>
      <c r="F34" s="673"/>
      <c r="G34" s="673"/>
      <c r="H34" s="673"/>
      <c r="I34" s="673"/>
      <c r="J34" s="673"/>
      <c r="K34" s="673"/>
      <c r="L34" s="673"/>
      <c r="M34" s="673"/>
      <c r="N34" s="673"/>
      <c r="O34" s="673"/>
      <c r="P34" s="673"/>
      <c r="Q34" s="673"/>
      <c r="R34" s="673"/>
      <c r="S34" s="673"/>
      <c r="T34" s="1426" t="e">
        <f t="shared" ref="T34" si="16">O34/Q34-1</f>
        <v>#DIV/0!</v>
      </c>
      <c r="U34" s="1428"/>
      <c r="V34" s="1428"/>
      <c r="W34" s="928"/>
      <c r="X34" s="1820"/>
      <c r="Y34" s="1802">
        <f t="shared" si="1"/>
        <v>0</v>
      </c>
    </row>
    <row r="35" spans="2:25" s="852" customFormat="1" ht="12.95" hidden="1" customHeight="1" outlineLevel="1">
      <c r="B35" s="856" t="s">
        <v>247</v>
      </c>
      <c r="C35" s="659">
        <f t="shared" ref="C35" si="17">SUM(C36:C42)</f>
        <v>0.23721706548498322</v>
      </c>
      <c r="D35" s="659">
        <f t="shared" ref="D35:N35" si="18">SUM(D36:D42)</f>
        <v>0.2065755598435724</v>
      </c>
      <c r="E35" s="659">
        <f t="shared" si="18"/>
        <v>0.21710121553074774</v>
      </c>
      <c r="F35" s="659">
        <f t="shared" si="18"/>
        <v>0.21509780298225947</v>
      </c>
      <c r="G35" s="659">
        <f t="shared" si="18"/>
        <v>0.22748276709630141</v>
      </c>
      <c r="H35" s="659">
        <f t="shared" si="18"/>
        <v>0.22845812330225321</v>
      </c>
      <c r="I35" s="659">
        <f t="shared" si="18"/>
        <v>0.21698871370886555</v>
      </c>
      <c r="J35" s="659">
        <f t="shared" si="18"/>
        <v>0.21286683506349546</v>
      </c>
      <c r="K35" s="659">
        <f t="shared" si="18"/>
        <v>0.21016981416408767</v>
      </c>
      <c r="L35" s="659">
        <f t="shared" si="18"/>
        <v>0.21064740777903829</v>
      </c>
      <c r="M35" s="659">
        <f t="shared" si="18"/>
        <v>0.23127164578546108</v>
      </c>
      <c r="N35" s="659">
        <f t="shared" si="18"/>
        <v>0.2702846781285273</v>
      </c>
      <c r="O35" s="659">
        <f t="shared" ref="O35:O42" si="19">SUM(C35,D35,E35,F35,G35,H35,I35,J35,K35,L35,M35,N35)</f>
        <v>2.6841616288695929</v>
      </c>
      <c r="P35" s="659">
        <v>2.3686868224194653</v>
      </c>
      <c r="Q35" s="673">
        <v>2.950423159062268</v>
      </c>
      <c r="R35" s="659">
        <v>3.4930359142364149</v>
      </c>
      <c r="S35" s="659">
        <v>2.6278223009581132</v>
      </c>
      <c r="T35" s="1426">
        <f t="shared" ref="T35:T39" si="20">O35/P35-1</f>
        <v>0.1331855285655239</v>
      </c>
      <c r="U35" s="1428">
        <f t="shared" ref="U35:U40" si="21">P35/Q35-1</f>
        <v>-0.19717047531164844</v>
      </c>
      <c r="V35" s="1428">
        <f t="shared" ref="V35:V40" si="22">O35/S35-1</f>
        <v>2.1439550113772299E-2</v>
      </c>
      <c r="W35" s="927"/>
      <c r="X35" s="1819">
        <v>2.6027913318918561</v>
      </c>
      <c r="Y35" s="1802">
        <f t="shared" si="1"/>
        <v>0.23410450947239081</v>
      </c>
    </row>
    <row r="36" spans="2:25" s="855" customFormat="1" ht="12.95" hidden="1" customHeight="1" outlineLevel="1">
      <c r="B36" s="1229" t="s">
        <v>341</v>
      </c>
      <c r="C36" s="673">
        <v>9.1914555965488711E-4</v>
      </c>
      <c r="D36" s="673">
        <v>8.6455135429456924E-4</v>
      </c>
      <c r="E36" s="673">
        <v>8.2507932003995097E-4</v>
      </c>
      <c r="F36" s="673">
        <v>8.4665672297277441E-4</v>
      </c>
      <c r="G36" s="673">
        <v>8.7527194344995082E-4</v>
      </c>
      <c r="H36" s="673">
        <v>9.0733106291471829E-4</v>
      </c>
      <c r="I36" s="673">
        <v>8.2359646157575104E-4</v>
      </c>
      <c r="J36" s="673">
        <v>8.1840696742457462E-4</v>
      </c>
      <c r="K36" s="673">
        <v>8.3355902815860164E-4</v>
      </c>
      <c r="L36" s="673">
        <v>8.0925100484197012E-4</v>
      </c>
      <c r="M36" s="673">
        <v>8.9628154430888829E-4</v>
      </c>
      <c r="N36" s="673">
        <v>1.0300367767372715E-3</v>
      </c>
      <c r="O36" s="673">
        <f t="shared" si="19"/>
        <v>1.0449167746373908E-2</v>
      </c>
      <c r="P36" s="673">
        <v>6.0944501136285575E-3</v>
      </c>
      <c r="Q36" s="673">
        <v>9.5560547487288025E-3</v>
      </c>
      <c r="R36" s="673">
        <v>1.0171354029289616E-2</v>
      </c>
      <c r="S36" s="673">
        <v>9.2774140382754985E-3</v>
      </c>
      <c r="T36" s="1426">
        <f t="shared" si="20"/>
        <v>0.71453823586269505</v>
      </c>
      <c r="U36" s="1428">
        <f t="shared" si="21"/>
        <v>-0.3622420262463153</v>
      </c>
      <c r="V36" s="1428">
        <f t="shared" si="22"/>
        <v>0.12630175857886106</v>
      </c>
      <c r="W36" s="928"/>
      <c r="X36" s="1820">
        <v>6.9990680876384501E-3</v>
      </c>
      <c r="Y36" s="1802">
        <f t="shared" si="1"/>
        <v>9.0461797400989263E-4</v>
      </c>
    </row>
    <row r="37" spans="2:25" s="855" customFormat="1" ht="12.95" hidden="1" customHeight="1" outlineLevel="1">
      <c r="B37" s="1229" t="s">
        <v>342</v>
      </c>
      <c r="C37" s="673">
        <v>8.0630763607174721E-3</v>
      </c>
      <c r="D37" s="673">
        <v>7.1214999849314106E-3</v>
      </c>
      <c r="E37" s="673">
        <v>7.4691833954725262E-3</v>
      </c>
      <c r="F37" s="673">
        <v>7.1984518226410011E-3</v>
      </c>
      <c r="G37" s="673">
        <v>6.5638822703124409E-3</v>
      </c>
      <c r="H37" s="673">
        <v>6.6003714151569044E-3</v>
      </c>
      <c r="I37" s="673">
        <v>6.8900732744682702E-3</v>
      </c>
      <c r="J37" s="673">
        <v>7.8470946381450652E-3</v>
      </c>
      <c r="K37" s="673">
        <v>7.7528679528936044E-3</v>
      </c>
      <c r="L37" s="673">
        <v>7.7599318962716275E-3</v>
      </c>
      <c r="M37" s="673">
        <v>6.5561978717599764E-3</v>
      </c>
      <c r="N37" s="673">
        <v>8.1689309268733919E-3</v>
      </c>
      <c r="O37" s="673">
        <f t="shared" si="19"/>
        <v>8.7991561809643695E-2</v>
      </c>
      <c r="P37" s="673">
        <v>8.5849665292451138E-2</v>
      </c>
      <c r="Q37" s="673">
        <v>0.14791547832355659</v>
      </c>
      <c r="R37" s="673">
        <v>0.17880217304530713</v>
      </c>
      <c r="S37" s="673">
        <v>0.11724804706055313</v>
      </c>
      <c r="T37" s="1426">
        <f t="shared" si="20"/>
        <v>2.4949386930002371E-2</v>
      </c>
      <c r="U37" s="1428">
        <f t="shared" si="21"/>
        <v>-0.41960323378287745</v>
      </c>
      <c r="V37" s="1428">
        <f>O37/S37-1</f>
        <v>-0.24952641842980827</v>
      </c>
      <c r="W37" s="928"/>
      <c r="X37" s="1820">
        <v>9.3250111535566393E-2</v>
      </c>
      <c r="Y37" s="1802">
        <f t="shared" si="1"/>
        <v>7.4004462431152551E-3</v>
      </c>
    </row>
    <row r="38" spans="2:25" s="855" customFormat="1" ht="12.95" hidden="1" customHeight="1" outlineLevel="1">
      <c r="B38" s="1533" t="s">
        <v>343</v>
      </c>
      <c r="C38" s="673">
        <v>0.11880592069128978</v>
      </c>
      <c r="D38" s="673">
        <v>0.10460797273660409</v>
      </c>
      <c r="E38" s="673">
        <v>0.10971510702120871</v>
      </c>
      <c r="F38" s="673">
        <v>0.10865334898554425</v>
      </c>
      <c r="G38" s="673">
        <v>0.11537804311465064</v>
      </c>
      <c r="H38" s="673">
        <v>0.11601943885480928</v>
      </c>
      <c r="I38" s="673">
        <v>0.11025950134008307</v>
      </c>
      <c r="J38" s="673">
        <v>0.10573019179577008</v>
      </c>
      <c r="K38" s="673">
        <v>0.10446060018724175</v>
      </c>
      <c r="L38" s="673">
        <v>0.10455577835478447</v>
      </c>
      <c r="M38" s="673">
        <v>0.11992639142408372</v>
      </c>
      <c r="N38" s="673">
        <v>0.13914699965610924</v>
      </c>
      <c r="O38" s="673">
        <f t="shared" si="19"/>
        <v>1.3572592941621791</v>
      </c>
      <c r="P38" s="673">
        <v>1.2101265561028993</v>
      </c>
      <c r="Q38" s="673">
        <v>1.4747287186770146</v>
      </c>
      <c r="R38" s="673">
        <v>1.7160949966598016</v>
      </c>
      <c r="S38" s="673">
        <v>1.2108782483956397</v>
      </c>
      <c r="T38" s="1426">
        <f t="shared" si="20"/>
        <v>0.12158458742786959</v>
      </c>
      <c r="U38" s="1428">
        <f t="shared" si="21"/>
        <v>-0.17942429629463719</v>
      </c>
      <c r="V38" s="1428">
        <f t="shared" si="22"/>
        <v>0.12088832709687192</v>
      </c>
      <c r="W38" s="928"/>
      <c r="X38" s="1820">
        <v>1.3289233686230895</v>
      </c>
      <c r="Y38" s="1802">
        <f t="shared" si="1"/>
        <v>0.11879681252019014</v>
      </c>
    </row>
    <row r="39" spans="2:25" s="855" customFormat="1" ht="12.95" hidden="1" customHeight="1" outlineLevel="1">
      <c r="B39" s="1229" t="s">
        <v>344</v>
      </c>
      <c r="C39" s="673">
        <v>9.514766399669794E-2</v>
      </c>
      <c r="D39" s="673">
        <v>8.0835284229644602E-2</v>
      </c>
      <c r="E39" s="673">
        <v>8.54101606531847E-2</v>
      </c>
      <c r="F39" s="673">
        <v>8.4816580431089333E-2</v>
      </c>
      <c r="G39" s="673">
        <v>9.0605976285608153E-2</v>
      </c>
      <c r="H39" s="673">
        <v>9.0894829022466331E-2</v>
      </c>
      <c r="I39" s="673">
        <v>8.5256658830296789E-2</v>
      </c>
      <c r="J39" s="673">
        <v>8.4719455293139581E-2</v>
      </c>
      <c r="K39" s="673">
        <v>8.3504476415937154E-2</v>
      </c>
      <c r="L39" s="673">
        <v>8.377165280176585E-2</v>
      </c>
      <c r="M39" s="673">
        <v>8.9787907695171407E-2</v>
      </c>
      <c r="N39" s="673">
        <v>0.10662684719277543</v>
      </c>
      <c r="O39" s="673">
        <f t="shared" si="19"/>
        <v>1.0613774928477775</v>
      </c>
      <c r="P39" s="673">
        <v>1.0010797227793464</v>
      </c>
      <c r="Q39" s="673">
        <v>1.3528349301959013</v>
      </c>
      <c r="R39" s="673">
        <v>1.5865170150917121</v>
      </c>
      <c r="S39" s="673">
        <v>1.1712850772405297</v>
      </c>
      <c r="T39" s="1426">
        <f t="shared" si="20"/>
        <v>6.0232735411944516E-2</v>
      </c>
      <c r="U39" s="1428">
        <f t="shared" si="21"/>
        <v>-0.2600133982093572</v>
      </c>
      <c r="V39" s="1428">
        <f t="shared" si="22"/>
        <v>-9.3835041979436151E-2</v>
      </c>
      <c r="W39" s="928"/>
      <c r="X39" s="1820">
        <v>1.0961631517375259</v>
      </c>
      <c r="Y39" s="1802">
        <f t="shared" si="1"/>
        <v>9.508342895817945E-2</v>
      </c>
    </row>
    <row r="40" spans="2:25" s="855" customFormat="1" ht="12.95" hidden="1" customHeight="1" outlineLevel="1">
      <c r="B40" s="1229" t="s">
        <v>345</v>
      </c>
      <c r="C40" s="673">
        <v>6.1858846824020264E-3</v>
      </c>
      <c r="D40" s="673">
        <v>5.8224141072193069E-3</v>
      </c>
      <c r="E40" s="673">
        <v>5.5599907381179018E-3</v>
      </c>
      <c r="F40" s="673">
        <v>5.7092638758222194E-3</v>
      </c>
      <c r="G40" s="673">
        <v>5.9060954942821197E-3</v>
      </c>
      <c r="H40" s="673">
        <v>6.1265676458977262E-3</v>
      </c>
      <c r="I40" s="673">
        <v>5.5648088263351159E-3</v>
      </c>
      <c r="J40" s="673">
        <v>5.5334845351153964E-3</v>
      </c>
      <c r="K40" s="673">
        <v>5.6397408614014995E-3</v>
      </c>
      <c r="L40" s="673">
        <v>5.4788547951137977E-3</v>
      </c>
      <c r="M40" s="673">
        <v>6.0721712964545401E-3</v>
      </c>
      <c r="N40" s="673">
        <v>6.98289753134867E-3</v>
      </c>
      <c r="O40" s="673">
        <f t="shared" si="19"/>
        <v>7.0582174389510324E-2</v>
      </c>
      <c r="P40" s="673">
        <v>4.160908613467116E-2</v>
      </c>
      <c r="Q40" s="673">
        <v>1.995323854075258E-2</v>
      </c>
      <c r="R40" s="673">
        <v>1.4503754103046412E-3</v>
      </c>
      <c r="S40" s="673">
        <v>1.9025663645444307E-2</v>
      </c>
      <c r="T40" s="1426"/>
      <c r="U40" s="1428">
        <f t="shared" si="21"/>
        <v>1.085329960331431</v>
      </c>
      <c r="V40" s="1428">
        <f t="shared" si="22"/>
        <v>2.7098403348684879</v>
      </c>
      <c r="W40" s="928"/>
      <c r="X40" s="1820">
        <v>4.5757734744182349E-2</v>
      </c>
      <c r="Y40" s="1802">
        <f t="shared" si="1"/>
        <v>4.1486486095111894E-3</v>
      </c>
    </row>
    <row r="41" spans="2:25" s="855" customFormat="1" ht="12.95" hidden="1" customHeight="1" outlineLevel="1">
      <c r="B41" s="1229" t="s">
        <v>346</v>
      </c>
      <c r="C41" s="673">
        <v>0</v>
      </c>
      <c r="D41" s="673">
        <v>0</v>
      </c>
      <c r="E41" s="673">
        <v>0</v>
      </c>
      <c r="F41" s="673">
        <v>0</v>
      </c>
      <c r="G41" s="673">
        <v>0</v>
      </c>
      <c r="H41" s="673">
        <v>0</v>
      </c>
      <c r="I41" s="673">
        <v>0</v>
      </c>
      <c r="J41" s="673">
        <v>0</v>
      </c>
      <c r="K41" s="673">
        <v>0</v>
      </c>
      <c r="L41" s="673">
        <v>0</v>
      </c>
      <c r="M41" s="673">
        <v>0</v>
      </c>
      <c r="N41" s="673">
        <v>0</v>
      </c>
      <c r="O41" s="673">
        <f t="shared" si="19"/>
        <v>0</v>
      </c>
      <c r="P41" s="673">
        <v>0</v>
      </c>
      <c r="Q41" s="673">
        <v>0</v>
      </c>
      <c r="R41" s="673">
        <v>0</v>
      </c>
      <c r="S41" s="673">
        <v>0</v>
      </c>
      <c r="T41" s="1426"/>
      <c r="U41" s="1428"/>
      <c r="V41" s="1428"/>
      <c r="W41" s="928"/>
      <c r="X41" s="1820">
        <v>0</v>
      </c>
      <c r="Y41" s="1802">
        <f t="shared" si="1"/>
        <v>0</v>
      </c>
    </row>
    <row r="42" spans="2:25" s="855" customFormat="1" ht="12.95" hidden="1" customHeight="1" outlineLevel="1">
      <c r="B42" s="1229" t="s">
        <v>347</v>
      </c>
      <c r="C42" s="673">
        <v>8.0953741942211416E-3</v>
      </c>
      <c r="D42" s="673">
        <v>7.3238374308784151E-3</v>
      </c>
      <c r="E42" s="673">
        <v>8.1216944027239189E-3</v>
      </c>
      <c r="F42" s="673">
        <v>7.8735011441899254E-3</v>
      </c>
      <c r="G42" s="673">
        <v>8.1534979879981078E-3</v>
      </c>
      <c r="H42" s="673">
        <v>7.9095853010082463E-3</v>
      </c>
      <c r="I42" s="673">
        <v>8.1940749761065541E-3</v>
      </c>
      <c r="J42" s="673">
        <v>8.2182018339007658E-3</v>
      </c>
      <c r="K42" s="673">
        <v>7.9785697184550398E-3</v>
      </c>
      <c r="L42" s="673">
        <v>8.2719389262606007E-3</v>
      </c>
      <c r="M42" s="673">
        <v>8.032695953682523E-3</v>
      </c>
      <c r="N42" s="673">
        <v>8.3289660446832798E-3</v>
      </c>
      <c r="O42" s="673">
        <f t="shared" si="19"/>
        <v>9.6501937914108521E-2</v>
      </c>
      <c r="P42" s="673">
        <v>2.3927341996468572E-2</v>
      </c>
      <c r="Q42" s="673">
        <v>0</v>
      </c>
      <c r="R42" s="673">
        <v>0</v>
      </c>
      <c r="S42" s="673">
        <v>0.10010785057767146</v>
      </c>
      <c r="T42" s="1426" t="e">
        <f>O42/Q42-1</f>
        <v>#DIV/0!</v>
      </c>
      <c r="U42" s="1428"/>
      <c r="V42" s="1428"/>
      <c r="W42" s="928"/>
      <c r="X42" s="1820">
        <v>3.1697897163853274E-2</v>
      </c>
      <c r="Y42" s="1802">
        <f t="shared" si="1"/>
        <v>7.7705551673847018E-3</v>
      </c>
    </row>
    <row r="43" spans="2:25" s="855" customFormat="1" ht="12.95" hidden="1" customHeight="1" outlineLevel="1">
      <c r="B43" s="1229"/>
      <c r="C43" s="673"/>
      <c r="D43" s="673"/>
      <c r="E43" s="673"/>
      <c r="F43" s="673"/>
      <c r="G43" s="673"/>
      <c r="H43" s="673"/>
      <c r="I43" s="673"/>
      <c r="J43" s="673"/>
      <c r="K43" s="673"/>
      <c r="L43" s="673"/>
      <c r="M43" s="673"/>
      <c r="N43" s="673"/>
      <c r="O43" s="673"/>
      <c r="P43" s="673"/>
      <c r="Q43" s="673"/>
      <c r="R43" s="673"/>
      <c r="S43" s="673"/>
      <c r="T43" s="1426"/>
      <c r="U43" s="1428"/>
      <c r="V43" s="1428"/>
      <c r="W43" s="928"/>
      <c r="X43" s="1820"/>
      <c r="Y43" s="1802">
        <f t="shared" si="1"/>
        <v>0</v>
      </c>
    </row>
    <row r="44" spans="2:25" s="852" customFormat="1" ht="12.95" hidden="1" customHeight="1" outlineLevel="1">
      <c r="B44" s="856" t="s">
        <v>248</v>
      </c>
      <c r="C44" s="659">
        <f t="shared" ref="C44" si="23">SUM(C45:C51)</f>
        <v>12.367099970394078</v>
      </c>
      <c r="D44" s="659">
        <f t="shared" ref="D44:N44" si="24">SUM(D45:D51)</f>
        <v>11.704371009194055</v>
      </c>
      <c r="E44" s="659">
        <f t="shared" si="24"/>
        <v>13.143536975540579</v>
      </c>
      <c r="F44" s="659">
        <f t="shared" si="24"/>
        <v>11.909786574850111</v>
      </c>
      <c r="G44" s="659">
        <f t="shared" si="24"/>
        <v>9.6534116219307418</v>
      </c>
      <c r="H44" s="659">
        <f t="shared" si="24"/>
        <v>12.037808608920823</v>
      </c>
      <c r="I44" s="659">
        <f t="shared" si="24"/>
        <v>11.172246340237274</v>
      </c>
      <c r="J44" s="659">
        <f t="shared" si="24"/>
        <v>10.377749359127893</v>
      </c>
      <c r="K44" s="659">
        <f t="shared" si="24"/>
        <v>10.470776380596801</v>
      </c>
      <c r="L44" s="659">
        <f t="shared" si="24"/>
        <v>10.991281264311329</v>
      </c>
      <c r="M44" s="659">
        <f t="shared" si="24"/>
        <v>10.746059635748193</v>
      </c>
      <c r="N44" s="659">
        <f t="shared" si="24"/>
        <v>8.3189318404370702</v>
      </c>
      <c r="O44" s="659">
        <f t="shared" ref="O44:O51" si="25">SUM(C44,D44,E44,F44,G44,H44,I44,J44,K44,L44,M44,N44)</f>
        <v>132.89305958128895</v>
      </c>
      <c r="P44" s="659">
        <v>124.74315034732477</v>
      </c>
      <c r="Q44" s="673">
        <v>135.89200728633179</v>
      </c>
      <c r="R44" s="659">
        <v>139.17861933641962</v>
      </c>
      <c r="S44" s="659">
        <v>129.06892822165062</v>
      </c>
      <c r="T44" s="1426">
        <f t="shared" ref="T44:T48" si="26">O44/P44-1</f>
        <v>6.5333521009147466E-2</v>
      </c>
      <c r="U44" s="1428">
        <f t="shared" ref="U44:U49" si="27">P44/Q44-1</f>
        <v>-8.2042035890424136E-2</v>
      </c>
      <c r="V44" s="1428">
        <f t="shared" ref="V44:V49" si="28">O44/S44-1</f>
        <v>2.9628597775842147E-2</v>
      </c>
      <c r="W44" s="927"/>
      <c r="X44" s="1819">
        <v>127.23868443002969</v>
      </c>
      <c r="Y44" s="1802">
        <f t="shared" si="1"/>
        <v>2.4955340827049213</v>
      </c>
    </row>
    <row r="45" spans="2:25" s="855" customFormat="1" ht="12.95" hidden="1" customHeight="1" outlineLevel="1">
      <c r="B45" s="1229" t="s">
        <v>341</v>
      </c>
      <c r="C45" s="673">
        <v>4.3267545077473124E-3</v>
      </c>
      <c r="D45" s="673">
        <v>4.1058465314985715E-3</v>
      </c>
      <c r="E45" s="673">
        <v>4.63620386776715E-3</v>
      </c>
      <c r="F45" s="673">
        <v>4.168897712243106E-3</v>
      </c>
      <c r="G45" s="673">
        <v>1.8114643210043101E-4</v>
      </c>
      <c r="H45" s="673">
        <v>4.1726473045340592E-3</v>
      </c>
      <c r="I45" s="673">
        <v>3.8865416153856477E-3</v>
      </c>
      <c r="J45" s="673">
        <v>3.6061117749071605E-3</v>
      </c>
      <c r="K45" s="673">
        <v>3.7350215446355236E-3</v>
      </c>
      <c r="L45" s="673">
        <v>3.6382747057175087E-3</v>
      </c>
      <c r="M45" s="673">
        <v>3.522392523552873E-3</v>
      </c>
      <c r="N45" s="673">
        <v>3.3393039055321918E-3</v>
      </c>
      <c r="O45" s="673">
        <f t="shared" si="25"/>
        <v>4.3319142425621543E-2</v>
      </c>
      <c r="P45" s="673">
        <v>4.681820221390956E-2</v>
      </c>
      <c r="Q45" s="1164">
        <v>4.9520759114862666E-2</v>
      </c>
      <c r="R45" s="673">
        <v>5.665541335964E-2</v>
      </c>
      <c r="S45" s="673">
        <v>5.931873190072566E-2</v>
      </c>
      <c r="T45" s="1426">
        <f t="shared" si="26"/>
        <v>-7.4737166803223731E-2</v>
      </c>
      <c r="U45" s="1428">
        <f t="shared" si="27"/>
        <v>-5.4574221988087146E-2</v>
      </c>
      <c r="V45" s="1428">
        <f t="shared" si="28"/>
        <v>-0.26972237879057548</v>
      </c>
      <c r="W45" s="928"/>
      <c r="X45" s="1820">
        <v>4.7663202627524305E-2</v>
      </c>
      <c r="Y45" s="1802">
        <f t="shared" si="1"/>
        <v>8.4500041361474515E-4</v>
      </c>
    </row>
    <row r="46" spans="2:25" s="855" customFormat="1" ht="12.95" hidden="1" customHeight="1" outlineLevel="1">
      <c r="B46" s="1229" t="s">
        <v>342</v>
      </c>
      <c r="C46" s="673">
        <v>2.9643405350252061E-2</v>
      </c>
      <c r="D46" s="673">
        <v>2.7634083029352528E-2</v>
      </c>
      <c r="E46" s="673">
        <v>3.3008857053309727E-2</v>
      </c>
      <c r="F46" s="673">
        <v>2.737426692624978E-2</v>
      </c>
      <c r="G46" s="673">
        <v>2.6495033522015703E-2</v>
      </c>
      <c r="H46" s="673">
        <v>2.5704472109235845E-2</v>
      </c>
      <c r="I46" s="673">
        <v>2.2613923372964452E-2</v>
      </c>
      <c r="J46" s="673">
        <v>2.2437752411978429E-2</v>
      </c>
      <c r="K46" s="673">
        <v>2.5510420468044651E-2</v>
      </c>
      <c r="L46" s="673">
        <v>2.4442325865692918E-2</v>
      </c>
      <c r="M46" s="673">
        <v>2.344195776045219E-2</v>
      </c>
      <c r="N46" s="673">
        <v>1.7102022976040254E-2</v>
      </c>
      <c r="O46" s="673">
        <f t="shared" si="25"/>
        <v>0.3054085208455885</v>
      </c>
      <c r="P46" s="673">
        <v>0.34231867805411548</v>
      </c>
      <c r="Q46" s="1164">
        <v>0.33374910783475187</v>
      </c>
      <c r="R46" s="673">
        <v>0.46655044725563738</v>
      </c>
      <c r="S46" s="673">
        <v>0.22464125386682032</v>
      </c>
      <c r="T46" s="1426">
        <f t="shared" si="26"/>
        <v>-0.10782396513780657</v>
      </c>
      <c r="U46" s="1428">
        <f t="shared" si="27"/>
        <v>2.5676683527215971E-2</v>
      </c>
      <c r="V46" s="1428">
        <f t="shared" si="28"/>
        <v>0.35953888962288039</v>
      </c>
      <c r="W46" s="928"/>
      <c r="X46" s="1820">
        <v>0.34829594846120748</v>
      </c>
      <c r="Y46" s="1802">
        <f t="shared" si="1"/>
        <v>5.9772704070920057E-3</v>
      </c>
    </row>
    <row r="47" spans="2:25" s="855" customFormat="1" ht="12.95" hidden="1" customHeight="1" outlineLevel="1">
      <c r="B47" s="1533" t="s">
        <v>343</v>
      </c>
      <c r="C47" s="673">
        <v>9.4159199019511117</v>
      </c>
      <c r="D47" s="673">
        <v>8.905811744589025</v>
      </c>
      <c r="E47" s="673">
        <v>9.9822460377336686</v>
      </c>
      <c r="F47" s="673">
        <v>9.0669989079316782</v>
      </c>
      <c r="G47" s="673">
        <v>9.4717151977762768</v>
      </c>
      <c r="H47" s="673">
        <v>9.1938916064358178</v>
      </c>
      <c r="I47" s="673">
        <v>8.5210861264788171</v>
      </c>
      <c r="J47" s="673">
        <v>7.9137281784733942</v>
      </c>
      <c r="K47" s="673">
        <v>7.9185614054370985</v>
      </c>
      <c r="L47" s="673">
        <v>8.5033479711411744</v>
      </c>
      <c r="M47" s="673">
        <v>8.3373785556566489</v>
      </c>
      <c r="N47" s="673">
        <v>6.0374056528907856</v>
      </c>
      <c r="O47" s="673">
        <f t="shared" si="25"/>
        <v>103.26809128649549</v>
      </c>
      <c r="P47" s="673">
        <v>92.723121986497361</v>
      </c>
      <c r="Q47" s="1164">
        <v>102.62269514156178</v>
      </c>
      <c r="R47" s="673">
        <v>103.9202662626687</v>
      </c>
      <c r="S47" s="673">
        <v>85.161552963143507</v>
      </c>
      <c r="T47" s="1426">
        <f t="shared" si="26"/>
        <v>0.11372534783215915</v>
      </c>
      <c r="U47" s="1428">
        <f t="shared" si="27"/>
        <v>-9.6465729548503409E-2</v>
      </c>
      <c r="V47" s="1428">
        <f t="shared" si="28"/>
        <v>0.21261399884509147</v>
      </c>
      <c r="W47" s="928"/>
      <c r="X47" s="1820">
        <v>95.010644795671226</v>
      </c>
      <c r="Y47" s="1802">
        <f t="shared" si="1"/>
        <v>2.2875228091738649</v>
      </c>
    </row>
    <row r="48" spans="2:25" s="855" customFormat="1" ht="12.95" hidden="1" customHeight="1" outlineLevel="1">
      <c r="B48" s="1229" t="s">
        <v>344</v>
      </c>
      <c r="C48" s="673">
        <v>2.7076612091380712</v>
      </c>
      <c r="D48" s="673">
        <v>2.569418108678617</v>
      </c>
      <c r="E48" s="673">
        <v>2.9013130622344359</v>
      </c>
      <c r="F48" s="673">
        <v>2.6088752204668277</v>
      </c>
      <c r="G48" s="673">
        <v>0.11336052611578984</v>
      </c>
      <c r="H48" s="673">
        <v>2.6112216964635868</v>
      </c>
      <c r="I48" s="673">
        <v>2.4321781951894179</v>
      </c>
      <c r="J48" s="673">
        <v>2.2566866114656845</v>
      </c>
      <c r="K48" s="673">
        <v>2.3373576969981382</v>
      </c>
      <c r="L48" s="673">
        <v>2.2768140118003788</v>
      </c>
      <c r="M48" s="673">
        <v>2.2042955250418559</v>
      </c>
      <c r="N48" s="673">
        <v>2.0897195887455755</v>
      </c>
      <c r="O48" s="673">
        <f t="shared" si="25"/>
        <v>27.108901452338387</v>
      </c>
      <c r="P48" s="673">
        <v>29.839091965985975</v>
      </c>
      <c r="Q48" s="1164">
        <v>32.261891771361356</v>
      </c>
      <c r="R48" s="680">
        <v>34.693229803083838</v>
      </c>
      <c r="S48" s="680">
        <v>31.532180634234209</v>
      </c>
      <c r="T48" s="1426">
        <f t="shared" si="26"/>
        <v>-9.1497104427968989E-2</v>
      </c>
      <c r="U48" s="1428">
        <f t="shared" si="27"/>
        <v>-7.5097883984784897E-2</v>
      </c>
      <c r="V48" s="1428">
        <f t="shared" si="28"/>
        <v>-0.14027825202464772</v>
      </c>
      <c r="W48" s="928"/>
      <c r="X48" s="1820">
        <v>30.077516965130418</v>
      </c>
      <c r="Y48" s="1802">
        <f t="shared" si="1"/>
        <v>0.23842499914444204</v>
      </c>
    </row>
    <row r="49" spans="2:25" s="855" customFormat="1" ht="12.95" hidden="1" customHeight="1" outlineLevel="1">
      <c r="B49" s="1229" t="s">
        <v>345</v>
      </c>
      <c r="C49" s="673">
        <v>0.17572372687344326</v>
      </c>
      <c r="D49" s="673">
        <v>0.16675192761536392</v>
      </c>
      <c r="E49" s="673">
        <v>0.18829148284941125</v>
      </c>
      <c r="F49" s="673">
        <v>0.16931264337688035</v>
      </c>
      <c r="G49" s="673">
        <v>7.3569522147647311E-3</v>
      </c>
      <c r="H49" s="673">
        <v>0.16946492664842774</v>
      </c>
      <c r="I49" s="673">
        <v>0.15784523390024144</v>
      </c>
      <c r="J49" s="673">
        <v>0.14645605602865908</v>
      </c>
      <c r="K49" s="673">
        <v>0.15169150563101225</v>
      </c>
      <c r="L49" s="673">
        <v>0.14776229840017499</v>
      </c>
      <c r="M49" s="673">
        <v>0.14305594196332719</v>
      </c>
      <c r="N49" s="673">
        <v>0.13562011119245843</v>
      </c>
      <c r="O49" s="673">
        <f t="shared" si="25"/>
        <v>1.7593328066941647</v>
      </c>
      <c r="P49" s="673">
        <v>1.6922183479451447</v>
      </c>
      <c r="Q49" s="1164">
        <v>0.62415050645903758</v>
      </c>
      <c r="R49" s="673">
        <v>4.1917410051800552E-2</v>
      </c>
      <c r="S49" s="673">
        <v>1.0082603577809257</v>
      </c>
      <c r="T49" s="1426"/>
      <c r="U49" s="1428">
        <f t="shared" si="27"/>
        <v>1.7112344385419536</v>
      </c>
      <c r="V49" s="1428">
        <f t="shared" si="28"/>
        <v>0.74491915021460331</v>
      </c>
      <c r="W49" s="928"/>
      <c r="X49" s="1820">
        <v>1.6227719568315679</v>
      </c>
      <c r="Y49" s="1802">
        <f t="shared" si="1"/>
        <v>-6.9446391113576755E-2</v>
      </c>
    </row>
    <row r="50" spans="2:25" s="855" customFormat="1" ht="12.95" hidden="1" customHeight="1" outlineLevel="1">
      <c r="B50" s="1229" t="s">
        <v>346</v>
      </c>
      <c r="C50" s="673">
        <v>0</v>
      </c>
      <c r="D50" s="673">
        <v>0</v>
      </c>
      <c r="E50" s="673">
        <v>0</v>
      </c>
      <c r="F50" s="673">
        <v>0</v>
      </c>
      <c r="G50" s="673">
        <v>0</v>
      </c>
      <c r="H50" s="673">
        <v>0</v>
      </c>
      <c r="I50" s="673">
        <v>0</v>
      </c>
      <c r="J50" s="673">
        <v>0</v>
      </c>
      <c r="K50" s="673">
        <v>0</v>
      </c>
      <c r="L50" s="673">
        <v>0</v>
      </c>
      <c r="M50" s="673">
        <v>0</v>
      </c>
      <c r="N50" s="673">
        <v>0</v>
      </c>
      <c r="O50" s="673">
        <f t="shared" si="25"/>
        <v>0</v>
      </c>
      <c r="P50" s="673">
        <v>0</v>
      </c>
      <c r="Q50" s="1164">
        <v>0</v>
      </c>
      <c r="R50" s="673">
        <v>0</v>
      </c>
      <c r="S50" s="673">
        <v>0</v>
      </c>
      <c r="T50" s="1426"/>
      <c r="U50" s="1428"/>
      <c r="V50" s="1428"/>
      <c r="W50" s="928"/>
      <c r="X50" s="1820">
        <v>0</v>
      </c>
      <c r="Y50" s="1802">
        <f t="shared" si="1"/>
        <v>0</v>
      </c>
    </row>
    <row r="51" spans="2:25" s="855" customFormat="1" ht="12.95" hidden="1" customHeight="1" outlineLevel="1">
      <c r="B51" s="1229" t="s">
        <v>347</v>
      </c>
      <c r="C51" s="673">
        <v>3.3824972573453453E-2</v>
      </c>
      <c r="D51" s="673">
        <v>3.0649298750198291E-2</v>
      </c>
      <c r="E51" s="673">
        <v>3.4041331801985611E-2</v>
      </c>
      <c r="F51" s="673">
        <v>3.3056638436232764E-2</v>
      </c>
      <c r="G51" s="673">
        <v>3.4302765869795311E-2</v>
      </c>
      <c r="H51" s="673">
        <v>3.3353259959220415E-2</v>
      </c>
      <c r="I51" s="673">
        <v>3.4636319680449057E-2</v>
      </c>
      <c r="J51" s="673">
        <v>3.483464897327021E-2</v>
      </c>
      <c r="K51" s="673">
        <v>3.3920330517873264E-2</v>
      </c>
      <c r="L51" s="673">
        <v>3.5276382398190052E-2</v>
      </c>
      <c r="M51" s="673">
        <v>3.4365262802354732E-2</v>
      </c>
      <c r="N51" s="673">
        <v>3.5745160726676405E-2</v>
      </c>
      <c r="O51" s="673">
        <f t="shared" si="25"/>
        <v>0.40800637248969951</v>
      </c>
      <c r="P51" s="673">
        <v>9.9581166628274834E-2</v>
      </c>
      <c r="Q51" s="1164">
        <v>0</v>
      </c>
      <c r="R51" s="673">
        <v>0</v>
      </c>
      <c r="S51" s="673">
        <v>11.082974280724436</v>
      </c>
      <c r="T51" s="1426"/>
      <c r="U51" s="1428"/>
      <c r="V51" s="1428"/>
      <c r="W51" s="928"/>
      <c r="X51" s="1820">
        <v>0.13179156130774874</v>
      </c>
      <c r="Y51" s="1802">
        <f t="shared" si="1"/>
        <v>3.2210394679473911E-2</v>
      </c>
    </row>
    <row r="52" spans="2:25" customFormat="1" ht="6.75" customHeight="1" collapsed="1">
      <c r="B52" s="257"/>
      <c r="C52" s="679"/>
      <c r="D52" s="679"/>
      <c r="E52" s="679"/>
      <c r="F52" s="679"/>
      <c r="G52" s="679"/>
      <c r="H52" s="679"/>
      <c r="I52" s="679"/>
      <c r="J52" s="679"/>
      <c r="K52" s="679"/>
      <c r="L52" s="679"/>
      <c r="M52" s="679"/>
      <c r="N52" s="679"/>
      <c r="O52" s="679"/>
      <c r="P52" s="679"/>
      <c r="Q52" s="679">
        <v>0</v>
      </c>
      <c r="R52" s="679"/>
      <c r="S52" s="673"/>
      <c r="T52" s="1430">
        <f t="shared" ref="T52:T61" si="29">O52-Q52</f>
        <v>0</v>
      </c>
      <c r="U52" s="673"/>
      <c r="V52" s="673"/>
      <c r="W52" s="106"/>
      <c r="X52" s="1817"/>
      <c r="Y52" s="1802">
        <f t="shared" si="1"/>
        <v>0</v>
      </c>
    </row>
    <row r="53" spans="2:25" ht="4.5" customHeight="1">
      <c r="B53"/>
      <c r="C53" s="673"/>
      <c r="D53" s="673"/>
      <c r="E53" s="673"/>
      <c r="F53" s="673"/>
      <c r="G53" s="673"/>
      <c r="H53" s="673"/>
      <c r="I53" s="673"/>
      <c r="J53" s="673"/>
      <c r="K53" s="673"/>
      <c r="L53" s="673"/>
      <c r="M53" s="673"/>
      <c r="N53" s="673"/>
      <c r="O53" s="673"/>
      <c r="P53" s="673"/>
      <c r="Q53" s="1167"/>
      <c r="R53" s="673"/>
      <c r="S53" s="2319"/>
      <c r="T53" s="1475">
        <f t="shared" si="29"/>
        <v>0</v>
      </c>
      <c r="U53" s="1422"/>
      <c r="V53" s="1422"/>
      <c r="W53" s="660"/>
      <c r="X53" s="1817"/>
      <c r="Y53" s="1802">
        <f t="shared" si="1"/>
        <v>0</v>
      </c>
    </row>
    <row r="54" spans="2:25" ht="12.95" customHeight="1">
      <c r="B54" s="1516" t="s">
        <v>350</v>
      </c>
      <c r="C54" s="1517">
        <f t="shared" ref="C54" si="30">SUM(C56,C63)</f>
        <v>99.221478581920977</v>
      </c>
      <c r="D54" s="1517">
        <f t="shared" ref="D54:N54" si="31">SUM(D56,D63)</f>
        <v>89.672571258209359</v>
      </c>
      <c r="E54" s="1517">
        <f t="shared" si="31"/>
        <v>99.645955418256619</v>
      </c>
      <c r="F54" s="1517">
        <f t="shared" si="31"/>
        <v>96.671092469650532</v>
      </c>
      <c r="G54" s="1517">
        <f t="shared" si="31"/>
        <v>100.05324301583497</v>
      </c>
      <c r="H54" s="1517">
        <f t="shared" si="31"/>
        <v>97.283341312923696</v>
      </c>
      <c r="I54" s="1517">
        <f t="shared" si="31"/>
        <v>100.9889167625203</v>
      </c>
      <c r="J54" s="1517">
        <f t="shared" si="31"/>
        <v>101.29804835439636</v>
      </c>
      <c r="K54" s="1517">
        <f t="shared" si="31"/>
        <v>98.582866648997779</v>
      </c>
      <c r="L54" s="1517">
        <f t="shared" si="31"/>
        <v>102.52577164762582</v>
      </c>
      <c r="M54" s="1517">
        <f t="shared" si="31"/>
        <v>99.917395988494377</v>
      </c>
      <c r="N54" s="1517">
        <f t="shared" si="31"/>
        <v>104.19814737810736</v>
      </c>
      <c r="O54" s="1517">
        <f>SUM(C54,D54,E54,F54,G54,H54,I54,J54,K54,L54,M54,N54)</f>
        <v>1190.0588288369381</v>
      </c>
      <c r="P54" s="1517">
        <v>1079.9223853420619</v>
      </c>
      <c r="Q54" s="1880">
        <v>940.67486081373886</v>
      </c>
      <c r="R54" s="1517">
        <v>904.55354126865086</v>
      </c>
      <c r="S54" s="1519">
        <v>1067.0823489521792</v>
      </c>
      <c r="T54" s="1858">
        <f>O54/P54-1</f>
        <v>0.10198551765365149</v>
      </c>
      <c r="U54" s="1518">
        <f>P54/Q54-1</f>
        <v>0.1480293886113484</v>
      </c>
      <c r="V54" s="1518">
        <f>O54/S54-1</f>
        <v>0.11524553845869123</v>
      </c>
      <c r="W54" s="660"/>
      <c r="X54" s="1817">
        <v>1121.3353416441137</v>
      </c>
      <c r="Y54" s="1802">
        <f t="shared" si="1"/>
        <v>41.412956302051725</v>
      </c>
    </row>
    <row r="55" spans="2:25" ht="9.75" customHeight="1">
      <c r="B55"/>
      <c r="C55" s="673"/>
      <c r="D55" s="673"/>
      <c r="E55" s="673"/>
      <c r="F55" s="673"/>
      <c r="G55" s="673"/>
      <c r="H55" s="673"/>
      <c r="I55" s="673"/>
      <c r="J55" s="673"/>
      <c r="K55" s="673"/>
      <c r="L55" s="673"/>
      <c r="M55" s="673"/>
      <c r="N55" s="673"/>
      <c r="O55" s="673"/>
      <c r="P55" s="673"/>
      <c r="Q55" s="676"/>
      <c r="R55" s="673"/>
      <c r="S55" s="1476"/>
      <c r="T55" s="1429"/>
      <c r="U55" s="1423"/>
      <c r="V55" s="1423"/>
      <c r="W55" s="660"/>
      <c r="X55" s="1817"/>
      <c r="Y55" s="1802">
        <f t="shared" si="1"/>
        <v>0</v>
      </c>
    </row>
    <row r="56" spans="2:25" s="17" customFormat="1" ht="12.95" customHeight="1">
      <c r="B56" s="854" t="s">
        <v>351</v>
      </c>
      <c r="C56" s="1432">
        <f t="shared" ref="C56" si="32">C57+C58+C59+C60+C61</f>
        <v>93.088179976313</v>
      </c>
      <c r="D56" s="1432">
        <f t="shared" ref="D56:N56" si="33">D57+D58+D59+D60+D61</f>
        <v>84.114230545584718</v>
      </c>
      <c r="E56" s="1432">
        <f t="shared" si="33"/>
        <v>93.475075681114788</v>
      </c>
      <c r="F56" s="1432">
        <f t="shared" si="33"/>
        <v>90.678880704087845</v>
      </c>
      <c r="G56" s="1432">
        <f t="shared" si="33"/>
        <v>93.836780120656726</v>
      </c>
      <c r="H56" s="1432">
        <f t="shared" si="33"/>
        <v>91.239420536905584</v>
      </c>
      <c r="I56" s="1432">
        <f t="shared" si="33"/>
        <v>94.71426446785739</v>
      </c>
      <c r="J56" s="1432">
        <f t="shared" si="33"/>
        <v>94.988815572192493</v>
      </c>
      <c r="K56" s="1432">
        <f t="shared" si="33"/>
        <v>92.440045857647448</v>
      </c>
      <c r="L56" s="1432">
        <f t="shared" si="33"/>
        <v>96.139498820318693</v>
      </c>
      <c r="M56" s="1432">
        <f t="shared" si="33"/>
        <v>93.696977540761537</v>
      </c>
      <c r="N56" s="1432">
        <f t="shared" si="33"/>
        <v>97.730122062183653</v>
      </c>
      <c r="O56" s="1432">
        <f t="shared" ref="O56:O61" si="34">SUM(C56,D56,E56,F56,G56,H56,I56,J56,K56,L56,M56,N56)</f>
        <v>1116.1422918856238</v>
      </c>
      <c r="P56" s="1432">
        <v>1019.0897197522544</v>
      </c>
      <c r="Q56" s="1309">
        <v>911.98617791686604</v>
      </c>
      <c r="R56" s="676">
        <v>883.84582009852454</v>
      </c>
      <c r="S56" s="676">
        <v>993.49099089118795</v>
      </c>
      <c r="T56" s="1592">
        <f t="shared" ref="T56:U60" si="35">O56/P56-1</f>
        <v>9.5234570864833445E-2</v>
      </c>
      <c r="U56" s="1423">
        <f t="shared" si="35"/>
        <v>0.11743987401216027</v>
      </c>
      <c r="V56" s="1423">
        <f>O56/S56-1</f>
        <v>0.12345486986692689</v>
      </c>
      <c r="W56" s="926"/>
      <c r="X56" s="1818">
        <v>1060.4978744308378</v>
      </c>
      <c r="Y56" s="1802">
        <f t="shared" si="1"/>
        <v>41.408154678583401</v>
      </c>
    </row>
    <row r="57" spans="2:25" ht="12.95" customHeight="1">
      <c r="B57" s="255" t="s">
        <v>352</v>
      </c>
      <c r="C57" s="1317">
        <v>4.0513460488657969E-2</v>
      </c>
      <c r="D57" s="1317">
        <v>4.0546026900741106E-2</v>
      </c>
      <c r="E57" s="1317">
        <v>4.0752360027005975E-2</v>
      </c>
      <c r="F57" s="1317">
        <v>4.0850789482013448E-2</v>
      </c>
      <c r="G57" s="1317">
        <v>4.098547502977222E-2</v>
      </c>
      <c r="H57" s="1317">
        <v>4.1117722628542318E-2</v>
      </c>
      <c r="I57" s="1317">
        <v>4.131786093192729E-2</v>
      </c>
      <c r="J57" s="1317">
        <v>4.1490265565302831E-2</v>
      </c>
      <c r="K57" s="1317">
        <v>4.1715874344646943E-2</v>
      </c>
      <c r="L57" s="1317">
        <v>4.200106955793953E-2</v>
      </c>
      <c r="M57" s="1317">
        <v>4.2280251850807367E-2</v>
      </c>
      <c r="N57" s="1317">
        <v>4.2623860431529999E-2</v>
      </c>
      <c r="O57" s="1967">
        <f t="shared" si="34"/>
        <v>0.49619501723888698</v>
      </c>
      <c r="P57" s="1968">
        <v>0.49321290739561796</v>
      </c>
      <c r="Q57" s="670">
        <v>0.6290947631966064</v>
      </c>
      <c r="R57" s="672">
        <v>0.96885060300245063</v>
      </c>
      <c r="S57" s="673">
        <v>0.6586910015245373</v>
      </c>
      <c r="T57" s="1426">
        <f t="shared" si="35"/>
        <v>6.0462931901272832E-3</v>
      </c>
      <c r="U57" s="1428">
        <f>P57/Q57-1</f>
        <v>-0.21599584633407964</v>
      </c>
      <c r="V57" s="1428">
        <f>O57/S57-1</f>
        <v>-0.24669531526854638</v>
      </c>
      <c r="W57" s="660"/>
      <c r="X57" s="1817">
        <v>0.48494818543929041</v>
      </c>
      <c r="Y57" s="1802">
        <f t="shared" si="1"/>
        <v>-8.2647219563275476E-3</v>
      </c>
    </row>
    <row r="58" spans="2:25" ht="12.95" customHeight="1">
      <c r="B58" s="256" t="s">
        <v>353</v>
      </c>
      <c r="C58" s="1318">
        <v>1.3117934230329831</v>
      </c>
      <c r="D58" s="1318">
        <v>1.1488716747597163</v>
      </c>
      <c r="E58" s="1318">
        <v>1.1575026650055793</v>
      </c>
      <c r="F58" s="1318">
        <v>1.1221936294605286</v>
      </c>
      <c r="G58" s="1318">
        <v>0.99112452786330441</v>
      </c>
      <c r="H58" s="1318">
        <v>1.0975391838651831</v>
      </c>
      <c r="I58" s="1318">
        <v>1.1156448805519745</v>
      </c>
      <c r="J58" s="1318">
        <v>0.99964247290849551</v>
      </c>
      <c r="K58" s="1318">
        <v>0.98684379963218394</v>
      </c>
      <c r="L58" s="1318">
        <v>0.99318574543797966</v>
      </c>
      <c r="M58" s="1318">
        <v>1.0064975659162618</v>
      </c>
      <c r="N58" s="1318">
        <v>1.1729816902248327</v>
      </c>
      <c r="O58" s="1969">
        <f t="shared" si="34"/>
        <v>13.103821258659023</v>
      </c>
      <c r="P58" s="1969">
        <v>15.501886668503339</v>
      </c>
      <c r="Q58" s="670">
        <v>18.896236108556888</v>
      </c>
      <c r="R58" s="673">
        <v>22.853483026773905</v>
      </c>
      <c r="S58" s="673">
        <v>15.651869162171815</v>
      </c>
      <c r="T58" s="1426">
        <f t="shared" si="35"/>
        <v>-0.15469506784078702</v>
      </c>
      <c r="U58" s="1428">
        <f>P58/Q58-1</f>
        <v>-0.17963098156444324</v>
      </c>
      <c r="V58" s="1428">
        <f>O58/S58-1</f>
        <v>-0.16279511904373922</v>
      </c>
      <c r="W58" s="660"/>
      <c r="X58" s="1817">
        <v>15.653084253815726</v>
      </c>
      <c r="Y58" s="1802">
        <f t="shared" si="1"/>
        <v>0.15119758531238681</v>
      </c>
    </row>
    <row r="59" spans="2:25" ht="12.95" customHeight="1">
      <c r="B59" s="256" t="s">
        <v>354</v>
      </c>
      <c r="C59" s="1318">
        <v>42.855480860322295</v>
      </c>
      <c r="D59" s="1318">
        <v>38.739291510137292</v>
      </c>
      <c r="E59" s="1318">
        <v>43.108190810786269</v>
      </c>
      <c r="F59" s="1318">
        <v>41.818364825867036</v>
      </c>
      <c r="G59" s="1318">
        <v>43.354781830630145</v>
      </c>
      <c r="H59" s="1318">
        <v>42.091620443376598</v>
      </c>
      <c r="I59" s="1318">
        <v>43.706382446727488</v>
      </c>
      <c r="J59" s="1318">
        <v>43.888753524802269</v>
      </c>
      <c r="K59" s="1318">
        <v>42.703939740076983</v>
      </c>
      <c r="L59" s="1318">
        <v>44.429086304717394</v>
      </c>
      <c r="M59" s="1318">
        <v>43.281684864501592</v>
      </c>
      <c r="N59" s="1318">
        <v>45.087879753640671</v>
      </c>
      <c r="O59" s="1969">
        <f t="shared" si="34"/>
        <v>515.06545691558608</v>
      </c>
      <c r="P59" s="1969">
        <v>622.24377136800342</v>
      </c>
      <c r="Q59" s="670">
        <v>825.2508226425856</v>
      </c>
      <c r="R59" s="673">
        <v>855.34756135566079</v>
      </c>
      <c r="S59" s="673">
        <v>884.42548180030587</v>
      </c>
      <c r="T59" s="1426">
        <f t="shared" si="35"/>
        <v>-0.1722448972318128</v>
      </c>
      <c r="U59" s="1428">
        <f t="shared" si="35"/>
        <v>-0.24599436402198427</v>
      </c>
      <c r="V59" s="1428">
        <f>O59/S59-1</f>
        <v>-0.41762707258599485</v>
      </c>
      <c r="W59" s="660"/>
      <c r="X59" s="1817">
        <v>618.68226656833826</v>
      </c>
      <c r="Y59" s="1802">
        <f t="shared" si="1"/>
        <v>-3.5615047996651583</v>
      </c>
    </row>
    <row r="60" spans="2:25" ht="12.95" customHeight="1">
      <c r="B60" s="256" t="s">
        <v>355</v>
      </c>
      <c r="C60" s="1318">
        <v>48.88039223246907</v>
      </c>
      <c r="D60" s="1318">
        <v>44.185521333786973</v>
      </c>
      <c r="E60" s="1318">
        <v>49.168629845295939</v>
      </c>
      <c r="F60" s="1318">
        <v>47.697471459278269</v>
      </c>
      <c r="G60" s="1318">
        <v>49.449888287133497</v>
      </c>
      <c r="H60" s="1318">
        <v>48.009143187035257</v>
      </c>
      <c r="I60" s="1318">
        <v>49.850919279646007</v>
      </c>
      <c r="J60" s="1318">
        <v>50.058929308916419</v>
      </c>
      <c r="K60" s="1318">
        <v>48.707546443593628</v>
      </c>
      <c r="L60" s="1318">
        <v>50.675225700605381</v>
      </c>
      <c r="M60" s="1318">
        <v>49.366514858492877</v>
      </c>
      <c r="N60" s="1318">
        <v>51.426636757886619</v>
      </c>
      <c r="O60" s="1969">
        <f t="shared" si="34"/>
        <v>587.47681869413987</v>
      </c>
      <c r="P60" s="1969">
        <v>380.85084880835183</v>
      </c>
      <c r="Q60" s="670">
        <v>58.14488090604582</v>
      </c>
      <c r="R60" s="673">
        <v>4.6759251130875237</v>
      </c>
      <c r="S60" s="673">
        <v>92.754948927185694</v>
      </c>
      <c r="T60" s="1426">
        <f t="shared" si="35"/>
        <v>0.54253776913535101</v>
      </c>
      <c r="U60" s="1428">
        <f t="shared" si="35"/>
        <v>5.5500323136572369</v>
      </c>
      <c r="V60" s="1428">
        <f>O60/S60-1</f>
        <v>5.3336439240058207</v>
      </c>
      <c r="W60" s="660"/>
      <c r="X60" s="1817">
        <v>425.67757542324432</v>
      </c>
      <c r="Y60" s="1802">
        <f t="shared" si="1"/>
        <v>44.826726614892493</v>
      </c>
    </row>
    <row r="61" spans="2:25" ht="12.95" customHeight="1">
      <c r="B61" s="257" t="s">
        <v>356</v>
      </c>
      <c r="C61" s="1433">
        <v>0</v>
      </c>
      <c r="D61" s="1433">
        <v>0</v>
      </c>
      <c r="E61" s="1433">
        <v>0</v>
      </c>
      <c r="F61" s="1433">
        <v>0</v>
      </c>
      <c r="G61" s="1433">
        <v>0</v>
      </c>
      <c r="H61" s="1433">
        <v>0</v>
      </c>
      <c r="I61" s="1433">
        <v>0</v>
      </c>
      <c r="J61" s="1433">
        <v>0</v>
      </c>
      <c r="K61" s="1433">
        <v>0</v>
      </c>
      <c r="L61" s="1433">
        <v>0</v>
      </c>
      <c r="M61" s="1433">
        <v>0</v>
      </c>
      <c r="N61" s="1433">
        <v>0</v>
      </c>
      <c r="O61" s="1433">
        <f t="shared" si="34"/>
        <v>0</v>
      </c>
      <c r="P61" s="1433">
        <v>0</v>
      </c>
      <c r="Q61" s="673">
        <v>0</v>
      </c>
      <c r="R61" s="679">
        <v>0</v>
      </c>
      <c r="S61" s="1474">
        <v>0</v>
      </c>
      <c r="T61" s="1430">
        <f t="shared" si="29"/>
        <v>0</v>
      </c>
      <c r="U61" s="1428"/>
      <c r="V61" s="1428"/>
      <c r="W61" s="660"/>
      <c r="X61" s="1817">
        <v>0</v>
      </c>
      <c r="Y61" s="1802">
        <f t="shared" si="1"/>
        <v>0</v>
      </c>
    </row>
    <row r="62" spans="2:25" ht="6" customHeight="1">
      <c r="B62"/>
      <c r="C62" s="673"/>
      <c r="D62" s="673"/>
      <c r="E62" s="673"/>
      <c r="F62" s="673"/>
      <c r="G62" s="673"/>
      <c r="H62" s="673"/>
      <c r="I62" s="673"/>
      <c r="J62" s="673"/>
      <c r="K62" s="673"/>
      <c r="L62" s="673"/>
      <c r="M62" s="673"/>
      <c r="N62" s="673"/>
      <c r="O62" s="673"/>
      <c r="P62" s="673"/>
      <c r="Q62" s="1429"/>
      <c r="R62" s="673"/>
      <c r="S62" s="673"/>
      <c r="T62" s="1429"/>
      <c r="U62" s="1423"/>
      <c r="V62" s="1423"/>
      <c r="W62" s="660"/>
      <c r="X62" s="1817"/>
      <c r="Y62" s="1802">
        <f t="shared" si="1"/>
        <v>0</v>
      </c>
    </row>
    <row r="63" spans="2:25" s="17" customFormat="1" ht="12.75" customHeight="1">
      <c r="B63" s="854" t="s">
        <v>357</v>
      </c>
      <c r="C63" s="676">
        <f t="shared" ref="C63" si="36">C64+C71+C78</f>
        <v>6.1332986056079788</v>
      </c>
      <c r="D63" s="676">
        <f t="shared" ref="D63:N63" si="37">D64+D71+D78</f>
        <v>5.5583407126246343</v>
      </c>
      <c r="E63" s="676">
        <f t="shared" si="37"/>
        <v>6.1708797371418358</v>
      </c>
      <c r="F63" s="676">
        <f t="shared" si="37"/>
        <v>5.9922117655626899</v>
      </c>
      <c r="G63" s="676">
        <f t="shared" si="37"/>
        <v>6.216462895178239</v>
      </c>
      <c r="H63" s="676">
        <f t="shared" si="37"/>
        <v>6.0439207760181128</v>
      </c>
      <c r="I63" s="676">
        <f t="shared" si="37"/>
        <v>6.2746522946629133</v>
      </c>
      <c r="J63" s="676">
        <f t="shared" si="37"/>
        <v>6.3092327822038632</v>
      </c>
      <c r="K63" s="676">
        <f t="shared" si="37"/>
        <v>6.1428207913503288</v>
      </c>
      <c r="L63" s="676">
        <f t="shared" si="37"/>
        <v>6.3862728273071285</v>
      </c>
      <c r="M63" s="676">
        <f t="shared" si="37"/>
        <v>6.2204184477328441</v>
      </c>
      <c r="N63" s="676">
        <f t="shared" si="37"/>
        <v>6.4680253159237084</v>
      </c>
      <c r="O63" s="676">
        <f t="shared" ref="O63:O69" si="38">SUM(C63,D63,E63,F63,G63,H63,I63,J63,K63,L63,M63,N63)</f>
        <v>73.916536951314285</v>
      </c>
      <c r="P63" s="676">
        <v>60.832665589807625</v>
      </c>
      <c r="Q63" s="1429">
        <v>28.688682896872631</v>
      </c>
      <c r="R63" s="676">
        <v>20.70772117012617</v>
      </c>
      <c r="S63" s="676">
        <v>73.591358060991254</v>
      </c>
      <c r="T63" s="1434"/>
      <c r="U63" s="1423">
        <f>P63/Q63-1</f>
        <v>1.1204412139965836</v>
      </c>
      <c r="V63" s="1423">
        <f>O63/S63-1</f>
        <v>4.4187102791815036E-3</v>
      </c>
      <c r="W63" s="926"/>
      <c r="X63" s="1818">
        <v>60.837467213275993</v>
      </c>
      <c r="Y63" s="1802">
        <f t="shared" si="1"/>
        <v>4.801623468367211E-3</v>
      </c>
    </row>
    <row r="64" spans="2:25" s="852" customFormat="1" ht="10.5" customHeight="1">
      <c r="B64" s="1473" t="s">
        <v>246</v>
      </c>
      <c r="C64" s="940">
        <f t="shared" ref="C64" si="39">SUM(C65:C69)</f>
        <v>8.9364503489498592E-2</v>
      </c>
      <c r="D64" s="940">
        <f t="shared" ref="D64:N64" si="40">SUM(D65:D69)</f>
        <v>8.2388796990608915E-2</v>
      </c>
      <c r="E64" s="940">
        <f t="shared" si="40"/>
        <v>8.9761909402276518E-2</v>
      </c>
      <c r="F64" s="940">
        <f t="shared" si="40"/>
        <v>8.7628208709509103E-2</v>
      </c>
      <c r="G64" s="940">
        <f t="shared" si="40"/>
        <v>9.0302423553461977E-2</v>
      </c>
      <c r="H64" s="940">
        <f t="shared" si="40"/>
        <v>8.8240600890268195E-2</v>
      </c>
      <c r="I64" s="940">
        <f t="shared" si="40"/>
        <v>9.1002945095163046E-2</v>
      </c>
      <c r="J64" s="940">
        <f t="shared" si="40"/>
        <v>9.1412990506615555E-2</v>
      </c>
      <c r="K64" s="940">
        <f t="shared" si="40"/>
        <v>8.9426927605156373E-2</v>
      </c>
      <c r="L64" s="940">
        <f t="shared" si="40"/>
        <v>9.2333196999083864E-2</v>
      </c>
      <c r="M64" s="940">
        <f t="shared" si="40"/>
        <v>9.0357448345364799E-2</v>
      </c>
      <c r="N64" s="940">
        <f t="shared" si="40"/>
        <v>9.3308246635406461E-2</v>
      </c>
      <c r="O64" s="940">
        <f t="shared" si="38"/>
        <v>1.0755281982224134</v>
      </c>
      <c r="P64" s="940">
        <v>0.76157987990698872</v>
      </c>
      <c r="Q64" s="673">
        <v>84.381227842894532</v>
      </c>
      <c r="R64" s="940">
        <v>0.11566068432882749</v>
      </c>
      <c r="S64" s="659">
        <v>0.38792397291838615</v>
      </c>
      <c r="T64" s="1426">
        <f>O64/P64-1</f>
        <v>0.4122329470596926</v>
      </c>
      <c r="U64" s="1428">
        <f>P64/Q64-1</f>
        <v>-0.99097453427289617</v>
      </c>
      <c r="V64" s="1428">
        <f>O64/S64-1</f>
        <v>1.7725231573885991</v>
      </c>
      <c r="W64" s="927"/>
      <c r="X64" s="1819">
        <v>0.77813318640449547</v>
      </c>
      <c r="Y64" s="1802">
        <f t="shared" si="1"/>
        <v>1.6553306497506748E-2</v>
      </c>
    </row>
    <row r="65" spans="2:25" ht="12.95" customHeight="1" collapsed="1">
      <c r="B65" s="256" t="s">
        <v>352</v>
      </c>
      <c r="C65" s="673">
        <v>5.1401718096519691E-5</v>
      </c>
      <c r="D65" s="673">
        <v>5.1508625895777788E-5</v>
      </c>
      <c r="E65" s="673">
        <v>5.1660742266857818E-5</v>
      </c>
      <c r="F65" s="673">
        <v>5.1793975622643278E-5</v>
      </c>
      <c r="G65" s="673">
        <v>5.1973729806016386E-5</v>
      </c>
      <c r="H65" s="673">
        <v>5.2160876437854775E-5</v>
      </c>
      <c r="I65" s="673">
        <v>5.2373058735287658E-5</v>
      </c>
      <c r="J65" s="673">
        <v>5.2610497558097621E-5</v>
      </c>
      <c r="K65" s="673">
        <v>5.286230446693558E-5</v>
      </c>
      <c r="L65" s="673">
        <v>5.313933857253796E-5</v>
      </c>
      <c r="M65" s="673">
        <v>5.3412655689752822E-5</v>
      </c>
      <c r="N65" s="673">
        <v>5.3700557608270563E-5</v>
      </c>
      <c r="O65" s="673">
        <f t="shared" si="38"/>
        <v>6.2859808075655201E-4</v>
      </c>
      <c r="P65" s="673">
        <v>9.1621397507623951E-4</v>
      </c>
      <c r="Q65" s="673">
        <v>6.6323354431076134E-2</v>
      </c>
      <c r="R65" s="673">
        <v>0.5609371075872247</v>
      </c>
      <c r="S65" s="673">
        <v>6.7821544698095943E-4</v>
      </c>
      <c r="T65" s="1426">
        <f>O65/P65-1</f>
        <v>-0.31391782066602347</v>
      </c>
      <c r="U65" s="1428">
        <f>P65/Q65-1</f>
        <v>-0.98618565084749477</v>
      </c>
      <c r="V65" s="1428">
        <f>O65/S65-1</f>
        <v>-7.3158708556811169E-2</v>
      </c>
      <c r="W65" s="660"/>
      <c r="X65" s="1817">
        <v>9.4770338489170969E-4</v>
      </c>
      <c r="Y65" s="1802">
        <f t="shared" si="1"/>
        <v>3.1489409815470184E-5</v>
      </c>
    </row>
    <row r="66" spans="2:25" ht="12.95" customHeight="1">
      <c r="B66" s="256" t="s">
        <v>353</v>
      </c>
      <c r="C66" s="673">
        <v>1.6147147572780463E-2</v>
      </c>
      <c r="D66" s="673">
        <v>1.6114462787900654E-2</v>
      </c>
      <c r="E66" s="673">
        <v>1.61755956846719E-2</v>
      </c>
      <c r="F66" s="673">
        <v>1.6230318661798304E-2</v>
      </c>
      <c r="G66" s="673">
        <v>1.627028582645285E-2</v>
      </c>
      <c r="H66" s="673">
        <v>1.633693881505863E-2</v>
      </c>
      <c r="I66" s="673">
        <v>1.6401997425120586E-2</v>
      </c>
      <c r="J66" s="673">
        <v>1.6473831519093797E-2</v>
      </c>
      <c r="K66" s="673">
        <v>1.6556348418552108E-2</v>
      </c>
      <c r="L66" s="673">
        <v>1.6640749168085511E-2</v>
      </c>
      <c r="M66" s="673">
        <v>1.6728211117512392E-2</v>
      </c>
      <c r="N66" s="673">
        <v>1.6816390235820725E-2</v>
      </c>
      <c r="O66" s="673">
        <f t="shared" si="38"/>
        <v>0.19689227723284791</v>
      </c>
      <c r="P66" s="673">
        <v>4.9544501267241185E-2</v>
      </c>
      <c r="Q66" s="673">
        <v>1.850466291712471</v>
      </c>
      <c r="R66" s="673">
        <v>19.599361724630974</v>
      </c>
      <c r="S66" s="673">
        <v>0.12502256307383752</v>
      </c>
      <c r="T66" s="1426">
        <f>O66/P66-1</f>
        <v>2.9740490306041902</v>
      </c>
      <c r="U66" s="1428">
        <f>P66/Q66-1</f>
        <v>-0.97322593689540193</v>
      </c>
      <c r="V66" s="1428">
        <f>O66/S66-1</f>
        <v>0.57485394949521718</v>
      </c>
      <c r="W66" s="660"/>
      <c r="X66" s="1817">
        <v>6.8021404669375757E-2</v>
      </c>
      <c r="Y66" s="1802">
        <f t="shared" si="1"/>
        <v>1.8476903402134572E-2</v>
      </c>
    </row>
    <row r="67" spans="2:25" ht="12.95" customHeight="1">
      <c r="B67" s="256" t="s">
        <v>354</v>
      </c>
      <c r="C67" s="673">
        <v>1.4031306690209687E-2</v>
      </c>
      <c r="D67" s="673">
        <v>1.2699797135674113E-2</v>
      </c>
      <c r="E67" s="673">
        <v>1.4102013423540406E-2</v>
      </c>
      <c r="F67" s="673">
        <v>1.3682305740440862E-2</v>
      </c>
      <c r="G67" s="673">
        <v>1.4187450726315023E-2</v>
      </c>
      <c r="H67" s="673">
        <v>1.3779229158073744E-2</v>
      </c>
      <c r="I67" s="673">
        <v>1.4296456940199879E-2</v>
      </c>
      <c r="J67" s="673">
        <v>1.436127144575304E-2</v>
      </c>
      <c r="K67" s="673">
        <v>1.396452392707778E-2</v>
      </c>
      <c r="L67" s="673">
        <v>1.4505631026303256E-2</v>
      </c>
      <c r="M67" s="673">
        <v>1.4109909053527101E-2</v>
      </c>
      <c r="N67" s="673">
        <v>1.4658828948519812E-2</v>
      </c>
      <c r="O67" s="673">
        <f t="shared" si="38"/>
        <v>0.16837872421563468</v>
      </c>
      <c r="P67" s="673">
        <v>0.17141059085862853</v>
      </c>
      <c r="Q67" s="673">
        <v>77.708386772034331</v>
      </c>
      <c r="R67" s="673">
        <v>0.43176165357914364</v>
      </c>
      <c r="S67" s="673">
        <v>0.1630041583463008</v>
      </c>
      <c r="T67" s="1426"/>
      <c r="U67" s="1428">
        <f>P67/Q67-1</f>
        <v>-0.99779418158092148</v>
      </c>
      <c r="V67" s="1428">
        <f>O67/S67-1</f>
        <v>3.2971955586038826E-2</v>
      </c>
      <c r="W67" s="660"/>
      <c r="X67" s="1817">
        <v>0.18032832275122743</v>
      </c>
      <c r="Y67" s="1802">
        <f t="shared" si="1"/>
        <v>8.9177318925988958E-3</v>
      </c>
    </row>
    <row r="68" spans="2:25" ht="12.95" customHeight="1">
      <c r="B68" s="256" t="s">
        <v>355</v>
      </c>
      <c r="C68" s="673">
        <v>5.9134647508411922E-2</v>
      </c>
      <c r="D68" s="673">
        <v>5.3523028441138362E-2</v>
      </c>
      <c r="E68" s="673">
        <v>5.943263955179736E-2</v>
      </c>
      <c r="F68" s="673">
        <v>5.7663790331647292E-2</v>
      </c>
      <c r="G68" s="673">
        <v>5.9792713270888087E-2</v>
      </c>
      <c r="H68" s="673">
        <v>5.8072272040697967E-2</v>
      </c>
      <c r="I68" s="673">
        <v>6.0252117671107296E-2</v>
      </c>
      <c r="J68" s="673">
        <v>6.0525277044210624E-2</v>
      </c>
      <c r="K68" s="673">
        <v>5.8853192955059551E-2</v>
      </c>
      <c r="L68" s="673">
        <v>6.1133677466122555E-2</v>
      </c>
      <c r="M68" s="673">
        <v>5.9465915518635559E-2</v>
      </c>
      <c r="N68" s="673">
        <v>6.1779326893457651E-2</v>
      </c>
      <c r="O68" s="673">
        <f t="shared" si="38"/>
        <v>0.70962859869317418</v>
      </c>
      <c r="P68" s="673">
        <v>0.53943751491838809</v>
      </c>
      <c r="Q68" s="673">
        <v>4.7560514247166656</v>
      </c>
      <c r="R68" s="673">
        <v>0</v>
      </c>
      <c r="S68" s="673">
        <v>9.9219036051266835E-2</v>
      </c>
      <c r="T68" s="1426"/>
      <c r="U68" s="1428"/>
      <c r="V68" s="1428"/>
      <c r="W68" s="660"/>
      <c r="X68" s="1817">
        <v>0.52856469671134587</v>
      </c>
      <c r="Y68" s="1802">
        <f t="shared" si="1"/>
        <v>-1.0872818207042223E-2</v>
      </c>
    </row>
    <row r="69" spans="2:25" ht="12.95" customHeight="1">
      <c r="B69" s="256" t="s">
        <v>356</v>
      </c>
      <c r="C69" s="673">
        <v>0</v>
      </c>
      <c r="D69" s="673">
        <v>0</v>
      </c>
      <c r="E69" s="673">
        <v>0</v>
      </c>
      <c r="F69" s="673">
        <v>0</v>
      </c>
      <c r="G69" s="673">
        <v>0</v>
      </c>
      <c r="H69" s="673">
        <v>0</v>
      </c>
      <c r="I69" s="673">
        <v>0</v>
      </c>
      <c r="J69" s="673">
        <v>0</v>
      </c>
      <c r="K69" s="673">
        <v>0</v>
      </c>
      <c r="L69" s="673">
        <v>0</v>
      </c>
      <c r="M69" s="673">
        <v>0</v>
      </c>
      <c r="N69" s="673">
        <v>0</v>
      </c>
      <c r="O69" s="673">
        <f t="shared" si="38"/>
        <v>0</v>
      </c>
      <c r="P69" s="673">
        <v>2.710588876548406E-4</v>
      </c>
      <c r="Q69" s="673">
        <v>0</v>
      </c>
      <c r="R69" s="673">
        <v>0</v>
      </c>
      <c r="S69" s="673">
        <v>0</v>
      </c>
      <c r="T69" s="1426"/>
      <c r="U69" s="1428"/>
      <c r="V69" s="1428"/>
      <c r="W69" s="660"/>
      <c r="X69" s="1817">
        <v>2.710588876548406E-4</v>
      </c>
      <c r="Y69" s="1802">
        <f t="shared" si="1"/>
        <v>0</v>
      </c>
    </row>
    <row r="70" spans="2:25" s="855" customFormat="1" ht="12.95" hidden="1" customHeight="1" outlineLevel="1">
      <c r="B70" s="1229"/>
      <c r="C70" s="673"/>
      <c r="D70" s="673"/>
      <c r="E70" s="673"/>
      <c r="F70" s="673"/>
      <c r="G70" s="673"/>
      <c r="H70" s="673"/>
      <c r="I70" s="673"/>
      <c r="J70" s="673"/>
      <c r="K70" s="673"/>
      <c r="L70" s="673"/>
      <c r="M70" s="673"/>
      <c r="N70" s="673"/>
      <c r="O70" s="673"/>
      <c r="P70" s="673"/>
      <c r="Q70" s="659"/>
      <c r="R70" s="673">
        <v>0</v>
      </c>
      <c r="S70" s="673"/>
      <c r="T70" s="1426"/>
      <c r="U70" s="1428"/>
      <c r="V70" s="1428"/>
      <c r="W70" s="928"/>
      <c r="X70" s="1821"/>
      <c r="Y70" s="1821"/>
    </row>
    <row r="71" spans="2:25" s="855" customFormat="1" ht="12.95" hidden="1" customHeight="1" outlineLevel="1">
      <c r="B71" s="856" t="s">
        <v>247</v>
      </c>
      <c r="C71" s="673">
        <f t="shared" ref="C71" si="41">SUM(C72:C76)</f>
        <v>0.43785852686296178</v>
      </c>
      <c r="D71" s="673">
        <f t="shared" ref="D71:N71" si="42">SUM(D72:D76)</f>
        <v>0.39673264246986212</v>
      </c>
      <c r="E71" s="673">
        <f t="shared" si="42"/>
        <v>0.43924950848264838</v>
      </c>
      <c r="F71" s="673">
        <f t="shared" si="42"/>
        <v>0.42604920609893959</v>
      </c>
      <c r="G71" s="673">
        <f t="shared" si="42"/>
        <v>0.44096728473076829</v>
      </c>
      <c r="H71" s="673">
        <f t="shared" si="42"/>
        <v>0.42799669397697149</v>
      </c>
      <c r="I71" s="673">
        <f t="shared" si="42"/>
        <v>0.44316598160182707</v>
      </c>
      <c r="J71" s="673">
        <f t="shared" si="42"/>
        <v>0.44446930261235862</v>
      </c>
      <c r="K71" s="673">
        <f t="shared" si="42"/>
        <v>0.43172931682257976</v>
      </c>
      <c r="L71" s="673">
        <f t="shared" si="42"/>
        <v>0.44737640731457584</v>
      </c>
      <c r="M71" s="673">
        <f t="shared" si="42"/>
        <v>0.43465783039611178</v>
      </c>
      <c r="N71" s="673">
        <f t="shared" si="42"/>
        <v>0.45046057969587883</v>
      </c>
      <c r="O71" s="673">
        <f t="shared" ref="O71:O76" si="43">SUM(C71,D71,E71,F71,G71,H71,I71,J71,K71,L71,M71,N71)</f>
        <v>5.2207132810654828</v>
      </c>
      <c r="P71" s="673">
        <v>4.3786511649375361</v>
      </c>
      <c r="Q71" s="673">
        <v>1.9320507229682531</v>
      </c>
      <c r="R71" s="673">
        <v>1.3951893465324958</v>
      </c>
      <c r="S71" s="673">
        <v>2.0709618273341412</v>
      </c>
      <c r="T71" s="1426">
        <f>O71/P71-1</f>
        <v>0.19231084742964666</v>
      </c>
      <c r="U71" s="1428">
        <f t="shared" ref="U71:U75" si="44">P71/Q71-1</f>
        <v>1.2663230902191405</v>
      </c>
      <c r="V71" s="1428"/>
      <c r="W71" s="928"/>
      <c r="X71" s="1821"/>
      <c r="Y71" s="1821"/>
    </row>
    <row r="72" spans="2:25" s="855" customFormat="1" ht="12.95" hidden="1" customHeight="1" outlineLevel="1">
      <c r="B72" s="1229" t="s">
        <v>352</v>
      </c>
      <c r="C72" s="673">
        <v>2.9216196124681477E-4</v>
      </c>
      <c r="D72" s="673">
        <v>2.9233141022797865E-4</v>
      </c>
      <c r="E72" s="673">
        <v>2.931118572679382E-4</v>
      </c>
      <c r="F72" s="673">
        <v>2.9353095013692814E-4</v>
      </c>
      <c r="G72" s="673">
        <v>2.9425964829346243E-4</v>
      </c>
      <c r="H72" s="673">
        <v>2.9487619879337717E-4</v>
      </c>
      <c r="I72" s="673">
        <v>2.9572407132602769E-4</v>
      </c>
      <c r="J72" s="673">
        <v>2.965948093453909E-4</v>
      </c>
      <c r="K72" s="673">
        <v>2.9744799769541229E-4</v>
      </c>
      <c r="L72" s="673">
        <v>2.9853418038851786E-4</v>
      </c>
      <c r="M72" s="673">
        <v>2.9946587068008598E-4</v>
      </c>
      <c r="N72" s="673">
        <v>3.0059228843428538E-4</v>
      </c>
      <c r="O72" s="673">
        <f t="shared" si="43"/>
        <v>3.548631243836219E-3</v>
      </c>
      <c r="P72" s="673">
        <v>3.6887562438178288E-3</v>
      </c>
      <c r="Q72" s="673">
        <v>3.7885960426243845E-3</v>
      </c>
      <c r="R72" s="673">
        <v>9.5623396918068405E-3</v>
      </c>
      <c r="S72" s="673">
        <v>3.6530352071054151E-3</v>
      </c>
      <c r="T72" s="1426">
        <f>O72/P72-1</f>
        <v>-3.7987058704801235E-2</v>
      </c>
      <c r="U72" s="1428">
        <f t="shared" si="44"/>
        <v>-2.6352716859566749E-2</v>
      </c>
      <c r="V72" s="1428"/>
      <c r="W72" s="928"/>
      <c r="X72" s="1821"/>
      <c r="Y72" s="1821"/>
    </row>
    <row r="73" spans="2:25" s="855" customFormat="1" ht="12.95" hidden="1" customHeight="1" outlineLevel="1">
      <c r="B73" s="1229" t="s">
        <v>353</v>
      </c>
      <c r="C73" s="673">
        <v>1.0581156158268067E-2</v>
      </c>
      <c r="D73" s="673">
        <v>1.0552572937476457E-2</v>
      </c>
      <c r="E73" s="673">
        <v>1.058294572633906E-2</v>
      </c>
      <c r="F73" s="673">
        <v>1.0607989823150673E-2</v>
      </c>
      <c r="G73" s="673">
        <v>1.0622114912090145E-2</v>
      </c>
      <c r="H73" s="673">
        <v>1.0651515826743552E-2</v>
      </c>
      <c r="I73" s="673">
        <v>1.0679140703575053E-2</v>
      </c>
      <c r="J73" s="673">
        <v>1.0709035666792236E-2</v>
      </c>
      <c r="K73" s="673">
        <v>1.0744211559453513E-2</v>
      </c>
      <c r="L73" s="673">
        <v>1.0779873263627917E-2</v>
      </c>
      <c r="M73" s="673">
        <v>1.0816782321326907E-2</v>
      </c>
      <c r="N73" s="673">
        <v>1.0854129533097232E-2</v>
      </c>
      <c r="O73" s="673">
        <f t="shared" si="43"/>
        <v>0.12818146843194081</v>
      </c>
      <c r="P73" s="673">
        <v>8.0191363894222406E-2</v>
      </c>
      <c r="Q73" s="673">
        <v>6.5129075145092141E-2</v>
      </c>
      <c r="R73" s="673">
        <v>7.6451191674004576E-2</v>
      </c>
      <c r="S73" s="673">
        <v>8.2097623667626657E-2</v>
      </c>
      <c r="T73" s="1426">
        <f>O73/P73-1</f>
        <v>0.59844479763457392</v>
      </c>
      <c r="U73" s="1428">
        <f t="shared" si="44"/>
        <v>0.2312682732800222</v>
      </c>
      <c r="V73" s="1428"/>
      <c r="W73" s="928"/>
      <c r="X73" s="1821"/>
      <c r="Y73" s="1821"/>
    </row>
    <row r="74" spans="2:25" s="855" customFormat="1" ht="12.95" hidden="1" customHeight="1" outlineLevel="1">
      <c r="B74" s="1229" t="s">
        <v>354</v>
      </c>
      <c r="C74" s="673">
        <v>9.1429197622211092E-2</v>
      </c>
      <c r="D74" s="673">
        <v>8.2629106456841087E-2</v>
      </c>
      <c r="E74" s="673">
        <v>9.172645819188012E-2</v>
      </c>
      <c r="F74" s="673">
        <v>8.8894460479657225E-2</v>
      </c>
      <c r="G74" s="673">
        <v>9.2085648046896881E-2</v>
      </c>
      <c r="H74" s="673">
        <v>8.9301862675133514E-2</v>
      </c>
      <c r="I74" s="673">
        <v>9.2543924758469953E-2</v>
      </c>
      <c r="J74" s="673">
        <v>9.2816413613999907E-2</v>
      </c>
      <c r="K74" s="673">
        <v>9.0080719813544083E-2</v>
      </c>
      <c r="L74" s="673">
        <v>9.3423320610407479E-2</v>
      </c>
      <c r="M74" s="673">
        <v>9.0691823106758537E-2</v>
      </c>
      <c r="N74" s="673">
        <v>9.4067385178023696E-2</v>
      </c>
      <c r="O74" s="673">
        <f t="shared" si="43"/>
        <v>1.0896903205538235</v>
      </c>
      <c r="P74" s="673">
        <v>1.2833824794042497</v>
      </c>
      <c r="Q74" s="673">
        <v>1.4663601914774345</v>
      </c>
      <c r="R74" s="673">
        <v>1.2779264706166156</v>
      </c>
      <c r="S74" s="673">
        <v>1.4510673800690608</v>
      </c>
      <c r="T74" s="1426">
        <f>O74/P74-1</f>
        <v>-0.15092317524884602</v>
      </c>
      <c r="U74" s="1428">
        <f t="shared" si="44"/>
        <v>-0.12478360578571435</v>
      </c>
      <c r="V74" s="1428"/>
      <c r="W74" s="928"/>
      <c r="X74" s="1821"/>
      <c r="Y74" s="1821"/>
    </row>
    <row r="75" spans="2:25" s="855" customFormat="1" ht="12.95" hidden="1" customHeight="1" outlineLevel="1">
      <c r="B75" s="1229" t="s">
        <v>355</v>
      </c>
      <c r="C75" s="673">
        <v>0.33555601112123584</v>
      </c>
      <c r="D75" s="673">
        <v>0.30325863166531658</v>
      </c>
      <c r="E75" s="673">
        <v>0.33664699270716125</v>
      </c>
      <c r="F75" s="673">
        <v>0.32625322484599478</v>
      </c>
      <c r="G75" s="673">
        <v>0.33796526212348782</v>
      </c>
      <c r="H75" s="673">
        <v>0.32774843927630104</v>
      </c>
      <c r="I75" s="673">
        <v>0.33964719206845606</v>
      </c>
      <c r="J75" s="673">
        <v>0.34064725852222105</v>
      </c>
      <c r="K75" s="673">
        <v>0.33060693745188674</v>
      </c>
      <c r="L75" s="673">
        <v>0.34287467926015192</v>
      </c>
      <c r="M75" s="673">
        <v>0.33284975909734626</v>
      </c>
      <c r="N75" s="673">
        <v>0.34523847269632363</v>
      </c>
      <c r="O75" s="673">
        <f t="shared" si="43"/>
        <v>3.9992928608358826</v>
      </c>
      <c r="P75" s="673">
        <v>3.0113885653952459</v>
      </c>
      <c r="Q75" s="673">
        <v>0.39677286030310194</v>
      </c>
      <c r="R75" s="673">
        <v>3.1249344550068739E-2</v>
      </c>
      <c r="S75" s="673">
        <v>0.53414378839034871</v>
      </c>
      <c r="T75" s="1426"/>
      <c r="U75" s="1428">
        <f t="shared" si="44"/>
        <v>6.5897040011627608</v>
      </c>
      <c r="V75" s="1428"/>
      <c r="W75" s="928"/>
      <c r="X75" s="1821"/>
      <c r="Y75" s="1821"/>
    </row>
    <row r="76" spans="2:25" s="855" customFormat="1" ht="12.95" hidden="1" customHeight="1" outlineLevel="1">
      <c r="B76" s="1229" t="s">
        <v>356</v>
      </c>
      <c r="C76" s="673">
        <v>0</v>
      </c>
      <c r="D76" s="673">
        <v>0</v>
      </c>
      <c r="E76" s="673">
        <v>0</v>
      </c>
      <c r="F76" s="673">
        <v>0</v>
      </c>
      <c r="G76" s="673">
        <v>0</v>
      </c>
      <c r="H76" s="673">
        <v>0</v>
      </c>
      <c r="I76" s="673">
        <v>0</v>
      </c>
      <c r="J76" s="673">
        <v>0</v>
      </c>
      <c r="K76" s="673">
        <v>0</v>
      </c>
      <c r="L76" s="673">
        <v>0</v>
      </c>
      <c r="M76" s="673">
        <v>0</v>
      </c>
      <c r="N76" s="673">
        <v>0</v>
      </c>
      <c r="O76" s="673">
        <f t="shared" si="43"/>
        <v>0</v>
      </c>
      <c r="P76" s="673">
        <v>0</v>
      </c>
      <c r="Q76" s="673">
        <v>0</v>
      </c>
      <c r="R76" s="673">
        <v>0</v>
      </c>
      <c r="S76" s="673">
        <v>0</v>
      </c>
      <c r="T76" s="1426"/>
      <c r="U76" s="1428"/>
      <c r="V76" s="1428"/>
      <c r="W76" s="928"/>
      <c r="X76" s="1821"/>
      <c r="Y76" s="1821"/>
    </row>
    <row r="77" spans="2:25" s="855" customFormat="1" ht="12.95" hidden="1" customHeight="1" outlineLevel="1">
      <c r="B77" s="1229"/>
      <c r="C77" s="673"/>
      <c r="D77" s="673"/>
      <c r="E77" s="673"/>
      <c r="F77" s="673"/>
      <c r="G77" s="673"/>
      <c r="H77" s="673"/>
      <c r="I77" s="673"/>
      <c r="J77" s="673"/>
      <c r="K77" s="673"/>
      <c r="L77" s="673"/>
      <c r="M77" s="673"/>
      <c r="N77" s="673"/>
      <c r="O77" s="673"/>
      <c r="P77" s="673"/>
      <c r="Q77" s="1164"/>
      <c r="R77" s="673"/>
      <c r="S77" s="673"/>
      <c r="T77" s="1426"/>
      <c r="U77" s="1428"/>
      <c r="V77" s="1428"/>
      <c r="W77" s="928"/>
      <c r="X77" s="1821"/>
      <c r="Y77" s="1821"/>
    </row>
    <row r="78" spans="2:25" s="852" customFormat="1" ht="12.95" hidden="1" customHeight="1" outlineLevel="1">
      <c r="B78" s="856" t="s">
        <v>248</v>
      </c>
      <c r="C78" s="673">
        <f>SUM(C79:C83)</f>
        <v>5.6060755752555185</v>
      </c>
      <c r="D78" s="673">
        <f t="shared" ref="D78:N78" si="45">SUM(D79:D83)</f>
        <v>5.0792192731641634</v>
      </c>
      <c r="E78" s="673">
        <f t="shared" si="45"/>
        <v>5.6418683192569112</v>
      </c>
      <c r="F78" s="673">
        <f t="shared" si="45"/>
        <v>5.4785343507542414</v>
      </c>
      <c r="G78" s="673">
        <f t="shared" si="45"/>
        <v>5.6851931868940087</v>
      </c>
      <c r="H78" s="673">
        <f t="shared" si="45"/>
        <v>5.5276834811508735</v>
      </c>
      <c r="I78" s="673">
        <f t="shared" si="45"/>
        <v>5.7404833679659228</v>
      </c>
      <c r="J78" s="673">
        <f t="shared" si="45"/>
        <v>5.7733504890848888</v>
      </c>
      <c r="K78" s="673">
        <f t="shared" si="45"/>
        <v>5.6216645469225925</v>
      </c>
      <c r="L78" s="673">
        <f t="shared" si="45"/>
        <v>5.8465632229934688</v>
      </c>
      <c r="M78" s="673">
        <f t="shared" si="45"/>
        <v>5.6954031689913673</v>
      </c>
      <c r="N78" s="673">
        <f t="shared" si="45"/>
        <v>5.9242564895924232</v>
      </c>
      <c r="O78" s="659">
        <f t="shared" ref="O78:O83" si="46">SUM(C78,D78,E78,F78,G78,H78,I78,J78,K78,L78,M78,N78)</f>
        <v>67.620295472026385</v>
      </c>
      <c r="P78" s="659">
        <v>54.872734737792626</v>
      </c>
      <c r="Q78" s="659">
        <v>23.317179185747623</v>
      </c>
      <c r="R78" s="659">
        <v>19.144891368855816</v>
      </c>
      <c r="S78" s="659">
        <v>71.132472260738723</v>
      </c>
      <c r="T78" s="1426">
        <f>O78/P78-1</f>
        <v>0.23231138005327256</v>
      </c>
      <c r="U78" s="1428">
        <f t="shared" ref="U78:U82" si="47">P78/Q78-1</f>
        <v>1.3533178820932594</v>
      </c>
      <c r="V78" s="1428"/>
      <c r="W78" s="927"/>
      <c r="X78" s="1822"/>
      <c r="Y78" s="1822"/>
    </row>
    <row r="79" spans="2:25" s="855" customFormat="1" ht="12.95" hidden="1" customHeight="1" outlineLevel="1">
      <c r="B79" s="1229" t="s">
        <v>352</v>
      </c>
      <c r="C79" s="673">
        <v>3.8566496598467044E-3</v>
      </c>
      <c r="D79" s="673">
        <v>3.8671976606454461E-3</v>
      </c>
      <c r="E79" s="673">
        <v>3.8813184675836861E-3</v>
      </c>
      <c r="F79" s="673">
        <v>3.8941210993264138E-3</v>
      </c>
      <c r="G79" s="673">
        <v>3.9111266102658752E-3</v>
      </c>
      <c r="H79" s="673">
        <v>3.9290635552391255E-3</v>
      </c>
      <c r="I79" s="673">
        <v>3.9491576888603924E-3</v>
      </c>
      <c r="J79" s="673">
        <v>3.9717707626192944E-3</v>
      </c>
      <c r="K79" s="673">
        <v>3.995865309189898E-3</v>
      </c>
      <c r="L79" s="673">
        <v>4.0221362450823025E-3</v>
      </c>
      <c r="M79" s="673">
        <v>4.0482789930589656E-3</v>
      </c>
      <c r="N79" s="673">
        <v>4.0755853285124339E-3</v>
      </c>
      <c r="O79" s="673">
        <f t="shared" si="46"/>
        <v>4.7402271380230537E-2</v>
      </c>
      <c r="P79" s="673">
        <v>4.7321492972714825E-2</v>
      </c>
      <c r="Q79" s="673">
        <v>4.8703424539022405E-2</v>
      </c>
      <c r="R79" s="673">
        <v>0.10438893339918495</v>
      </c>
      <c r="S79" s="673">
        <v>5.1887931776407069E-2</v>
      </c>
      <c r="T79" s="1426">
        <f>O79/P79-1</f>
        <v>1.7070130809755391E-3</v>
      </c>
      <c r="U79" s="1428">
        <f t="shared" si="47"/>
        <v>-2.8374422936119026E-2</v>
      </c>
      <c r="V79" s="1428"/>
      <c r="W79" s="928"/>
      <c r="X79" s="1821"/>
      <c r="Y79" s="1821"/>
    </row>
    <row r="80" spans="2:25" s="855" customFormat="1" ht="12.95" hidden="1" customHeight="1" outlineLevel="1">
      <c r="B80" s="1229" t="s">
        <v>353</v>
      </c>
      <c r="C80" s="673">
        <v>1.5749445753134458E-2</v>
      </c>
      <c r="D80" s="673">
        <v>1.570820894634458E-2</v>
      </c>
      <c r="E80" s="673">
        <v>1.578403367633226E-2</v>
      </c>
      <c r="F80" s="673">
        <v>1.5851888549029018E-2</v>
      </c>
      <c r="G80" s="673">
        <v>1.590112938560494E-2</v>
      </c>
      <c r="H80" s="673">
        <v>1.5983657586826031E-2</v>
      </c>
      <c r="I80" s="673">
        <v>1.6064153170295754E-2</v>
      </c>
      <c r="J80" s="673">
        <v>1.6152964550913033E-2</v>
      </c>
      <c r="K80" s="673">
        <v>1.6255061937240921E-2</v>
      </c>
      <c r="L80" s="673">
        <v>1.6359463133170368E-2</v>
      </c>
      <c r="M80" s="673">
        <v>1.6467641967762334E-2</v>
      </c>
      <c r="N80" s="673">
        <v>1.6576724896027659E-2</v>
      </c>
      <c r="O80" s="673">
        <f t="shared" si="46"/>
        <v>0.19285437355268134</v>
      </c>
      <c r="P80" s="673">
        <v>0.22232422979797417</v>
      </c>
      <c r="Q80" s="673">
        <v>0.28384498092457194</v>
      </c>
      <c r="R80" s="673">
        <v>0.46576623593454336</v>
      </c>
      <c r="S80" s="673">
        <v>0.11913244466521114</v>
      </c>
      <c r="T80" s="1426">
        <f>O80/P80-1</f>
        <v>-0.13255350652545639</v>
      </c>
      <c r="U80" s="1428">
        <f t="shared" si="47"/>
        <v>-0.21674066924208213</v>
      </c>
      <c r="V80" s="1428"/>
      <c r="W80" s="928"/>
      <c r="X80" s="1821"/>
      <c r="Y80" s="1821"/>
    </row>
    <row r="81" spans="2:25" s="855" customFormat="1" ht="12.95" hidden="1" customHeight="1" outlineLevel="1">
      <c r="B81" s="1229" t="s">
        <v>354</v>
      </c>
      <c r="C81" s="673">
        <v>1.1570017605422367</v>
      </c>
      <c r="D81" s="673">
        <v>1.0478920331429755</v>
      </c>
      <c r="E81" s="673">
        <v>1.1644024467594287</v>
      </c>
      <c r="F81" s="673">
        <v>1.1305579926420661</v>
      </c>
      <c r="G81" s="673">
        <v>1.1733449426052034</v>
      </c>
      <c r="H81" s="673">
        <v>1.1407026367882105</v>
      </c>
      <c r="I81" s="673">
        <v>1.1847543338567088</v>
      </c>
      <c r="J81" s="673">
        <v>1.1915382962224688</v>
      </c>
      <c r="K81" s="673">
        <v>1.1600968094205455</v>
      </c>
      <c r="L81" s="673">
        <v>1.2066480305825702</v>
      </c>
      <c r="M81" s="673">
        <v>1.1753137756397622</v>
      </c>
      <c r="N81" s="673">
        <v>1.2226828507198209</v>
      </c>
      <c r="O81" s="673">
        <f t="shared" si="46"/>
        <v>13.954935908921996</v>
      </c>
      <c r="P81" s="673">
        <v>15.756080586730125</v>
      </c>
      <c r="Q81" s="673">
        <v>18.07936271834501</v>
      </c>
      <c r="R81" s="673">
        <v>18.180008089207202</v>
      </c>
      <c r="S81" s="673">
        <v>19.758895993948439</v>
      </c>
      <c r="T81" s="1426">
        <f>O81/P81-1</f>
        <v>-0.11431425905025294</v>
      </c>
      <c r="U81" s="1428">
        <f t="shared" si="47"/>
        <v>-0.1285046474153354</v>
      </c>
      <c r="V81" s="1428"/>
      <c r="W81" s="928"/>
      <c r="X81" s="1821"/>
      <c r="Y81" s="1821"/>
    </row>
    <row r="82" spans="2:25" s="855" customFormat="1" ht="12.95" hidden="1" customHeight="1" outlineLevel="1">
      <c r="B82" s="1229" t="s">
        <v>355</v>
      </c>
      <c r="C82" s="673">
        <v>4.4294677193003009</v>
      </c>
      <c r="D82" s="673">
        <v>4.0117518334141975</v>
      </c>
      <c r="E82" s="673">
        <v>4.4578005203535671</v>
      </c>
      <c r="F82" s="673">
        <v>4.32823034846382</v>
      </c>
      <c r="G82" s="673">
        <v>4.4920359882929342</v>
      </c>
      <c r="H82" s="673">
        <v>4.3670681232205979</v>
      </c>
      <c r="I82" s="673">
        <v>4.5357157232500578</v>
      </c>
      <c r="J82" s="673">
        <v>4.5616874575488877</v>
      </c>
      <c r="K82" s="673">
        <v>4.441316810255616</v>
      </c>
      <c r="L82" s="673">
        <v>4.6195335930326458</v>
      </c>
      <c r="M82" s="673">
        <v>4.4995734723907841</v>
      </c>
      <c r="N82" s="673">
        <v>4.6809213286480622</v>
      </c>
      <c r="O82" s="673">
        <f t="shared" si="46"/>
        <v>53.425102918171461</v>
      </c>
      <c r="P82" s="673">
        <v>38.847008428291815</v>
      </c>
      <c r="Q82" s="673">
        <v>4.905268061939017</v>
      </c>
      <c r="R82" s="673">
        <v>0.39472811031488553</v>
      </c>
      <c r="S82" s="673">
        <v>6.0061501742746435</v>
      </c>
      <c r="T82" s="1426"/>
      <c r="U82" s="1428">
        <f t="shared" si="47"/>
        <v>6.9194465904348297</v>
      </c>
      <c r="V82" s="1428"/>
      <c r="W82" s="928"/>
      <c r="X82" s="1821"/>
      <c r="Y82" s="1821"/>
    </row>
    <row r="83" spans="2:25" s="855" customFormat="1" ht="12.95" hidden="1" customHeight="1" outlineLevel="1">
      <c r="B83" s="1229" t="s">
        <v>356</v>
      </c>
      <c r="C83" s="673">
        <v>0</v>
      </c>
      <c r="D83" s="673">
        <v>0</v>
      </c>
      <c r="E83" s="673">
        <v>0</v>
      </c>
      <c r="F83" s="673">
        <v>0</v>
      </c>
      <c r="G83" s="673">
        <v>0</v>
      </c>
      <c r="H83" s="673">
        <v>0</v>
      </c>
      <c r="I83" s="673">
        <v>0</v>
      </c>
      <c r="J83" s="673">
        <v>0</v>
      </c>
      <c r="K83" s="673">
        <v>0</v>
      </c>
      <c r="L83" s="673">
        <v>0</v>
      </c>
      <c r="M83" s="673">
        <v>0</v>
      </c>
      <c r="N83" s="673">
        <v>0</v>
      </c>
      <c r="O83" s="673">
        <f t="shared" si="46"/>
        <v>0</v>
      </c>
      <c r="P83" s="673">
        <v>0</v>
      </c>
      <c r="Q83" s="673">
        <v>0</v>
      </c>
      <c r="R83" s="673">
        <v>0</v>
      </c>
      <c r="S83" s="673">
        <v>0</v>
      </c>
      <c r="T83" s="1426"/>
      <c r="U83" s="1428"/>
      <c r="V83" s="1428"/>
      <c r="W83" s="928"/>
      <c r="X83" s="1821"/>
      <c r="Y83" s="1821"/>
    </row>
    <row r="84" spans="2:25" ht="3.75" customHeight="1" collapsed="1">
      <c r="B84" s="257"/>
      <c r="C84" s="683"/>
      <c r="D84" s="683"/>
      <c r="E84" s="683"/>
      <c r="F84" s="683"/>
      <c r="G84" s="683"/>
      <c r="H84" s="683"/>
      <c r="I84" s="683"/>
      <c r="J84" s="683"/>
      <c r="K84" s="683"/>
      <c r="L84" s="683"/>
      <c r="M84" s="683"/>
      <c r="N84" s="683"/>
      <c r="O84" s="679">
        <v>0</v>
      </c>
      <c r="P84" s="679">
        <v>0</v>
      </c>
      <c r="Q84" s="673">
        <v>0</v>
      </c>
      <c r="R84" s="679"/>
      <c r="S84" s="679"/>
      <c r="T84" s="1435" t="str">
        <f>+IFERROR(O84/R84-1,"")</f>
        <v/>
      </c>
      <c r="U84" s="1436"/>
      <c r="V84" s="1436"/>
      <c r="W84" s="660"/>
    </row>
    <row r="85" spans="2:25" ht="6.75" customHeight="1">
      <c r="B85"/>
      <c r="C85"/>
      <c r="D85"/>
      <c r="E85"/>
      <c r="F85"/>
      <c r="G85"/>
      <c r="H85"/>
      <c r="I85"/>
      <c r="J85"/>
      <c r="K85"/>
      <c r="L85"/>
      <c r="M85"/>
      <c r="N85"/>
      <c r="O85" s="916"/>
      <c r="P85" s="916"/>
      <c r="Q85" s="1437"/>
      <c r="R85" s="916"/>
      <c r="S85" s="916"/>
      <c r="T85" s="916"/>
      <c r="U85" s="673"/>
      <c r="W85" s="660"/>
    </row>
    <row r="86" spans="2:25" ht="3.75" customHeight="1">
      <c r="O86" s="910"/>
      <c r="P86" s="910"/>
      <c r="Q86" s="910"/>
    </row>
    <row r="87" spans="2:25" ht="22.5" customHeight="1"/>
  </sheetData>
  <mergeCells count="3">
    <mergeCell ref="B1:O1"/>
    <mergeCell ref="O3:S3"/>
    <mergeCell ref="T3:V3"/>
  </mergeCells>
  <printOptions horizontalCentered="1"/>
  <pageMargins left="0.15748031496063" right="0.15748031496063" top="0.511811023622047" bottom="0.55118110236220497" header="0.15748031496063" footer="0.196850393700787"/>
  <pageSetup paperSize="9" scale="58" orientation="landscape" horizontalDpi="300" verticalDpi="300" r:id="rId1"/>
  <headerFooter alignWithMargins="0">
    <oddFooter xml:space="preserve">&amp;LMoov Bénin&amp;C&amp;P/&amp;N&amp;RTBG &amp;D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A1:AA62"/>
  <sheetViews>
    <sheetView showGridLines="0" view="pageBreakPreview" zoomScale="70" zoomScaleNormal="75" zoomScaleSheetLayoutView="70" workbookViewId="0">
      <pane xSplit="2" ySplit="5" topLeftCell="C6" activePane="bottomRight" state="frozen"/>
      <selection pane="bottomRight" activeCell="N13" sqref="N13"/>
      <selection pane="bottomLeft" activeCell="O7" sqref="O7"/>
      <selection pane="topRight" activeCell="O7" sqref="O7"/>
    </sheetView>
  </sheetViews>
  <sheetFormatPr defaultColWidth="11.42578125" defaultRowHeight="12.75"/>
  <cols>
    <col min="1" max="1" width="27.85546875" bestFit="1" customWidth="1"/>
    <col min="2" max="2" width="16.85546875" customWidth="1"/>
    <col min="3" max="7" width="11.7109375" style="106" customWidth="1"/>
    <col min="8" max="9" width="12.5703125" style="106" customWidth="1"/>
    <col min="10" max="10" width="11.7109375" style="106" customWidth="1"/>
    <col min="11" max="11" width="14.85546875" style="106" customWidth="1"/>
    <col min="12" max="12" width="12.28515625" style="106" customWidth="1"/>
    <col min="13" max="13" width="13.85546875" style="106" customWidth="1"/>
    <col min="14" max="14" width="13.42578125" style="106" customWidth="1"/>
    <col min="15" max="15" width="13.28515625" style="106" bestFit="1" customWidth="1"/>
    <col min="16" max="16" width="15.5703125" style="106" bestFit="1" customWidth="1"/>
    <col min="17" max="17" width="11.7109375" style="1198" bestFit="1" customWidth="1"/>
    <col min="18" max="18" width="11.7109375" style="1200" bestFit="1" customWidth="1"/>
    <col min="19" max="19" width="12.5703125" style="1200" customWidth="1"/>
    <col min="20" max="20" width="11.7109375" style="1202" customWidth="1"/>
    <col min="21" max="21" width="11.5703125" style="1185" customWidth="1"/>
    <col min="22" max="24" width="0" hidden="1" customWidth="1"/>
  </cols>
  <sheetData>
    <row r="1" spans="1:24" ht="6.75" customHeight="1">
      <c r="Q1" s="106"/>
      <c r="R1" s="106"/>
      <c r="S1" s="106"/>
      <c r="T1" s="106"/>
      <c r="U1" s="106"/>
    </row>
    <row r="2" spans="1:24" ht="24" thickBot="1">
      <c r="A2" s="187" t="s">
        <v>358</v>
      </c>
      <c r="B2" s="235"/>
      <c r="C2" s="651"/>
      <c r="D2" s="651"/>
      <c r="E2" s="651"/>
      <c r="F2" s="651"/>
      <c r="G2" s="651"/>
      <c r="H2" s="651"/>
      <c r="I2" s="651"/>
      <c r="J2" s="651"/>
      <c r="K2" s="651"/>
      <c r="L2" s="651"/>
      <c r="M2" s="651"/>
      <c r="N2" s="651"/>
      <c r="O2" s="651"/>
      <c r="P2" s="651"/>
      <c r="Q2" s="651"/>
      <c r="R2" s="651"/>
      <c r="S2" s="651"/>
      <c r="T2" s="651"/>
      <c r="U2" s="651"/>
    </row>
    <row r="3" spans="1:24">
      <c r="Q3" s="106"/>
      <c r="R3" s="106"/>
      <c r="S3" s="106"/>
      <c r="T3" s="106"/>
      <c r="U3" s="106"/>
      <c r="V3" s="2104"/>
    </row>
    <row r="4" spans="1:24" s="215" customFormat="1">
      <c r="C4" s="877" t="s">
        <v>128</v>
      </c>
      <c r="D4" s="877" t="s">
        <v>129</v>
      </c>
      <c r="E4" s="877" t="s">
        <v>130</v>
      </c>
      <c r="F4" s="877" t="s">
        <v>131</v>
      </c>
      <c r="G4" s="877" t="s">
        <v>71</v>
      </c>
      <c r="H4" s="877" t="s">
        <v>72</v>
      </c>
      <c r="I4" s="877" t="s">
        <v>132</v>
      </c>
      <c r="J4" s="877" t="s">
        <v>311</v>
      </c>
      <c r="K4" s="877" t="s">
        <v>166</v>
      </c>
      <c r="L4" s="877" t="s">
        <v>167</v>
      </c>
      <c r="M4" s="877" t="s">
        <v>168</v>
      </c>
      <c r="N4" s="877" t="s">
        <v>169</v>
      </c>
      <c r="O4" s="2276" t="s">
        <v>79</v>
      </c>
      <c r="P4" s="2277"/>
      <c r="Q4" s="2277"/>
      <c r="R4" s="2277"/>
      <c r="S4" s="2278"/>
      <c r="T4" s="2276" t="s">
        <v>80</v>
      </c>
      <c r="U4" s="2277"/>
      <c r="V4" s="2277"/>
    </row>
    <row r="5" spans="1:24" s="217" customFormat="1" ht="62.25" customHeight="1">
      <c r="B5" s="218" t="s">
        <v>81</v>
      </c>
      <c r="C5" s="1368" t="s">
        <v>82</v>
      </c>
      <c r="D5" s="1368" t="s">
        <v>82</v>
      </c>
      <c r="E5" s="1368" t="s">
        <v>82</v>
      </c>
      <c r="F5" s="1368" t="s">
        <v>82</v>
      </c>
      <c r="G5" s="1368" t="s">
        <v>82</v>
      </c>
      <c r="H5" s="1368" t="s">
        <v>82</v>
      </c>
      <c r="I5" s="1368" t="s">
        <v>82</v>
      </c>
      <c r="J5" s="1368" t="s">
        <v>82</v>
      </c>
      <c r="K5" s="1368" t="s">
        <v>82</v>
      </c>
      <c r="L5" s="1368" t="s">
        <v>82</v>
      </c>
      <c r="M5" s="1368" t="s">
        <v>82</v>
      </c>
      <c r="N5" s="1368" t="s">
        <v>82</v>
      </c>
      <c r="O5" s="1486" t="s">
        <v>82</v>
      </c>
      <c r="P5" s="1486" t="s">
        <v>359</v>
      </c>
      <c r="Q5" s="1486" t="s">
        <v>360</v>
      </c>
      <c r="R5" s="1370" t="s">
        <v>335</v>
      </c>
      <c r="S5" s="1370" t="s">
        <v>207</v>
      </c>
      <c r="T5" s="1370" t="s">
        <v>336</v>
      </c>
      <c r="U5" s="1370" t="s">
        <v>361</v>
      </c>
      <c r="V5" s="1370" t="s">
        <v>289</v>
      </c>
    </row>
    <row r="6" spans="1:24" ht="5.25" customHeight="1">
      <c r="O6" s="1339"/>
      <c r="P6" s="1339"/>
      <c r="Q6" s="1339"/>
      <c r="R6" s="916"/>
      <c r="S6" s="916"/>
      <c r="T6"/>
      <c r="U6"/>
    </row>
    <row r="7" spans="1:24" ht="15" customHeight="1">
      <c r="A7" s="236" t="s">
        <v>362</v>
      </c>
      <c r="B7" s="237"/>
      <c r="C7" s="1323">
        <f>+(('CA Mobile'!C13+'CA Mobile'!C140)/('Parc Mobile'!C18+'Parc Mobile'!C27))*1000000</f>
        <v>1483.9400724131942</v>
      </c>
      <c r="D7" s="1323">
        <f>+(('CA Mobile'!D13+'CA Mobile'!D140)/('Parc Mobile'!D18+'Parc Mobile'!D27))*1000000</f>
        <v>1361.8496988902411</v>
      </c>
      <c r="E7" s="1323">
        <f>+(('CA Mobile'!E13+'CA Mobile'!E140)/('Parc Mobile'!E18+'Parc Mobile'!E27))*1000000</f>
        <v>1465.764274183779</v>
      </c>
      <c r="F7" s="1323">
        <f>+(('CA Mobile'!F13+'CA Mobile'!F140)/('Parc Mobile'!F18+'Parc Mobile'!F27))*1000000</f>
        <v>1444.1523575526155</v>
      </c>
      <c r="G7" s="1323">
        <f>+(('CA Mobile'!G13+'CA Mobile'!G140)/('Parc Mobile'!G18+'Parc Mobile'!G27))*1000000</f>
        <v>1504.6533517684379</v>
      </c>
      <c r="H7" s="1323">
        <f>+(('CA Mobile'!H13+'CA Mobile'!H140)/('Parc Mobile'!H18+'Parc Mobile'!H27))*1000000</f>
        <v>1450.388196229545</v>
      </c>
      <c r="I7" s="1323">
        <f>+(('CA Mobile'!I13+'CA Mobile'!I140)/('Parc Mobile'!I18+'Parc Mobile'!I27))*1000000</f>
        <v>1466.3249907864301</v>
      </c>
      <c r="J7" s="1323">
        <f>+(('CA Mobile'!J13+'CA Mobile'!J140)/('Parc Mobile'!J18+'Parc Mobile'!J27))*1000000</f>
        <v>1460.2349997676467</v>
      </c>
      <c r="K7" s="1323">
        <f>+(('CA Mobile'!K13+'CA Mobile'!K140)/('Parc Mobile'!K18+'Parc Mobile'!K27))*1000000</f>
        <v>1399.6729198737207</v>
      </c>
      <c r="L7" s="1323">
        <f>+(('CA Mobile'!L13+'CA Mobile'!L140)/('Parc Mobile'!L18+'Parc Mobile'!L27))*1000000</f>
        <v>1457.7168539960137</v>
      </c>
      <c r="M7" s="1323">
        <f>+(('CA Mobile'!M13+'CA Mobile'!M140)/('Parc Mobile'!M18+'Parc Mobile'!M27))*1000000</f>
        <v>1400.8221288352102</v>
      </c>
      <c r="N7" s="1323">
        <f>+(('CA Mobile'!N13+'CA Mobile'!N140)/('Parc Mobile'!N18+'Parc Mobile'!N27))*1000000</f>
        <v>1523.552664559425</v>
      </c>
      <c r="O7" s="1323">
        <f>+(('CA Mobile'!O13+'CA Mobile'!O140)/('Parc Mobile'!O18+'Parc Mobile'!O27))*1000000/12</f>
        <v>1441.4093961923572</v>
      </c>
      <c r="P7" s="1948">
        <v>1465.9020230714414</v>
      </c>
      <c r="Q7" s="1323">
        <v>1527.1441145247152</v>
      </c>
      <c r="R7" s="1319">
        <v>1537.7617502625162</v>
      </c>
      <c r="S7" s="1487">
        <v>1606.0499401971247</v>
      </c>
      <c r="T7" s="2320">
        <f t="shared" ref="T7:U9" si="0">O7/P7-1</f>
        <v>-1.6708229126913832E-2</v>
      </c>
      <c r="U7" s="2320">
        <f t="shared" si="0"/>
        <v>-4.0102365500936266E-2</v>
      </c>
      <c r="V7" s="2321">
        <f>O7/S7-1</f>
        <v>-0.10251271762107206</v>
      </c>
      <c r="W7" s="1221">
        <v>1462.679559803267</v>
      </c>
      <c r="X7" s="773">
        <f>P7-W7</f>
        <v>3.2224632681743515</v>
      </c>
    </row>
    <row r="8" spans="1:24" s="3" customFormat="1" ht="15" customHeight="1">
      <c r="A8" s="238"/>
      <c r="B8" s="239" t="s">
        <v>363</v>
      </c>
      <c r="C8" s="1438">
        <f>+('CA Mobile'!C13/('Parc Mobile'!C18+'Parc Mobile'!C27))*1000000</f>
        <v>1448.431209099027</v>
      </c>
      <c r="D8" s="1438">
        <f>+('CA Mobile'!D13/('Parc Mobile'!D18+'Parc Mobile'!D27))*1000000</f>
        <v>1329.3180132130049</v>
      </c>
      <c r="E8" s="1438">
        <f>+('CA Mobile'!E13/('Parc Mobile'!E18+'Parc Mobile'!E27))*1000000</f>
        <v>1433.0977461049263</v>
      </c>
      <c r="F8" s="1438">
        <f>+('CA Mobile'!F13/('Parc Mobile'!F18+'Parc Mobile'!F27))*1000000</f>
        <v>1412.1512674656362</v>
      </c>
      <c r="G8" s="1438">
        <f>+('CA Mobile'!G13/('Parc Mobile'!G18+'Parc Mobile'!G27))*1000000</f>
        <v>1474.9694890827391</v>
      </c>
      <c r="H8" s="1438">
        <f>+('CA Mobile'!H13/('Parc Mobile'!H18+'Parc Mobile'!H27))*1000000</f>
        <v>1418.9377101256005</v>
      </c>
      <c r="I8" s="1438">
        <f>+('CA Mobile'!I13/('Parc Mobile'!I18+'Parc Mobile'!I27))*1000000</f>
        <v>1434.653345206855</v>
      </c>
      <c r="J8" s="1438">
        <f>+('CA Mobile'!J13/('Parc Mobile'!J18+'Parc Mobile'!J27))*1000000</f>
        <v>1430.6059461959637</v>
      </c>
      <c r="K8" s="1438">
        <f>+('CA Mobile'!K13/('Parc Mobile'!K18+'Parc Mobile'!K27))*1000000</f>
        <v>1370.3553398042609</v>
      </c>
      <c r="L8" s="1438">
        <f>+('CA Mobile'!L13/('Parc Mobile'!L18+'Parc Mobile'!L27))*1000000</f>
        <v>1428.4011451784625</v>
      </c>
      <c r="M8" s="1438">
        <f>+('CA Mobile'!M13/('Parc Mobile'!M18+'Parc Mobile'!M27))*1000000</f>
        <v>1371.4034675873368</v>
      </c>
      <c r="N8" s="1438">
        <f>+('CA Mobile'!N13/('Parc Mobile'!N18+'Parc Mobile'!N27))*1000000</f>
        <v>1491.5228303978749</v>
      </c>
      <c r="O8" s="1438">
        <f>+('CA Mobile'!O13/('Parc Mobile'!O18+'Parc Mobile'!O27))*1000000/12</f>
        <v>1410.3782494354373</v>
      </c>
      <c r="P8" s="1949">
        <v>1428.9725875281904</v>
      </c>
      <c r="Q8" s="1438">
        <v>1483.2194784309559</v>
      </c>
      <c r="R8" s="669">
        <v>1482.4183035914821</v>
      </c>
      <c r="S8" s="1477">
        <v>1567.3696234354827</v>
      </c>
      <c r="T8" s="1877">
        <f t="shared" si="0"/>
        <v>-1.3012382641235387E-2</v>
      </c>
      <c r="U8" s="1877">
        <f t="shared" si="0"/>
        <v>-3.6573744945792686E-2</v>
      </c>
      <c r="V8" s="1964">
        <f>O8/S8-1</f>
        <v>-0.10016231758781924</v>
      </c>
      <c r="W8" s="1782">
        <v>1425.1911281583173</v>
      </c>
      <c r="X8" s="773">
        <f t="shared" ref="X8:X34" si="1">P8-W8</f>
        <v>3.7814593698731187</v>
      </c>
    </row>
    <row r="9" spans="1:24" s="3" customFormat="1" ht="15" customHeight="1">
      <c r="A9" s="206"/>
      <c r="B9" s="207" t="s">
        <v>364</v>
      </c>
      <c r="C9" s="1298">
        <f>('CA Mobile'!C140/('Parc Mobile'!C18+'Parc Mobile'!C27))*1000000</f>
        <v>35.508863314167208</v>
      </c>
      <c r="D9" s="1298">
        <f>('CA Mobile'!D140/('Parc Mobile'!D18+'Parc Mobile'!D27))*1000000</f>
        <v>32.531685677236233</v>
      </c>
      <c r="E9" s="1298">
        <f>('CA Mobile'!E140/('Parc Mobile'!E18+'Parc Mobile'!E27))*1000000</f>
        <v>32.666528078853013</v>
      </c>
      <c r="F9" s="1298">
        <f>('CA Mobile'!F140/('Parc Mobile'!F18+'Parc Mobile'!F27))*1000000</f>
        <v>32.001090086979417</v>
      </c>
      <c r="G9" s="1298">
        <f>('CA Mobile'!G140/('Parc Mobile'!G18+'Parc Mobile'!G27))*1000000</f>
        <v>29.683862685698731</v>
      </c>
      <c r="H9" s="1298">
        <f>('CA Mobile'!H140/('Parc Mobile'!H18+'Parc Mobile'!H27))*1000000</f>
        <v>31.450486103944247</v>
      </c>
      <c r="I9" s="1298">
        <f>('CA Mobile'!I140/('Parc Mobile'!I18+'Parc Mobile'!I27))*1000000</f>
        <v>31.67164557957507</v>
      </c>
      <c r="J9" s="1298">
        <f>('CA Mobile'!J140/('Parc Mobile'!J18+'Parc Mobile'!J27))*1000000</f>
        <v>29.629053571683205</v>
      </c>
      <c r="K9" s="1298">
        <f>('CA Mobile'!K140/('Parc Mobile'!K18+'Parc Mobile'!K27))*1000000</f>
        <v>29.317580069459868</v>
      </c>
      <c r="L9" s="1298">
        <f>+('CA Mobile'!L140/('Parc Mobile'!L18+'Parc Mobile'!L27))*1000000</f>
        <v>29.315708817551361</v>
      </c>
      <c r="M9" s="1298">
        <f>+('CA Mobile'!M140/('Parc Mobile'!M18+'Parc Mobile'!M27))*1000000</f>
        <v>29.418661247873704</v>
      </c>
      <c r="N9" s="1298">
        <f>+('CA Mobile'!N140/('Parc Mobile'!N18+'Parc Mobile'!N27))*1000000</f>
        <v>32.029834161549914</v>
      </c>
      <c r="O9" s="1298">
        <f>+('CA Mobile'!O140/('Parc Mobile'!O18+'Parc Mobile'!O27))*1000000/12</f>
        <v>31.03114675691991</v>
      </c>
      <c r="P9" s="1302">
        <v>36.929435543250641</v>
      </c>
      <c r="Q9" s="1298">
        <v>43.924636093759347</v>
      </c>
      <c r="R9" s="670">
        <v>55.343446671034179</v>
      </c>
      <c r="S9" s="1478">
        <v>38.680316761641969</v>
      </c>
      <c r="T9" s="1877">
        <f t="shared" si="0"/>
        <v>-0.15971781587137535</v>
      </c>
      <c r="U9" s="1877">
        <f t="shared" si="0"/>
        <v>-0.15925460453621287</v>
      </c>
      <c r="V9" s="1964">
        <f>O9/S9-1</f>
        <v>-0.19775355129220384</v>
      </c>
      <c r="W9" s="1782">
        <v>37.488431644949863</v>
      </c>
      <c r="X9" s="773">
        <f t="shared" si="1"/>
        <v>-0.55899610169922198</v>
      </c>
    </row>
    <row r="10" spans="1:24" ht="6.75" customHeight="1">
      <c r="A10" s="240"/>
      <c r="B10" s="205"/>
      <c r="C10" s="1348"/>
      <c r="D10" s="1348"/>
      <c r="E10" s="1348"/>
      <c r="F10" s="1348"/>
      <c r="G10" s="1348"/>
      <c r="H10" s="1348"/>
      <c r="I10" s="1348"/>
      <c r="J10" s="1348"/>
      <c r="K10" s="1348"/>
      <c r="L10" s="1348"/>
      <c r="M10" s="1348"/>
      <c r="N10" s="1348"/>
      <c r="O10" s="1348"/>
      <c r="P10" s="1950"/>
      <c r="Q10" s="1348"/>
      <c r="R10" s="674"/>
      <c r="S10" s="1479"/>
      <c r="T10" s="1877"/>
      <c r="U10" s="1877"/>
      <c r="V10" s="1964"/>
      <c r="W10" s="1225">
        <v>0</v>
      </c>
      <c r="X10" s="773">
        <f t="shared" si="1"/>
        <v>0</v>
      </c>
    </row>
    <row r="11" spans="1:24" ht="15" customHeight="1">
      <c r="A11" s="236" t="s">
        <v>365</v>
      </c>
      <c r="B11" s="237"/>
      <c r="C11" s="1323">
        <f>+C12+C13</f>
        <v>1327.4837013444139</v>
      </c>
      <c r="D11" s="1323">
        <f t="shared" ref="D11:N11" si="2">+D12+D13</f>
        <v>1204.9151353417021</v>
      </c>
      <c r="E11" s="1323">
        <f t="shared" si="2"/>
        <v>1302.3824014955098</v>
      </c>
      <c r="F11" s="1323">
        <f t="shared" si="2"/>
        <v>1275.0462425776518</v>
      </c>
      <c r="G11" s="1323">
        <f t="shared" si="2"/>
        <v>1334.7132311617122</v>
      </c>
      <c r="H11" s="1323">
        <f t="shared" si="2"/>
        <v>1278.9736877408045</v>
      </c>
      <c r="I11" s="1323">
        <f t="shared" si="2"/>
        <v>1285.176997030303</v>
      </c>
      <c r="J11" s="1323">
        <f t="shared" si="2"/>
        <v>1280.8562783880311</v>
      </c>
      <c r="K11" s="1323">
        <f t="shared" si="2"/>
        <v>1224.9443224806596</v>
      </c>
      <c r="L11" s="1323">
        <f t="shared" si="2"/>
        <v>1276.3409322247296</v>
      </c>
      <c r="M11" s="1323">
        <f t="shared" si="2"/>
        <v>1227.7071015235563</v>
      </c>
      <c r="N11" s="1323">
        <f t="shared" si="2"/>
        <v>1336.7786840250908</v>
      </c>
      <c r="O11" s="1323">
        <f>+O12+O13</f>
        <v>1270.4826559343944</v>
      </c>
      <c r="P11" s="1948">
        <v>1296.5351964173055</v>
      </c>
      <c r="Q11" s="1323">
        <v>1384.1111016505799</v>
      </c>
      <c r="R11" s="1319">
        <v>1397.9297106049423</v>
      </c>
      <c r="S11" s="1487">
        <v>1439.5906185627412</v>
      </c>
      <c r="T11" s="2320">
        <f>O11/P11-1</f>
        <v>-2.0093970880930678E-2</v>
      </c>
      <c r="U11" s="2320">
        <f>P11/Q11-1</f>
        <v>-6.3272308941701549E-2</v>
      </c>
      <c r="V11" s="2321">
        <f>O11/S11-1</f>
        <v>-0.11746948087031905</v>
      </c>
      <c r="W11" s="1221">
        <v>1295.2094651174311</v>
      </c>
      <c r="X11" s="773">
        <f t="shared" si="1"/>
        <v>1.3257312998744055</v>
      </c>
    </row>
    <row r="12" spans="1:24" s="3" customFormat="1" ht="15" customHeight="1">
      <c r="A12" s="238"/>
      <c r="B12" s="239" t="s">
        <v>363</v>
      </c>
      <c r="C12" s="1438">
        <f>(('CA Mobile'!C25+'CA Mobile'!C33+'CA Mobile'!C44+'CA Mobile'!C16+'CA Mobile'!C35)/('Parc Mobile'!C18))*1000000</f>
        <v>1292.1044648488644</v>
      </c>
      <c r="D12" s="1438">
        <f>(('CA Mobile'!D25+'CA Mobile'!D33+'CA Mobile'!D44+'CA Mobile'!D16+'CA Mobile'!D35)/('Parc Mobile'!D18))*1000000</f>
        <v>1172.5016777155402</v>
      </c>
      <c r="E12" s="1438">
        <f>(('CA Mobile'!E25+'CA Mobile'!E33+'CA Mobile'!E44+'CA Mobile'!E16+'CA Mobile'!E35)/('Parc Mobile'!E18))*1000000</f>
        <v>1269.8348867471816</v>
      </c>
      <c r="F12" s="1438">
        <f>(('CA Mobile'!F25+'CA Mobile'!F33+'CA Mobile'!F44+'CA Mobile'!F16+'CA Mobile'!F35)/('Parc Mobile'!F18))*1000000</f>
        <v>1243.1614456713044</v>
      </c>
      <c r="G12" s="1438">
        <f>(('CA Mobile'!G25+'CA Mobile'!G33+'CA Mobile'!G44+'CA Mobile'!G16+'CA Mobile'!G35)/('Parc Mobile'!G18))*1000000</f>
        <v>1305.1366431713143</v>
      </c>
      <c r="H12" s="1438">
        <f>(('CA Mobile'!H25+'CA Mobile'!H33+'CA Mobile'!H44+'CA Mobile'!H16+'CA Mobile'!H35)/('Parc Mobile'!H18))*1000000</f>
        <v>1247.6363434698535</v>
      </c>
      <c r="I12" s="1438">
        <f>(('CA Mobile'!I25+'CA Mobile'!I33+'CA Mobile'!I44+'CA Mobile'!I16+'CA Mobile'!I35)/('Parc Mobile'!I18))*1000000</f>
        <v>1253.6190489803587</v>
      </c>
      <c r="J12" s="1438">
        <f>(('CA Mobile'!J25+'CA Mobile'!J33+'CA Mobile'!J44+'CA Mobile'!J16+'CA Mobile'!J35)/('Parc Mobile'!J18))*1000000</f>
        <v>1251.3328955734571</v>
      </c>
      <c r="K12" s="1438">
        <f>(('CA Mobile'!K25+'CA Mobile'!K33+'CA Mobile'!K44+'CA Mobile'!K16+'CA Mobile'!K35)/('Parc Mobile'!K18))*1000000</f>
        <v>1195.7311487313145</v>
      </c>
      <c r="L12" s="1438">
        <f>(('CA Mobile'!L25+'CA Mobile'!L33+'CA Mobile'!L44+'CA Mobile'!L16+'CA Mobile'!L35)/('Parc Mobile'!L18))*1000000</f>
        <v>1247.1296299823186</v>
      </c>
      <c r="M12" s="1438">
        <f>(('CA Mobile'!M25+'CA Mobile'!M33+'CA Mobile'!M44+'CA Mobile'!M16+'CA Mobile'!M35)/('Parc Mobile'!M18))*1000000</f>
        <v>1198.3934082714161</v>
      </c>
      <c r="N12" s="1438">
        <f>(('CA Mobile'!N25+'CA Mobile'!N33+'CA Mobile'!N44+'CA Mobile'!N16+'CA Mobile'!N35)/('Parc Mobile'!N18))*1000000</f>
        <v>1304.8636881381528</v>
      </c>
      <c r="O12" s="1438">
        <f>(('CA Mobile'!O25+'CA Mobile'!O33+'CA Mobile'!O44+'CA Mobile'!O16+'CA Mobile'!O35)/('Parc Mobile'!O18))*1000000/12</f>
        <v>1239.5643255979319</v>
      </c>
      <c r="P12" s="1949">
        <v>1259.7303823462144</v>
      </c>
      <c r="Q12" s="1438">
        <v>1340.4696768568808</v>
      </c>
      <c r="R12" s="669">
        <v>1342.9741831630965</v>
      </c>
      <c r="S12" s="1477">
        <v>1400.9925449827144</v>
      </c>
      <c r="T12" s="1877">
        <f>O12/P12-1</f>
        <v>-1.6008232420911983E-2</v>
      </c>
      <c r="U12" s="1877">
        <f t="shared" ref="U12:U33" si="3">P12/Q12-1</f>
        <v>-6.0232093201826875E-2</v>
      </c>
      <c r="V12" s="1964">
        <f>O12/S12-1</f>
        <v>-0.11522418157248249</v>
      </c>
      <c r="W12" s="1217">
        <v>1257.8517453844372</v>
      </c>
      <c r="X12" s="773">
        <f t="shared" si="1"/>
        <v>1.878636961777147</v>
      </c>
    </row>
    <row r="13" spans="1:24" s="3" customFormat="1" ht="15" customHeight="1">
      <c r="A13" s="206"/>
      <c r="B13" s="207" t="s">
        <v>364</v>
      </c>
      <c r="C13" s="1298">
        <f>+(('CA Mobile'!C142+'CA Mobile'!C147+'CA Mobile'!C152+'CA Mobile'!C157)/('Parc Mobile'!C18))*1000000</f>
        <v>35.379236495549456</v>
      </c>
      <c r="D13" s="1298">
        <f>+(('CA Mobile'!D142+'CA Mobile'!D147+'CA Mobile'!D152+'CA Mobile'!D157)/('Parc Mobile'!D18))*1000000</f>
        <v>32.413457626161879</v>
      </c>
      <c r="E13" s="1298">
        <f>+(('CA Mobile'!E142+'CA Mobile'!E147+'CA Mobile'!E152+'CA Mobile'!E157)/('Parc Mobile'!E18))*1000000</f>
        <v>32.547514748328126</v>
      </c>
      <c r="F13" s="1298">
        <f>+(('CA Mobile'!F142+'CA Mobile'!F147+'CA Mobile'!F152+'CA Mobile'!F157)/('Parc Mobile'!F18))*1000000</f>
        <v>31.884796906347539</v>
      </c>
      <c r="G13" s="1298">
        <f>+(('CA Mobile'!G142+'CA Mobile'!G147+'CA Mobile'!G152+'CA Mobile'!G157)/('Parc Mobile'!G18))*1000000</f>
        <v>29.576587990397996</v>
      </c>
      <c r="H13" s="1298">
        <f>+(('CA Mobile'!H142+'CA Mobile'!H147+'CA Mobile'!H152+'CA Mobile'!H157)/('Parc Mobile'!H18))*1000000</f>
        <v>31.337344270950894</v>
      </c>
      <c r="I13" s="1298">
        <f>+(('CA Mobile'!I142+'CA Mobile'!I147+'CA Mobile'!I152+'CA Mobile'!I157)/('Parc Mobile'!I18))*1000000</f>
        <v>31.557948049944343</v>
      </c>
      <c r="J13" s="1298">
        <f>+(('CA Mobile'!J142+'CA Mobile'!J147+'CA Mobile'!J152+'CA Mobile'!J157)/('Parc Mobile'!J18))*1000000</f>
        <v>29.523382814573921</v>
      </c>
      <c r="K13" s="1298">
        <f>+(('CA Mobile'!K142+'CA Mobile'!K147+'CA Mobile'!K152+'CA Mobile'!K157)/('Parc Mobile'!K18))*1000000</f>
        <v>29.213173749344989</v>
      </c>
      <c r="L13" s="1298">
        <f>+(('CA Mobile'!L142+'CA Mobile'!L147+'CA Mobile'!L152+'CA Mobile'!L157)/('Parc Mobile'!L18))*1000000</f>
        <v>29.21130224241087</v>
      </c>
      <c r="M13" s="1298">
        <f>+(('CA Mobile'!M142+'CA Mobile'!M147+'CA Mobile'!M152+'CA Mobile'!M157)/('Parc Mobile'!M18))*1000000</f>
        <v>29.313693252140244</v>
      </c>
      <c r="N13" s="1298">
        <f>+(('CA Mobile'!N142+'CA Mobile'!N147+'CA Mobile'!N152+'CA Mobile'!N157)/('Parc Mobile'!N18))*1000000</f>
        <v>31.914995886937863</v>
      </c>
      <c r="O13" s="1298">
        <f>+(('CA Mobile'!O142+'CA Mobile'!O147+'CA Mobile'!O152+'CA Mobile'!O157)/('Parc Mobile'!O18))*1000000/12</f>
        <v>30.918330336462631</v>
      </c>
      <c r="P13" s="1302">
        <v>36.804814071091258</v>
      </c>
      <c r="Q13" s="1298">
        <v>43.641424793696636</v>
      </c>
      <c r="R13" s="670">
        <v>54.95552744184571</v>
      </c>
      <c r="S13" s="1478">
        <v>38.598073580026771</v>
      </c>
      <c r="T13" s="1877">
        <f>O13/P13-1</f>
        <v>-0.15993787451985064</v>
      </c>
      <c r="U13" s="1877">
        <f t="shared" si="3"/>
        <v>-0.15665415954964024</v>
      </c>
      <c r="V13" s="1964">
        <f>O13/S13-1</f>
        <v>-0.19896700874569428</v>
      </c>
      <c r="W13" s="1217">
        <v>37.35771973299402</v>
      </c>
      <c r="X13" s="773">
        <f t="shared" si="1"/>
        <v>-0.5529056619027628</v>
      </c>
    </row>
    <row r="14" spans="1:24" ht="6" customHeight="1">
      <c r="A14" s="240"/>
      <c r="B14" s="241"/>
      <c r="C14" s="1348"/>
      <c r="D14" s="1348"/>
      <c r="E14" s="1348"/>
      <c r="F14" s="1348"/>
      <c r="G14" s="1348"/>
      <c r="H14" s="1348"/>
      <c r="I14" s="1348"/>
      <c r="J14" s="1348"/>
      <c r="K14" s="1348"/>
      <c r="L14" s="1348"/>
      <c r="M14" s="1348"/>
      <c r="N14" s="1348"/>
      <c r="O14" s="1348"/>
      <c r="P14" s="1950"/>
      <c r="Q14" s="1348"/>
      <c r="R14" s="674"/>
      <c r="S14" s="1479"/>
      <c r="T14" s="1877"/>
      <c r="U14" s="1877"/>
      <c r="V14" s="1964"/>
      <c r="W14" s="1221"/>
      <c r="X14" s="773">
        <f t="shared" si="1"/>
        <v>0</v>
      </c>
    </row>
    <row r="15" spans="1:24" ht="15" customHeight="1">
      <c r="A15" s="236" t="s">
        <v>366</v>
      </c>
      <c r="B15" s="237"/>
      <c r="C15" s="1323">
        <f t="shared" ref="C15:N15" si="4">+C16+C17</f>
        <v>4628.9377876628332</v>
      </c>
      <c r="D15" s="1323">
        <f t="shared" si="4"/>
        <v>4441.5931507730702</v>
      </c>
      <c r="E15" s="1323">
        <f t="shared" si="4"/>
        <v>4660.7860282655611</v>
      </c>
      <c r="F15" s="1323">
        <f t="shared" si="4"/>
        <v>4651.6903566500168</v>
      </c>
      <c r="G15" s="1323">
        <f t="shared" si="4"/>
        <v>4554.8506359075509</v>
      </c>
      <c r="H15" s="1323">
        <f t="shared" si="4"/>
        <v>4636.1469096613182</v>
      </c>
      <c r="I15" s="1323">
        <f t="shared" si="4"/>
        <v>4662.7933048151199</v>
      </c>
      <c r="J15" s="1323">
        <f t="shared" si="4"/>
        <v>4675.4561657632148</v>
      </c>
      <c r="K15" s="1323">
        <f t="shared" si="4"/>
        <v>4608.6331914818556</v>
      </c>
      <c r="L15" s="1323">
        <f t="shared" si="4"/>
        <v>4681.69346668653</v>
      </c>
      <c r="M15" s="1323">
        <f t="shared" si="4"/>
        <v>4591.2929467304757</v>
      </c>
      <c r="N15" s="1323">
        <f t="shared" si="4"/>
        <v>4660.8268040487228</v>
      </c>
      <c r="O15" s="1323">
        <f t="shared" ref="O15" si="5">+O16+O17</f>
        <v>4599.4003870557017</v>
      </c>
      <c r="P15" s="1948">
        <v>4748.3329493924475</v>
      </c>
      <c r="Q15" s="1323">
        <v>6052.8443925619031</v>
      </c>
      <c r="R15" s="1319">
        <v>6035.1803239834953</v>
      </c>
      <c r="S15" s="1487">
        <v>5535.8352238764046</v>
      </c>
      <c r="T15" s="2320">
        <f>O15/P15-1</f>
        <v>-3.1365231529478566E-2</v>
      </c>
      <c r="U15" s="2320">
        <f t="shared" si="3"/>
        <v>-0.21552039975990744</v>
      </c>
      <c r="V15" s="2321">
        <f>O15/S15-1</f>
        <v>-0.16915872654261832</v>
      </c>
      <c r="W15" s="1221">
        <v>4712.3817444590013</v>
      </c>
      <c r="X15" s="773">
        <f t="shared" si="1"/>
        <v>35.951204933446206</v>
      </c>
    </row>
    <row r="16" spans="1:24" s="3" customFormat="1" ht="15" customHeight="1">
      <c r="A16" s="238"/>
      <c r="B16" s="239" t="s">
        <v>363</v>
      </c>
      <c r="C16" s="1438">
        <f>+(('CA Mobile'!C47+'CA Mobile'!C133)/('Parc Mobile'!C27))*1000000</f>
        <v>4585.1148344096719</v>
      </c>
      <c r="D16" s="1438">
        <f>+(('CA Mobile'!D47+'CA Mobile'!D133)/('Parc Mobile'!D27))*1000000</f>
        <v>4401.4865515920746</v>
      </c>
      <c r="E16" s="1438">
        <f>+(('CA Mobile'!E47+'CA Mobile'!E133)/('Parc Mobile'!E27))*1000000</f>
        <v>4620.4897702549906</v>
      </c>
      <c r="F16" s="1438">
        <f>+(('CA Mobile'!F47+'CA Mobile'!F133)/('Parc Mobile'!F27))*1000000</f>
        <v>4612.2384206058096</v>
      </c>
      <c r="G16" s="1438">
        <f>+(('CA Mobile'!G47+'CA Mobile'!G133)/('Parc Mobile'!G27))*1000000</f>
        <v>4518.3027615767596</v>
      </c>
      <c r="H16" s="1438">
        <f>+(('CA Mobile'!H47+'CA Mobile'!H133)/('Parc Mobile'!H27))*1000000</f>
        <v>4597.4647583596416</v>
      </c>
      <c r="I16" s="1438">
        <f>+(('CA Mobile'!I47+'CA Mobile'!I133)/('Parc Mobile'!I27))*1000000</f>
        <v>4623.8580604554591</v>
      </c>
      <c r="J16" s="1438">
        <f>+(('CA Mobile'!J47+'CA Mobile'!J133)/('Parc Mobile'!J27))*1000000</f>
        <v>4639.086588776976</v>
      </c>
      <c r="K16" s="1438">
        <f>+(('CA Mobile'!K47+'CA Mobile'!K133)/('Parc Mobile'!K27))*1000000</f>
        <v>4572.6580114912213</v>
      </c>
      <c r="L16" s="1438">
        <f>+(('CA Mobile'!L47+'CA Mobile'!L133)/('Parc Mobile'!L27))*1000000</f>
        <v>4645.7200395532209</v>
      </c>
      <c r="M16" s="1438">
        <f>+(('CA Mobile'!M47+'CA Mobile'!M133)/('Parc Mobile'!M27))*1000000</f>
        <v>4555.1778853977539</v>
      </c>
      <c r="N16" s="1438">
        <f>+(('CA Mobile'!N47+'CA Mobile'!N133)/('Parc Mobile'!N27))*1000000</f>
        <v>4621.4626580633403</v>
      </c>
      <c r="O16" s="1438">
        <f>+(('CA Mobile'!O47+'CA Mobile'!O133)/('Parc Mobile'!O27))*1000000/12</f>
        <v>4561.1404176080459</v>
      </c>
      <c r="P16" s="1949">
        <v>4703.412604479835</v>
      </c>
      <c r="Q16" s="1438">
        <v>5287.0770392270051</v>
      </c>
      <c r="R16" s="669">
        <v>5932.6670206030612</v>
      </c>
      <c r="S16" s="1477">
        <v>5491.810339511746</v>
      </c>
      <c r="T16" s="1877">
        <f>O16/P16-1</f>
        <v>-3.0248714887628592E-2</v>
      </c>
      <c r="U16" s="1877">
        <f t="shared" si="3"/>
        <v>-0.11039453944338673</v>
      </c>
      <c r="V16" s="1964">
        <f>O16/S16-1</f>
        <v>-0.16946505147999014</v>
      </c>
      <c r="W16" s="1217">
        <v>4666.4532751665502</v>
      </c>
      <c r="X16" s="773">
        <f t="shared" si="1"/>
        <v>36.959329313284798</v>
      </c>
    </row>
    <row r="17" spans="1:27" s="3" customFormat="1" ht="15" customHeight="1">
      <c r="A17" s="206"/>
      <c r="B17" s="207" t="s">
        <v>364</v>
      </c>
      <c r="C17" s="1298">
        <f>+(('CA Mobile'!C140-('CA Mobile'!C142+'CA Mobile'!C147+'CA Mobile'!C152+'CA Mobile'!C157))/('Parc Mobile'!C27))*1000000</f>
        <v>43.8229532531616</v>
      </c>
      <c r="D17" s="1298">
        <f>+(('CA Mobile'!D140-('CA Mobile'!D142+'CA Mobile'!D147+'CA Mobile'!D152+'CA Mobile'!D157))/('Parc Mobile'!D27))*1000000</f>
        <v>40.106599180995794</v>
      </c>
      <c r="E17" s="1298">
        <f>+(('CA Mobile'!E140-('CA Mobile'!E142+'CA Mobile'!E147+'CA Mobile'!E152+'CA Mobile'!E157))/('Parc Mobile'!E27))*1000000</f>
        <v>40.296258010570625</v>
      </c>
      <c r="F17" s="1298">
        <f>+(('CA Mobile'!F140-('CA Mobile'!F142+'CA Mobile'!F147+'CA Mobile'!F152+'CA Mobile'!F157))/('Parc Mobile'!F27))*1000000</f>
        <v>39.451936044206953</v>
      </c>
      <c r="G17" s="1298">
        <f>+(('CA Mobile'!G140-('CA Mobile'!G142+'CA Mobile'!G147+'CA Mobile'!G152+'CA Mobile'!G157))/('Parc Mobile'!G27))*1000000</f>
        <v>36.54787433079116</v>
      </c>
      <c r="H17" s="1298">
        <f>+(('CA Mobile'!H140-('CA Mobile'!H142+'CA Mobile'!H147+'CA Mobile'!H152+'CA Mobile'!H157))/('Parc Mobile'!H27))*1000000</f>
        <v>38.682151301676441</v>
      </c>
      <c r="I17" s="1298">
        <f>+(('CA Mobile'!I140-('CA Mobile'!I142+'CA Mobile'!I147+'CA Mobile'!I152+'CA Mobile'!I157))/('Parc Mobile'!I27))*1000000</f>
        <v>38.935244359660778</v>
      </c>
      <c r="J17" s="1298">
        <f>+(('CA Mobile'!J140-('CA Mobile'!J142+'CA Mobile'!J147+'CA Mobile'!J152+'CA Mobile'!J157))/('Parc Mobile'!J27))*1000000</f>
        <v>36.369576986238684</v>
      </c>
      <c r="K17" s="1298">
        <f>+(('CA Mobile'!K140-('CA Mobile'!K142+'CA Mobile'!K147+'CA Mobile'!K152+'CA Mobile'!K157))/('Parc Mobile'!K27))*1000000</f>
        <v>35.975179990634047</v>
      </c>
      <c r="L17" s="1298">
        <f>+(('CA Mobile'!L140-('CA Mobile'!L142+'CA Mobile'!L147+'CA Mobile'!L152+'CA Mobile'!L157))/('Parc Mobile'!L27))*1000000</f>
        <v>35.973427133309201</v>
      </c>
      <c r="M17" s="1298">
        <f>+(('CA Mobile'!M140-('CA Mobile'!M142+'CA Mobile'!M147+'CA Mobile'!M152+'CA Mobile'!M157))/('Parc Mobile'!M27))*1000000</f>
        <v>36.115061332721687</v>
      </c>
      <c r="N17" s="1298">
        <f>+(('CA Mobile'!N140-('CA Mobile'!N142+'CA Mobile'!N147+'CA Mobile'!N152+'CA Mobile'!N157))/('Parc Mobile'!N27))*1000000</f>
        <v>39.364145985382187</v>
      </c>
      <c r="O17" s="1298">
        <f>+(('CA Mobile'!O140-('CA Mobile'!O142+'CA Mobile'!O147+'CA Mobile'!O152+'CA Mobile'!O157))/('Parc Mobile'!O27))*1000000/12</f>
        <v>38.259969447655749</v>
      </c>
      <c r="P17" s="1302">
        <v>44.920344912612194</v>
      </c>
      <c r="Q17" s="1298">
        <v>765.7673533348983</v>
      </c>
      <c r="R17" s="670">
        <v>102.5133033804339</v>
      </c>
      <c r="S17" s="1478">
        <v>44.024884364658526</v>
      </c>
      <c r="T17" s="1877">
        <f>O17/P17-1</f>
        <v>-0.14827079974371316</v>
      </c>
      <c r="U17" s="1877">
        <f t="shared" si="3"/>
        <v>-0.94133943590440994</v>
      </c>
      <c r="V17" s="1964">
        <f>O17/S17-1</f>
        <v>-0.13094673615158037</v>
      </c>
      <c r="W17" s="1217">
        <v>45.928469292451531</v>
      </c>
      <c r="X17" s="773">
        <f t="shared" si="1"/>
        <v>-1.0081243798393373</v>
      </c>
    </row>
    <row r="18" spans="1:27" ht="8.25" customHeight="1">
      <c r="A18" s="240"/>
      <c r="B18" s="205"/>
      <c r="C18" s="1348"/>
      <c r="D18" s="1348"/>
      <c r="E18" s="1348"/>
      <c r="F18" s="1348"/>
      <c r="G18" s="1348"/>
      <c r="H18" s="1348"/>
      <c r="I18" s="1348"/>
      <c r="J18" s="1348"/>
      <c r="K18" s="1348"/>
      <c r="L18" s="1348"/>
      <c r="M18" s="1348"/>
      <c r="N18" s="1348"/>
      <c r="O18" s="1348"/>
      <c r="P18" s="1950"/>
      <c r="Q18" s="1348"/>
      <c r="R18" s="674"/>
      <c r="S18" s="1479"/>
      <c r="T18" s="1446"/>
      <c r="U18" s="1877"/>
      <c r="V18" s="1964"/>
      <c r="W18" s="1776"/>
      <c r="X18" s="773">
        <f t="shared" si="1"/>
        <v>0</v>
      </c>
    </row>
    <row r="19" spans="1:27" ht="15" customHeight="1">
      <c r="A19" s="236" t="s">
        <v>367</v>
      </c>
      <c r="B19" s="237"/>
      <c r="C19" s="1323">
        <f>SUM('Trafic mobile'!C6,'Trafic mobile'!C54)/(SUM('Parc Mobile'!C18,'Parc Mobile'!C27)/1000000)</f>
        <v>43.6712903479606</v>
      </c>
      <c r="D19" s="1323">
        <f>SUM('Trafic mobile'!D6,'Trafic mobile'!D54)/(SUM('Parc Mobile'!D18,'Parc Mobile'!D27)/1000000)</f>
        <v>39.61733608403177</v>
      </c>
      <c r="E19" s="1323">
        <f>SUM('Trafic mobile'!E6,'Trafic mobile'!E54)/(SUM('Parc Mobile'!E18,'Parc Mobile'!E27)/1000000)</f>
        <v>42.386381676868197</v>
      </c>
      <c r="F19" s="1323">
        <f>SUM('Trafic mobile'!F6,'Trafic mobile'!F54)/(SUM('Parc Mobile'!F18,'Parc Mobile'!F27)/1000000)</f>
        <v>41.19220366200873</v>
      </c>
      <c r="G19" s="1323">
        <f>SUM('Trafic mobile'!G6,'Trafic mobile'!G54)/(SUM('Parc Mobile'!G18,'Parc Mobile'!G27)/1000000)</f>
        <v>42.068656730632121</v>
      </c>
      <c r="H19" s="1323">
        <f>SUM('Trafic mobile'!H6,'Trafic mobile'!H54)/(SUM('Parc Mobile'!H18,'Parc Mobile'!H27)/1000000)</f>
        <v>40.353476357627443</v>
      </c>
      <c r="I19" s="1323">
        <f>SUM('Trafic mobile'!I6,'Trafic mobile'!I54)/(SUM('Parc Mobile'!I18,'Parc Mobile'!I27)/1000000)</f>
        <v>39.985902422756517</v>
      </c>
      <c r="J19" s="1323">
        <f>SUM('Trafic mobile'!J6,'Trafic mobile'!J54)/(SUM('Parc Mobile'!J18,'Parc Mobile'!J27)/1000000)</f>
        <v>38.902424257751512</v>
      </c>
      <c r="K19" s="1323">
        <f>SUM('Trafic mobile'!K6,'Trafic mobile'!K54)/(SUM('Parc Mobile'!K18,'Parc Mobile'!K27)/1000000)</f>
        <v>37.232354074036834</v>
      </c>
      <c r="L19" s="1323">
        <f>SUM('Trafic mobile'!L6,'Trafic mobile'!L54)/(SUM('Parc Mobile'!L18,'Parc Mobile'!L27)/1000000)</f>
        <v>38.680405718702524</v>
      </c>
      <c r="M19" s="1323">
        <f>SUM('Trafic mobile'!M6,'Trafic mobile'!M54)/(SUM('Parc Mobile'!M18,'Parc Mobile'!M27)/1000000)</f>
        <v>37.57471485861273</v>
      </c>
      <c r="N19" s="1323">
        <f>SUM('Trafic mobile'!N6,'Trafic mobile'!N54)/(SUM('Parc Mobile'!N18,'Parc Mobile'!N27)/1000000)</f>
        <v>40.184105804902373</v>
      </c>
      <c r="O19" s="1948">
        <f>SUM('Trafic mobile'!O6,'Trafic mobile'!O54)/(SUM('Parc Mobile'!O18,'Parc Mobile'!O27)/1000000)/12</f>
        <v>39.850487253557581</v>
      </c>
      <c r="P19" s="1948">
        <v>40.320391527039561</v>
      </c>
      <c r="Q19" s="1323">
        <v>42.298644714870271</v>
      </c>
      <c r="R19" s="1319">
        <v>45.817453478556786</v>
      </c>
      <c r="S19" s="1487">
        <v>40.920526370497093</v>
      </c>
      <c r="T19" s="2322">
        <f t="shared" ref="T19:T25" si="6">O19/P19-1</f>
        <v>-1.1654258693565844E-2</v>
      </c>
      <c r="U19" s="2320">
        <f t="shared" si="3"/>
        <v>-4.676871330431176E-2</v>
      </c>
      <c r="V19" s="2321">
        <f t="shared" ref="V19:V24" si="7">O19/S19-1</f>
        <v>-2.6149202169378438E-2</v>
      </c>
      <c r="W19" s="1776">
        <v>40.905010099420998</v>
      </c>
      <c r="X19" s="773">
        <f t="shared" si="1"/>
        <v>-0.58461857238143722</v>
      </c>
    </row>
    <row r="20" spans="1:27" s="3" customFormat="1" ht="15" customHeight="1">
      <c r="A20" s="238"/>
      <c r="B20" s="239" t="s">
        <v>368</v>
      </c>
      <c r="C20" s="1439">
        <f>SUM('Trafic mobile'!C6)/(SUM('Parc Mobile'!C18,'Parc Mobile'!C27)/1000000)</f>
        <v>27.523694983999082</v>
      </c>
      <c r="D20" s="1439">
        <f>SUM('Trafic mobile'!D6)/(SUM('Parc Mobile'!D18,'Parc Mobile'!D27)/1000000)</f>
        <v>25.054753173220309</v>
      </c>
      <c r="E20" s="1439">
        <f>SUM('Trafic mobile'!E6)/(SUM('Parc Mobile'!E18,'Parc Mobile'!E27)/1000000)</f>
        <v>26.26466137790165</v>
      </c>
      <c r="F20" s="1439">
        <f>SUM('Trafic mobile'!F6)/(SUM('Parc Mobile'!F18,'Parc Mobile'!F27)/1000000)</f>
        <v>25.595879402357198</v>
      </c>
      <c r="G20" s="1439">
        <f>SUM('Trafic mobile'!G6)/(SUM('Parc Mobile'!G18,'Parc Mobile'!G27)/1000000)</f>
        <v>25.973367630787401</v>
      </c>
      <c r="H20" s="1439">
        <f>SUM('Trafic mobile'!H6)/(SUM('Parc Mobile'!H18,'Parc Mobile'!H27)/1000000)</f>
        <v>24.760598464449323</v>
      </c>
      <c r="I20" s="1439">
        <f>SUM('Trafic mobile'!I6)/(SUM('Parc Mobile'!I18,'Parc Mobile'!I27)/1000000)</f>
        <v>23.870864911468029</v>
      </c>
      <c r="J20" s="1439">
        <f>SUM('Trafic mobile'!J6)/(SUM('Parc Mobile'!J18,'Parc Mobile'!J27)/1000000)</f>
        <v>22.805446142235862</v>
      </c>
      <c r="K20" s="1439">
        <f>SUM('Trafic mobile'!K6)/(SUM('Parc Mobile'!K18,'Parc Mobile'!K27)/1000000)</f>
        <v>21.657790779274265</v>
      </c>
      <c r="L20" s="1439">
        <f>SUM('Trafic mobile'!L6)/(SUM('Parc Mobile'!L18,'Parc Mobile'!L27)/1000000)</f>
        <v>22.586093019179494</v>
      </c>
      <c r="M20" s="1439">
        <f>SUM('Trafic mobile'!M6)/(SUM('Parc Mobile'!M18,'Parc Mobile'!M27)/1000000)</f>
        <v>21.999435969778844</v>
      </c>
      <c r="N20" s="1439">
        <f>SUM('Trafic mobile'!N6)/(SUM('Parc Mobile'!N18,'Parc Mobile'!N27)/1000000)</f>
        <v>24.065327521211401</v>
      </c>
      <c r="O20" s="1963">
        <f>(SUM('Trafic mobile'!O6)/(SUM('Parc Mobile'!O18,'Parc Mobile'!O27)/1000000))/12</f>
        <v>24.153086227133784</v>
      </c>
      <c r="P20" s="1951">
        <v>25.085167920413031</v>
      </c>
      <c r="Q20" s="1439">
        <v>28.334170016960655</v>
      </c>
      <c r="R20" s="681">
        <v>31.611787440472852</v>
      </c>
      <c r="S20" s="1480">
        <v>25.616244350428804</v>
      </c>
      <c r="T20" s="1877">
        <f t="shared" si="6"/>
        <v>-3.7156685426082636E-2</v>
      </c>
      <c r="U20" s="1877">
        <f t="shared" si="3"/>
        <v>-0.11466727610523941</v>
      </c>
      <c r="V20" s="1964">
        <f t="shared" si="7"/>
        <v>-5.7118370018613862E-2</v>
      </c>
      <c r="W20" s="1217">
        <v>25.193706646713377</v>
      </c>
      <c r="X20" s="773">
        <f t="shared" si="1"/>
        <v>-0.10853872630034544</v>
      </c>
    </row>
    <row r="21" spans="1:27" s="3" customFormat="1" ht="15" customHeight="1">
      <c r="A21" s="206"/>
      <c r="B21" s="252" t="s">
        <v>271</v>
      </c>
      <c r="C21" s="1298">
        <f>SUM('Trafic mobile'!C8)/('Parc Mobile'!C18/1000000)</f>
        <v>25.865848528827538</v>
      </c>
      <c r="D21" s="1298">
        <f>SUM('Trafic mobile'!D8)/('Parc Mobile'!D18/1000000)</f>
        <v>23.478021422630668</v>
      </c>
      <c r="E21" s="1298">
        <f>SUM('Trafic mobile'!E8)/('Parc Mobile'!E18/1000000)</f>
        <v>24.475275464480511</v>
      </c>
      <c r="F21" s="1298">
        <f>SUM('Trafic mobile'!F8)/('Parc Mobile'!F18/1000000)</f>
        <v>24.004558582250905</v>
      </c>
      <c r="G21" s="1298">
        <f>SUM('Trafic mobile'!G8)/('Parc Mobile'!G18/1000000)</f>
        <v>24.759568449650935</v>
      </c>
      <c r="H21" s="1298">
        <f>SUM('Trafic mobile'!H8)/('Parc Mobile'!H18/1000000)</f>
        <v>23.145820893046903</v>
      </c>
      <c r="I21" s="1298">
        <f>SUM('Trafic mobile'!I8)/('Parc Mobile'!I18/1000000)</f>
        <v>22.393445524813025</v>
      </c>
      <c r="J21" s="1298">
        <f>SUM('Trafic mobile'!J8)/('Parc Mobile'!J18/1000000)</f>
        <v>21.448488005506682</v>
      </c>
      <c r="K21" s="1298">
        <f>SUM('Trafic mobile'!K8)/('Parc Mobile'!K18/1000000)</f>
        <v>20.278594452451046</v>
      </c>
      <c r="L21" s="1298">
        <f>SUM('Trafic mobile'!L8)/('Parc Mobile'!L18/1000000)</f>
        <v>21.149188986884724</v>
      </c>
      <c r="M21" s="1298">
        <f>SUM('Trafic mobile'!M8)/('Parc Mobile'!M18/1000000)</f>
        <v>20.601448851573952</v>
      </c>
      <c r="N21" s="1298">
        <f>SUM('Trafic mobile'!N8)/('Parc Mobile'!N18/1000000)</f>
        <v>23.087682300087067</v>
      </c>
      <c r="O21" s="1962">
        <f>(SUM('Trafic mobile'!O8)/('Parc Mobile'!O18/1000000))/12</f>
        <v>22.70917448521762</v>
      </c>
      <c r="P21" s="1302">
        <v>23.472889455432369</v>
      </c>
      <c r="Q21" s="1298">
        <v>26.640832376302388</v>
      </c>
      <c r="R21" s="670">
        <v>29.743152685809974</v>
      </c>
      <c r="S21" s="1478">
        <v>24.087423710791839</v>
      </c>
      <c r="T21" s="1877">
        <f t="shared" si="6"/>
        <v>-3.2536044259263597E-2</v>
      </c>
      <c r="U21" s="1877">
        <f t="shared" si="3"/>
        <v>-0.11891306082793318</v>
      </c>
      <c r="V21" s="1964">
        <f t="shared" si="7"/>
        <v>-5.7218623382986555E-2</v>
      </c>
      <c r="W21" s="1217">
        <v>23.572139720848625</v>
      </c>
      <c r="X21" s="773">
        <f t="shared" si="1"/>
        <v>-9.9250265416255701E-2</v>
      </c>
    </row>
    <row r="22" spans="1:27" s="3" customFormat="1" ht="15" customHeight="1">
      <c r="A22" s="206"/>
      <c r="B22" s="252" t="s">
        <v>272</v>
      </c>
      <c r="C22" s="1298">
        <f>SUM('Trafic mobile'!C17)/('Parc Mobile'!C27/1000000)</f>
        <v>133.85573861752968</v>
      </c>
      <c r="D22" s="1298">
        <f>SUM('Trafic mobile'!D17)/('Parc Mobile'!D27/1000000)</f>
        <v>126.07652018041321</v>
      </c>
      <c r="E22" s="1298">
        <f>SUM('Trafic mobile'!E17)/('Parc Mobile'!E27/1000000)</f>
        <v>140.97896441279275</v>
      </c>
      <c r="F22" s="1298">
        <f>SUM('Trafic mobile'!F17)/('Parc Mobile'!F27/1000000)</f>
        <v>127.55100896987037</v>
      </c>
      <c r="G22" s="1298">
        <f>SUM('Trafic mobile'!G17)/('Parc Mobile'!G27/1000000)</f>
        <v>103.63876384345154</v>
      </c>
      <c r="H22" s="1298">
        <f>SUM('Trafic mobile'!H17)/('Parc Mobile'!H27/1000000)</f>
        <v>127.9720319037126</v>
      </c>
      <c r="I22" s="1298">
        <f>SUM('Trafic mobile'!I17)/('Parc Mobile'!I27/1000000)</f>
        <v>118.25621953998665</v>
      </c>
      <c r="J22" s="1298">
        <f>SUM('Trafic mobile'!J17)/('Parc Mobile'!J27/1000000)</f>
        <v>109.36305529928129</v>
      </c>
      <c r="K22" s="1298">
        <f>SUM('Trafic mobile'!K17)/('Parc Mobile'!K27/1000000)</f>
        <v>109.60397398579681</v>
      </c>
      <c r="L22" s="1298">
        <f>SUM('Trafic mobile'!L17)/('Parc Mobile'!L27/1000000)</f>
        <v>114.21348603462941</v>
      </c>
      <c r="M22" s="1298">
        <f>SUM('Trafic mobile'!M17)/('Parc Mobile'!M27/1000000)</f>
        <v>111.18358197114223</v>
      </c>
      <c r="N22" s="1298">
        <f>SUM('Trafic mobile'!N17)/('Parc Mobile'!N27/1000000)</f>
        <v>86.504047791332567</v>
      </c>
      <c r="O22" s="1962">
        <f>(SUM('Trafic mobile'!O17)/('Parc Mobile'!O27/1000000))/12</f>
        <v>116.67314599392733</v>
      </c>
      <c r="P22" s="1302">
        <v>127.36437252271629</v>
      </c>
      <c r="Q22" s="1298">
        <v>147.25356797836477</v>
      </c>
      <c r="R22" s="670">
        <v>176.53004826483959</v>
      </c>
      <c r="S22" s="1478">
        <v>124.96655036919884</v>
      </c>
      <c r="T22" s="1877">
        <f t="shared" si="6"/>
        <v>-8.3942050017810965E-2</v>
      </c>
      <c r="U22" s="1877">
        <f t="shared" si="3"/>
        <v>-0.13506766408927151</v>
      </c>
      <c r="V22" s="1964">
        <f t="shared" si="7"/>
        <v>-6.6364994078572437E-2</v>
      </c>
      <c r="W22" s="1217">
        <v>129.89790458442891</v>
      </c>
      <c r="X22" s="773">
        <f t="shared" si="1"/>
        <v>-2.53353206171262</v>
      </c>
    </row>
    <row r="23" spans="1:27" s="3" customFormat="1" ht="15" customHeight="1">
      <c r="A23" s="206"/>
      <c r="B23" s="207" t="s">
        <v>369</v>
      </c>
      <c r="C23" s="1440">
        <f>+'Trafic mobile'!C54/(SUM('Parc Mobile'!C18,'Parc Mobile'!C27)/1000000)</f>
        <v>16.147595363961521</v>
      </c>
      <c r="D23" s="1440">
        <f>+'Trafic mobile'!D54/(SUM('Parc Mobile'!D18,'Parc Mobile'!D27)/1000000)</f>
        <v>14.562582910811459</v>
      </c>
      <c r="E23" s="1440">
        <f>+'Trafic mobile'!E54/(SUM('Parc Mobile'!E18,'Parc Mobile'!E27)/1000000)</f>
        <v>16.121720298966554</v>
      </c>
      <c r="F23" s="1440">
        <f>+'Trafic mobile'!F54/(SUM('Parc Mobile'!F18,'Parc Mobile'!F27)/1000000)</f>
        <v>15.59632425965153</v>
      </c>
      <c r="G23" s="1440">
        <f>+'Trafic mobile'!G54/(SUM('Parc Mobile'!G18,'Parc Mobile'!G27)/1000000)</f>
        <v>16.095289099844717</v>
      </c>
      <c r="H23" s="1440">
        <f>+'Trafic mobile'!H54/(SUM('Parc Mobile'!H18,'Parc Mobile'!H27)/1000000)</f>
        <v>15.592877893178118</v>
      </c>
      <c r="I23" s="1440">
        <f>+'Trafic mobile'!I54/(SUM('Parc Mobile'!I18,'Parc Mobile'!I27)/1000000)</f>
        <v>16.115037511288488</v>
      </c>
      <c r="J23" s="1440">
        <f>+'Trafic mobile'!J54/(SUM('Parc Mobile'!J18,'Parc Mobile'!J27)/1000000)</f>
        <v>16.096978115515657</v>
      </c>
      <c r="K23" s="1440">
        <f>+'Trafic mobile'!K54/(SUM('Parc Mobile'!K18,'Parc Mobile'!K27)/1000000)</f>
        <v>15.574563294762566</v>
      </c>
      <c r="L23" s="1440">
        <f>+'Trafic mobile'!L54/(SUM('Parc Mobile'!L18,'Parc Mobile'!L27)/1000000)</f>
        <v>16.094312699523027</v>
      </c>
      <c r="M23" s="1440">
        <f>+'Trafic mobile'!M54/(SUM('Parc Mobile'!M18,'Parc Mobile'!M27)/1000000)</f>
        <v>15.575278888833889</v>
      </c>
      <c r="N23" s="1440">
        <f>+'Trafic mobile'!N54/(SUM('Parc Mobile'!N18,'Parc Mobile'!N27)/1000000)</f>
        <v>16.118778283690972</v>
      </c>
      <c r="O23" s="1440">
        <f>(+'Trafic mobile'!O54/(SUM('Parc Mobile'!O18,'Parc Mobile'!O27)/1000000))/12</f>
        <v>15.697401026423798</v>
      </c>
      <c r="P23" s="1303">
        <v>15.235223606626526</v>
      </c>
      <c r="Q23" s="1441">
        <v>13.964474697909608</v>
      </c>
      <c r="R23" s="682">
        <v>14.205666038083926</v>
      </c>
      <c r="S23" s="1481">
        <v>15.304282020068294</v>
      </c>
      <c r="T23" s="1877">
        <f t="shared" si="6"/>
        <v>3.0336110038860831E-2</v>
      </c>
      <c r="U23" s="1877">
        <f t="shared" si="3"/>
        <v>9.0998690334348264E-2</v>
      </c>
      <c r="V23" s="1964">
        <f t="shared" si="7"/>
        <v>2.5686863705204344E-2</v>
      </c>
      <c r="W23" s="1217">
        <v>15.71130345270762</v>
      </c>
      <c r="X23" s="773">
        <f t="shared" si="1"/>
        <v>-0.47607984608109355</v>
      </c>
    </row>
    <row r="24" spans="1:27" s="3" customFormat="1" ht="15" customHeight="1">
      <c r="A24" s="206"/>
      <c r="B24" s="252" t="s">
        <v>271</v>
      </c>
      <c r="C24" s="1298">
        <f>+'Trafic mobile'!C56/('Parc Mobile'!C18/1000000)</f>
        <v>15.385642646069252</v>
      </c>
      <c r="D24" s="1298">
        <f>+'Trafic mobile'!D56/('Parc Mobile'!D18/1000000)</f>
        <v>13.873125343189198</v>
      </c>
      <c r="E24" s="1298">
        <f>+'Trafic mobile'!E56/('Parc Mobile'!E18/1000000)</f>
        <v>15.359236871525109</v>
      </c>
      <c r="F24" s="1298">
        <f>+'Trafic mobile'!F56/('Parc Mobile'!F18/1000000)</f>
        <v>14.857916556167613</v>
      </c>
      <c r="G24" s="1298">
        <f>+'Trafic mobile'!G56/('Parc Mobile'!G18/1000000)</f>
        <v>15.331181276120375</v>
      </c>
      <c r="H24" s="1298">
        <f>+'Trafic mobile'!H56/('Parc Mobile'!H18/1000000)</f>
        <v>14.852938964582918</v>
      </c>
      <c r="I24" s="1298">
        <f>+'Trafic mobile'!I56/('Parc Mobile'!I18/1000000)</f>
        <v>15.350353391881217</v>
      </c>
      <c r="J24" s="1298">
        <f>+'Trafic mobile'!J56/('Parc Mobile'!J18/1000000)</f>
        <v>15.331030183365316</v>
      </c>
      <c r="K24" s="1298">
        <f>+'Trafic mobile'!K56/('Parc Mobile'!K18/1000000)</f>
        <v>14.833118340618531</v>
      </c>
      <c r="L24" s="1298">
        <f>+'Trafic mobile'!L56/('Parc Mobile'!L18/1000000)</f>
        <v>15.328477239215058</v>
      </c>
      <c r="M24" s="1298">
        <f>+'Trafic mobile'!M56/('Parc Mobile'!M18/1000000)</f>
        <v>14.834577852849842</v>
      </c>
      <c r="N24" s="1298">
        <f>+'Trafic mobile'!N56/('Parc Mobile'!N18/1000000)</f>
        <v>15.354932805592069</v>
      </c>
      <c r="O24" s="1298">
        <f>(+'Trafic mobile'!O56/('Parc Mobile'!O18/1000000))/12</f>
        <v>14.952174162319571</v>
      </c>
      <c r="P24" s="1302">
        <v>14.601229836345695</v>
      </c>
      <c r="Q24" s="1298">
        <v>13.731367410118045</v>
      </c>
      <c r="R24" s="670">
        <v>14.059439492004996</v>
      </c>
      <c r="S24" s="1478">
        <v>14.468085339473715</v>
      </c>
      <c r="T24" s="1877">
        <f t="shared" si="6"/>
        <v>2.4035257982193858E-2</v>
      </c>
      <c r="U24" s="1877">
        <f t="shared" si="3"/>
        <v>6.3348565386626143E-2</v>
      </c>
      <c r="V24" s="1964">
        <f t="shared" si="7"/>
        <v>3.3459079863532581E-2</v>
      </c>
      <c r="W24" s="1217">
        <v>15.089016385827209</v>
      </c>
      <c r="X24" s="773">
        <f t="shared" si="1"/>
        <v>-0.48778654948151434</v>
      </c>
    </row>
    <row r="25" spans="1:27" s="3" customFormat="1" ht="15" customHeight="1">
      <c r="A25" s="206"/>
      <c r="B25" s="252" t="s">
        <v>272</v>
      </c>
      <c r="C25" s="1298">
        <f>+'Trafic mobile'!C63/('Parc Mobile'!C27/1000000)</f>
        <v>65.018218691514846</v>
      </c>
      <c r="D25" s="1298">
        <f>+'Trafic mobile'!D63/('Parc Mobile'!D27/1000000)</f>
        <v>58.736375778009922</v>
      </c>
      <c r="E25" s="1298">
        <f>+'Trafic mobile'!E63/('Parc Mobile'!E27/1000000)</f>
        <v>65.003157387833767</v>
      </c>
      <c r="F25" s="1298">
        <f>+'Trafic mobile'!F63/('Parc Mobile'!F27/1000000)</f>
        <v>62.90573674966344</v>
      </c>
      <c r="G25" s="1298">
        <f>+'Trafic mobile'!G63/('Parc Mobile'!G27/1000000)</f>
        <v>64.987015013833158</v>
      </c>
      <c r="H25" s="1298">
        <f>+'Trafic mobile'!H63/('Parc Mobile'!H27/1000000)</f>
        <v>62.887414819088235</v>
      </c>
      <c r="I25" s="1298">
        <f>+'Trafic mobile'!I63/('Parc Mobile'!I27/1000000)</f>
        <v>64.967098368877359</v>
      </c>
      <c r="J25" s="1298">
        <f>+'Trafic mobile'!J63/('Parc Mobile'!J27/1000000)</f>
        <v>64.955244226453317</v>
      </c>
      <c r="K25" s="1298">
        <f>+'Trafic mobile'!K63/('Parc Mobile'!K27/1000000)</f>
        <v>62.853730521736267</v>
      </c>
      <c r="L25" s="1298">
        <f>+'Trafic mobile'!L63/('Parc Mobile'!L27/1000000)</f>
        <v>64.929520291459966</v>
      </c>
      <c r="M25" s="1298">
        <f>+'Trafic mobile'!M63/('Parc Mobile'!M27/1000000)</f>
        <v>62.828067184470235</v>
      </c>
      <c r="N25" s="1298">
        <f>+'Trafic mobile'!N63/('Parc Mobile'!N27/1000000)</f>
        <v>64.902870003348568</v>
      </c>
      <c r="O25" s="1298">
        <f>(+'Trafic mobile'!O63/('Parc Mobile'!O27/1000000))/12</f>
        <v>63.448542599138086</v>
      </c>
      <c r="P25" s="1302">
        <v>55.887822803775208</v>
      </c>
      <c r="Q25" s="1298">
        <v>30.335089546943436</v>
      </c>
      <c r="R25" s="670">
        <v>25.545975689948225</v>
      </c>
      <c r="S25" s="1478">
        <v>69.64446683643672</v>
      </c>
      <c r="T25" s="1877">
        <f t="shared" si="6"/>
        <v>0.13528384925476389</v>
      </c>
      <c r="U25" s="1877">
        <f t="shared" si="3"/>
        <v>0.84234903006595752</v>
      </c>
      <c r="V25" s="1964">
        <f>O25/S25-1</f>
        <v>-8.8965060955237818E-2</v>
      </c>
      <c r="W25" s="1217">
        <v>55.892234122578493</v>
      </c>
      <c r="X25" s="773">
        <f t="shared" si="1"/>
        <v>-4.411318803285269E-3</v>
      </c>
    </row>
    <row r="26" spans="1:27">
      <c r="A26" s="240"/>
      <c r="B26" s="241"/>
      <c r="C26" s="1347"/>
      <c r="D26" s="1347"/>
      <c r="E26" s="1347"/>
      <c r="F26" s="1347"/>
      <c r="G26" s="1347"/>
      <c r="H26" s="1347"/>
      <c r="I26" s="1347"/>
      <c r="J26" s="1347"/>
      <c r="K26" s="1347"/>
      <c r="L26" s="1347"/>
      <c r="M26" s="1347"/>
      <c r="N26" s="1347"/>
      <c r="O26" s="1347"/>
      <c r="P26" s="2105"/>
      <c r="Q26" s="1304"/>
      <c r="R26" s="679"/>
      <c r="S26" s="1482"/>
      <c r="T26" s="1877"/>
      <c r="U26" s="1877"/>
      <c r="V26" s="1964"/>
      <c r="W26" s="1776"/>
      <c r="X26" s="773">
        <f t="shared" si="1"/>
        <v>0</v>
      </c>
      <c r="Y26" s="3"/>
      <c r="Z26" s="1907"/>
      <c r="AA26" s="1906"/>
    </row>
    <row r="27" spans="1:27" ht="15" customHeight="1">
      <c r="A27" s="236" t="s">
        <v>370</v>
      </c>
      <c r="B27" s="237"/>
      <c r="C27" s="1323">
        <f>((SUM('CA Mobile'!$J$16,'CA Mobile'!C25)+SUM('CA Mobile'!C62,'CA Mobile'!C87,'CA Mobile'!C112))+(SUM('CA Mobile'!C142,'CA Mobile'!C147,'CA Mobile'!C152,'CA Mobile'!C157)+SUM('CA Mobile'!C143:C145,'CA Mobile'!C148:C150,'CA Mobile'!C153:C155,'CA Mobile'!C158:C160)))/(('Trafic mobile'!C8+'Trafic mobile'!C17)+('Trafic mobile'!C56+SUM('Trafic mobile'!C65:C69,'Trafic mobile'!C72:C76,'Trafic mobile'!C$79:C83)))</f>
        <v>14.987034308529669</v>
      </c>
      <c r="D27" s="1323">
        <f>((SUM('CA Mobile'!$J$16,'CA Mobile'!D25)+SUM('CA Mobile'!D62,'CA Mobile'!D87,'CA Mobile'!D112))+(SUM('CA Mobile'!D142,'CA Mobile'!D147,'CA Mobile'!D152,'CA Mobile'!D157)+SUM('CA Mobile'!D143:D145,'CA Mobile'!D148:D150,'CA Mobile'!D153:D155,'CA Mobile'!D158:D160)))/(('Trafic mobile'!D8+'Trafic mobile'!D17)+('Trafic mobile'!D56+SUM('Trafic mobile'!D65:D69,'Trafic mobile'!D72:D76,'Trafic mobile'!D$79:D83)))</f>
        <v>14.936440552127396</v>
      </c>
      <c r="E27" s="1323">
        <f>((SUM('CA Mobile'!$J$16,'CA Mobile'!E25)+SUM('CA Mobile'!E62,'CA Mobile'!E87,'CA Mobile'!E112))+(SUM('CA Mobile'!E142,'CA Mobile'!E147,'CA Mobile'!E152,'CA Mobile'!E157)+SUM('CA Mobile'!E143:E145,'CA Mobile'!E148:E150,'CA Mobile'!E153:E155,'CA Mobile'!E158:E160)))/(('Trafic mobile'!E8+'Trafic mobile'!E17)+('Trafic mobile'!E56+SUM('Trafic mobile'!E65:E69,'Trafic mobile'!E72:E76,'Trafic mobile'!E$79:E83)))</f>
        <v>14.565419426603258</v>
      </c>
      <c r="F27" s="1323">
        <f>((SUM('CA Mobile'!$J$16,'CA Mobile'!F25)+SUM('CA Mobile'!F62,'CA Mobile'!F87,'CA Mobile'!F112))+(SUM('CA Mobile'!F142,'CA Mobile'!F147,'CA Mobile'!F152,'CA Mobile'!F157)+SUM('CA Mobile'!F143:F145,'CA Mobile'!F148:F150,'CA Mobile'!F153:F155,'CA Mobile'!F158:F160)))/(('Trafic mobile'!F8+'Trafic mobile'!F17)+('Trafic mobile'!F56+SUM('Trafic mobile'!F65:F69,'Trafic mobile'!F72:F76,'Trafic mobile'!F$79:F83)))</f>
        <v>14.633265659615947</v>
      </c>
      <c r="G27" s="1323">
        <f>((SUM('CA Mobile'!$J$16,'CA Mobile'!G25)+SUM('CA Mobile'!G62,'CA Mobile'!G87,'CA Mobile'!G112))+(SUM('CA Mobile'!G142,'CA Mobile'!G147,'CA Mobile'!G152,'CA Mobile'!G157)+SUM('CA Mobile'!G143:G145,'CA Mobile'!G148:G150,'CA Mobile'!G153:G155,'CA Mobile'!G158:G160)))/(('Trafic mobile'!G8+'Trafic mobile'!G17)+('Trafic mobile'!G56+SUM('Trafic mobile'!G65:G69,'Trafic mobile'!G72:G76,'Trafic mobile'!G$79:G83)))</f>
        <v>14.621841981497852</v>
      </c>
      <c r="H27" s="1323">
        <f>((SUM('CA Mobile'!$J$16,'CA Mobile'!H25)+SUM('CA Mobile'!H62,'CA Mobile'!H87,'CA Mobile'!H112))+(SUM('CA Mobile'!H142,'CA Mobile'!H147,'CA Mobile'!H152,'CA Mobile'!H157)+SUM('CA Mobile'!H143:H145,'CA Mobile'!H148:H150,'CA Mobile'!H153:H155,'CA Mobile'!H158:H160)))/(('Trafic mobile'!H8+'Trafic mobile'!H17)+('Trafic mobile'!H56+SUM('Trafic mobile'!H65:H69,'Trafic mobile'!H72:H76,'Trafic mobile'!H$79:H83)))</f>
        <v>14.397386255063619</v>
      </c>
      <c r="I27" s="1323">
        <f>((SUM('CA Mobile'!$J$16,'CA Mobile'!I25)+SUM('CA Mobile'!I62,'CA Mobile'!I87,'CA Mobile'!I112))+(SUM('CA Mobile'!I142,'CA Mobile'!I147,'CA Mobile'!I152,'CA Mobile'!I157)+SUM('CA Mobile'!I143:I145,'CA Mobile'!I148:I150,'CA Mobile'!I153:I155,'CA Mobile'!I158:I160)))/(('Trafic mobile'!I8+'Trafic mobile'!I17)+('Trafic mobile'!I56+SUM('Trafic mobile'!I65:I69,'Trafic mobile'!I72:I76,'Trafic mobile'!I$79:I83)))</f>
        <v>14.060519041764573</v>
      </c>
      <c r="J27" s="1323">
        <f>((SUM('CA Mobile'!$J$16,'CA Mobile'!J25)+SUM('CA Mobile'!J62,'CA Mobile'!J87,'CA Mobile'!J112))+(SUM('CA Mobile'!J142,'CA Mobile'!J147,'CA Mobile'!J152,'CA Mobile'!J157)+SUM('CA Mobile'!J143:J145,'CA Mobile'!J148:J150,'CA Mobile'!J153:J155,'CA Mobile'!J158:J160)))/(('Trafic mobile'!J8+'Trafic mobile'!J17)+('Trafic mobile'!J56+SUM('Trafic mobile'!J65:J69,'Trafic mobile'!J72:J76,'Trafic mobile'!J$79:J83)))</f>
        <v>13.846777733196644</v>
      </c>
      <c r="K27" s="1323">
        <f>((SUM('CA Mobile'!$K$16,'CA Mobile'!$K$25)+SUM('CA Mobile'!$K$62,'CA Mobile'!$K$87,'CA Mobile'!$K$112))+(SUM('CA Mobile'!$K$142,'CA Mobile'!$K$147,'CA Mobile'!$K$152,'CA Mobile'!$K$157)+SUM('CA Mobile'!$K$143:$K$145,'CA Mobile'!$K$148:$K$150,'CA Mobile'!$K$153:$K$155,'CA Mobile'!$K$158:$K$160)))/(('Trafic mobile'!$K$8+'Trafic mobile'!$K$17)+('Trafic mobile'!$K$56+SUM('Trafic mobile'!$K$65:$K$69,'Trafic mobile'!$K$72:$K$76,'Trafic mobile'!$K$79:$K$83)))</f>
        <v>13.726332418597501</v>
      </c>
      <c r="L27" s="1323">
        <f>((SUM('CA Mobile'!$L$16,'CA Mobile'!$L$25)+SUM('CA Mobile'!$L$62,'CA Mobile'!$L$87,'CA Mobile'!$L$112))+(SUM('CA Mobile'!$L$142,'CA Mobile'!$L$147,'CA Mobile'!$L$152,'CA Mobile'!$L$157)+SUM('CA Mobile'!$L$143:$L$145,'CA Mobile'!$L$148:$L$150,'CA Mobile'!$L$153:$L$155,'CA Mobile'!$L$158:$L$160)))/(('Trafic mobile'!$L$8+'Trafic mobile'!$L$17)+('Trafic mobile'!$L$56+SUM('Trafic mobile'!$L$65:$L$69,'Trafic mobile'!$L$72:$L$76,'Trafic mobile'!$L$79:$L$83)))</f>
        <v>13.739246878480397</v>
      </c>
      <c r="M27" s="1323">
        <f>((SUM('CA Mobile'!$M$16,'CA Mobile'!$M$25)+SUM('CA Mobile'!$M$62,'CA Mobile'!$M$87,'CA Mobile'!$M$112))+(SUM('CA Mobile'!$M$142,'CA Mobile'!$M$147,'CA Mobile'!$M$152,'CA Mobile'!$M$157)+SUM('CA Mobile'!$M$143:$M$145,'CA Mobile'!$M$148:$M$150,'CA Mobile'!$M$153:$M$155,'CA Mobile'!$M$158:$M$160)))/(('Trafic mobile'!$M$8+'Trafic mobile'!$M$17)+('Trafic mobile'!$M$56+SUM('Trafic mobile'!$M$65:$M$69,'Trafic mobile'!$M$72:$M$76,'Trafic mobile'!$M$79:$M$83)))</f>
        <v>13.788558187446498</v>
      </c>
      <c r="N27" s="1323">
        <f>((SUM('CA Mobile'!$M$16,'CA Mobile'!$M$25)+SUM('CA Mobile'!$M$62,'CA Mobile'!$M$87,'CA Mobile'!$M$112))+(SUM('CA Mobile'!$M$142,'CA Mobile'!$M$147,'CA Mobile'!$M$152,'CA Mobile'!$M$157)+SUM('CA Mobile'!$M$143:$M$145,'CA Mobile'!$M$148:$M$150,'CA Mobile'!$M$153:$M$155,'CA Mobile'!$M$158:$M$160)))/(('Trafic mobile'!$M$8+'Trafic mobile'!$M$17)+('Trafic mobile'!$M$56+SUM('Trafic mobile'!$M$65:$M$69,'Trafic mobile'!$M$72:$M$76,'Trafic mobile'!$M$79:$M$83)))</f>
        <v>13.788558187446498</v>
      </c>
      <c r="O27" s="1323">
        <f>((SUM('CA Mobile'!$M$16,'CA Mobile'!$M$25)+SUM('CA Mobile'!$M$62,'CA Mobile'!$M$87,'CA Mobile'!$M$112))+(SUM('CA Mobile'!$M$142,'CA Mobile'!$M$147,'CA Mobile'!$M$152,'CA Mobile'!$M$157)+SUM('CA Mobile'!$M$143:$M$145,'CA Mobile'!$M$148:$M$150,'CA Mobile'!$M$153:$M$155,'CA Mobile'!$M$158:$M$160)))/(('Trafic mobile'!$M$8+'Trafic mobile'!$M$17)+('Trafic mobile'!$M$56+SUM('Trafic mobile'!$M$65:$M$69,'Trafic mobile'!$M$72:$M$76,'Trafic mobile'!$M$79:$M$83)))</f>
        <v>13.788558187446498</v>
      </c>
      <c r="P27" s="1948">
        <v>14.047765405124279</v>
      </c>
      <c r="Q27" s="1323">
        <v>17.283757273274936</v>
      </c>
      <c r="R27" s="1488">
        <v>18.573399632097864</v>
      </c>
      <c r="S27" s="1489">
        <v>16.126112683491879</v>
      </c>
      <c r="T27" s="2320">
        <f>O27/P27-1</f>
        <v>-1.8451846980817921E-2</v>
      </c>
      <c r="U27" s="2320">
        <f t="shared" si="3"/>
        <v>-0.18722733818730031</v>
      </c>
      <c r="V27" s="2321">
        <f t="shared" ref="V27:V33" si="8">O27/S27-1</f>
        <v>-0.14495461751537364</v>
      </c>
      <c r="W27" s="1776">
        <v>15.290755489447236</v>
      </c>
      <c r="X27" s="773">
        <f t="shared" si="1"/>
        <v>-1.2429900843229564</v>
      </c>
      <c r="Y27" s="17"/>
      <c r="Z27" s="17"/>
      <c r="AA27" s="17"/>
    </row>
    <row r="28" spans="1:27" s="3" customFormat="1" ht="15" customHeight="1">
      <c r="A28" s="238"/>
      <c r="B28" s="239" t="s">
        <v>371</v>
      </c>
      <c r="C28" s="1439">
        <f>(SUM('CA Mobile'!C16,'CA Mobile'!C25)+SUM('CA Mobile'!C62,'CA Mobile'!C87,'CA Mobile'!C112))/('Trafic mobile'!C8+'Trafic mobile'!C17)</f>
        <v>22.489504544659852</v>
      </c>
      <c r="D28" s="1439">
        <f>(SUM('CA Mobile'!D16,'CA Mobile'!D25)+SUM('CA Mobile'!D62,'CA Mobile'!D87,'CA Mobile'!D112))/('Trafic mobile'!D8+'Trafic mobile'!D17)</f>
        <v>22.319529380687175</v>
      </c>
      <c r="E28" s="1439">
        <f>(SUM('CA Mobile'!E16,'CA Mobile'!E25)+SUM('CA Mobile'!E62,'CA Mobile'!E87,'CA Mobile'!E112))/('Trafic mobile'!E8+'Trafic mobile'!E17)</f>
        <v>22.262190652599891</v>
      </c>
      <c r="F28" s="1439">
        <f>(SUM('CA Mobile'!F16,'CA Mobile'!F25)+SUM('CA Mobile'!F62,'CA Mobile'!F87,'CA Mobile'!F112))/('Trafic mobile'!F8+'Trafic mobile'!F17)</f>
        <v>22.299502206266638</v>
      </c>
      <c r="G28" s="1439">
        <f>(SUM('CA Mobile'!G16,'CA Mobile'!G25)+SUM('CA Mobile'!G62,'CA Mobile'!G87,'CA Mobile'!G112))/('Trafic mobile'!G8+'Trafic mobile'!G17)</f>
        <v>22.539910754950963</v>
      </c>
      <c r="H28" s="1439">
        <f>(SUM('CA Mobile'!H16,'CA Mobile'!H25)+SUM('CA Mobile'!H62,'CA Mobile'!H87,'CA Mobile'!H112))/('Trafic mobile'!H8+'Trafic mobile'!H17)</f>
        <v>22.193894082988496</v>
      </c>
      <c r="I28" s="1439">
        <f>(SUM('CA Mobile'!I16,'CA Mobile'!I25)+SUM('CA Mobile'!I62,'CA Mobile'!I87,'CA Mobile'!I112))/('Trafic mobile'!I8+'Trafic mobile'!I17)</f>
        <v>22.225876557277413</v>
      </c>
      <c r="J28" s="1439">
        <f>(SUM('CA Mobile'!J16,'CA Mobile'!J25)+SUM('CA Mobile'!J62,'CA Mobile'!J87,'CA Mobile'!J112))/('Trafic mobile'!J8+'Trafic mobile'!J17)</f>
        <v>22.321166849052155</v>
      </c>
      <c r="K28" s="1439">
        <f>(SUM('CA Mobile'!K16,'CA Mobile'!K25)+SUM('CA Mobile'!K62,'CA Mobile'!K87,'CA Mobile'!K112))/('Trafic mobile'!K8+'Trafic mobile'!K17)</f>
        <v>22.24354707215597</v>
      </c>
      <c r="L28" s="1439">
        <f>(SUM('CA Mobile'!L16,'CA Mobile'!L25)+SUM('CA Mobile'!L62,'CA Mobile'!L87,'CA Mobile'!L112))/('Trafic mobile'!L8+'Trafic mobile'!L17)</f>
        <v>22.231553473418249</v>
      </c>
      <c r="M28" s="1439">
        <f>(SUM('CA Mobile'!M16,'CA Mobile'!M25)+SUM('CA Mobile'!M62,'CA Mobile'!M87,'CA Mobile'!M112))/('Trafic mobile'!M8+'Trafic mobile'!M17)</f>
        <v>22.213409545050762</v>
      </c>
      <c r="N28" s="1439">
        <f>(SUM('CA Mobile'!N16,'CA Mobile'!N25)+SUM('CA Mobile'!N62,'CA Mobile'!N87,'CA Mobile'!N112))/('Trafic mobile'!N8+'Trafic mobile'!N17)</f>
        <v>22.828837315305961</v>
      </c>
      <c r="O28" s="1963">
        <f>('CA Mobile'!O25-17.793953+SUM('CA Mobile'!O87,'CA Mobile'!O112,'CA Mobile'!O48))/('Trafic mobile'!O8+'Trafic mobile'!O17)+0.006684</f>
        <v>23.93954753713221</v>
      </c>
      <c r="P28" s="1951">
        <v>24.877070206933336</v>
      </c>
      <c r="Q28" s="1439">
        <v>24.251808743126251</v>
      </c>
      <c r="R28" s="681">
        <v>25.169169203402443</v>
      </c>
      <c r="S28" s="1480">
        <v>23.842508284116345</v>
      </c>
      <c r="T28" s="1877">
        <f t="shared" ref="T28:T33" si="9">O28/P28-1</f>
        <v>-3.768621714705922E-2</v>
      </c>
      <c r="U28" s="1877">
        <f t="shared" si="3"/>
        <v>2.5782054873919602E-2</v>
      </c>
      <c r="V28" s="1964">
        <f>O28/S28-1</f>
        <v>4.0700102463846477E-3</v>
      </c>
      <c r="W28" s="1776">
        <v>23.338371138626034</v>
      </c>
      <c r="X28" s="773">
        <f t="shared" si="1"/>
        <v>1.5386990683073023</v>
      </c>
      <c r="Y28" s="876"/>
      <c r="Z28" s="1906"/>
      <c r="AA28" s="57"/>
    </row>
    <row r="29" spans="1:27" s="3" customFormat="1" ht="15" customHeight="1">
      <c r="A29" s="206"/>
      <c r="B29" s="252" t="s">
        <v>271</v>
      </c>
      <c r="C29" s="1298">
        <f>SUM('CA Mobile'!C16,'CA Mobile'!C25)/'Trafic mobile'!C8</f>
        <v>24.02943772717882</v>
      </c>
      <c r="D29" s="1298">
        <f>SUM('CA Mobile'!D16,'CA Mobile'!D25)/'Trafic mobile'!D8</f>
        <v>23.910178041329285</v>
      </c>
      <c r="E29" s="1298">
        <f>SUM('CA Mobile'!E16,'CA Mobile'!E25)/'Trafic mobile'!E8</f>
        <v>23.964445513378166</v>
      </c>
      <c r="F29" s="1298">
        <f>SUM('CA Mobile'!F16,'CA Mobile'!F25)/'Trafic mobile'!F8</f>
        <v>23.870077534734055</v>
      </c>
      <c r="G29" s="1298">
        <f>SUM('CA Mobile'!G16,'CA Mobile'!G25)/'Trafic mobile'!G8</f>
        <v>23.823836874505968</v>
      </c>
      <c r="H29" s="1298">
        <f>SUM('CA Mobile'!H16,'CA Mobile'!H25)/'Trafic mobile'!H8</f>
        <v>23.82169346581852</v>
      </c>
      <c r="I29" s="1298">
        <f>SUM('CA Mobile'!I16,'CA Mobile'!I25)/'Trafic mobile'!I8</f>
        <v>23.781606395618375</v>
      </c>
      <c r="J29" s="1298">
        <f>SUM('CA Mobile'!J16,'CA Mobile'!J25)/'Trafic mobile'!J8</f>
        <v>23.827126742461942</v>
      </c>
      <c r="K29" s="1298">
        <f>SUM('CA Mobile'!K16,'CA Mobile'!K25)/'Trafic mobile'!K8</f>
        <v>23.83246432224243</v>
      </c>
      <c r="L29" s="1298">
        <f>SUM('CA Mobile'!L16,'CA Mobile'!L25)/'Trafic mobile'!L8</f>
        <v>23.826930289288228</v>
      </c>
      <c r="M29" s="1298">
        <f>SUM('CA Mobile'!M16,'CA Mobile'!M25)/'Trafic mobile'!M8</f>
        <v>23.802146374245684</v>
      </c>
      <c r="N29" s="1298">
        <f>SUM('CA Mobile'!N16,'CA Mobile'!N25)/'Trafic mobile'!N8</f>
        <v>23.932830254535617</v>
      </c>
      <c r="O29" s="1302">
        <f>SUM('CA Mobile'!O16,'CA Mobile'!O25-17.793953)/'Trafic mobile'!O8+0.001648</f>
        <v>23.86287499704336</v>
      </c>
      <c r="P29" s="1302">
        <v>25.012283695333632</v>
      </c>
      <c r="Q29" s="1298">
        <v>25.723114040792645</v>
      </c>
      <c r="R29" s="1442">
        <v>26.548958605118585</v>
      </c>
      <c r="S29" s="1483">
        <v>25.333390286053337</v>
      </c>
      <c r="T29" s="1877">
        <f t="shared" si="9"/>
        <v>-4.5953768647870818E-2</v>
      </c>
      <c r="U29" s="1877">
        <f t="shared" si="3"/>
        <v>-2.7633914942481352E-2</v>
      </c>
      <c r="V29" s="1964">
        <f>O29/S29-1</f>
        <v>-5.80465256487811E-2</v>
      </c>
      <c r="W29" s="1217">
        <v>24.999651636922202</v>
      </c>
      <c r="X29" s="773">
        <f t="shared" si="1"/>
        <v>1.2632058411430336E-2</v>
      </c>
      <c r="Y29" s="875"/>
      <c r="Z29" s="875"/>
      <c r="AA29" s="57"/>
    </row>
    <row r="30" spans="1:27" s="3" customFormat="1" ht="15" customHeight="1">
      <c r="A30" s="206"/>
      <c r="B30" s="252" t="s">
        <v>272</v>
      </c>
      <c r="C30" s="1298">
        <f>SUM('CA Mobile'!C62,'CA Mobile'!C87,'CA Mobile'!C112)/'Trafic mobile'!C17</f>
        <v>3.4036562168252811</v>
      </c>
      <c r="D30" s="1298">
        <f>SUM('CA Mobile'!D62,'CA Mobile'!D87,'CA Mobile'!D112)/'Trafic mobile'!D17</f>
        <v>3.3411688418434675</v>
      </c>
      <c r="E30" s="1298">
        <f>SUM('CA Mobile'!E62,'CA Mobile'!E87,'CA Mobile'!E112)/'Trafic mobile'!E17</f>
        <v>3.3164576748674484</v>
      </c>
      <c r="F30" s="1298">
        <f>SUM('CA Mobile'!F62,'CA Mobile'!F87,'CA Mobile'!F112)/'Trafic mobile'!F17</f>
        <v>3.3621205093939865</v>
      </c>
      <c r="G30" s="1298">
        <f>SUM('CA Mobile'!G62,'CA Mobile'!G87,'CA Mobile'!G112)/'Trafic mobile'!G17</f>
        <v>2.9134675193013697</v>
      </c>
      <c r="H30" s="1298">
        <f>SUM('CA Mobile'!H62,'CA Mobile'!H87,'CA Mobile'!H112)/'Trafic mobile'!H17</f>
        <v>3.3758923951128423</v>
      </c>
      <c r="I30" s="1298">
        <f>SUM('CA Mobile'!I62,'CA Mobile'!I87,'CA Mobile'!I112)/'Trafic mobile'!I17</f>
        <v>3.4053430949486958</v>
      </c>
      <c r="J30" s="1298">
        <f>SUM('CA Mobile'!J62,'CA Mobile'!J87,'CA Mobile'!J112)/'Trafic mobile'!J17</f>
        <v>3.4812814740791449</v>
      </c>
      <c r="K30" s="1298">
        <f>SUM('CA Mobile'!K62,'CA Mobile'!K87,'CA Mobile'!K112)/'Trafic mobile'!K17</f>
        <v>3.4977576857289603</v>
      </c>
      <c r="L30" s="1298">
        <f>SUM('CA Mobile'!L62,'CA Mobile'!L87,'CA Mobile'!L112)/'Trafic mobile'!L17</f>
        <v>3.3934501776778774</v>
      </c>
      <c r="M30" s="1298">
        <f>SUM('CA Mobile'!M62,'CA Mobile'!M87,'CA Mobile'!M112)/'Trafic mobile'!M17</f>
        <v>3.4334974752299505</v>
      </c>
      <c r="N30" s="1298">
        <f>SUM('CA Mobile'!N62,'CA Mobile'!N87,'CA Mobile'!N112)/'Trafic mobile'!N17</f>
        <v>4.0104278032754062</v>
      </c>
      <c r="O30" s="1298">
        <f>SUM('CA Mobile'!O62,'CA Mobile'!O87,'CA Mobile'!O112)/'Trafic mobile'!O17</f>
        <v>3.4012887758852104</v>
      </c>
      <c r="P30" s="1302">
        <v>3.9497511602772057</v>
      </c>
      <c r="Q30" s="1298">
        <v>5.5581675873509635</v>
      </c>
      <c r="R30" s="670">
        <v>7.1398280430037842</v>
      </c>
      <c r="S30" s="1478">
        <v>5.1678564139236336</v>
      </c>
      <c r="T30" s="1877">
        <f t="shared" si="9"/>
        <v>-0.13885998437266178</v>
      </c>
      <c r="U30" s="1877">
        <f t="shared" si="3"/>
        <v>-0.28937890083309503</v>
      </c>
      <c r="V30" s="1964">
        <f>O30/S30-1</f>
        <v>-0.34183760084332093</v>
      </c>
      <c r="W30" s="1217">
        <v>3.8727151123720227</v>
      </c>
      <c r="X30" s="773">
        <f t="shared" si="1"/>
        <v>7.7036047905183036E-2</v>
      </c>
      <c r="Y30" s="875"/>
      <c r="Z30" s="1906"/>
      <c r="AA30" s="57"/>
    </row>
    <row r="31" spans="1:27" s="3" customFormat="1" ht="15" customHeight="1">
      <c r="A31" s="206"/>
      <c r="B31" s="602" t="s">
        <v>372</v>
      </c>
      <c r="C31" s="1441">
        <f>(SUM('CA Mobile'!C142,'CA Mobile'!C147,'CA Mobile'!C152,'CA Mobile'!C157)+SUM('CA Mobile'!C143:C145,'CA Mobile'!C148:C150,'CA Mobile'!C153:C155,'CA Mobile'!C158:C160))/('Trafic mobile'!C56+'Trafic mobile'!C63)</f>
        <v>2.199018647285186</v>
      </c>
      <c r="D31" s="1441">
        <f>(SUM('CA Mobile'!D142,'CA Mobile'!D147,'CA Mobile'!D152,'CA Mobile'!D157)+SUM('CA Mobile'!D143:D145,'CA Mobile'!D148:D150,'CA Mobile'!D153:D155,'CA Mobile'!D158:D160))/('Trafic mobile'!D56+'Trafic mobile'!D63)</f>
        <v>2.2339227784299354</v>
      </c>
      <c r="E31" s="1441">
        <f>(SUM('CA Mobile'!E142,'CA Mobile'!E147,'CA Mobile'!E152,'CA Mobile'!E157)+SUM('CA Mobile'!E143:E145,'CA Mobile'!E148:E150,'CA Mobile'!E153:E155,'CA Mobile'!E158:E160))/('Trafic mobile'!E56+'Trafic mobile'!E63)</f>
        <v>2.0262433210025996</v>
      </c>
      <c r="F31" s="1441">
        <f>(SUM('CA Mobile'!F142,'CA Mobile'!F147,'CA Mobile'!F152,'CA Mobile'!F157)+SUM('CA Mobile'!F143:F145,'CA Mobile'!F148:F150,'CA Mobile'!F153:F155,'CA Mobile'!F158:F160))/('Trafic mobile'!F56+'Trafic mobile'!F63)</f>
        <v>2.0518353910971086</v>
      </c>
      <c r="G31" s="1441">
        <f>(SUM('CA Mobile'!G142,'CA Mobile'!G147,'CA Mobile'!G152,'CA Mobile'!G157)+SUM('CA Mobile'!G143:G145,'CA Mobile'!G148:G150,'CA Mobile'!G153:G155,'CA Mobile'!G158:G160))/('Trafic mobile'!G56+'Trafic mobile'!G63)</f>
        <v>1.8442578136720211</v>
      </c>
      <c r="H31" s="1441">
        <f>(SUM('CA Mobile'!H142,'CA Mobile'!H147,'CA Mobile'!H152,'CA Mobile'!H157)+SUM('CA Mobile'!H143:H145,'CA Mobile'!H148:H150,'CA Mobile'!H153:H155,'CA Mobile'!H158:H160))/('Trafic mobile'!H56+'Trafic mobile'!H63)</f>
        <v>2.0169776432164475</v>
      </c>
      <c r="I31" s="1441">
        <f>(SUM('CA Mobile'!I142,'CA Mobile'!I147,'CA Mobile'!I152,'CA Mobile'!I157)+SUM('CA Mobile'!I143:I145,'CA Mobile'!I148:I150,'CA Mobile'!I153:I155,'CA Mobile'!I158:I160))/('Trafic mobile'!I56+'Trafic mobile'!I63)</f>
        <v>1.9653473072829815</v>
      </c>
      <c r="J31" s="1441">
        <f>(SUM('CA Mobile'!J142,'CA Mobile'!J147,'CA Mobile'!J152,'CA Mobile'!J157)+SUM('CA Mobile'!J143:J145,'CA Mobile'!J148:J150,'CA Mobile'!J153:J155,'CA Mobile'!J158:J160))/('Trafic mobile'!J56+'Trafic mobile'!J63)</f>
        <v>1.8406593684266845</v>
      </c>
      <c r="K31" s="1441">
        <f>(SUM('CA Mobile'!K142,'CA Mobile'!K147,'CA Mobile'!K152,'CA Mobile'!K157)+SUM('CA Mobile'!K143:K145,'CA Mobile'!K148:K150,'CA Mobile'!K153:K155,'CA Mobile'!K158:K160))/('Trafic mobile'!K56+'Trafic mobile'!K63)</f>
        <v>1.8824014204827701</v>
      </c>
      <c r="L31" s="1441">
        <f>(SUM('CA Mobile'!L142,'CA Mobile'!L147,'CA Mobile'!L152,'CA Mobile'!L157)+SUM('CA Mobile'!L143:L145,'CA Mobile'!L148:L150,'CA Mobile'!L153:L155,'CA Mobile'!L158:L160))/('Trafic mobile'!L56+'Trafic mobile'!L63)</f>
        <v>1.8214949196569399</v>
      </c>
      <c r="M31" s="1441">
        <f>(SUM('CA Mobile'!M142,'CA Mobile'!M147,'CA Mobile'!M152,'CA Mobile'!M157)+SUM('CA Mobile'!M143:M145,'CA Mobile'!M148:M150,'CA Mobile'!M153:M155,'CA Mobile'!M158:M160))/('Trafic mobile'!M56+'Trafic mobile'!M63)</f>
        <v>1.8888047821066185</v>
      </c>
      <c r="N31" s="1441">
        <f>(SUM('CA Mobile'!N142,'CA Mobile'!N147,'CA Mobile'!N152,'CA Mobile'!N157)+SUM('CA Mobile'!N143:N145,'CA Mobile'!N148:N150,'CA Mobile'!N153:N155,'CA Mobile'!N158:N160))/('Trafic mobile'!N56+'Trafic mobile'!N63)</f>
        <v>1.9871130179858481</v>
      </c>
      <c r="O31" s="1440">
        <f>(SUM('CA Mobile'!O142,'CA Mobile'!O147,'CA Mobile'!O152,'CA Mobile'!O157)+SUM('CA Mobile'!O143:O145,'CA Mobile'!O148:O150,'CA Mobile'!O153:O155,'CA Mobile'!O158:O160))/('Trafic mobile'!O56+'Trafic mobile'!O63)</f>
        <v>1.9768334073063731</v>
      </c>
      <c r="P31" s="1303">
        <v>2.4239510030681961</v>
      </c>
      <c r="Q31" s="1441">
        <v>3.1454556683277586</v>
      </c>
      <c r="R31" s="1443">
        <v>3.8958713039335224</v>
      </c>
      <c r="S31" s="1484">
        <v>2.6392016426780653</v>
      </c>
      <c r="T31" s="1877">
        <f t="shared" si="9"/>
        <v>-0.18445818219752341</v>
      </c>
      <c r="U31" s="1877">
        <f t="shared" si="3"/>
        <v>-0.22938001400704566</v>
      </c>
      <c r="V31" s="1964">
        <f>O31/S31-1</f>
        <v>-0.25097295510151707</v>
      </c>
      <c r="W31" s="1217">
        <v>2.386080299307646</v>
      </c>
      <c r="X31" s="773">
        <f t="shared" si="1"/>
        <v>3.7870703760550128E-2</v>
      </c>
    </row>
    <row r="32" spans="1:27" s="3" customFormat="1" ht="15" customHeight="1">
      <c r="A32" s="206"/>
      <c r="B32" s="252" t="s">
        <v>271</v>
      </c>
      <c r="C32" s="1298">
        <f>SUM('CA Mobile'!C142,'CA Mobile'!C147,'CA Mobile'!C152,'CA Mobile'!C157)/'Trafic mobile'!C56</f>
        <v>2.299496830221011</v>
      </c>
      <c r="D32" s="1298">
        <f>SUM('CA Mobile'!D142,'CA Mobile'!D147,'CA Mobile'!D152,'CA Mobile'!D157)/'Trafic mobile'!D56</f>
        <v>2.336420728878859</v>
      </c>
      <c r="E32" s="1298">
        <f>SUM('CA Mobile'!E142,'CA Mobile'!E147,'CA Mobile'!E152,'CA Mobile'!E157)/'Trafic mobile'!E56</f>
        <v>2.1190841068848165</v>
      </c>
      <c r="F32" s="1298">
        <f>SUM('CA Mobile'!F142,'CA Mobile'!F147,'CA Mobile'!F152,'CA Mobile'!F157)/'Trafic mobile'!F56</f>
        <v>2.1459803456166244</v>
      </c>
      <c r="G32" s="1298">
        <f>SUM('CA Mobile'!G142,'CA Mobile'!G147,'CA Mobile'!G152,'CA Mobile'!G157)/'Trafic mobile'!G56</f>
        <v>1.9291786756488269</v>
      </c>
      <c r="H32" s="1298">
        <f>SUM('CA Mobile'!H142,'CA Mobile'!H147,'CA Mobile'!H152,'CA Mobile'!H157)/'Trafic mobile'!H56</f>
        <v>2.1098413146162729</v>
      </c>
      <c r="I32" s="1298">
        <f>SUM('CA Mobile'!I142,'CA Mobile'!I147,'CA Mobile'!I152,'CA Mobile'!I157)/'Trafic mobile'!I56</f>
        <v>2.0558450508791091</v>
      </c>
      <c r="J32" s="1298">
        <f>SUM('CA Mobile'!J142,'CA Mobile'!J147,'CA Mobile'!J152,'CA Mobile'!J157)/'Trafic mobile'!J56</f>
        <v>1.925727264343122</v>
      </c>
      <c r="K32" s="1298">
        <f>SUM('CA Mobile'!K142,'CA Mobile'!K147,'CA Mobile'!K152,'CA Mobile'!K157)/'Trafic mobile'!K56</f>
        <v>1.9694559888562733</v>
      </c>
      <c r="L32" s="1298">
        <f>SUM('CA Mobile'!L142,'CA Mobile'!L147,'CA Mobile'!L152,'CA Mobile'!L157)/'Trafic mobile'!L56</f>
        <v>1.9056884638011651</v>
      </c>
      <c r="M32" s="1298">
        <f>SUM('CA Mobile'!M142,'CA Mobile'!M147,'CA Mobile'!M152,'CA Mobile'!M157)/'Trafic mobile'!M56</f>
        <v>1.9760382494813526</v>
      </c>
      <c r="N32" s="1298">
        <f>SUM('CA Mobile'!N142,'CA Mobile'!N147,'CA Mobile'!N152,'CA Mobile'!N157)/'Trafic mobile'!N56</f>
        <v>2.0784848941386986</v>
      </c>
      <c r="O32" s="1298">
        <f>SUM('CA Mobile'!O142,'CA Mobile'!O147,'CA Mobile'!O152,'CA Mobile'!O157)/'Trafic mobile'!O56</f>
        <v>2.0678150214688369</v>
      </c>
      <c r="P32" s="1302">
        <v>2.5206653469337166</v>
      </c>
      <c r="Q32" s="1298">
        <v>3.1782286126536219</v>
      </c>
      <c r="R32" s="670">
        <v>3.908799314019352</v>
      </c>
      <c r="S32" s="1478">
        <v>2.6678079838745825</v>
      </c>
      <c r="T32" s="1877">
        <f t="shared" si="9"/>
        <v>-0.17965507639312495</v>
      </c>
      <c r="U32" s="1877">
        <f t="shared" si="3"/>
        <v>-0.2068961506110415</v>
      </c>
      <c r="V32" s="1964">
        <f t="shared" si="8"/>
        <v>-0.2249011045893744</v>
      </c>
      <c r="W32" s="1217">
        <v>2.4758220667109438</v>
      </c>
      <c r="X32" s="773">
        <f t="shared" si="1"/>
        <v>4.484328022277273E-2</v>
      </c>
    </row>
    <row r="33" spans="1:24" s="3" customFormat="1" ht="15" customHeight="1">
      <c r="A33" s="204"/>
      <c r="B33" s="603" t="s">
        <v>272</v>
      </c>
      <c r="C33" s="1304">
        <f>SUM('CA Mobile'!C143:C145,'CA Mobile'!C148:C150,'CA Mobile'!C153:C155,'CA Mobile'!C158:C160)/'Trafic mobile'!C63</f>
        <v>0.67401036409630966</v>
      </c>
      <c r="D33" s="1304">
        <f>SUM('CA Mobile'!D143:D145,'CA Mobile'!D148:D150,'CA Mobile'!D153:D155,'CA Mobile'!D158:D160)/'Trafic mobile'!D63</f>
        <v>0.68282386595617983</v>
      </c>
      <c r="E33" s="1304">
        <f>SUM('CA Mobile'!E143:E145,'CA Mobile'!E148:E150,'CA Mobile'!E153:E155,'CA Mobile'!E158:E160)/'Trafic mobile'!E63</f>
        <v>0.61991231856858842</v>
      </c>
      <c r="F33" s="1304">
        <f>SUM('CA Mobile'!F143:F145,'CA Mobile'!F148:F150,'CA Mobile'!F153:F155,'CA Mobile'!F158:F160)/'Trafic mobile'!F63</f>
        <v>0.62715958961275475</v>
      </c>
      <c r="G33" s="1304">
        <f>SUM('CA Mobile'!G143:G145,'CA Mobile'!G148:G150,'CA Mobile'!G153:G155,'CA Mobile'!G158:G160)/'Trafic mobile'!G63</f>
        <v>0.56238733727055601</v>
      </c>
      <c r="H33" s="1304">
        <f>SUM('CA Mobile'!H143:H145,'CA Mobile'!H148:H150,'CA Mobile'!H153:H155,'CA Mobile'!H158:H160)/'Trafic mobile'!H63</f>
        <v>0.61510162904542309</v>
      </c>
      <c r="I33" s="1304">
        <f>SUM('CA Mobile'!I143:I145,'CA Mobile'!I148:I150,'CA Mobile'!I153:I155,'CA Mobile'!I158:I160)/'Trafic mobile'!I63</f>
        <v>0.5993071160203276</v>
      </c>
      <c r="J33" s="1304">
        <f>SUM('CA Mobile'!J143:J145,'CA Mobile'!J148:J150,'CA Mobile'!J153:J155,'CA Mobile'!J158:J160)/'Trafic mobile'!J63</f>
        <v>0.55991748502158911</v>
      </c>
      <c r="K33" s="1304">
        <f>SUM('CA Mobile'!K143:K145,'CA Mobile'!K148:K150,'CA Mobile'!K153:K155,'CA Mobile'!K158:K160)/'Trafic mobile'!K63</f>
        <v>0.57236348092644784</v>
      </c>
      <c r="L33" s="1304">
        <f>SUM('CA Mobile'!L143:L145,'CA Mobile'!L148:L150,'CA Mobile'!L153:L155,'CA Mobile'!L158:L160)/'Trafic mobile'!L63</f>
        <v>0.5540380857863908</v>
      </c>
      <c r="M33" s="1304">
        <f>SUM('CA Mobile'!M143:M145,'CA Mobile'!M148:M150,'CA Mobile'!M153:M155,'CA Mobile'!M158:M160)/'Trafic mobile'!M63</f>
        <v>0.57482368869766542</v>
      </c>
      <c r="N33" s="1304">
        <f>SUM('CA Mobile'!N143:N145,'CA Mobile'!N148:N150,'CA Mobile'!N153:N155,'CA Mobile'!N158:N160)/'Trafic mobile'!N63</f>
        <v>0.6065085562988396</v>
      </c>
      <c r="O33" s="1298">
        <f>SUM('CA Mobile'!O143:O145,'CA Mobile'!O148:O150,'CA Mobile'!O153:O155,'CA Mobile'!O158:O160)/'Trafic mobile'!O63</f>
        <v>0.60300785298377801</v>
      </c>
      <c r="P33" s="1302">
        <v>0.80375907772126742</v>
      </c>
      <c r="Q33" s="1298">
        <v>2.1036346707495186</v>
      </c>
      <c r="R33" s="984">
        <v>3.3440786859686153</v>
      </c>
      <c r="S33" s="1485">
        <v>1.6383145161255859</v>
      </c>
      <c r="T33" s="2106">
        <f t="shared" si="9"/>
        <v>-0.24976542138303182</v>
      </c>
      <c r="U33" s="2106">
        <f t="shared" si="3"/>
        <v>-0.61791888634594017</v>
      </c>
      <c r="V33" s="1965">
        <f t="shared" si="8"/>
        <v>-0.63193401080897571</v>
      </c>
      <c r="W33" s="1217">
        <v>0.82173257185827075</v>
      </c>
      <c r="X33" s="773">
        <f t="shared" si="1"/>
        <v>-1.7973494137003332E-2</v>
      </c>
    </row>
    <row r="34" spans="1:24" ht="8.25" customHeight="1">
      <c r="C34" s="916"/>
      <c r="D34" s="916"/>
      <c r="E34" s="916"/>
      <c r="F34" s="916"/>
      <c r="G34" s="916"/>
      <c r="H34" s="916"/>
      <c r="I34" s="916"/>
      <c r="J34" s="916"/>
      <c r="K34" s="916"/>
      <c r="L34" s="916"/>
      <c r="M34" s="916"/>
      <c r="N34" s="916"/>
      <c r="O34" s="916"/>
      <c r="P34" s="916"/>
      <c r="Q34" s="916"/>
      <c r="R34" s="916"/>
      <c r="S34" s="916"/>
      <c r="T34" s="1444">
        <f>O34-Q34</f>
        <v>0</v>
      </c>
      <c r="U34" s="567"/>
      <c r="X34" s="773">
        <f t="shared" si="1"/>
        <v>0</v>
      </c>
    </row>
    <row r="35" spans="1:24" ht="28.5" customHeight="1">
      <c r="O35" s="743"/>
      <c r="P35" s="743"/>
      <c r="Q35" s="1199"/>
    </row>
    <row r="36" spans="1:24">
      <c r="O36" s="1856"/>
      <c r="P36" s="1856"/>
      <c r="Q36" s="1856"/>
    </row>
    <row r="39" spans="1:24">
      <c r="O39" s="1878"/>
      <c r="P39" s="1878"/>
      <c r="Q39" s="1878"/>
      <c r="R39" s="1878"/>
      <c r="S39" s="1878"/>
    </row>
    <row r="62" spans="3:19">
      <c r="C62"/>
      <c r="D62"/>
      <c r="E62"/>
      <c r="F62"/>
      <c r="G62"/>
      <c r="H62"/>
      <c r="I62"/>
      <c r="J62"/>
      <c r="K62"/>
      <c r="L62"/>
      <c r="M62"/>
      <c r="N62"/>
      <c r="O62"/>
      <c r="P62"/>
      <c r="Q62" s="860"/>
      <c r="R62" s="1201"/>
      <c r="S62" s="1201"/>
    </row>
  </sheetData>
  <mergeCells count="2">
    <mergeCell ref="O4:S4"/>
    <mergeCell ref="T4:V4"/>
  </mergeCells>
  <printOptions horizontalCentered="1"/>
  <pageMargins left="0.15748031496063" right="0.15748031496063" top="0.511811023622047" bottom="0.55118110236220497" header="0.15748031496063" footer="0.196850393700787"/>
  <pageSetup paperSize="9" scale="52" orientation="landscape" r:id="rId1"/>
  <headerFooter alignWithMargins="0">
    <oddFooter xml:space="preserve">&amp;LMoov Bénin&amp;C&amp;P/&amp;N&amp;RTBG &amp;D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DV165"/>
  <sheetViews>
    <sheetView showGridLines="0" zoomScale="84" zoomScaleNormal="84" zoomScaleSheetLayoutView="82" workbookViewId="0">
      <pane xSplit="2" ySplit="6" topLeftCell="C45" activePane="bottomRight" state="frozen"/>
      <selection pane="bottomRight" activeCell="J8" sqref="J8"/>
      <selection pane="bottomLeft" activeCell="S28" sqref="S28"/>
      <selection pane="topRight" activeCell="S28" sqref="S28"/>
    </sheetView>
  </sheetViews>
  <sheetFormatPr defaultColWidth="11.42578125" defaultRowHeight="12.75" outlineLevelCol="1"/>
  <cols>
    <col min="1" max="1" width="2.85546875" customWidth="1"/>
    <col min="2" max="2" width="46.140625" bestFit="1" customWidth="1"/>
    <col min="3" max="3" width="0.85546875" customWidth="1"/>
    <col min="4" max="4" width="9.140625" hidden="1" customWidth="1" collapsed="1"/>
    <col min="5" max="5" width="8.85546875" style="654" customWidth="1"/>
    <col min="6" max="7" width="8.85546875" style="11" customWidth="1"/>
    <col min="8" max="13" width="8.85546875" customWidth="1"/>
    <col min="14" max="14" width="9.140625" bestFit="1" customWidth="1"/>
    <col min="15" max="16" width="9.85546875" bestFit="1" customWidth="1"/>
    <col min="17" max="17" width="11.42578125" style="11" customWidth="1"/>
    <col min="18" max="19" width="11.85546875" customWidth="1"/>
    <col min="20" max="20" width="11.42578125" style="11" customWidth="1"/>
    <col min="21" max="21" width="11.42578125" style="11" customWidth="1" outlineLevel="1"/>
    <col min="22" max="22" width="11.42578125" outlineLevel="1"/>
  </cols>
  <sheetData>
    <row r="1" spans="1:126" ht="9" customHeight="1">
      <c r="E1" s="671"/>
    </row>
    <row r="2" spans="1:126" ht="21" thickBot="1">
      <c r="A2" s="187" t="s">
        <v>287</v>
      </c>
      <c r="B2" s="178"/>
      <c r="C2" s="33"/>
      <c r="D2" s="33"/>
      <c r="E2" s="655"/>
      <c r="F2" s="184"/>
      <c r="G2" s="184"/>
      <c r="H2" s="180"/>
      <c r="I2" s="180"/>
      <c r="J2" s="180"/>
      <c r="K2" s="180"/>
      <c r="L2" s="180"/>
      <c r="M2" s="180"/>
      <c r="N2" s="180"/>
      <c r="O2" s="651"/>
      <c r="P2" s="180"/>
      <c r="Q2" s="184"/>
      <c r="R2" s="178"/>
      <c r="S2" s="178"/>
      <c r="T2" s="184"/>
      <c r="U2" s="184"/>
      <c r="V2" s="184"/>
    </row>
    <row r="3" spans="1:126" ht="4.5" customHeight="1">
      <c r="H3" s="12"/>
      <c r="I3" s="12"/>
      <c r="J3" s="12"/>
      <c r="K3" s="12"/>
      <c r="L3" s="12"/>
      <c r="M3" s="12"/>
      <c r="N3" s="12"/>
      <c r="O3" s="12"/>
      <c r="P3" s="12"/>
    </row>
    <row r="4" spans="1:126" ht="5.25" customHeight="1">
      <c r="C4" s="23"/>
      <c r="D4" s="23"/>
      <c r="F4" s="23"/>
      <c r="G4" s="23"/>
      <c r="H4" s="23"/>
      <c r="I4" s="23"/>
      <c r="J4" s="23"/>
      <c r="K4" s="23"/>
      <c r="L4" s="23"/>
      <c r="M4" s="23"/>
      <c r="N4" s="23"/>
      <c r="O4" s="23"/>
      <c r="P4" s="23"/>
      <c r="Q4" s="23"/>
      <c r="R4" s="23"/>
      <c r="S4" s="23"/>
      <c r="T4" s="23"/>
      <c r="U4" s="23"/>
    </row>
    <row r="5" spans="1:126" s="215" customFormat="1" ht="32.25" customHeight="1" thickBot="1">
      <c r="E5" s="877" t="s">
        <v>128</v>
      </c>
      <c r="F5" s="215" t="s">
        <v>68</v>
      </c>
      <c r="G5" s="215" t="s">
        <v>130</v>
      </c>
      <c r="H5" s="215" t="s">
        <v>70</v>
      </c>
      <c r="I5" s="215" t="s">
        <v>71</v>
      </c>
      <c r="J5" s="215" t="s">
        <v>72</v>
      </c>
      <c r="K5" s="215" t="s">
        <v>73</v>
      </c>
      <c r="L5" s="215" t="s">
        <v>74</v>
      </c>
      <c r="M5" s="215" t="s">
        <v>75</v>
      </c>
      <c r="N5" s="215" t="s">
        <v>76</v>
      </c>
      <c r="O5" s="215" t="s">
        <v>77</v>
      </c>
      <c r="P5" s="215" t="s">
        <v>78</v>
      </c>
      <c r="Q5" s="877" t="s">
        <v>79</v>
      </c>
      <c r="R5" s="877" t="s">
        <v>79</v>
      </c>
      <c r="S5" s="877" t="s">
        <v>79</v>
      </c>
      <c r="T5" s="877" t="s">
        <v>79</v>
      </c>
      <c r="U5" s="877" t="s">
        <v>79</v>
      </c>
      <c r="V5" s="877" t="s">
        <v>79</v>
      </c>
    </row>
    <row r="6" spans="1:126" s="217" customFormat="1" ht="57.75" customHeight="1">
      <c r="B6" s="217" t="s">
        <v>81</v>
      </c>
      <c r="E6" s="985" t="s">
        <v>373</v>
      </c>
      <c r="F6" s="985" t="s">
        <v>373</v>
      </c>
      <c r="G6" s="985" t="s">
        <v>373</v>
      </c>
      <c r="H6" s="985" t="s">
        <v>373</v>
      </c>
      <c r="I6" s="985" t="s">
        <v>373</v>
      </c>
      <c r="J6" s="652" t="s">
        <v>374</v>
      </c>
      <c r="K6" s="652" t="s">
        <v>374</v>
      </c>
      <c r="L6" s="652" t="s">
        <v>374</v>
      </c>
      <c r="M6" s="652" t="s">
        <v>374</v>
      </c>
      <c r="N6" s="652" t="s">
        <v>374</v>
      </c>
      <c r="O6" s="652" t="s">
        <v>374</v>
      </c>
      <c r="P6" s="652" t="s">
        <v>374</v>
      </c>
      <c r="Q6" s="921" t="s">
        <v>374</v>
      </c>
      <c r="R6" s="933" t="s">
        <v>375</v>
      </c>
      <c r="S6" s="881" t="s">
        <v>376</v>
      </c>
      <c r="T6" s="652" t="s">
        <v>377</v>
      </c>
      <c r="U6" s="652" t="s">
        <v>378</v>
      </c>
      <c r="V6" s="948" t="s">
        <v>379</v>
      </c>
    </row>
    <row r="7" spans="1:126" ht="7.5" customHeight="1">
      <c r="E7" s="945"/>
      <c r="F7" s="647">
        <v>0</v>
      </c>
      <c r="Q7" s="946"/>
      <c r="R7" s="946"/>
      <c r="S7" s="11"/>
      <c r="T7" s="946"/>
      <c r="U7" s="946"/>
      <c r="V7" s="949"/>
    </row>
    <row r="8" spans="1:126" s="3" customFormat="1" ht="20.100000000000001" customHeight="1">
      <c r="A8" s="236" t="s">
        <v>290</v>
      </c>
      <c r="B8" s="237"/>
      <c r="C8" s="14"/>
      <c r="D8" s="643">
        <v>9271.0828970000002</v>
      </c>
      <c r="E8" s="1168">
        <v>9271.0828970000002</v>
      </c>
      <c r="F8" s="1168">
        <v>8213.4629941300009</v>
      </c>
      <c r="G8" s="1168">
        <v>9219.0252328700026</v>
      </c>
      <c r="H8" s="644">
        <v>8752.4218550000005</v>
      </c>
      <c r="I8" s="1169">
        <v>8597.3304633728803</v>
      </c>
      <c r="J8" s="643">
        <v>8213.4629941300009</v>
      </c>
      <c r="K8" s="644">
        <v>8233.919569510992</v>
      </c>
      <c r="L8" s="644">
        <v>-20.456575380991126</v>
      </c>
      <c r="M8" s="644">
        <v>7292.419836</v>
      </c>
      <c r="N8" s="224">
        <v>0.12630144435502033</v>
      </c>
      <c r="O8" s="1159">
        <f>'CA Mobile'!M7</f>
        <v>9418.3469512907541</v>
      </c>
      <c r="P8" s="643">
        <v>9219.0252328700026</v>
      </c>
      <c r="Q8" s="644">
        <v>9250.3383814824938</v>
      </c>
      <c r="R8" s="644">
        <v>-31.313148612491204</v>
      </c>
      <c r="S8" s="644">
        <v>8150.8589979999988</v>
      </c>
      <c r="T8" s="224">
        <v>0.13104952927441182</v>
      </c>
      <c r="U8" s="825"/>
      <c r="V8" s="643">
        <v>8752.4218550000005</v>
      </c>
      <c r="W8" s="644">
        <v>9051.8575601661996</v>
      </c>
      <c r="X8" s="644">
        <v>9199.8091397075259</v>
      </c>
      <c r="Y8" s="644">
        <v>-299.43570516619911</v>
      </c>
      <c r="Z8" s="644">
        <v>-447.3872847075254</v>
      </c>
      <c r="AA8" s="644">
        <v>8058.1795189999984</v>
      </c>
      <c r="AB8" s="224">
        <v>8.6153744076199912E-2</v>
      </c>
      <c r="AC8" s="825"/>
      <c r="AD8" s="643">
        <v>8597.3304639999988</v>
      </c>
      <c r="AE8" s="644">
        <v>9458.3029294478874</v>
      </c>
      <c r="AF8" s="644">
        <v>9351.0723097997397</v>
      </c>
      <c r="AG8" s="644">
        <f>AD8-AE8</f>
        <v>-860.97246544788868</v>
      </c>
      <c r="AH8" s="644">
        <f>AD8-AF8</f>
        <v>-753.74184579974099</v>
      </c>
      <c r="AI8" s="644">
        <v>8342.3122052881372</v>
      </c>
      <c r="AJ8" s="224">
        <f>+AD8/AI8-1</f>
        <v>3.0569253755596382E-2</v>
      </c>
      <c r="AK8" s="14"/>
      <c r="AL8" s="643">
        <f>+D8+J8+P8+V8+AD8</f>
        <v>44053.323443000001</v>
      </c>
      <c r="AM8" s="644">
        <f>+E8+K8+Q8+W8+AE8</f>
        <v>45265.50133760758</v>
      </c>
      <c r="AN8" s="644">
        <f>+D8+J8+P8+X8+AF8</f>
        <v>45254.452573507268</v>
      </c>
      <c r="AO8" s="644">
        <f t="shared" ref="AO8:AO60" si="0">+AL8-AM8</f>
        <v>-1212.1778946075792</v>
      </c>
      <c r="AP8" s="644">
        <f>+AL8-AN8</f>
        <v>-1201.1291305072664</v>
      </c>
      <c r="AQ8" s="644">
        <f>+G8+M8+S8+AA8+AI8</f>
        <v>41062.795791158132</v>
      </c>
      <c r="AR8" s="1006">
        <f t="shared" ref="AR8:AR60" si="1">+AL8/AQ8-1</f>
        <v>7.282815488383787E-2</v>
      </c>
      <c r="AS8" s="14"/>
      <c r="AT8" s="2323">
        <v>115329.31841098855</v>
      </c>
      <c r="AU8" s="644">
        <v>115329.48761040121</v>
      </c>
      <c r="AV8" s="644"/>
      <c r="AW8" s="644"/>
      <c r="AX8" s="644">
        <v>100860.672236</v>
      </c>
      <c r="AY8" s="523">
        <f>AT8/AX8-1</f>
        <v>0.1434518118333965</v>
      </c>
      <c r="AZ8" s="523">
        <f>AU8/AX8-1</f>
        <v>0.14345348938926539</v>
      </c>
      <c r="BA8" s="523">
        <f>+AV8/AX8-1</f>
        <v>-1</v>
      </c>
      <c r="BB8" s="523">
        <f>+AW8/AX8-1</f>
        <v>-1</v>
      </c>
    </row>
    <row r="9" spans="1:126" ht="15" customHeight="1">
      <c r="A9" s="285"/>
      <c r="B9" s="286" t="s">
        <v>291</v>
      </c>
      <c r="C9" s="10"/>
      <c r="D9" s="672">
        <v>4.6556778536720369</v>
      </c>
      <c r="E9" s="642">
        <v>4.6556778536720369</v>
      </c>
      <c r="F9" s="642">
        <v>4.9276614868831814</v>
      </c>
      <c r="G9" s="642">
        <v>5.5552929165643059</v>
      </c>
      <c r="H9" s="642">
        <v>5.021189184324272</v>
      </c>
      <c r="I9" s="642">
        <v>5.9511421438888901</v>
      </c>
      <c r="J9" s="672">
        <v>4.9276614868831814</v>
      </c>
      <c r="K9" s="647">
        <v>3.4633763885545088</v>
      </c>
      <c r="L9" s="647">
        <v>1.4642850983286726</v>
      </c>
      <c r="M9" s="647">
        <v>3.7433544923769757</v>
      </c>
      <c r="N9" s="279">
        <v>0.31637585938439616</v>
      </c>
      <c r="O9" s="673"/>
      <c r="P9" s="672">
        <v>5.5552929165643059</v>
      </c>
      <c r="Q9" s="647">
        <v>3.9418341429197219</v>
      </c>
      <c r="R9" s="647">
        <v>1.613458773644584</v>
      </c>
      <c r="S9" s="647">
        <v>4.3191444305194118</v>
      </c>
      <c r="T9" s="279">
        <v>0.28620216478758431</v>
      </c>
      <c r="U9" s="19"/>
      <c r="V9" s="672">
        <v>5.021189184324272</v>
      </c>
      <c r="W9" s="647">
        <v>3.677949583517234</v>
      </c>
      <c r="X9" s="647">
        <v>4.8932632457663923</v>
      </c>
      <c r="Y9" s="647">
        <v>1.343239600807038</v>
      </c>
      <c r="Z9" s="647">
        <v>0.1279259385578797</v>
      </c>
      <c r="AA9" s="647">
        <v>4.2146528726705617</v>
      </c>
      <c r="AB9" s="279">
        <v>0.19136482553132761</v>
      </c>
      <c r="AC9" s="19"/>
      <c r="AD9" s="672">
        <v>4.9772151492455361</v>
      </c>
      <c r="AE9" s="647">
        <v>3.962927339289199</v>
      </c>
      <c r="AF9" s="647">
        <v>5.0078487276354133</v>
      </c>
      <c r="AG9" s="647">
        <f>AD9-AE9</f>
        <v>1.014287809956337</v>
      </c>
      <c r="AH9" s="647">
        <f t="shared" ref="AH9:AH60" si="2">AD9-AF9</f>
        <v>-3.0633578389877236E-2</v>
      </c>
      <c r="AI9" s="647">
        <v>4.2246618023190781</v>
      </c>
      <c r="AJ9" s="279">
        <f>+AD9/AI9-1</f>
        <v>0.17813339437333253</v>
      </c>
      <c r="AK9" s="10"/>
      <c r="AL9" s="672">
        <f>+D9+J9+P9+V9+AD9</f>
        <v>25.137036590689334</v>
      </c>
      <c r="AM9" s="647">
        <f>+E9+K9+Q9+W9+AE9</f>
        <v>19.701765307952702</v>
      </c>
      <c r="AN9" s="647">
        <f>+D9+J9+P9+X9+AF9</f>
        <v>25.039744230521329</v>
      </c>
      <c r="AO9" s="647">
        <f t="shared" si="0"/>
        <v>5.4352712827366325</v>
      </c>
      <c r="AP9" s="647">
        <f>+AL9-AN9</f>
        <v>9.7292360168005132E-2</v>
      </c>
      <c r="AQ9" s="647">
        <f>+G9+M9+S9+AA9+AI9</f>
        <v>22.057106514450332</v>
      </c>
      <c r="AR9" s="1007">
        <f t="shared" si="1"/>
        <v>0.13963436565087251</v>
      </c>
      <c r="AS9" s="10"/>
      <c r="AT9" s="2324">
        <v>46.319381256566857</v>
      </c>
      <c r="AU9" s="647">
        <v>61.082787472816342</v>
      </c>
      <c r="AV9" s="647"/>
      <c r="AW9" s="647"/>
      <c r="AX9" s="935">
        <v>49.688190791322256</v>
      </c>
      <c r="AY9" s="532">
        <f t="shared" ref="AY9:AY29" si="3">AT9/AX9-1</f>
        <v>-6.7798997731745581E-2</v>
      </c>
      <c r="AZ9" s="532">
        <f t="shared" ref="AZ9:AZ29" si="4">AU9/AX9-1</f>
        <v>0.22932202803174073</v>
      </c>
      <c r="BA9" s="532">
        <f t="shared" ref="BA9:BA60" si="5">+AV9/AX9-1</f>
        <v>-1</v>
      </c>
      <c r="BB9" s="532">
        <f t="shared" ref="BB9:BB60" si="6">+AW9/AX9-1</f>
        <v>-1</v>
      </c>
    </row>
    <row r="10" spans="1:126" ht="15" customHeight="1">
      <c r="A10" s="287"/>
      <c r="B10" s="288" t="s">
        <v>292</v>
      </c>
      <c r="C10" s="10"/>
      <c r="D10" s="673">
        <v>-85.057595788691728</v>
      </c>
      <c r="E10" s="642">
        <v>-85.057595788691728</v>
      </c>
      <c r="F10" s="642">
        <v>-92.080972933674403</v>
      </c>
      <c r="G10" s="642">
        <v>-82.366734548893405</v>
      </c>
      <c r="H10" s="642">
        <v>-90.779332199438358</v>
      </c>
      <c r="I10" s="1147">
        <v>-83.73781888435164</v>
      </c>
      <c r="J10" s="673">
        <v>-92.080972933674403</v>
      </c>
      <c r="K10" s="642">
        <v>-93.69180786835426</v>
      </c>
      <c r="L10" s="642">
        <v>1.6108349346798576</v>
      </c>
      <c r="M10" s="642">
        <v>-89.620575524754557</v>
      </c>
      <c r="N10" s="280">
        <v>2.7453488158422301E-2</v>
      </c>
      <c r="O10" s="673"/>
      <c r="P10" s="673">
        <v>-82.366734548893405</v>
      </c>
      <c r="Q10" s="642">
        <v>-93.69180786835426</v>
      </c>
      <c r="R10" s="642">
        <v>11.325073319460856</v>
      </c>
      <c r="S10" s="642">
        <v>-98.621441318361946</v>
      </c>
      <c r="T10" s="280">
        <v>-0.16481919704454917</v>
      </c>
      <c r="U10" s="19"/>
      <c r="V10" s="673">
        <v>-90.779332199438358</v>
      </c>
      <c r="W10" s="642">
        <v>-93.69180786835426</v>
      </c>
      <c r="X10" s="642">
        <v>-88.569284361183065</v>
      </c>
      <c r="Y10" s="642">
        <v>2.9124756689159028</v>
      </c>
      <c r="Z10" s="642">
        <v>-2.2100478382552922</v>
      </c>
      <c r="AA10" s="642">
        <v>-113.68645757447476</v>
      </c>
      <c r="AB10" s="280">
        <v>-0.20149387942737329</v>
      </c>
      <c r="AC10" s="19"/>
      <c r="AD10" s="673">
        <f>+AD11/AD9</f>
        <v>-100.12339190833241</v>
      </c>
      <c r="AE10" s="642">
        <v>-93.691807868354232</v>
      </c>
      <c r="AF10" s="642">
        <v>-88.56928436118308</v>
      </c>
      <c r="AG10" s="642">
        <f>AD10-AE10</f>
        <v>-6.4315840399781763</v>
      </c>
      <c r="AH10" s="642">
        <f t="shared" si="2"/>
        <v>-11.554107547149329</v>
      </c>
      <c r="AI10" s="642">
        <v>-108.92116139270684</v>
      </c>
      <c r="AJ10" s="280">
        <f>+AD10/AI10-1</f>
        <v>-8.0771903015748658E-2</v>
      </c>
      <c r="AK10" s="10"/>
      <c r="AL10" s="673">
        <f>+AL11/AL9</f>
        <v>-89.965729326966127</v>
      </c>
      <c r="AM10" s="642">
        <f>+AM11/AM9</f>
        <v>-91.651477505319917</v>
      </c>
      <c r="AN10" s="642"/>
      <c r="AO10" s="642">
        <f t="shared" si="0"/>
        <v>1.6857481783537906</v>
      </c>
      <c r="AP10" s="642"/>
      <c r="AQ10" s="642">
        <f>+AQ11/AQ9</f>
        <v>-97.85132939291087</v>
      </c>
      <c r="AR10" s="1008">
        <f t="shared" si="1"/>
        <v>-8.0587561915291039E-2</v>
      </c>
      <c r="AS10" s="10"/>
      <c r="AT10" s="1009">
        <v>-93.69180786835426</v>
      </c>
      <c r="AU10" s="642">
        <v>-88.020817917422519</v>
      </c>
      <c r="AV10" s="642"/>
      <c r="AW10" s="642"/>
      <c r="AX10" s="642">
        <v>-99.913868726873147</v>
      </c>
      <c r="AY10" s="19">
        <f t="shared" si="3"/>
        <v>-6.2274246186259208E-2</v>
      </c>
      <c r="AZ10" s="19">
        <f t="shared" si="4"/>
        <v>-0.11903303276106492</v>
      </c>
      <c r="BA10" s="19">
        <f t="shared" si="5"/>
        <v>-1</v>
      </c>
      <c r="BB10" s="19">
        <f t="shared" si="6"/>
        <v>-1</v>
      </c>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row>
    <row r="11" spans="1:126" ht="15" customHeight="1">
      <c r="A11" s="334"/>
      <c r="B11" s="335" t="s">
        <v>262</v>
      </c>
      <c r="C11" s="14"/>
      <c r="D11" s="674">
        <v>-396.000765</v>
      </c>
      <c r="E11" s="650">
        <v>-396.000765</v>
      </c>
      <c r="F11" s="650">
        <v>-453.74386399999997</v>
      </c>
      <c r="G11" s="650">
        <v>-457.57133700000003</v>
      </c>
      <c r="H11" s="650">
        <v>-455.820201</v>
      </c>
      <c r="I11" s="1170">
        <v>-498.33566300000001</v>
      </c>
      <c r="J11" s="674">
        <v>-453.74386399999997</v>
      </c>
      <c r="K11" s="1010">
        <v>-324.48999517224371</v>
      </c>
      <c r="L11" s="1010">
        <v>-129.25386882775626</v>
      </c>
      <c r="M11" s="1010">
        <v>-335.481584</v>
      </c>
      <c r="N11" s="409">
        <v>0.35251496845203878</v>
      </c>
      <c r="O11" s="674"/>
      <c r="P11" s="674">
        <v>-457.57133700000003</v>
      </c>
      <c r="Q11" s="1010">
        <v>-369.31756716735345</v>
      </c>
      <c r="R11" s="1010">
        <v>-88.253769832646583</v>
      </c>
      <c r="S11" s="1010">
        <v>-425.96024899999998</v>
      </c>
      <c r="T11" s="409">
        <v>7.4211356750333968E-2</v>
      </c>
      <c r="U11" s="515"/>
      <c r="V11" s="674">
        <v>-455.820201</v>
      </c>
      <c r="W11" s="1010">
        <v>-344.59374572839027</v>
      </c>
      <c r="X11" s="1010">
        <v>-433.39282386840921</v>
      </c>
      <c r="Y11" s="1010">
        <v>-111.22645527160972</v>
      </c>
      <c r="Z11" s="1010">
        <v>-22.427377131590788</v>
      </c>
      <c r="AA11" s="1010">
        <v>-479.148955</v>
      </c>
      <c r="AB11" s="409">
        <v>-4.8687894978295398E-2</v>
      </c>
      <c r="AC11" s="515"/>
      <c r="AD11" s="674">
        <v>-498.33566300000001</v>
      </c>
      <c r="AE11" s="1010">
        <v>-371.29382686893189</v>
      </c>
      <c r="AF11" s="1010">
        <v>-443.54157799572977</v>
      </c>
      <c r="AG11" s="1010">
        <f>AD11-AE11</f>
        <v>-127.04183613106812</v>
      </c>
      <c r="AH11" s="1010">
        <f t="shared" si="2"/>
        <v>-54.794085004270244</v>
      </c>
      <c r="AI11" s="1010">
        <v>-460.15507000000002</v>
      </c>
      <c r="AJ11" s="409">
        <f>+AD11/AI11-1</f>
        <v>8.2973318103394922E-2</v>
      </c>
      <c r="AK11" s="14"/>
      <c r="AL11" s="674">
        <f>+D11+J11+P11+V11+AD11</f>
        <v>-2261.47183</v>
      </c>
      <c r="AM11" s="1010">
        <f>+E11+K11+Q11+W11+AE11</f>
        <v>-1805.6958999369194</v>
      </c>
      <c r="AN11" s="1010">
        <f>+D11+J11+P11+X11+AF11</f>
        <v>-2184.2503678641392</v>
      </c>
      <c r="AO11" s="1010">
        <f t="shared" si="0"/>
        <v>-455.77593006308052</v>
      </c>
      <c r="AP11" s="1010">
        <f>+AL11-AN11</f>
        <v>-77.221462135860747</v>
      </c>
      <c r="AQ11" s="1010">
        <f>+G11+M11+S11+AA11+AI11</f>
        <v>-2158.3171949999996</v>
      </c>
      <c r="AR11" s="1011">
        <f t="shared" si="1"/>
        <v>4.7794010648189333E-2</v>
      </c>
      <c r="AS11" s="14"/>
      <c r="AT11" s="1012">
        <v>-4339.7465692713113</v>
      </c>
      <c r="AU11" s="1010">
        <v>-5376.5569140333846</v>
      </c>
      <c r="AV11" s="1010"/>
      <c r="AW11" s="1010"/>
      <c r="AX11" s="648">
        <v>-4964.5393719999993</v>
      </c>
      <c r="AY11" s="515">
        <f t="shared" si="3"/>
        <v>-0.12585111244207658</v>
      </c>
      <c r="AZ11" s="515">
        <f t="shared" si="4"/>
        <v>8.2992098795139801E-2</v>
      </c>
      <c r="BA11" s="515">
        <f t="shared" si="5"/>
        <v>-1</v>
      </c>
      <c r="BB11" s="2107">
        <f t="shared" si="6"/>
        <v>-1</v>
      </c>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row>
    <row r="12" spans="1:126" s="67" customFormat="1" ht="15" hidden="1" customHeight="1">
      <c r="A12" s="1013"/>
      <c r="B12" s="1014" t="s">
        <v>291</v>
      </c>
      <c r="C12" s="1015"/>
      <c r="D12" s="1016"/>
      <c r="E12" s="647">
        <v>0</v>
      </c>
      <c r="F12" s="647">
        <v>0</v>
      </c>
      <c r="G12" s="647">
        <v>0</v>
      </c>
      <c r="H12" s="647">
        <v>0</v>
      </c>
      <c r="I12" s="647">
        <v>0</v>
      </c>
      <c r="J12" s="1016"/>
      <c r="K12" s="1017"/>
      <c r="L12" s="1018"/>
      <c r="M12" s="1017">
        <v>0</v>
      </c>
      <c r="N12" s="1019"/>
      <c r="O12" s="672"/>
      <c r="P12" s="1016"/>
      <c r="Q12" s="1017"/>
      <c r="R12" s="1018"/>
      <c r="S12" s="1017">
        <v>0</v>
      </c>
      <c r="T12" s="1019"/>
      <c r="U12" s="1020"/>
      <c r="V12" s="1016"/>
      <c r="W12" s="1017"/>
      <c r="X12" s="1017">
        <v>124.81112336865674</v>
      </c>
      <c r="Y12" s="1018"/>
      <c r="Z12" s="1018">
        <v>-124.81112336865674</v>
      </c>
      <c r="AA12" s="1017">
        <v>0</v>
      </c>
      <c r="AB12" s="1019"/>
      <c r="AC12" s="1020"/>
      <c r="AD12" s="1016"/>
      <c r="AE12" s="1017"/>
      <c r="AF12" s="1017">
        <v>118.09083429935733</v>
      </c>
      <c r="AG12" s="1018"/>
      <c r="AH12" s="1018">
        <f t="shared" si="2"/>
        <v>-118.09083429935733</v>
      </c>
      <c r="AI12" s="1017">
        <v>0</v>
      </c>
      <c r="AJ12" s="1019"/>
      <c r="AK12" s="1018"/>
      <c r="AL12" s="1016">
        <f t="shared" ref="AL12:AM23" si="7">+D12</f>
        <v>0</v>
      </c>
      <c r="AM12" s="1017">
        <f t="shared" si="7"/>
        <v>0</v>
      </c>
      <c r="AN12" s="1017"/>
      <c r="AO12" s="1018">
        <f t="shared" si="0"/>
        <v>0</v>
      </c>
      <c r="AP12" s="1018"/>
      <c r="AQ12" s="1017">
        <f t="shared" ref="AQ12:AQ23" si="8">+G12</f>
        <v>0</v>
      </c>
      <c r="AR12" s="1021" t="e">
        <f t="shared" si="1"/>
        <v>#DIV/0!</v>
      </c>
      <c r="AS12" s="1022"/>
      <c r="AT12" s="2325"/>
      <c r="AU12" s="1017">
        <v>1459.9045379375193</v>
      </c>
      <c r="AV12" s="1017"/>
      <c r="AW12" s="1017"/>
      <c r="AX12" s="2326"/>
      <c r="AY12" s="2327"/>
      <c r="AZ12" s="2327"/>
      <c r="BA12" s="2327"/>
      <c r="BB12" s="2328"/>
      <c r="BC12" s="1023"/>
      <c r="BD12" s="1024"/>
      <c r="BE12" s="1024"/>
      <c r="BF12" s="1024"/>
      <c r="BG12" s="1024"/>
      <c r="BH12" s="1024"/>
      <c r="BI12" s="1024"/>
      <c r="BJ12" s="1024"/>
      <c r="BK12" s="1024"/>
      <c r="BL12" s="1024"/>
      <c r="BM12" s="1024"/>
      <c r="BN12" s="1024"/>
      <c r="BO12" s="1024"/>
      <c r="BP12" s="1024"/>
      <c r="BQ12" s="1024"/>
      <c r="BR12" s="1024"/>
      <c r="BS12" s="1024"/>
      <c r="BT12" s="1024"/>
      <c r="BU12" s="1024"/>
      <c r="BV12" s="1024"/>
      <c r="BW12" s="1024"/>
      <c r="BX12" s="1024"/>
      <c r="BY12" s="1024"/>
      <c r="BZ12" s="1024"/>
      <c r="CA12" s="1024"/>
      <c r="CB12" s="1024"/>
      <c r="CC12" s="1024"/>
      <c r="CD12" s="1024"/>
      <c r="CE12" s="1024"/>
      <c r="CF12" s="1024"/>
      <c r="CG12" s="1024"/>
      <c r="CH12" s="1024"/>
      <c r="CI12" s="1024"/>
      <c r="CJ12" s="1024"/>
      <c r="CK12" s="1024"/>
      <c r="CL12" s="1024"/>
      <c r="CM12" s="1024"/>
      <c r="CN12" s="1024"/>
      <c r="CO12" s="1024"/>
      <c r="CP12" s="1024"/>
      <c r="CQ12" s="1024"/>
      <c r="CR12" s="1024"/>
      <c r="CS12" s="1024"/>
      <c r="CT12" s="1024"/>
      <c r="CU12" s="1024"/>
      <c r="CV12" s="1024"/>
      <c r="CW12" s="1024"/>
      <c r="CX12" s="1024"/>
      <c r="CY12" s="1024"/>
      <c r="CZ12" s="1024"/>
      <c r="DA12" s="1024"/>
      <c r="DB12" s="1024"/>
      <c r="DC12" s="1024"/>
      <c r="DD12" s="1024"/>
      <c r="DE12" s="1024"/>
      <c r="DF12" s="1024"/>
      <c r="DG12" s="1024"/>
      <c r="DH12" s="1024"/>
      <c r="DI12" s="1024"/>
      <c r="DJ12" s="1024"/>
      <c r="DK12" s="1024"/>
      <c r="DL12" s="1024"/>
      <c r="DM12" s="1024"/>
      <c r="DN12" s="1024"/>
      <c r="DO12" s="1024"/>
      <c r="DP12" s="1024"/>
      <c r="DQ12" s="1024"/>
      <c r="DR12" s="1024"/>
      <c r="DS12" s="1024"/>
      <c r="DT12" s="1024"/>
      <c r="DU12" s="1024"/>
      <c r="DV12" s="1024"/>
    </row>
    <row r="13" spans="1:126" s="67" customFormat="1" ht="15" hidden="1" customHeight="1">
      <c r="A13" s="1025"/>
      <c r="B13" s="1026" t="s">
        <v>292</v>
      </c>
      <c r="C13" s="1015"/>
      <c r="D13" s="406"/>
      <c r="E13" s="647">
        <v>0</v>
      </c>
      <c r="F13" s="647">
        <v>0</v>
      </c>
      <c r="G13" s="647">
        <v>0</v>
      </c>
      <c r="H13" s="647">
        <v>0</v>
      </c>
      <c r="I13" s="647">
        <v>0</v>
      </c>
      <c r="J13" s="406"/>
      <c r="K13" s="1027"/>
      <c r="L13" s="1027"/>
      <c r="M13" s="1027">
        <v>0</v>
      </c>
      <c r="N13" s="1028"/>
      <c r="O13" s="673"/>
      <c r="P13" s="406"/>
      <c r="Q13" s="1027"/>
      <c r="R13" s="1027"/>
      <c r="S13" s="1027">
        <v>0</v>
      </c>
      <c r="T13" s="1028"/>
      <c r="U13" s="1029"/>
      <c r="V13" s="406"/>
      <c r="W13" s="1027"/>
      <c r="X13" s="1027">
        <v>-10.234059609911162</v>
      </c>
      <c r="Y13" s="1027"/>
      <c r="Z13" s="1027">
        <v>10.234059609911162</v>
      </c>
      <c r="AA13" s="1027">
        <v>0</v>
      </c>
      <c r="AB13" s="1028"/>
      <c r="AC13" s="1029"/>
      <c r="AD13" s="406"/>
      <c r="AE13" s="1027"/>
      <c r="AF13" s="1027">
        <v>-10.234163097805984</v>
      </c>
      <c r="AG13" s="1027"/>
      <c r="AH13" s="1027">
        <f t="shared" si="2"/>
        <v>10.234163097805984</v>
      </c>
      <c r="AI13" s="1027">
        <v>0</v>
      </c>
      <c r="AJ13" s="1028"/>
      <c r="AK13" s="1027"/>
      <c r="AL13" s="406">
        <f t="shared" si="7"/>
        <v>0</v>
      </c>
      <c r="AM13" s="1027">
        <f t="shared" si="7"/>
        <v>0</v>
      </c>
      <c r="AN13" s="1027"/>
      <c r="AO13" s="1027">
        <f t="shared" si="0"/>
        <v>0</v>
      </c>
      <c r="AP13" s="1027"/>
      <c r="AQ13" s="1027">
        <f t="shared" si="8"/>
        <v>0</v>
      </c>
      <c r="AR13" s="1030" t="e">
        <f t="shared" si="1"/>
        <v>#DIV/0!</v>
      </c>
      <c r="AS13" s="1027"/>
      <c r="AT13" s="1031"/>
      <c r="AU13" s="1027">
        <v>-10.178548422474952</v>
      </c>
      <c r="AV13" s="1027"/>
      <c r="AW13" s="1027"/>
      <c r="AX13" s="70"/>
      <c r="AY13" s="1027"/>
      <c r="AZ13" s="1027"/>
      <c r="BA13" s="1027"/>
      <c r="BB13" s="1027"/>
      <c r="BC13" s="1027"/>
      <c r="BD13" s="1024"/>
      <c r="BE13" s="1024"/>
      <c r="BF13" s="1024"/>
      <c r="BG13" s="1024"/>
      <c r="BH13" s="1024"/>
      <c r="BI13" s="1024"/>
      <c r="BJ13" s="1024"/>
      <c r="BK13" s="1024"/>
      <c r="BL13" s="1024"/>
      <c r="BM13" s="1024"/>
      <c r="BN13" s="1024"/>
      <c r="BO13" s="1024"/>
      <c r="BP13" s="1024"/>
      <c r="BQ13" s="1024"/>
      <c r="BR13" s="1024"/>
      <c r="BS13" s="1024"/>
      <c r="BT13" s="1024"/>
      <c r="BU13" s="1024"/>
      <c r="BV13" s="1024"/>
      <c r="BW13" s="1024"/>
      <c r="BX13" s="1024"/>
      <c r="BY13" s="1024"/>
      <c r="BZ13" s="1024"/>
      <c r="CA13" s="1024"/>
      <c r="CB13" s="1024"/>
      <c r="CC13" s="1024"/>
      <c r="CD13" s="1024"/>
      <c r="CE13" s="1024"/>
      <c r="CF13" s="1024"/>
      <c r="CG13" s="1024"/>
      <c r="CH13" s="1024"/>
      <c r="CI13" s="1024"/>
      <c r="CJ13" s="1024"/>
      <c r="CK13" s="1024"/>
      <c r="CL13" s="1024"/>
      <c r="CM13" s="1024"/>
      <c r="CN13" s="1024"/>
      <c r="CO13" s="1024"/>
      <c r="CP13" s="1024"/>
      <c r="CQ13" s="1024"/>
      <c r="CR13" s="1024"/>
      <c r="CS13" s="1024"/>
      <c r="CT13" s="1024"/>
      <c r="CU13" s="1024"/>
      <c r="CV13" s="1024"/>
      <c r="CW13" s="1024"/>
      <c r="CX13" s="1024"/>
      <c r="CY13" s="1024"/>
      <c r="CZ13" s="1024"/>
      <c r="DA13" s="1024"/>
      <c r="DB13" s="1024"/>
      <c r="DC13" s="1024"/>
      <c r="DD13" s="1024"/>
      <c r="DE13" s="1024"/>
      <c r="DF13" s="1024"/>
      <c r="DG13" s="1024"/>
      <c r="DH13" s="1024"/>
      <c r="DI13" s="1024"/>
      <c r="DJ13" s="1024"/>
      <c r="DK13" s="1024"/>
      <c r="DL13" s="1024"/>
      <c r="DM13" s="1024"/>
      <c r="DN13" s="1024"/>
      <c r="DO13" s="1024"/>
      <c r="DP13" s="1024"/>
      <c r="DQ13" s="1024"/>
      <c r="DR13" s="1024"/>
      <c r="DS13" s="1024"/>
      <c r="DT13" s="1024"/>
      <c r="DU13" s="1024"/>
      <c r="DV13" s="1024"/>
    </row>
    <row r="14" spans="1:126" s="67" customFormat="1" ht="15" hidden="1" customHeight="1">
      <c r="A14" s="1032"/>
      <c r="B14" s="1033" t="s">
        <v>380</v>
      </c>
      <c r="C14" s="1034"/>
      <c r="D14" s="1035"/>
      <c r="E14" s="647">
        <v>0</v>
      </c>
      <c r="F14" s="647">
        <v>0</v>
      </c>
      <c r="G14" s="647">
        <v>0</v>
      </c>
      <c r="H14" s="647">
        <v>0</v>
      </c>
      <c r="I14" s="647">
        <v>0</v>
      </c>
      <c r="J14" s="1035"/>
      <c r="K14" s="1036"/>
      <c r="L14" s="1036"/>
      <c r="M14" s="1036">
        <v>0</v>
      </c>
      <c r="N14" s="1037"/>
      <c r="O14" s="659"/>
      <c r="P14" s="1035"/>
      <c r="Q14" s="1036"/>
      <c r="R14" s="1036"/>
      <c r="S14" s="1036">
        <v>0</v>
      </c>
      <c r="T14" s="1037"/>
      <c r="U14" s="1038"/>
      <c r="V14" s="1035"/>
      <c r="W14" s="1036"/>
      <c r="X14" s="1036">
        <v>-1277.324476534809</v>
      </c>
      <c r="Y14" s="1036"/>
      <c r="Z14" s="1036">
        <v>1277.324476534809</v>
      </c>
      <c r="AA14" s="1036">
        <v>0</v>
      </c>
      <c r="AB14" s="1037"/>
      <c r="AC14" s="1038"/>
      <c r="AD14" s="1035"/>
      <c r="AE14" s="1036"/>
      <c r="AF14" s="1036">
        <v>-1208.560858575604</v>
      </c>
      <c r="AG14" s="1036"/>
      <c r="AH14" s="1036">
        <f t="shared" si="2"/>
        <v>1208.560858575604</v>
      </c>
      <c r="AI14" s="1036">
        <v>0</v>
      </c>
      <c r="AJ14" s="1037"/>
      <c r="AK14" s="1036"/>
      <c r="AL14" s="1035">
        <f t="shared" si="7"/>
        <v>0</v>
      </c>
      <c r="AM14" s="1036">
        <f t="shared" si="7"/>
        <v>0</v>
      </c>
      <c r="AN14" s="1036"/>
      <c r="AO14" s="1036">
        <f t="shared" si="0"/>
        <v>0</v>
      </c>
      <c r="AP14" s="1036"/>
      <c r="AQ14" s="1036">
        <f t="shared" si="8"/>
        <v>0</v>
      </c>
      <c r="AR14" s="1039" t="e">
        <f t="shared" si="1"/>
        <v>#DIV/0!</v>
      </c>
      <c r="AS14" s="1040"/>
      <c r="AT14" s="1041"/>
      <c r="AU14" s="1036">
        <v>-14859.709031587961</v>
      </c>
      <c r="AV14" s="1036"/>
      <c r="AW14" s="1036"/>
      <c r="AX14" s="2108"/>
      <c r="AY14" s="2109"/>
      <c r="AZ14" s="2109"/>
      <c r="BA14" s="2109"/>
      <c r="BB14" s="2109"/>
      <c r="BC14" s="1040"/>
      <c r="BD14" s="1024"/>
      <c r="BE14" s="1024"/>
      <c r="BF14" s="1024"/>
      <c r="BG14" s="1024"/>
      <c r="BH14" s="1024"/>
      <c r="BI14" s="1024"/>
      <c r="BJ14" s="1024"/>
      <c r="BK14" s="1024"/>
      <c r="BL14" s="1024"/>
      <c r="BM14" s="1024"/>
      <c r="BN14" s="1024"/>
      <c r="BO14" s="1024"/>
      <c r="BP14" s="1024"/>
      <c r="BQ14" s="1024"/>
      <c r="BR14" s="1024"/>
      <c r="BS14" s="1024"/>
      <c r="BT14" s="1024"/>
      <c r="BU14" s="1024"/>
      <c r="BV14" s="1024"/>
      <c r="BW14" s="1024"/>
      <c r="BX14" s="1024"/>
      <c r="BY14" s="1024"/>
      <c r="BZ14" s="1024"/>
      <c r="CA14" s="1024"/>
      <c r="CB14" s="1024"/>
      <c r="CC14" s="1024"/>
      <c r="CD14" s="1024"/>
      <c r="CE14" s="1024"/>
      <c r="CF14" s="1024"/>
      <c r="CG14" s="1024"/>
      <c r="CH14" s="1024"/>
      <c r="CI14" s="1024"/>
      <c r="CJ14" s="1024"/>
      <c r="CK14" s="1024"/>
      <c r="CL14" s="1024"/>
      <c r="CM14" s="1024"/>
      <c r="CN14" s="1024"/>
      <c r="CO14" s="1024"/>
      <c r="CP14" s="1024"/>
      <c r="CQ14" s="1024"/>
      <c r="CR14" s="1024"/>
      <c r="CS14" s="1024"/>
      <c r="CT14" s="1024"/>
      <c r="CU14" s="1024"/>
      <c r="CV14" s="1024"/>
      <c r="CW14" s="1024"/>
      <c r="CX14" s="1024"/>
      <c r="CY14" s="1024"/>
      <c r="CZ14" s="1024"/>
      <c r="DA14" s="1024"/>
      <c r="DB14" s="1024"/>
      <c r="DC14" s="1024"/>
      <c r="DD14" s="1024"/>
      <c r="DE14" s="1024"/>
      <c r="DF14" s="1024"/>
      <c r="DG14" s="1024"/>
      <c r="DH14" s="1024"/>
      <c r="DI14" s="1024"/>
      <c r="DJ14" s="1024"/>
      <c r="DK14" s="1024"/>
      <c r="DL14" s="1024"/>
      <c r="DM14" s="1024"/>
      <c r="DN14" s="1024"/>
      <c r="DO14" s="1024"/>
      <c r="DP14" s="1024"/>
      <c r="DQ14" s="1024"/>
      <c r="DR14" s="1024"/>
      <c r="DS14" s="1024"/>
      <c r="DT14" s="1024"/>
      <c r="DU14" s="1024"/>
      <c r="DV14" s="1024"/>
    </row>
    <row r="15" spans="1:126" ht="15" customHeight="1">
      <c r="A15" s="285"/>
      <c r="B15" s="286" t="s">
        <v>291</v>
      </c>
      <c r="C15" s="10"/>
      <c r="D15" s="672">
        <v>105.29885240000002</v>
      </c>
      <c r="E15" s="642">
        <v>105.29885240000002</v>
      </c>
      <c r="F15" s="642">
        <v>114.32290880000001</v>
      </c>
      <c r="G15" s="642">
        <v>127.1413173</v>
      </c>
      <c r="H15" s="642">
        <v>126.19471040000001</v>
      </c>
      <c r="I15" s="1147">
        <v>127.80809079999999</v>
      </c>
      <c r="J15" s="672">
        <v>114.32290880000001</v>
      </c>
      <c r="K15" s="647">
        <v>90.477906593967916</v>
      </c>
      <c r="L15" s="647">
        <v>23.845002206032092</v>
      </c>
      <c r="M15" s="647">
        <v>36.5316318</v>
      </c>
      <c r="N15" s="279">
        <v>2.1294224530096137</v>
      </c>
      <c r="O15" s="1164"/>
      <c r="P15" s="672">
        <v>127.1413173</v>
      </c>
      <c r="Q15" s="647">
        <v>106.40776201306443</v>
      </c>
      <c r="R15" s="647">
        <v>20.733555286935569</v>
      </c>
      <c r="S15" s="647">
        <v>47.182070299999999</v>
      </c>
      <c r="T15" s="279">
        <v>1.6946956013500745</v>
      </c>
      <c r="U15" s="19"/>
      <c r="V15" s="672">
        <v>126.19471040000001</v>
      </c>
      <c r="W15" s="647">
        <v>101.08705021050991</v>
      </c>
      <c r="X15" s="647">
        <v>124.81112336865674</v>
      </c>
      <c r="Y15" s="647">
        <v>25.10766018949009</v>
      </c>
      <c r="Z15" s="647">
        <v>1.3835870313432679</v>
      </c>
      <c r="AA15" s="647">
        <v>53.101472000000001</v>
      </c>
      <c r="AB15" s="279">
        <v>1.3764823393219685</v>
      </c>
      <c r="AC15" s="19"/>
      <c r="AD15" s="672">
        <f>+AD17/AD16</f>
        <v>127.80809079999999</v>
      </c>
      <c r="AE15" s="647">
        <v>104.76691894852073</v>
      </c>
      <c r="AF15" s="647">
        <v>118.09083429935733</v>
      </c>
      <c r="AG15" s="647">
        <f>AD15-AE15</f>
        <v>23.041171851479263</v>
      </c>
      <c r="AH15" s="647">
        <f t="shared" si="2"/>
        <v>9.7172565006426623</v>
      </c>
      <c r="AI15" s="647">
        <v>64.434077799999997</v>
      </c>
      <c r="AJ15" s="279">
        <f>+AD15/AI15-1</f>
        <v>0.9835480721352079</v>
      </c>
      <c r="AK15" s="10"/>
      <c r="AL15" s="672">
        <f>+D15+J15+P15+V15+AD15</f>
        <v>600.76587970000003</v>
      </c>
      <c r="AM15" s="647">
        <f>+E15+K15+Q15+W15+AE15</f>
        <v>508.03849016606296</v>
      </c>
      <c r="AN15" s="647">
        <f>+D15+J15+P15+X15+AF15</f>
        <v>589.66503616801413</v>
      </c>
      <c r="AO15" s="647">
        <f t="shared" si="0"/>
        <v>92.727389533937071</v>
      </c>
      <c r="AP15" s="647">
        <f>+AL15-AN15</f>
        <v>11.100843531985902</v>
      </c>
      <c r="AQ15" s="647">
        <f>+G15+M15+S15+AA15+AI15</f>
        <v>328.39056920000002</v>
      </c>
      <c r="AR15" s="1007">
        <f t="shared" si="1"/>
        <v>0.82942488623695843</v>
      </c>
      <c r="AS15" s="10"/>
      <c r="AT15" s="1009">
        <v>1270.6633019756077</v>
      </c>
      <c r="AU15" s="647">
        <v>1459.9045379375193</v>
      </c>
      <c r="AV15" s="647"/>
      <c r="AW15" s="647"/>
      <c r="AX15" s="2329">
        <v>887.22159859999999</v>
      </c>
      <c r="AY15" s="2330">
        <f t="shared" si="3"/>
        <v>0.43218256180943215</v>
      </c>
      <c r="AZ15" s="2330">
        <f t="shared" si="4"/>
        <v>0.64547903279314878</v>
      </c>
      <c r="BA15" s="2330">
        <f t="shared" si="5"/>
        <v>-1</v>
      </c>
      <c r="BB15" s="19">
        <f t="shared" si="6"/>
        <v>-1</v>
      </c>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row>
    <row r="16" spans="1:126" ht="15" customHeight="1">
      <c r="A16" s="287"/>
      <c r="B16" s="288" t="s">
        <v>292</v>
      </c>
      <c r="C16" s="10"/>
      <c r="D16" s="673">
        <v>-10</v>
      </c>
      <c r="E16" s="642">
        <v>-10</v>
      </c>
      <c r="F16" s="642">
        <v>-10</v>
      </c>
      <c r="G16" s="642">
        <v>-10</v>
      </c>
      <c r="H16" s="642">
        <v>-10</v>
      </c>
      <c r="I16" s="642">
        <v>-10</v>
      </c>
      <c r="J16" s="673">
        <v>-10</v>
      </c>
      <c r="K16" s="642">
        <v>-10.01010319701756</v>
      </c>
      <c r="L16" s="642">
        <v>1.0103197017560461E-2</v>
      </c>
      <c r="M16" s="642">
        <v>-10</v>
      </c>
      <c r="N16" s="280">
        <v>0</v>
      </c>
      <c r="O16" s="1164"/>
      <c r="P16" s="673">
        <v>-10</v>
      </c>
      <c r="Q16" s="642">
        <v>-10.010043361845192</v>
      </c>
      <c r="R16" s="642">
        <v>1.0043361845191612E-2</v>
      </c>
      <c r="S16" s="642">
        <v>-10</v>
      </c>
      <c r="T16" s="280">
        <v>0</v>
      </c>
      <c r="U16" s="19"/>
      <c r="V16" s="673">
        <v>-10</v>
      </c>
      <c r="W16" s="642">
        <v>-10.010075587710515</v>
      </c>
      <c r="X16" s="642">
        <v>-10.234059609911162</v>
      </c>
      <c r="Y16" s="642">
        <v>1.0075587710515421E-2</v>
      </c>
      <c r="Z16" s="642">
        <v>0.23405960991116181</v>
      </c>
      <c r="AA16" s="642">
        <v>-10</v>
      </c>
      <c r="AB16" s="280">
        <v>0</v>
      </c>
      <c r="AC16" s="19"/>
      <c r="AD16" s="673">
        <v>-10</v>
      </c>
      <c r="AE16" s="642">
        <v>-10.010082977290619</v>
      </c>
      <c r="AF16" s="642">
        <v>-10.234163097805984</v>
      </c>
      <c r="AG16" s="642">
        <f>AD16-AE16</f>
        <v>1.00829772906188E-2</v>
      </c>
      <c r="AH16" s="642">
        <f t="shared" si="2"/>
        <v>0.23416309780598432</v>
      </c>
      <c r="AI16" s="642">
        <v>-10</v>
      </c>
      <c r="AJ16" s="280">
        <f>+AD16/AI16-1</f>
        <v>0</v>
      </c>
      <c r="AK16" s="10"/>
      <c r="AL16" s="673">
        <v>-10</v>
      </c>
      <c r="AM16" s="642">
        <v>-10</v>
      </c>
      <c r="AN16" s="642"/>
      <c r="AO16" s="642">
        <f t="shared" si="0"/>
        <v>0</v>
      </c>
      <c r="AP16" s="642"/>
      <c r="AQ16" s="642">
        <v>-10</v>
      </c>
      <c r="AR16" s="1008">
        <f t="shared" si="1"/>
        <v>0</v>
      </c>
      <c r="AS16" s="10"/>
      <c r="AT16" s="1009">
        <v>-10</v>
      </c>
      <c r="AU16" s="642">
        <v>-10.178548422474952</v>
      </c>
      <c r="AV16" s="642"/>
      <c r="AW16" s="642"/>
      <c r="AX16" s="642">
        <v>-10.000000000000002</v>
      </c>
      <c r="AY16" s="19">
        <f t="shared" si="3"/>
        <v>0</v>
      </c>
      <c r="AZ16" s="19">
        <f t="shared" si="4"/>
        <v>1.7854842247495117E-2</v>
      </c>
      <c r="BA16" s="19">
        <f t="shared" si="5"/>
        <v>-1</v>
      </c>
      <c r="BB16" s="19">
        <f t="shared" si="6"/>
        <v>-1</v>
      </c>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row>
    <row r="17" spans="1:126" ht="15" customHeight="1">
      <c r="A17" s="334"/>
      <c r="B17" s="335" t="s">
        <v>381</v>
      </c>
      <c r="C17" s="14"/>
      <c r="D17" s="674">
        <v>-1052.9885240000001</v>
      </c>
      <c r="E17" s="650">
        <v>-1052.9885240000001</v>
      </c>
      <c r="F17" s="650">
        <v>-1143.229088</v>
      </c>
      <c r="G17" s="650">
        <v>-1271.4131729999999</v>
      </c>
      <c r="H17" s="650">
        <v>-1261.9471040000001</v>
      </c>
      <c r="I17" s="1170">
        <v>-1278.0809079999999</v>
      </c>
      <c r="J17" s="674">
        <v>-1143.229088</v>
      </c>
      <c r="K17" s="1010">
        <v>-905.6931820557345</v>
      </c>
      <c r="L17" s="1010">
        <v>-237.53590594426555</v>
      </c>
      <c r="M17" s="1010">
        <v>-365.31631800000002</v>
      </c>
      <c r="N17" s="409">
        <v>2.1294224530096133</v>
      </c>
      <c r="O17" s="1166"/>
      <c r="P17" s="674">
        <v>-1271.4131729999999</v>
      </c>
      <c r="Q17" s="1010">
        <v>-1065.1463117876785</v>
      </c>
      <c r="R17" s="1010">
        <v>-206.26686121232137</v>
      </c>
      <c r="S17" s="1010">
        <v>-471.82070299999998</v>
      </c>
      <c r="T17" s="409">
        <v>1.6946956013500745</v>
      </c>
      <c r="U17" s="515"/>
      <c r="V17" s="674">
        <v>-1261.9471040000001</v>
      </c>
      <c r="W17" s="1010">
        <v>-1011.8890135458925</v>
      </c>
      <c r="X17" s="1010">
        <v>-1277.324476534809</v>
      </c>
      <c r="Y17" s="1010">
        <v>-250.05809045410763</v>
      </c>
      <c r="Z17" s="1010">
        <v>15.377372534808956</v>
      </c>
      <c r="AA17" s="1010">
        <v>-531.01472000000001</v>
      </c>
      <c r="AB17" s="409">
        <v>1.3764823393219685</v>
      </c>
      <c r="AC17" s="515"/>
      <c r="AD17" s="674">
        <v>-1278.0809079999999</v>
      </c>
      <c r="AE17" s="1010">
        <v>-1048.7255519497733</v>
      </c>
      <c r="AF17" s="1010">
        <v>-1208.560858575604</v>
      </c>
      <c r="AG17" s="1010">
        <f>AD17-AE17</f>
        <v>-229.35535605022665</v>
      </c>
      <c r="AH17" s="1010">
        <f t="shared" si="2"/>
        <v>-69.520049424395893</v>
      </c>
      <c r="AI17" s="1010">
        <v>-644.340778</v>
      </c>
      <c r="AJ17" s="409">
        <f>+AD17/AI17-1</f>
        <v>0.9835480721352079</v>
      </c>
      <c r="AK17" s="14"/>
      <c r="AL17" s="674">
        <f>+D17+J17+P17+V17+AD17</f>
        <v>-6007.658797</v>
      </c>
      <c r="AM17" s="1010">
        <f>+E17+K17+Q17+W17+AE17</f>
        <v>-5084.4425833390787</v>
      </c>
      <c r="AN17" s="1010">
        <f>+D17+J17+P17+X17+AF17</f>
        <v>-5953.5161201104129</v>
      </c>
      <c r="AO17" s="1010">
        <f t="shared" si="0"/>
        <v>-923.21621366092131</v>
      </c>
      <c r="AP17" s="1010">
        <f>+AL17-AN17</f>
        <v>-54.142676889587165</v>
      </c>
      <c r="AQ17" s="1010">
        <f>+G17+M17+S17+AA17+AI17</f>
        <v>-3283.9056920000003</v>
      </c>
      <c r="AR17" s="1011">
        <f t="shared" si="1"/>
        <v>0.8294248862369582</v>
      </c>
      <c r="AS17" s="14"/>
      <c r="AT17" s="999">
        <v>-12719.45012436849</v>
      </c>
      <c r="AU17" s="1010">
        <v>-14859.709031587961</v>
      </c>
      <c r="AV17" s="1010"/>
      <c r="AW17" s="1010"/>
      <c r="AX17" s="648">
        <v>-8872.2159860000011</v>
      </c>
      <c r="AY17" s="515">
        <f t="shared" si="3"/>
        <v>0.43362719578054332</v>
      </c>
      <c r="AZ17" s="515">
        <f t="shared" si="4"/>
        <v>0.67485880134523124</v>
      </c>
      <c r="BA17" s="515">
        <f t="shared" si="5"/>
        <v>-1</v>
      </c>
      <c r="BB17" s="515">
        <f t="shared" si="6"/>
        <v>-1</v>
      </c>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row>
    <row r="18" spans="1:126" ht="15" hidden="1" customHeight="1">
      <c r="A18" s="285"/>
      <c r="B18" s="286" t="s">
        <v>291</v>
      </c>
      <c r="C18" s="10"/>
      <c r="D18" s="886"/>
      <c r="E18" s="647">
        <v>0</v>
      </c>
      <c r="F18" s="647">
        <v>0</v>
      </c>
      <c r="G18" s="647">
        <v>0</v>
      </c>
      <c r="H18" s="647">
        <v>0</v>
      </c>
      <c r="I18" s="647">
        <v>0</v>
      </c>
      <c r="J18" s="886"/>
      <c r="K18" s="1042"/>
      <c r="L18" s="1043"/>
      <c r="M18" s="1042">
        <v>0</v>
      </c>
      <c r="N18" s="1044"/>
      <c r="O18" s="673"/>
      <c r="P18" s="886"/>
      <c r="Q18" s="1042"/>
      <c r="R18" s="1043"/>
      <c r="S18" s="1042">
        <v>0</v>
      </c>
      <c r="T18" s="1044"/>
      <c r="U18" s="1045"/>
      <c r="V18" s="886"/>
      <c r="W18" s="1042"/>
      <c r="X18" s="1042">
        <v>0.11416174079148148</v>
      </c>
      <c r="Y18" s="1043"/>
      <c r="Z18" s="1043">
        <v>-0.11416174079148148</v>
      </c>
      <c r="AA18" s="1042">
        <v>0</v>
      </c>
      <c r="AB18" s="1044"/>
      <c r="AC18" s="1045"/>
      <c r="AD18" s="886"/>
      <c r="AE18" s="1042"/>
      <c r="AF18" s="1042">
        <v>0.10827348087423505</v>
      </c>
      <c r="AG18" s="1043"/>
      <c r="AH18" s="1043">
        <f t="shared" si="2"/>
        <v>-0.10827348087423505</v>
      </c>
      <c r="AI18" s="1042">
        <v>0</v>
      </c>
      <c r="AJ18" s="1044"/>
      <c r="AK18" s="1043"/>
      <c r="AL18" s="886">
        <f t="shared" si="7"/>
        <v>0</v>
      </c>
      <c r="AM18" s="1042">
        <f t="shared" si="7"/>
        <v>0</v>
      </c>
      <c r="AN18" s="1042"/>
      <c r="AO18" s="1043">
        <f t="shared" si="0"/>
        <v>0</v>
      </c>
      <c r="AP18" s="1043"/>
      <c r="AQ18" s="1042">
        <f t="shared" si="8"/>
        <v>0</v>
      </c>
      <c r="AR18" s="1046" t="e">
        <f t="shared" si="1"/>
        <v>#DIV/0!</v>
      </c>
      <c r="AS18" s="1047"/>
      <c r="AT18" s="2331"/>
      <c r="AU18" s="1042">
        <v>2.9078454358374168</v>
      </c>
      <c r="AV18" s="1042"/>
      <c r="AW18" s="1042"/>
      <c r="AX18" s="2332">
        <v>0</v>
      </c>
      <c r="AY18" s="2333"/>
      <c r="AZ18" s="2333"/>
      <c r="BA18" s="2333"/>
      <c r="BB18" s="2334"/>
      <c r="BC18" s="1048"/>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row>
    <row r="19" spans="1:126" ht="15" hidden="1" customHeight="1">
      <c r="A19" s="287"/>
      <c r="B19" s="288" t="s">
        <v>292</v>
      </c>
      <c r="C19" s="10"/>
      <c r="D19" s="380"/>
      <c r="E19" s="647">
        <v>0</v>
      </c>
      <c r="F19" s="647">
        <v>0</v>
      </c>
      <c r="G19" s="647">
        <v>0</v>
      </c>
      <c r="H19" s="647">
        <v>0</v>
      </c>
      <c r="I19" s="647">
        <v>0</v>
      </c>
      <c r="J19" s="380"/>
      <c r="K19" s="1049"/>
      <c r="L19" s="1049"/>
      <c r="M19" s="1049">
        <v>0</v>
      </c>
      <c r="N19" s="300"/>
      <c r="O19" s="673"/>
      <c r="P19" s="380"/>
      <c r="Q19" s="1049"/>
      <c r="R19" s="1049"/>
      <c r="S19" s="1049">
        <v>0</v>
      </c>
      <c r="T19" s="300"/>
      <c r="U19" s="913"/>
      <c r="V19" s="380"/>
      <c r="W19" s="1049"/>
      <c r="X19" s="1049">
        <v>-13.078379439551275</v>
      </c>
      <c r="Y19" s="1049"/>
      <c r="Z19" s="1049">
        <v>13.078379439551275</v>
      </c>
      <c r="AA19" s="1049">
        <v>0</v>
      </c>
      <c r="AB19" s="300"/>
      <c r="AC19" s="913"/>
      <c r="AD19" s="380"/>
      <c r="AE19" s="1049"/>
      <c r="AF19" s="1049">
        <v>-13.047271720722726</v>
      </c>
      <c r="AG19" s="1049"/>
      <c r="AH19" s="1049">
        <f t="shared" si="2"/>
        <v>13.047271720722726</v>
      </c>
      <c r="AI19" s="1049">
        <v>0</v>
      </c>
      <c r="AJ19" s="300"/>
      <c r="AK19" s="1049"/>
      <c r="AL19" s="380">
        <f t="shared" si="7"/>
        <v>0</v>
      </c>
      <c r="AM19" s="1049">
        <f t="shared" si="7"/>
        <v>0</v>
      </c>
      <c r="AN19" s="1049"/>
      <c r="AO19" s="1049">
        <f t="shared" si="0"/>
        <v>0</v>
      </c>
      <c r="AP19" s="1049"/>
      <c r="AQ19" s="1049">
        <f t="shared" si="8"/>
        <v>0</v>
      </c>
      <c r="AR19" s="1050" t="e">
        <f t="shared" si="1"/>
        <v>#DIV/0!</v>
      </c>
      <c r="AS19" s="1049"/>
      <c r="AT19" s="1051"/>
      <c r="AU19" s="1049">
        <v>-11.066932530776207</v>
      </c>
      <c r="AV19" s="1049"/>
      <c r="AW19" s="1049"/>
      <c r="AX19" s="18">
        <v>0</v>
      </c>
      <c r="AY19" s="1049"/>
      <c r="AZ19" s="1049"/>
      <c r="BA19" s="1049"/>
      <c r="BB19" s="1049"/>
      <c r="BC19" s="1049"/>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row>
    <row r="20" spans="1:126" ht="15" hidden="1" customHeight="1">
      <c r="A20" s="334"/>
      <c r="B20" s="335" t="s">
        <v>382</v>
      </c>
      <c r="C20" s="14"/>
      <c r="D20" s="415"/>
      <c r="E20" s="647">
        <v>0</v>
      </c>
      <c r="F20" s="647">
        <v>0</v>
      </c>
      <c r="G20" s="647">
        <v>0</v>
      </c>
      <c r="H20" s="647">
        <v>0</v>
      </c>
      <c r="I20" s="647">
        <v>0</v>
      </c>
      <c r="J20" s="415"/>
      <c r="K20" s="1052"/>
      <c r="L20" s="1052"/>
      <c r="M20" s="1052">
        <v>0</v>
      </c>
      <c r="N20" s="250"/>
      <c r="O20" s="674"/>
      <c r="P20" s="415"/>
      <c r="Q20" s="1052"/>
      <c r="R20" s="1052"/>
      <c r="S20" s="1052">
        <v>0</v>
      </c>
      <c r="T20" s="250"/>
      <c r="U20" s="521"/>
      <c r="V20" s="415"/>
      <c r="W20" s="1052"/>
      <c r="X20" s="1052">
        <v>-1.4930505635506934</v>
      </c>
      <c r="Y20" s="1052"/>
      <c r="Z20" s="1052">
        <v>1.4930505635506934</v>
      </c>
      <c r="AA20" s="1052">
        <v>0</v>
      </c>
      <c r="AB20" s="250"/>
      <c r="AC20" s="521"/>
      <c r="AD20" s="415"/>
      <c r="AE20" s="1052"/>
      <c r="AF20" s="1052">
        <v>-1.4126735251146199</v>
      </c>
      <c r="AG20" s="1052"/>
      <c r="AH20" s="1052">
        <f t="shared" si="2"/>
        <v>1.4126735251146199</v>
      </c>
      <c r="AI20" s="1052">
        <v>0</v>
      </c>
      <c r="AJ20" s="250"/>
      <c r="AK20" s="1052"/>
      <c r="AL20" s="415">
        <f t="shared" si="7"/>
        <v>0</v>
      </c>
      <c r="AM20" s="1052">
        <f t="shared" si="7"/>
        <v>0</v>
      </c>
      <c r="AN20" s="1052"/>
      <c r="AO20" s="1052">
        <f t="shared" si="0"/>
        <v>0</v>
      </c>
      <c r="AP20" s="1052"/>
      <c r="AQ20" s="1052">
        <f t="shared" si="8"/>
        <v>0</v>
      </c>
      <c r="AR20" s="1053" t="e">
        <f t="shared" si="1"/>
        <v>#DIV/0!</v>
      </c>
      <c r="AS20" s="1054"/>
      <c r="AT20" s="1055"/>
      <c r="AU20" s="1052">
        <v>-32.180929248338224</v>
      </c>
      <c r="AV20" s="1052"/>
      <c r="AW20" s="1052"/>
      <c r="AX20" s="2110">
        <v>0</v>
      </c>
      <c r="AY20" s="2111"/>
      <c r="AZ20" s="2111"/>
      <c r="BA20" s="2111"/>
      <c r="BB20" s="2111"/>
      <c r="BC20" s="1054"/>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row>
    <row r="21" spans="1:126" ht="15" hidden="1" customHeight="1">
      <c r="A21" s="285"/>
      <c r="B21" s="286" t="s">
        <v>291</v>
      </c>
      <c r="C21" s="10"/>
      <c r="D21" s="886"/>
      <c r="E21" s="647">
        <v>0</v>
      </c>
      <c r="F21" s="647">
        <v>0</v>
      </c>
      <c r="G21" s="647">
        <v>0</v>
      </c>
      <c r="H21" s="647">
        <v>0</v>
      </c>
      <c r="I21" s="647">
        <v>0</v>
      </c>
      <c r="J21" s="886"/>
      <c r="K21" s="1042"/>
      <c r="L21" s="1043"/>
      <c r="M21" s="1042">
        <v>0</v>
      </c>
      <c r="N21" s="1044"/>
      <c r="O21" s="35"/>
      <c r="P21" s="886"/>
      <c r="Q21" s="1042"/>
      <c r="R21" s="1043"/>
      <c r="S21" s="1042">
        <v>0</v>
      </c>
      <c r="T21" s="1044"/>
      <c r="U21" s="1045"/>
      <c r="V21" s="886"/>
      <c r="W21" s="1042"/>
      <c r="X21" s="1042">
        <v>0</v>
      </c>
      <c r="Y21" s="1043"/>
      <c r="Z21" s="1043">
        <v>0</v>
      </c>
      <c r="AA21" s="1042">
        <v>0</v>
      </c>
      <c r="AB21" s="1044"/>
      <c r="AC21" s="1045"/>
      <c r="AD21" s="886"/>
      <c r="AE21" s="1042"/>
      <c r="AF21" s="1042">
        <v>0</v>
      </c>
      <c r="AG21" s="1043"/>
      <c r="AH21" s="1043">
        <f t="shared" si="2"/>
        <v>0</v>
      </c>
      <c r="AI21" s="1042">
        <v>0</v>
      </c>
      <c r="AJ21" s="1044"/>
      <c r="AK21" s="1043"/>
      <c r="AL21" s="886">
        <f t="shared" si="7"/>
        <v>0</v>
      </c>
      <c r="AM21" s="1042">
        <f t="shared" si="7"/>
        <v>0</v>
      </c>
      <c r="AN21" s="1042"/>
      <c r="AO21" s="1043">
        <f t="shared" si="0"/>
        <v>0</v>
      </c>
      <c r="AP21" s="1043"/>
      <c r="AQ21" s="1042">
        <f t="shared" si="8"/>
        <v>0</v>
      </c>
      <c r="AR21" s="1046" t="e">
        <f t="shared" si="1"/>
        <v>#DIV/0!</v>
      </c>
      <c r="AS21" s="1047"/>
      <c r="AT21" s="2331"/>
      <c r="AU21" s="1042">
        <v>0</v>
      </c>
      <c r="AV21" s="1042"/>
      <c r="AW21" s="1042"/>
      <c r="AX21" s="2332">
        <v>0</v>
      </c>
      <c r="AY21" s="2333"/>
      <c r="AZ21" s="2333"/>
      <c r="BA21" s="2333"/>
      <c r="BB21" s="2334"/>
      <c r="BC21" s="1048"/>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row>
    <row r="22" spans="1:126" ht="15" hidden="1" customHeight="1">
      <c r="A22" s="287"/>
      <c r="B22" s="288" t="s">
        <v>292</v>
      </c>
      <c r="C22" s="10"/>
      <c r="D22" s="380"/>
      <c r="E22" s="647">
        <v>0</v>
      </c>
      <c r="F22" s="647">
        <v>0</v>
      </c>
      <c r="G22" s="647">
        <v>0</v>
      </c>
      <c r="H22" s="647">
        <v>0</v>
      </c>
      <c r="I22" s="647">
        <v>0</v>
      </c>
      <c r="J22" s="380"/>
      <c r="K22" s="1049"/>
      <c r="L22" s="1049"/>
      <c r="M22" s="1049">
        <v>0</v>
      </c>
      <c r="N22" s="300"/>
      <c r="O22" s="35"/>
      <c r="P22" s="380"/>
      <c r="Q22" s="1049"/>
      <c r="R22" s="1049"/>
      <c r="S22" s="1049">
        <v>0</v>
      </c>
      <c r="T22" s="300"/>
      <c r="U22" s="913"/>
      <c r="V22" s="380"/>
      <c r="W22" s="1049"/>
      <c r="X22" s="1049">
        <v>0</v>
      </c>
      <c r="Y22" s="1049"/>
      <c r="Z22" s="1049">
        <v>0</v>
      </c>
      <c r="AA22" s="1049">
        <v>0</v>
      </c>
      <c r="AB22" s="300"/>
      <c r="AC22" s="913"/>
      <c r="AD22" s="380"/>
      <c r="AE22" s="1049"/>
      <c r="AF22" s="1049">
        <v>0</v>
      </c>
      <c r="AG22" s="1049"/>
      <c r="AH22" s="1049">
        <f t="shared" si="2"/>
        <v>0</v>
      </c>
      <c r="AI22" s="1049">
        <v>0</v>
      </c>
      <c r="AJ22" s="300"/>
      <c r="AK22" s="1049"/>
      <c r="AL22" s="380">
        <f t="shared" si="7"/>
        <v>0</v>
      </c>
      <c r="AM22" s="1049">
        <f t="shared" si="7"/>
        <v>0</v>
      </c>
      <c r="AN22" s="1049"/>
      <c r="AO22" s="1049">
        <f t="shared" si="0"/>
        <v>0</v>
      </c>
      <c r="AP22" s="1049"/>
      <c r="AQ22" s="1049">
        <f t="shared" si="8"/>
        <v>0</v>
      </c>
      <c r="AR22" s="1050" t="e">
        <f t="shared" si="1"/>
        <v>#DIV/0!</v>
      </c>
      <c r="AS22" s="1049"/>
      <c r="AT22" s="1051"/>
      <c r="AU22" s="1049">
        <v>0</v>
      </c>
      <c r="AV22" s="1049"/>
      <c r="AW22" s="1049"/>
      <c r="AX22" s="18">
        <v>0</v>
      </c>
      <c r="AY22" s="1049"/>
      <c r="AZ22" s="1049"/>
      <c r="BA22" s="1049"/>
      <c r="BB22" s="1049"/>
      <c r="BC22" s="1049"/>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row>
    <row r="23" spans="1:126" ht="15" hidden="1" customHeight="1">
      <c r="A23" s="334"/>
      <c r="B23" s="1056" t="s">
        <v>383</v>
      </c>
      <c r="C23" s="14"/>
      <c r="D23" s="415"/>
      <c r="E23" s="647">
        <v>0</v>
      </c>
      <c r="F23" s="647">
        <v>0</v>
      </c>
      <c r="G23" s="647">
        <v>0</v>
      </c>
      <c r="H23" s="647">
        <v>0</v>
      </c>
      <c r="I23" s="647">
        <v>0</v>
      </c>
      <c r="J23" s="415"/>
      <c r="K23" s="1052"/>
      <c r="L23" s="1052"/>
      <c r="M23" s="1052">
        <v>0</v>
      </c>
      <c r="N23" s="250"/>
      <c r="O23" s="35"/>
      <c r="P23" s="415"/>
      <c r="Q23" s="1052"/>
      <c r="R23" s="1052"/>
      <c r="S23" s="1052">
        <v>0</v>
      </c>
      <c r="T23" s="250"/>
      <c r="U23" s="521"/>
      <c r="V23" s="415"/>
      <c r="W23" s="1052"/>
      <c r="X23" s="1052">
        <v>0</v>
      </c>
      <c r="Y23" s="1052"/>
      <c r="Z23" s="1052">
        <v>0</v>
      </c>
      <c r="AA23" s="1052">
        <v>0</v>
      </c>
      <c r="AB23" s="250"/>
      <c r="AC23" s="521"/>
      <c r="AD23" s="415"/>
      <c r="AE23" s="1052"/>
      <c r="AF23" s="1052">
        <v>0</v>
      </c>
      <c r="AG23" s="1052"/>
      <c r="AH23" s="1052">
        <f t="shared" si="2"/>
        <v>0</v>
      </c>
      <c r="AI23" s="1052">
        <v>0</v>
      </c>
      <c r="AJ23" s="250"/>
      <c r="AK23" s="1052"/>
      <c r="AL23" s="415">
        <f t="shared" si="7"/>
        <v>0</v>
      </c>
      <c r="AM23" s="1052">
        <f t="shared" si="7"/>
        <v>0</v>
      </c>
      <c r="AN23" s="1052"/>
      <c r="AO23" s="1052">
        <f t="shared" si="0"/>
        <v>0</v>
      </c>
      <c r="AP23" s="1052"/>
      <c r="AQ23" s="1052">
        <f t="shared" si="8"/>
        <v>0</v>
      </c>
      <c r="AR23" s="1053" t="e">
        <f t="shared" si="1"/>
        <v>#DIV/0!</v>
      </c>
      <c r="AS23" s="1054"/>
      <c r="AT23" s="1055"/>
      <c r="AU23" s="1052">
        <v>0</v>
      </c>
      <c r="AV23" s="1052"/>
      <c r="AW23" s="1052"/>
      <c r="AX23" s="2110">
        <v>0</v>
      </c>
      <c r="AY23" s="2111"/>
      <c r="AZ23" s="2111"/>
      <c r="BA23" s="2111"/>
      <c r="BB23" s="2111"/>
      <c r="BC23" s="1054"/>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row>
    <row r="24" spans="1:126" s="67" customFormat="1" ht="15" customHeight="1">
      <c r="A24" s="1013"/>
      <c r="B24" s="1014" t="s">
        <v>291</v>
      </c>
      <c r="C24" s="1015"/>
      <c r="D24" s="1057">
        <v>0.89258079999999995</v>
      </c>
      <c r="E24" s="647">
        <v>0.89258079999999995</v>
      </c>
      <c r="F24" s="647">
        <v>0</v>
      </c>
      <c r="G24" s="647">
        <v>0</v>
      </c>
      <c r="H24" s="647">
        <v>0</v>
      </c>
      <c r="I24" s="1149">
        <v>0</v>
      </c>
      <c r="J24" s="1057">
        <v>0</v>
      </c>
      <c r="K24" s="1058">
        <v>2.0355146100811226</v>
      </c>
      <c r="L24" s="1058">
        <v>-2.0355146100811226</v>
      </c>
      <c r="M24" s="1058">
        <v>1.2093910999999999</v>
      </c>
      <c r="N24" s="1019">
        <v>-1</v>
      </c>
      <c r="O24" s="35"/>
      <c r="P24" s="1057">
        <v>0</v>
      </c>
      <c r="Q24" s="1058">
        <v>2.3939910399259401</v>
      </c>
      <c r="R24" s="1058">
        <v>-2.3939910399259401</v>
      </c>
      <c r="S24" s="1058">
        <v>1.4450053</v>
      </c>
      <c r="T24" s="1019">
        <v>-1</v>
      </c>
      <c r="U24" s="1029"/>
      <c r="V24" s="1057">
        <v>0</v>
      </c>
      <c r="W24" s="1058">
        <v>2.2742256489534762</v>
      </c>
      <c r="X24" s="1058">
        <v>0</v>
      </c>
      <c r="Y24" s="1058">
        <v>-2.2742256489534762</v>
      </c>
      <c r="Z24" s="1058">
        <v>0</v>
      </c>
      <c r="AA24" s="1058">
        <v>1.4128111000000001</v>
      </c>
      <c r="AB24" s="1019">
        <v>-1</v>
      </c>
      <c r="AC24" s="1029"/>
      <c r="AD24" s="1057">
        <f>+AD26/AD25</f>
        <v>0</v>
      </c>
      <c r="AE24" s="1058">
        <v>2.3569947729291627</v>
      </c>
      <c r="AF24" s="1058">
        <v>0</v>
      </c>
      <c r="AG24" s="1058">
        <f t="shared" ref="AG24:AG33" si="9">AD24-AE24</f>
        <v>-2.3569947729291627</v>
      </c>
      <c r="AH24" s="1058">
        <f t="shared" si="2"/>
        <v>0</v>
      </c>
      <c r="AI24" s="1058">
        <v>1.5849467000000002</v>
      </c>
      <c r="AJ24" s="1019">
        <f t="shared" ref="AJ24:AJ33" si="10">+AD24/AI24-1</f>
        <v>-1</v>
      </c>
      <c r="AK24" s="1015"/>
      <c r="AL24" s="1057">
        <f>+D24+J24+P24+V24+AD24</f>
        <v>0.89258079999999995</v>
      </c>
      <c r="AM24" s="1058">
        <f>+E24+K24+Q24+W24+AE24</f>
        <v>9.9533068718897013</v>
      </c>
      <c r="AN24" s="1058">
        <f>+D24+J24+P24+X24+AF24</f>
        <v>0.89258079999999995</v>
      </c>
      <c r="AO24" s="1058">
        <f t="shared" si="0"/>
        <v>-9.060726071889702</v>
      </c>
      <c r="AP24" s="1058">
        <f>+AL24-AN24</f>
        <v>0</v>
      </c>
      <c r="AQ24" s="1058">
        <f>+G24+M24+S24+AA24+AI24</f>
        <v>5.6521542</v>
      </c>
      <c r="AR24" s="1021">
        <f t="shared" si="1"/>
        <v>-0.84208130768973</v>
      </c>
      <c r="AS24" s="1015"/>
      <c r="AT24" s="2335">
        <v>28.586384203844013</v>
      </c>
      <c r="AU24" s="1058">
        <v>0.89258079999999995</v>
      </c>
      <c r="AV24" s="1058"/>
      <c r="AW24" s="1058"/>
      <c r="AX24" s="2336">
        <v>22.713800500000001</v>
      </c>
      <c r="AY24" s="2337">
        <f t="shared" si="3"/>
        <v>0.25854694390945321</v>
      </c>
      <c r="AZ24" s="2337">
        <f t="shared" si="4"/>
        <v>-0.96070315049214239</v>
      </c>
      <c r="BA24" s="2337">
        <f t="shared" si="5"/>
        <v>-1</v>
      </c>
      <c r="BB24" s="2337">
        <f t="shared" si="6"/>
        <v>-1</v>
      </c>
      <c r="BD24" s="1024"/>
      <c r="BE24" s="1024"/>
      <c r="BF24" s="1024"/>
      <c r="BG24" s="1024"/>
      <c r="BH24" s="1024"/>
      <c r="BI24" s="1024"/>
      <c r="BJ24" s="1024"/>
      <c r="BK24" s="1024"/>
      <c r="BL24" s="1024"/>
      <c r="BM24" s="1024"/>
      <c r="BN24" s="1024"/>
      <c r="BO24" s="1024"/>
      <c r="BP24" s="1024"/>
      <c r="BQ24" s="1024"/>
      <c r="BR24" s="1024"/>
      <c r="BS24" s="1024"/>
      <c r="BT24" s="1024"/>
      <c r="BU24" s="1024"/>
      <c r="BV24" s="1024"/>
      <c r="BW24" s="1024"/>
      <c r="BX24" s="1024"/>
      <c r="BY24" s="1024"/>
      <c r="BZ24" s="1024"/>
      <c r="CA24" s="1024"/>
      <c r="CB24" s="1024"/>
      <c r="CC24" s="1024"/>
      <c r="CD24" s="1024"/>
      <c r="CE24" s="1024"/>
      <c r="CF24" s="1024"/>
      <c r="CG24" s="1024"/>
      <c r="CH24" s="1024"/>
      <c r="CI24" s="1024"/>
      <c r="CJ24" s="1024"/>
      <c r="CK24" s="1024"/>
      <c r="CL24" s="1024"/>
      <c r="CM24" s="1024"/>
      <c r="CN24" s="1024"/>
      <c r="CO24" s="1024"/>
      <c r="CP24" s="1024"/>
      <c r="CQ24" s="1024"/>
      <c r="CR24" s="1024"/>
      <c r="CS24" s="1024"/>
      <c r="CT24" s="1024"/>
      <c r="CU24" s="1024"/>
      <c r="CV24" s="1024"/>
      <c r="CW24" s="1024"/>
      <c r="CX24" s="1024"/>
      <c r="CY24" s="1024"/>
      <c r="CZ24" s="1024"/>
      <c r="DA24" s="1024"/>
      <c r="DB24" s="1024"/>
      <c r="DC24" s="1024"/>
      <c r="DD24" s="1024"/>
      <c r="DE24" s="1024"/>
      <c r="DF24" s="1024"/>
      <c r="DG24" s="1024"/>
      <c r="DH24" s="1024"/>
      <c r="DI24" s="1024"/>
      <c r="DJ24" s="1024"/>
      <c r="DK24" s="1024"/>
      <c r="DL24" s="1024"/>
      <c r="DM24" s="1024"/>
      <c r="DN24" s="1024"/>
      <c r="DO24" s="1024"/>
      <c r="DP24" s="1024"/>
      <c r="DQ24" s="1024"/>
      <c r="DR24" s="1024"/>
      <c r="DS24" s="1024"/>
      <c r="DT24" s="1024"/>
      <c r="DU24" s="1024"/>
      <c r="DV24" s="1024"/>
    </row>
    <row r="25" spans="1:126" s="67" customFormat="1" ht="15" customHeight="1">
      <c r="A25" s="1025"/>
      <c r="B25" s="1026" t="s">
        <v>292</v>
      </c>
      <c r="C25" s="1015"/>
      <c r="D25" s="1059">
        <v>-10</v>
      </c>
      <c r="E25" s="642">
        <v>-10</v>
      </c>
      <c r="F25" s="642">
        <v>-10</v>
      </c>
      <c r="G25" s="642">
        <v>-10</v>
      </c>
      <c r="H25" s="642">
        <v>-10</v>
      </c>
      <c r="I25" s="642">
        <v>-10</v>
      </c>
      <c r="J25" s="1059">
        <v>-10</v>
      </c>
      <c r="K25" s="1060">
        <v>-10.08820967835069</v>
      </c>
      <c r="L25" s="1060">
        <v>8.8209678350690268E-2</v>
      </c>
      <c r="M25" s="1060">
        <v>-10</v>
      </c>
      <c r="N25" s="1028">
        <v>0</v>
      </c>
      <c r="O25" s="1165"/>
      <c r="P25" s="1059">
        <v>-10</v>
      </c>
      <c r="Q25" s="1060">
        <v>-10.087742154107929</v>
      </c>
      <c r="R25" s="1060">
        <v>8.7742154107928627E-2</v>
      </c>
      <c r="S25" s="1060">
        <v>-10</v>
      </c>
      <c r="T25" s="1028">
        <v>0</v>
      </c>
      <c r="U25" s="1029"/>
      <c r="V25" s="1059">
        <v>-10</v>
      </c>
      <c r="W25" s="1060">
        <v>-10.08803436782738</v>
      </c>
      <c r="X25" s="1060">
        <v>-10</v>
      </c>
      <c r="Y25" s="1060">
        <v>8.8034367827379612E-2</v>
      </c>
      <c r="Z25" s="1060">
        <v>0</v>
      </c>
      <c r="AA25" s="1060">
        <v>-10</v>
      </c>
      <c r="AB25" s="1028">
        <v>0</v>
      </c>
      <c r="AC25" s="1029"/>
      <c r="AD25" s="1059">
        <v>-10</v>
      </c>
      <c r="AE25" s="1060">
        <v>-10.0881250251691</v>
      </c>
      <c r="AF25" s="1060">
        <v>-10</v>
      </c>
      <c r="AG25" s="1060">
        <f t="shared" si="9"/>
        <v>8.8125025169100368E-2</v>
      </c>
      <c r="AH25" s="1060">
        <f t="shared" si="2"/>
        <v>0</v>
      </c>
      <c r="AI25" s="1060">
        <v>-10</v>
      </c>
      <c r="AJ25" s="1028">
        <f t="shared" si="10"/>
        <v>0</v>
      </c>
      <c r="AK25" s="1015"/>
      <c r="AL25" s="1059">
        <v>-10</v>
      </c>
      <c r="AM25" s="1060">
        <v>-10</v>
      </c>
      <c r="AN25" s="1060"/>
      <c r="AO25" s="1060">
        <f t="shared" si="0"/>
        <v>0</v>
      </c>
      <c r="AP25" s="1060"/>
      <c r="AQ25" s="1060">
        <v>-10</v>
      </c>
      <c r="AR25" s="1030">
        <f t="shared" si="1"/>
        <v>0</v>
      </c>
      <c r="AS25" s="1015"/>
      <c r="AT25" s="1061">
        <v>-10</v>
      </c>
      <c r="AU25" s="1060">
        <v>-10</v>
      </c>
      <c r="AV25" s="1060"/>
      <c r="AW25" s="1060"/>
      <c r="AX25" s="1060">
        <v>-10</v>
      </c>
      <c r="AY25" s="1029">
        <f t="shared" si="3"/>
        <v>0</v>
      </c>
      <c r="AZ25" s="1029">
        <f t="shared" si="4"/>
        <v>0</v>
      </c>
      <c r="BA25" s="1029">
        <f t="shared" si="5"/>
        <v>-1</v>
      </c>
      <c r="BB25" s="1029">
        <f t="shared" si="6"/>
        <v>-1</v>
      </c>
      <c r="BD25" s="1024"/>
      <c r="BE25" s="1024"/>
      <c r="BF25" s="1024"/>
      <c r="BG25" s="1024"/>
      <c r="BH25" s="1024"/>
      <c r="BI25" s="1024"/>
      <c r="BJ25" s="1024"/>
      <c r="BK25" s="1024"/>
      <c r="BL25" s="1024"/>
      <c r="BM25" s="1024"/>
      <c r="BN25" s="1024"/>
      <c r="BO25" s="1024"/>
      <c r="BP25" s="1024"/>
      <c r="BQ25" s="1024"/>
      <c r="BR25" s="1024"/>
      <c r="BS25" s="1024"/>
      <c r="BT25" s="1024"/>
      <c r="BU25" s="1024"/>
      <c r="BV25" s="1024"/>
      <c r="BW25" s="1024"/>
      <c r="BX25" s="1024"/>
      <c r="BY25" s="1024"/>
      <c r="BZ25" s="1024"/>
      <c r="CA25" s="1024"/>
      <c r="CB25" s="1024"/>
      <c r="CC25" s="1024"/>
      <c r="CD25" s="1024"/>
      <c r="CE25" s="1024"/>
      <c r="CF25" s="1024"/>
      <c r="CG25" s="1024"/>
      <c r="CH25" s="1024"/>
      <c r="CI25" s="1024"/>
      <c r="CJ25" s="1024"/>
      <c r="CK25" s="1024"/>
      <c r="CL25" s="1024"/>
      <c r="CM25" s="1024"/>
      <c r="CN25" s="1024"/>
      <c r="CO25" s="1024"/>
      <c r="CP25" s="1024"/>
      <c r="CQ25" s="1024"/>
      <c r="CR25" s="1024"/>
      <c r="CS25" s="1024"/>
      <c r="CT25" s="1024"/>
      <c r="CU25" s="1024"/>
      <c r="CV25" s="1024"/>
      <c r="CW25" s="1024"/>
      <c r="CX25" s="1024"/>
      <c r="CY25" s="1024"/>
      <c r="CZ25" s="1024"/>
      <c r="DA25" s="1024"/>
      <c r="DB25" s="1024"/>
      <c r="DC25" s="1024"/>
      <c r="DD25" s="1024"/>
      <c r="DE25" s="1024"/>
      <c r="DF25" s="1024"/>
      <c r="DG25" s="1024"/>
      <c r="DH25" s="1024"/>
      <c r="DI25" s="1024"/>
      <c r="DJ25" s="1024"/>
      <c r="DK25" s="1024"/>
      <c r="DL25" s="1024"/>
      <c r="DM25" s="1024"/>
      <c r="DN25" s="1024"/>
      <c r="DO25" s="1024"/>
      <c r="DP25" s="1024"/>
      <c r="DQ25" s="1024"/>
      <c r="DR25" s="1024"/>
      <c r="DS25" s="1024"/>
      <c r="DT25" s="1024"/>
      <c r="DU25" s="1024"/>
      <c r="DV25" s="1024"/>
    </row>
    <row r="26" spans="1:126" s="67" customFormat="1" ht="15" customHeight="1">
      <c r="A26" s="1032"/>
      <c r="B26" s="1033" t="s">
        <v>295</v>
      </c>
      <c r="C26" s="1034"/>
      <c r="D26" s="1062">
        <v>-8.925808</v>
      </c>
      <c r="E26" s="650">
        <v>-8.925808</v>
      </c>
      <c r="F26" s="650">
        <v>0</v>
      </c>
      <c r="G26" s="650">
        <v>0</v>
      </c>
      <c r="H26" s="650">
        <v>0</v>
      </c>
      <c r="I26" s="1170">
        <v>0</v>
      </c>
      <c r="J26" s="1062">
        <v>0</v>
      </c>
      <c r="K26" s="1063">
        <v>-20.534698189844612</v>
      </c>
      <c r="L26" s="1063">
        <v>20.534698189844612</v>
      </c>
      <c r="M26" s="1063">
        <v>-12.093911</v>
      </c>
      <c r="N26" s="1037">
        <v>-1</v>
      </c>
      <c r="O26" s="1167"/>
      <c r="P26" s="1062">
        <v>0</v>
      </c>
      <c r="Q26" s="1063">
        <v>-24.149964330017582</v>
      </c>
      <c r="R26" s="1063">
        <v>24.149964330017582</v>
      </c>
      <c r="S26" s="1063">
        <v>-14.450053</v>
      </c>
      <c r="T26" s="1037">
        <v>-1</v>
      </c>
      <c r="U26" s="1064"/>
      <c r="V26" s="1062">
        <v>0</v>
      </c>
      <c r="W26" s="1063">
        <v>-22.942466506837192</v>
      </c>
      <c r="X26" s="1063">
        <v>0</v>
      </c>
      <c r="Y26" s="1063">
        <v>22.942466506837192</v>
      </c>
      <c r="Z26" s="1063">
        <v>0</v>
      </c>
      <c r="AA26" s="1063">
        <v>-14.128111000000001</v>
      </c>
      <c r="AB26" s="1037">
        <v>-1</v>
      </c>
      <c r="AC26" s="1064"/>
      <c r="AD26" s="1062">
        <v>0</v>
      </c>
      <c r="AE26" s="1063">
        <v>-23.77765795297945</v>
      </c>
      <c r="AF26" s="1063">
        <v>0</v>
      </c>
      <c r="AG26" s="1063">
        <f t="shared" si="9"/>
        <v>23.77765795297945</v>
      </c>
      <c r="AH26" s="1063">
        <f t="shared" si="2"/>
        <v>0</v>
      </c>
      <c r="AI26" s="1063">
        <v>-15.849467000000001</v>
      </c>
      <c r="AJ26" s="1037">
        <f t="shared" si="10"/>
        <v>-1</v>
      </c>
      <c r="AK26" s="1034"/>
      <c r="AL26" s="1062">
        <f>+D26+J26+P26+V26+AD26</f>
        <v>-8.925808</v>
      </c>
      <c r="AM26" s="1063">
        <f>+E26+K26+Q26+W26+AE26</f>
        <v>-100.33059497967884</v>
      </c>
      <c r="AN26" s="1063">
        <f>+D26+J26+P26+X26+AF26</f>
        <v>-8.925808</v>
      </c>
      <c r="AO26" s="1063">
        <f t="shared" si="0"/>
        <v>91.404786979678832</v>
      </c>
      <c r="AP26" s="1063">
        <f>+AL26-AN26</f>
        <v>0</v>
      </c>
      <c r="AQ26" s="1063">
        <f>+G26+M26+S26+AA26+AI26</f>
        <v>-56.521542000000011</v>
      </c>
      <c r="AR26" s="1039">
        <f t="shared" si="1"/>
        <v>-0.84208130768973011</v>
      </c>
      <c r="AS26" s="1034"/>
      <c r="AT26" s="1065">
        <v>-288.38692243640554</v>
      </c>
      <c r="AU26" s="1063">
        <v>-8.925808</v>
      </c>
      <c r="AV26" s="1063"/>
      <c r="AW26" s="1063"/>
      <c r="AX26" s="2112">
        <v>-227.13800500000002</v>
      </c>
      <c r="AY26" s="2113">
        <f t="shared" si="3"/>
        <v>0.26965508232057211</v>
      </c>
      <c r="AZ26" s="2113">
        <f t="shared" si="4"/>
        <v>-0.96070315049214239</v>
      </c>
      <c r="BA26" s="2113">
        <f t="shared" si="5"/>
        <v>-1</v>
      </c>
      <c r="BB26" s="2113">
        <f t="shared" si="6"/>
        <v>-1</v>
      </c>
      <c r="BD26" s="1024"/>
      <c r="BE26" s="1024"/>
      <c r="BF26" s="1024"/>
      <c r="BG26" s="1024"/>
      <c r="BH26" s="1024"/>
      <c r="BI26" s="1024"/>
      <c r="BJ26" s="1024"/>
      <c r="BK26" s="1024"/>
      <c r="BL26" s="1024"/>
      <c r="BM26" s="1024"/>
      <c r="BN26" s="1024"/>
      <c r="BO26" s="1024"/>
      <c r="BP26" s="1024"/>
      <c r="BQ26" s="1024"/>
      <c r="BR26" s="1024"/>
      <c r="BS26" s="1024"/>
      <c r="BT26" s="1024"/>
      <c r="BU26" s="1024"/>
      <c r="BV26" s="1024"/>
      <c r="BW26" s="1024"/>
      <c r="BX26" s="1024"/>
      <c r="BY26" s="1024"/>
      <c r="BZ26" s="1024"/>
      <c r="CA26" s="1024"/>
      <c r="CB26" s="1024"/>
      <c r="CC26" s="1024"/>
      <c r="CD26" s="1024"/>
      <c r="CE26" s="1024"/>
      <c r="CF26" s="1024"/>
      <c r="CG26" s="1024"/>
      <c r="CH26" s="1024"/>
      <c r="CI26" s="1024"/>
      <c r="CJ26" s="1024"/>
      <c r="CK26" s="1024"/>
      <c r="CL26" s="1024"/>
      <c r="CM26" s="1024"/>
      <c r="CN26" s="1024"/>
      <c r="CO26" s="1024"/>
      <c r="CP26" s="1024"/>
      <c r="CQ26" s="1024"/>
      <c r="CR26" s="1024"/>
      <c r="CS26" s="1024"/>
      <c r="CT26" s="1024"/>
      <c r="CU26" s="1024"/>
      <c r="CV26" s="1024"/>
      <c r="CW26" s="1024"/>
      <c r="CX26" s="1024"/>
      <c r="CY26" s="1024"/>
      <c r="CZ26" s="1024"/>
      <c r="DA26" s="1024"/>
      <c r="DB26" s="1024"/>
      <c r="DC26" s="1024"/>
      <c r="DD26" s="1024"/>
      <c r="DE26" s="1024"/>
      <c r="DF26" s="1024"/>
      <c r="DG26" s="1024"/>
      <c r="DH26" s="1024"/>
      <c r="DI26" s="1024"/>
      <c r="DJ26" s="1024"/>
      <c r="DK26" s="1024"/>
      <c r="DL26" s="1024"/>
      <c r="DM26" s="1024"/>
      <c r="DN26" s="1024"/>
      <c r="DO26" s="1024"/>
      <c r="DP26" s="1024"/>
      <c r="DQ26" s="1024"/>
      <c r="DR26" s="1024"/>
      <c r="DS26" s="1024"/>
      <c r="DT26" s="1024"/>
      <c r="DU26" s="1024"/>
      <c r="DV26" s="1024"/>
    </row>
    <row r="27" spans="1:126" s="67" customFormat="1" ht="15" customHeight="1">
      <c r="A27" s="1013"/>
      <c r="B27" s="1014" t="s">
        <v>291</v>
      </c>
      <c r="C27" s="1015"/>
      <c r="D27" s="1057">
        <v>1.1540285000000001</v>
      </c>
      <c r="E27" s="647">
        <v>1.1540285000000001</v>
      </c>
      <c r="F27" s="647">
        <v>0.34865190000000001</v>
      </c>
      <c r="G27" s="647">
        <v>0.38380500000000001</v>
      </c>
      <c r="H27" s="647">
        <v>0.37114829999999999</v>
      </c>
      <c r="I27" s="1149">
        <v>0.46937010000000001</v>
      </c>
      <c r="J27" s="1057">
        <v>0.34865190000000001</v>
      </c>
      <c r="K27" s="1058">
        <v>8.3062778785099406E-2</v>
      </c>
      <c r="L27" s="1058">
        <v>0.26558912121490064</v>
      </c>
      <c r="M27" s="1058">
        <v>0.31496679999999999</v>
      </c>
      <c r="N27" s="1019">
        <v>0.10694809738677225</v>
      </c>
      <c r="O27" s="826"/>
      <c r="P27" s="1057">
        <v>0.38380500000000001</v>
      </c>
      <c r="Q27" s="1058">
        <v>9.7686517048706206E-2</v>
      </c>
      <c r="R27" s="1058">
        <v>0.28611848295129383</v>
      </c>
      <c r="S27" s="1058">
        <v>0.37336969999999997</v>
      </c>
      <c r="T27" s="1019">
        <v>2.794897389906037E-2</v>
      </c>
      <c r="U27" s="1029"/>
      <c r="V27" s="1057">
        <v>0.37114829999999999</v>
      </c>
      <c r="W27" s="1058">
        <v>9.2802192787250812E-2</v>
      </c>
      <c r="X27" s="1058">
        <v>0.11416174079148148</v>
      </c>
      <c r="Y27" s="1058">
        <v>0.27834610721274916</v>
      </c>
      <c r="Z27" s="1058">
        <v>0.25698655920851854</v>
      </c>
      <c r="AA27" s="1058">
        <v>0.35551169999999999</v>
      </c>
      <c r="AB27" s="1019">
        <v>4.3983362572877382E-2</v>
      </c>
      <c r="AC27" s="1029"/>
      <c r="AD27" s="1057">
        <f>+AD29/AD28</f>
        <v>0.46937010000000001</v>
      </c>
      <c r="AE27" s="1058">
        <f>+AE29/AE28</f>
        <v>9.6180539120503977E-2</v>
      </c>
      <c r="AF27" s="1058">
        <v>0.10827348087423505</v>
      </c>
      <c r="AG27" s="1058">
        <f t="shared" si="9"/>
        <v>0.37318956087949606</v>
      </c>
      <c r="AH27" s="1058">
        <f t="shared" si="2"/>
        <v>0.36109661912576496</v>
      </c>
      <c r="AI27" s="1058">
        <v>0.39409749999999999</v>
      </c>
      <c r="AJ27" s="1019">
        <f t="shared" si="10"/>
        <v>0.19099994290752931</v>
      </c>
      <c r="AK27" s="1015"/>
      <c r="AL27" s="1057">
        <f>+D27+J27+P27+V27+AD27</f>
        <v>2.7270037999999999</v>
      </c>
      <c r="AM27" s="1058">
        <f>+E27+K27+Q27+W27+AE27</f>
        <v>1.5237605277415607</v>
      </c>
      <c r="AN27" s="1058">
        <f>+D27+J27+P27+X27+AF27</f>
        <v>2.1089206216657166</v>
      </c>
      <c r="AO27" s="1058">
        <f t="shared" si="0"/>
        <v>1.2032432722584392</v>
      </c>
      <c r="AP27" s="1058">
        <f>+AL27-AN27</f>
        <v>0.61808317833428328</v>
      </c>
      <c r="AQ27" s="1058">
        <f>+G27+M27+S27+AA27+AI27</f>
        <v>1.8217506999999999</v>
      </c>
      <c r="AR27" s="1021">
        <f t="shared" si="1"/>
        <v>0.49691382031580944</v>
      </c>
      <c r="AS27" s="1015"/>
      <c r="AT27" s="1061">
        <v>1.1684311998593722</v>
      </c>
      <c r="AU27" s="1058">
        <v>2.9078454358374168</v>
      </c>
      <c r="AV27" s="1058"/>
      <c r="AW27" s="1058"/>
      <c r="AX27" s="1060">
        <v>7.7260110000000006</v>
      </c>
      <c r="AY27" s="1029">
        <f t="shared" si="3"/>
        <v>-0.84876656273730755</v>
      </c>
      <c r="AZ27" s="1029">
        <f t="shared" si="4"/>
        <v>-0.6236291359360715</v>
      </c>
      <c r="BA27" s="1029">
        <f t="shared" si="5"/>
        <v>-1</v>
      </c>
      <c r="BB27" s="1029">
        <f t="shared" si="6"/>
        <v>-1</v>
      </c>
      <c r="BD27" s="1024"/>
      <c r="BE27" s="1024"/>
      <c r="BF27" s="1024"/>
      <c r="BG27" s="1024"/>
      <c r="BH27" s="1024"/>
      <c r="BI27" s="1024"/>
      <c r="BJ27" s="1024"/>
      <c r="BK27" s="1024"/>
      <c r="BL27" s="1024"/>
      <c r="BM27" s="1024"/>
      <c r="BN27" s="1024"/>
      <c r="BO27" s="1024"/>
      <c r="BP27" s="1024"/>
      <c r="BQ27" s="1024"/>
      <c r="BR27" s="1024"/>
      <c r="BS27" s="1024"/>
      <c r="BT27" s="1024"/>
      <c r="BU27" s="1024"/>
      <c r="BV27" s="1024"/>
      <c r="BW27" s="1024"/>
      <c r="BX27" s="1024"/>
      <c r="BY27" s="1024"/>
      <c r="BZ27" s="1024"/>
      <c r="CA27" s="1024"/>
      <c r="CB27" s="1024"/>
      <c r="CC27" s="1024"/>
      <c r="CD27" s="1024"/>
      <c r="CE27" s="1024"/>
      <c r="CF27" s="1024"/>
      <c r="CG27" s="1024"/>
      <c r="CH27" s="1024"/>
      <c r="CI27" s="1024"/>
      <c r="CJ27" s="1024"/>
      <c r="CK27" s="1024"/>
      <c r="CL27" s="1024"/>
      <c r="CM27" s="1024"/>
      <c r="CN27" s="1024"/>
      <c r="CO27" s="1024"/>
      <c r="CP27" s="1024"/>
      <c r="CQ27" s="1024"/>
      <c r="CR27" s="1024"/>
      <c r="CS27" s="1024"/>
      <c r="CT27" s="1024"/>
      <c r="CU27" s="1024"/>
      <c r="CV27" s="1024"/>
      <c r="CW27" s="1024"/>
      <c r="CX27" s="1024"/>
      <c r="CY27" s="1024"/>
      <c r="CZ27" s="1024"/>
      <c r="DA27" s="1024"/>
      <c r="DB27" s="1024"/>
      <c r="DC27" s="1024"/>
      <c r="DD27" s="1024"/>
      <c r="DE27" s="1024"/>
      <c r="DF27" s="1024"/>
      <c r="DG27" s="1024"/>
      <c r="DH27" s="1024"/>
      <c r="DI27" s="1024"/>
      <c r="DJ27" s="1024"/>
      <c r="DK27" s="1024"/>
      <c r="DL27" s="1024"/>
      <c r="DM27" s="1024"/>
      <c r="DN27" s="1024"/>
      <c r="DO27" s="1024"/>
      <c r="DP27" s="1024"/>
      <c r="DQ27" s="1024"/>
      <c r="DR27" s="1024"/>
      <c r="DS27" s="1024"/>
      <c r="DT27" s="1024"/>
      <c r="DU27" s="1024"/>
      <c r="DV27" s="1024"/>
    </row>
    <row r="28" spans="1:126" s="67" customFormat="1" ht="15" customHeight="1">
      <c r="A28" s="1025"/>
      <c r="B28" s="1026" t="s">
        <v>292</v>
      </c>
      <c r="C28" s="1015"/>
      <c r="D28" s="1059">
        <v>-10</v>
      </c>
      <c r="E28" s="642">
        <v>-10</v>
      </c>
      <c r="F28" s="642">
        <v>-10</v>
      </c>
      <c r="G28" s="642">
        <v>-10</v>
      </c>
      <c r="H28" s="642">
        <v>-10</v>
      </c>
      <c r="I28" s="642">
        <v>-10</v>
      </c>
      <c r="J28" s="1059">
        <v>-10</v>
      </c>
      <c r="K28" s="1060">
        <v>-10</v>
      </c>
      <c r="L28" s="1060">
        <v>0</v>
      </c>
      <c r="M28" s="1060">
        <v>-10</v>
      </c>
      <c r="N28" s="1028">
        <v>0</v>
      </c>
      <c r="O28" s="659"/>
      <c r="P28" s="1059">
        <v>-10</v>
      </c>
      <c r="Q28" s="1060">
        <v>-10</v>
      </c>
      <c r="R28" s="1060">
        <v>0</v>
      </c>
      <c r="S28" s="1060">
        <v>-10</v>
      </c>
      <c r="T28" s="1028">
        <v>0</v>
      </c>
      <c r="U28" s="1029"/>
      <c r="V28" s="1059">
        <v>-10</v>
      </c>
      <c r="W28" s="1060">
        <v>-10</v>
      </c>
      <c r="X28" s="1060">
        <v>-13.078379439551275</v>
      </c>
      <c r="Y28" s="1060">
        <v>0</v>
      </c>
      <c r="Z28" s="1060">
        <v>3.0783794395512754</v>
      </c>
      <c r="AA28" s="1060">
        <v>-10</v>
      </c>
      <c r="AB28" s="1028">
        <v>0</v>
      </c>
      <c r="AC28" s="1029"/>
      <c r="AD28" s="1059">
        <v>-10</v>
      </c>
      <c r="AE28" s="1060">
        <v>-10</v>
      </c>
      <c r="AF28" s="1060">
        <v>-13.047271720722726</v>
      </c>
      <c r="AG28" s="1060">
        <f t="shared" si="9"/>
        <v>0</v>
      </c>
      <c r="AH28" s="1060">
        <f t="shared" si="2"/>
        <v>3.0472717207227262</v>
      </c>
      <c r="AI28" s="1060">
        <v>-10</v>
      </c>
      <c r="AJ28" s="1028">
        <f t="shared" si="10"/>
        <v>0</v>
      </c>
      <c r="AK28" s="1015"/>
      <c r="AL28" s="1059">
        <v>-10</v>
      </c>
      <c r="AM28" s="1060">
        <v>-10</v>
      </c>
      <c r="AN28" s="1060"/>
      <c r="AO28" s="1060">
        <f t="shared" si="0"/>
        <v>0</v>
      </c>
      <c r="AP28" s="1060"/>
      <c r="AQ28" s="1060">
        <v>-10</v>
      </c>
      <c r="AR28" s="1030">
        <f t="shared" si="1"/>
        <v>0</v>
      </c>
      <c r="AS28" s="1015"/>
      <c r="AT28" s="1061">
        <v>-10</v>
      </c>
      <c r="AU28" s="1060">
        <v>-11.066932530776207</v>
      </c>
      <c r="AV28" s="1060"/>
      <c r="AW28" s="1060"/>
      <c r="AX28" s="1060">
        <v>-9.9999999999999982</v>
      </c>
      <c r="AY28" s="1029">
        <f t="shared" si="3"/>
        <v>0</v>
      </c>
      <c r="AZ28" s="1029">
        <f t="shared" si="4"/>
        <v>0.10669325307762079</v>
      </c>
      <c r="BA28" s="1029">
        <f t="shared" si="5"/>
        <v>-1</v>
      </c>
      <c r="BB28" s="1029">
        <f t="shared" si="6"/>
        <v>-1</v>
      </c>
      <c r="BD28" s="1024"/>
      <c r="BE28" s="1024"/>
      <c r="BF28" s="1024"/>
      <c r="BG28" s="1024"/>
      <c r="BH28" s="1024"/>
      <c r="BI28" s="1024"/>
      <c r="BJ28" s="1024"/>
      <c r="BK28" s="1024"/>
      <c r="BL28" s="1024"/>
      <c r="BM28" s="1024"/>
      <c r="BN28" s="1024"/>
      <c r="BO28" s="1024"/>
      <c r="BP28" s="1024"/>
      <c r="BQ28" s="1024"/>
      <c r="BR28" s="1024"/>
      <c r="BS28" s="1024"/>
      <c r="BT28" s="1024"/>
      <c r="BU28" s="1024"/>
      <c r="BV28" s="1024"/>
      <c r="BW28" s="1024"/>
      <c r="BX28" s="1024"/>
      <c r="BY28" s="1024"/>
      <c r="BZ28" s="1024"/>
      <c r="CA28" s="1024"/>
      <c r="CB28" s="1024"/>
      <c r="CC28" s="1024"/>
      <c r="CD28" s="1024"/>
      <c r="CE28" s="1024"/>
      <c r="CF28" s="1024"/>
      <c r="CG28" s="1024"/>
      <c r="CH28" s="1024"/>
      <c r="CI28" s="1024"/>
      <c r="CJ28" s="1024"/>
      <c r="CK28" s="1024"/>
      <c r="CL28" s="1024"/>
      <c r="CM28" s="1024"/>
      <c r="CN28" s="1024"/>
      <c r="CO28" s="1024"/>
      <c r="CP28" s="1024"/>
      <c r="CQ28" s="1024"/>
      <c r="CR28" s="1024"/>
      <c r="CS28" s="1024"/>
      <c r="CT28" s="1024"/>
      <c r="CU28" s="1024"/>
      <c r="CV28" s="1024"/>
      <c r="CW28" s="1024"/>
      <c r="CX28" s="1024"/>
      <c r="CY28" s="1024"/>
      <c r="CZ28" s="1024"/>
      <c r="DA28" s="1024"/>
      <c r="DB28" s="1024"/>
      <c r="DC28" s="1024"/>
      <c r="DD28" s="1024"/>
      <c r="DE28" s="1024"/>
      <c r="DF28" s="1024"/>
      <c r="DG28" s="1024"/>
      <c r="DH28" s="1024"/>
      <c r="DI28" s="1024"/>
      <c r="DJ28" s="1024"/>
      <c r="DK28" s="1024"/>
      <c r="DL28" s="1024"/>
      <c r="DM28" s="1024"/>
      <c r="DN28" s="1024"/>
      <c r="DO28" s="1024"/>
      <c r="DP28" s="1024"/>
      <c r="DQ28" s="1024"/>
      <c r="DR28" s="1024"/>
      <c r="DS28" s="1024"/>
      <c r="DT28" s="1024"/>
      <c r="DU28" s="1024"/>
      <c r="DV28" s="1024"/>
    </row>
    <row r="29" spans="1:126" s="67" customFormat="1" ht="15" customHeight="1">
      <c r="A29" s="1032"/>
      <c r="B29" s="1033" t="s">
        <v>384</v>
      </c>
      <c r="C29" s="1034"/>
      <c r="D29" s="674">
        <v>-11.540285000000001</v>
      </c>
      <c r="E29" s="650">
        <v>-11.540285000000001</v>
      </c>
      <c r="F29" s="650">
        <v>-3.4865189999999999</v>
      </c>
      <c r="G29" s="650">
        <v>-3.83805</v>
      </c>
      <c r="H29" s="650">
        <v>-3.7114829999999999</v>
      </c>
      <c r="I29" s="1170">
        <v>-4.6937009999999999</v>
      </c>
      <c r="J29" s="674">
        <v>-3.4865189999999999</v>
      </c>
      <c r="K29" s="1063">
        <v>-0.830627787850994</v>
      </c>
      <c r="L29" s="1063">
        <v>-2.6558912121490059</v>
      </c>
      <c r="M29" s="1063">
        <v>-3.1496680000000001</v>
      </c>
      <c r="N29" s="1037">
        <v>0.10694809738677202</v>
      </c>
      <c r="O29" s="674"/>
      <c r="P29" s="674">
        <v>-3.83805</v>
      </c>
      <c r="Q29" s="1063">
        <v>-0.97686517048706201</v>
      </c>
      <c r="R29" s="1063">
        <v>-2.8611848295129381</v>
      </c>
      <c r="S29" s="1063">
        <v>-3.7336969999999998</v>
      </c>
      <c r="T29" s="1037">
        <v>2.794897389906037E-2</v>
      </c>
      <c r="U29" s="1064"/>
      <c r="V29" s="674">
        <v>-3.7114829999999999</v>
      </c>
      <c r="W29" s="1063">
        <v>-0.92802192787250815</v>
      </c>
      <c r="X29" s="1063">
        <v>-1.4930505635506934</v>
      </c>
      <c r="Y29" s="1063">
        <v>-2.7834610721274915</v>
      </c>
      <c r="Z29" s="1063">
        <v>-2.2184324364493064</v>
      </c>
      <c r="AA29" s="1063">
        <v>-3.5551170000000001</v>
      </c>
      <c r="AB29" s="1037">
        <v>4.3983362572877382E-2</v>
      </c>
      <c r="AC29" s="1064"/>
      <c r="AD29" s="674">
        <v>-4.6937009999999999</v>
      </c>
      <c r="AE29" s="1063">
        <v>-0.96180539120503972</v>
      </c>
      <c r="AF29" s="1063">
        <v>-1.4126735251146199</v>
      </c>
      <c r="AG29" s="1063">
        <f t="shared" si="9"/>
        <v>-3.73189560879496</v>
      </c>
      <c r="AH29" s="1063">
        <f t="shared" si="2"/>
        <v>-3.2810274748853798</v>
      </c>
      <c r="AI29" s="1063">
        <v>-3.9409749999999999</v>
      </c>
      <c r="AJ29" s="1037">
        <f t="shared" si="10"/>
        <v>0.19099994290752931</v>
      </c>
      <c r="AK29" s="1034"/>
      <c r="AL29" s="1062">
        <f>+D29+J29+P29+V29+AD29</f>
        <v>-27.270038000000003</v>
      </c>
      <c r="AM29" s="1063">
        <f>+E29+K29+Q29+W29+AE29</f>
        <v>-15.237605277415605</v>
      </c>
      <c r="AN29" s="1063">
        <f>+D29+J29+P29+X29+AF29</f>
        <v>-21.770578088665314</v>
      </c>
      <c r="AO29" s="1063">
        <f t="shared" si="0"/>
        <v>-12.032432722584398</v>
      </c>
      <c r="AP29" s="1063">
        <f>+AL29-AN29</f>
        <v>-5.4994599113346894</v>
      </c>
      <c r="AQ29" s="1063">
        <f>+G29+M29+S29+AA29+AI29</f>
        <v>-18.217506999999998</v>
      </c>
      <c r="AR29" s="1039">
        <f t="shared" si="1"/>
        <v>0.49691382031580966</v>
      </c>
      <c r="AS29" s="1034"/>
      <c r="AT29" s="1066">
        <v>-11.665240424472021</v>
      </c>
      <c r="AU29" s="1063">
        <v>-32.180929248338224</v>
      </c>
      <c r="AV29" s="1063"/>
      <c r="AW29" s="1063"/>
      <c r="AX29" s="1063">
        <v>-77.260109999999997</v>
      </c>
      <c r="AY29" s="1038">
        <f t="shared" si="3"/>
        <v>-0.84901341164965949</v>
      </c>
      <c r="AZ29" s="1038">
        <f t="shared" si="4"/>
        <v>-0.58347290408545593</v>
      </c>
      <c r="BA29" s="1038">
        <f t="shared" si="5"/>
        <v>-1</v>
      </c>
      <c r="BB29" s="1038">
        <f t="shared" si="6"/>
        <v>-1</v>
      </c>
      <c r="BD29" s="1024"/>
      <c r="BE29" s="1024"/>
      <c r="BF29" s="1024"/>
      <c r="BG29" s="1024"/>
      <c r="BH29" s="1024"/>
      <c r="BI29" s="1024"/>
      <c r="BJ29" s="1024"/>
      <c r="BK29" s="1024"/>
      <c r="BL29" s="1024"/>
      <c r="BM29" s="1024"/>
      <c r="BN29" s="1024"/>
      <c r="BO29" s="1024"/>
      <c r="BP29" s="1024"/>
      <c r="BQ29" s="1024"/>
      <c r="BR29" s="1024"/>
      <c r="BS29" s="1024"/>
      <c r="BT29" s="1024"/>
      <c r="BU29" s="1024"/>
      <c r="BV29" s="1024"/>
      <c r="BW29" s="1024"/>
      <c r="BX29" s="1024"/>
      <c r="BY29" s="1024"/>
      <c r="BZ29" s="1024"/>
      <c r="CA29" s="1024"/>
      <c r="CB29" s="1024"/>
      <c r="CC29" s="1024"/>
      <c r="CD29" s="1024"/>
      <c r="CE29" s="1024"/>
      <c r="CF29" s="1024"/>
      <c r="CG29" s="1024"/>
      <c r="CH29" s="1024"/>
      <c r="CI29" s="1024"/>
      <c r="CJ29" s="1024"/>
      <c r="CK29" s="1024"/>
      <c r="CL29" s="1024"/>
      <c r="CM29" s="1024"/>
      <c r="CN29" s="1024"/>
      <c r="CO29" s="1024"/>
      <c r="CP29" s="1024"/>
      <c r="CQ29" s="1024"/>
      <c r="CR29" s="1024"/>
      <c r="CS29" s="1024"/>
      <c r="CT29" s="1024"/>
      <c r="CU29" s="1024"/>
      <c r="CV29" s="1024"/>
      <c r="CW29" s="1024"/>
      <c r="CX29" s="1024"/>
      <c r="CY29" s="1024"/>
      <c r="CZ29" s="1024"/>
      <c r="DA29" s="1024"/>
      <c r="DB29" s="1024"/>
      <c r="DC29" s="1024"/>
      <c r="DD29" s="1024"/>
      <c r="DE29" s="1024"/>
      <c r="DF29" s="1024"/>
      <c r="DG29" s="1024"/>
      <c r="DH29" s="1024"/>
      <c r="DI29" s="1024"/>
      <c r="DJ29" s="1024"/>
      <c r="DK29" s="1024"/>
      <c r="DL29" s="1024"/>
      <c r="DM29" s="1024"/>
      <c r="DN29" s="1024"/>
      <c r="DO29" s="1024"/>
      <c r="DP29" s="1024"/>
      <c r="DQ29" s="1024"/>
      <c r="DR29" s="1024"/>
      <c r="DS29" s="1024"/>
      <c r="DT29" s="1024"/>
      <c r="DU29" s="1024"/>
      <c r="DV29" s="1024"/>
    </row>
    <row r="30" spans="1:126" ht="15" hidden="1" customHeight="1">
      <c r="A30" s="285"/>
      <c r="B30" s="286" t="s">
        <v>385</v>
      </c>
      <c r="C30" s="10"/>
      <c r="D30" s="672"/>
      <c r="E30" s="647">
        <v>0</v>
      </c>
      <c r="F30" s="647">
        <v>0</v>
      </c>
      <c r="G30" s="647">
        <v>0</v>
      </c>
      <c r="H30" s="647">
        <v>0</v>
      </c>
      <c r="I30" s="647">
        <v>0</v>
      </c>
      <c r="J30" s="672"/>
      <c r="K30" s="647">
        <v>0</v>
      </c>
      <c r="L30" s="647">
        <v>0</v>
      </c>
      <c r="M30" s="647">
        <v>0</v>
      </c>
      <c r="N30" s="279" t="e">
        <v>#DIV/0!</v>
      </c>
      <c r="O30" s="827"/>
      <c r="P30" s="672"/>
      <c r="Q30" s="647">
        <v>0</v>
      </c>
      <c r="R30" s="647">
        <v>0</v>
      </c>
      <c r="S30" s="647">
        <v>0</v>
      </c>
      <c r="T30" s="279" t="e">
        <v>#DIV/0!</v>
      </c>
      <c r="U30" s="19"/>
      <c r="V30" s="672"/>
      <c r="W30" s="647">
        <v>0</v>
      </c>
      <c r="X30" s="647">
        <v>0</v>
      </c>
      <c r="Y30" s="647">
        <v>0</v>
      </c>
      <c r="Z30" s="647">
        <v>0</v>
      </c>
      <c r="AA30" s="647">
        <v>0</v>
      </c>
      <c r="AB30" s="279" t="e">
        <v>#DIV/0!</v>
      </c>
      <c r="AC30" s="19"/>
      <c r="AD30" s="672"/>
      <c r="AE30" s="647">
        <v>0</v>
      </c>
      <c r="AF30" s="647">
        <v>0</v>
      </c>
      <c r="AG30" s="647">
        <f t="shared" si="9"/>
        <v>0</v>
      </c>
      <c r="AH30" s="647">
        <f t="shared" si="2"/>
        <v>0</v>
      </c>
      <c r="AI30" s="647">
        <v>0</v>
      </c>
      <c r="AJ30" s="279" t="e">
        <f t="shared" si="10"/>
        <v>#DIV/0!</v>
      </c>
      <c r="AK30" s="10"/>
      <c r="AL30" s="672">
        <f t="shared" ref="AL30:AM38" si="11">+D30+J30+P30</f>
        <v>0</v>
      </c>
      <c r="AM30" s="647">
        <f t="shared" si="11"/>
        <v>0</v>
      </c>
      <c r="AN30" s="647"/>
      <c r="AO30" s="647">
        <f t="shared" si="0"/>
        <v>0</v>
      </c>
      <c r="AP30" s="647"/>
      <c r="AQ30" s="647">
        <f t="shared" ref="AQ30:AQ38" si="12">+G30+M30+S30</f>
        <v>0</v>
      </c>
      <c r="AR30" s="1007" t="e">
        <f t="shared" si="1"/>
        <v>#DIV/0!</v>
      </c>
      <c r="AS30" s="10"/>
      <c r="AT30" s="954">
        <v>0</v>
      </c>
      <c r="AU30" s="647">
        <v>0</v>
      </c>
      <c r="AV30" s="647"/>
      <c r="AW30" s="647"/>
      <c r="AX30" s="647">
        <v>0</v>
      </c>
      <c r="AY30" s="532"/>
      <c r="AZ30" s="532"/>
      <c r="BA30" s="532" t="e">
        <f t="shared" si="5"/>
        <v>#DIV/0!</v>
      </c>
      <c r="BB30" s="532" t="e">
        <f t="shared" si="6"/>
        <v>#DIV/0!</v>
      </c>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row>
    <row r="31" spans="1:126" ht="15" hidden="1" customHeight="1">
      <c r="A31" s="287"/>
      <c r="B31" s="288" t="s">
        <v>292</v>
      </c>
      <c r="C31" s="10"/>
      <c r="D31" s="673"/>
      <c r="E31" s="647">
        <v>0</v>
      </c>
      <c r="F31" s="647">
        <v>0</v>
      </c>
      <c r="G31" s="647">
        <v>0</v>
      </c>
      <c r="H31" s="647">
        <v>0</v>
      </c>
      <c r="I31" s="647">
        <v>0</v>
      </c>
      <c r="J31" s="673"/>
      <c r="K31" s="642">
        <v>0</v>
      </c>
      <c r="L31" s="642">
        <v>0</v>
      </c>
      <c r="M31" s="642">
        <v>0</v>
      </c>
      <c r="N31" s="280" t="e">
        <v>#DIV/0!</v>
      </c>
      <c r="O31" s="672"/>
      <c r="P31" s="673"/>
      <c r="Q31" s="642">
        <v>0</v>
      </c>
      <c r="R31" s="642">
        <v>0</v>
      </c>
      <c r="S31" s="642">
        <v>0</v>
      </c>
      <c r="T31" s="280" t="e">
        <v>#DIV/0!</v>
      </c>
      <c r="U31" s="19"/>
      <c r="V31" s="673"/>
      <c r="W31" s="642">
        <v>0</v>
      </c>
      <c r="X31" s="642">
        <v>-42.6666666666667</v>
      </c>
      <c r="Y31" s="642">
        <v>0</v>
      </c>
      <c r="Z31" s="642">
        <v>42.6666666666667</v>
      </c>
      <c r="AA31" s="642">
        <v>0</v>
      </c>
      <c r="AB31" s="280" t="e">
        <v>#DIV/0!</v>
      </c>
      <c r="AC31" s="19"/>
      <c r="AD31" s="673"/>
      <c r="AE31" s="642">
        <v>0</v>
      </c>
      <c r="AF31" s="642">
        <v>-42.6666666666667</v>
      </c>
      <c r="AG31" s="642">
        <f t="shared" si="9"/>
        <v>0</v>
      </c>
      <c r="AH31" s="642">
        <f t="shared" si="2"/>
        <v>42.6666666666667</v>
      </c>
      <c r="AI31" s="642">
        <v>0</v>
      </c>
      <c r="AJ31" s="280" t="e">
        <f t="shared" si="10"/>
        <v>#DIV/0!</v>
      </c>
      <c r="AK31" s="10"/>
      <c r="AL31" s="673">
        <f t="shared" si="11"/>
        <v>0</v>
      </c>
      <c r="AM31" s="642">
        <f t="shared" si="11"/>
        <v>0</v>
      </c>
      <c r="AN31" s="642"/>
      <c r="AO31" s="642">
        <f t="shared" si="0"/>
        <v>0</v>
      </c>
      <c r="AP31" s="642"/>
      <c r="AQ31" s="642">
        <f t="shared" si="12"/>
        <v>0</v>
      </c>
      <c r="AR31" s="1008" t="e">
        <f t="shared" si="1"/>
        <v>#DIV/0!</v>
      </c>
      <c r="AS31" s="10"/>
      <c r="AT31" s="1009">
        <v>0</v>
      </c>
      <c r="AU31" s="642">
        <v>-317.02960600000029</v>
      </c>
      <c r="AV31" s="642"/>
      <c r="AW31" s="642"/>
      <c r="AX31" s="642">
        <v>0</v>
      </c>
      <c r="AY31" s="19"/>
      <c r="AZ31" s="19"/>
      <c r="BA31" s="19" t="e">
        <f t="shared" si="5"/>
        <v>#DIV/0!</v>
      </c>
      <c r="BB31" s="19" t="e">
        <f t="shared" si="6"/>
        <v>#DIV/0!</v>
      </c>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row>
    <row r="32" spans="1:126" ht="15" hidden="1" customHeight="1">
      <c r="A32" s="287"/>
      <c r="B32" s="288" t="s">
        <v>386</v>
      </c>
      <c r="C32" s="10"/>
      <c r="D32" s="673"/>
      <c r="E32" s="647">
        <v>0</v>
      </c>
      <c r="F32" s="647">
        <v>0</v>
      </c>
      <c r="G32" s="647">
        <v>0</v>
      </c>
      <c r="H32" s="647">
        <v>0</v>
      </c>
      <c r="I32" s="647">
        <v>0</v>
      </c>
      <c r="J32" s="673"/>
      <c r="K32" s="642">
        <v>0</v>
      </c>
      <c r="L32" s="642">
        <v>0</v>
      </c>
      <c r="M32" s="642">
        <v>0</v>
      </c>
      <c r="N32" s="280" t="e">
        <v>#DIV/0!</v>
      </c>
      <c r="O32" s="678"/>
      <c r="P32" s="673"/>
      <c r="Q32" s="642">
        <v>0</v>
      </c>
      <c r="R32" s="642">
        <v>0</v>
      </c>
      <c r="S32" s="642">
        <v>0</v>
      </c>
      <c r="T32" s="280" t="e">
        <v>#DIV/0!</v>
      </c>
      <c r="U32" s="19"/>
      <c r="V32" s="673"/>
      <c r="W32" s="642">
        <v>0</v>
      </c>
      <c r="X32" s="642">
        <v>0</v>
      </c>
      <c r="Y32" s="642">
        <v>0</v>
      </c>
      <c r="Z32" s="642">
        <v>0</v>
      </c>
      <c r="AA32" s="642">
        <v>0</v>
      </c>
      <c r="AB32" s="280" t="e">
        <v>#DIV/0!</v>
      </c>
      <c r="AC32" s="19"/>
      <c r="AD32" s="673"/>
      <c r="AE32" s="642">
        <v>0</v>
      </c>
      <c r="AF32" s="642">
        <v>0</v>
      </c>
      <c r="AG32" s="642">
        <f t="shared" si="9"/>
        <v>0</v>
      </c>
      <c r="AH32" s="642">
        <f t="shared" si="2"/>
        <v>0</v>
      </c>
      <c r="AI32" s="642">
        <v>0</v>
      </c>
      <c r="AJ32" s="280" t="e">
        <f t="shared" si="10"/>
        <v>#DIV/0!</v>
      </c>
      <c r="AK32" s="10"/>
      <c r="AL32" s="673">
        <f t="shared" si="11"/>
        <v>0</v>
      </c>
      <c r="AM32" s="642">
        <f t="shared" si="11"/>
        <v>0</v>
      </c>
      <c r="AN32" s="642"/>
      <c r="AO32" s="642">
        <f t="shared" si="0"/>
        <v>0</v>
      </c>
      <c r="AP32" s="642"/>
      <c r="AQ32" s="642">
        <f t="shared" si="12"/>
        <v>0</v>
      </c>
      <c r="AR32" s="1008" t="e">
        <f t="shared" si="1"/>
        <v>#DIV/0!</v>
      </c>
      <c r="AS32" s="10"/>
      <c r="AT32" s="1009">
        <v>0</v>
      </c>
      <c r="AU32" s="642">
        <v>-0.31892100000000001</v>
      </c>
      <c r="AV32" s="642"/>
      <c r="AW32" s="642"/>
      <c r="AX32" s="642">
        <v>0</v>
      </c>
      <c r="AY32" s="19"/>
      <c r="AZ32" s="19"/>
      <c r="BA32" s="19" t="e">
        <f t="shared" si="5"/>
        <v>#DIV/0!</v>
      </c>
      <c r="BB32" s="19" t="e">
        <f t="shared" si="6"/>
        <v>#DIV/0!</v>
      </c>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row>
    <row r="33" spans="1:126" ht="15" hidden="1" customHeight="1">
      <c r="A33" s="287"/>
      <c r="B33" s="288" t="s">
        <v>292</v>
      </c>
      <c r="C33" s="10"/>
      <c r="D33" s="673"/>
      <c r="E33" s="647">
        <v>0</v>
      </c>
      <c r="F33" s="647">
        <v>0</v>
      </c>
      <c r="G33" s="647">
        <v>0</v>
      </c>
      <c r="H33" s="647">
        <v>0</v>
      </c>
      <c r="I33" s="647">
        <v>0</v>
      </c>
      <c r="J33" s="673"/>
      <c r="K33" s="642">
        <v>0</v>
      </c>
      <c r="L33" s="642">
        <v>0</v>
      </c>
      <c r="M33" s="642">
        <v>0</v>
      </c>
      <c r="N33" s="280" t="e">
        <v>#DIV/0!</v>
      </c>
      <c r="O33" s="924"/>
      <c r="P33" s="673"/>
      <c r="Q33" s="642">
        <v>0</v>
      </c>
      <c r="R33" s="642">
        <v>0</v>
      </c>
      <c r="S33" s="642">
        <v>0</v>
      </c>
      <c r="T33" s="280" t="e">
        <v>#DIV/0!</v>
      </c>
      <c r="U33" s="19"/>
      <c r="V33" s="673"/>
      <c r="W33" s="642">
        <v>0</v>
      </c>
      <c r="X33" s="642">
        <v>-42.6666666666667</v>
      </c>
      <c r="Y33" s="642">
        <v>0</v>
      </c>
      <c r="Z33" s="642">
        <v>42.6666666666667</v>
      </c>
      <c r="AA33" s="642">
        <v>0</v>
      </c>
      <c r="AB33" s="280" t="e">
        <v>#DIV/0!</v>
      </c>
      <c r="AC33" s="19"/>
      <c r="AD33" s="673"/>
      <c r="AE33" s="642">
        <v>0</v>
      </c>
      <c r="AF33" s="642">
        <v>-42.6666666666667</v>
      </c>
      <c r="AG33" s="642">
        <f t="shared" si="9"/>
        <v>0</v>
      </c>
      <c r="AH33" s="642">
        <f t="shared" si="2"/>
        <v>42.6666666666667</v>
      </c>
      <c r="AI33" s="642">
        <v>0</v>
      </c>
      <c r="AJ33" s="280" t="e">
        <f t="shared" si="10"/>
        <v>#DIV/0!</v>
      </c>
      <c r="AK33" s="10"/>
      <c r="AL33" s="673">
        <f t="shared" si="11"/>
        <v>0</v>
      </c>
      <c r="AM33" s="642">
        <f t="shared" si="11"/>
        <v>0</v>
      </c>
      <c r="AN33" s="642"/>
      <c r="AO33" s="642">
        <f t="shared" si="0"/>
        <v>0</v>
      </c>
      <c r="AP33" s="642"/>
      <c r="AQ33" s="642">
        <f t="shared" si="12"/>
        <v>0</v>
      </c>
      <c r="AR33" s="1008" t="e">
        <f t="shared" si="1"/>
        <v>#DIV/0!</v>
      </c>
      <c r="AS33" s="10"/>
      <c r="AT33" s="1009">
        <v>0</v>
      </c>
      <c r="AU33" s="642">
        <v>-467.67083100000019</v>
      </c>
      <c r="AV33" s="642"/>
      <c r="AW33" s="642"/>
      <c r="AX33" s="642">
        <v>0</v>
      </c>
      <c r="AY33" s="19"/>
      <c r="AZ33" s="19"/>
      <c r="BA33" s="19" t="e">
        <f t="shared" si="5"/>
        <v>#DIV/0!</v>
      </c>
      <c r="BB33" s="19" t="e">
        <f t="shared" si="6"/>
        <v>#DIV/0!</v>
      </c>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row>
    <row r="34" spans="1:126" ht="15" hidden="1" customHeight="1">
      <c r="A34" s="285"/>
      <c r="B34" s="1067" t="s">
        <v>385</v>
      </c>
      <c r="C34" s="10"/>
      <c r="D34" s="1068"/>
      <c r="E34" s="647">
        <v>0</v>
      </c>
      <c r="F34" s="647">
        <v>0</v>
      </c>
      <c r="G34" s="647">
        <v>0</v>
      </c>
      <c r="H34" s="647">
        <v>0</v>
      </c>
      <c r="I34" s="647">
        <v>0</v>
      </c>
      <c r="J34" s="1068"/>
      <c r="K34" s="1042"/>
      <c r="L34" s="1043"/>
      <c r="M34" s="1042">
        <v>0</v>
      </c>
      <c r="N34" s="1044"/>
      <c r="O34" s="828"/>
      <c r="P34" s="1068"/>
      <c r="Q34" s="1042"/>
      <c r="R34" s="1043"/>
      <c r="S34" s="1042">
        <v>0</v>
      </c>
      <c r="T34" s="1044"/>
      <c r="U34" s="1045"/>
      <c r="V34" s="1068"/>
      <c r="W34" s="1042"/>
      <c r="X34" s="1042">
        <v>0</v>
      </c>
      <c r="Y34" s="1043"/>
      <c r="Z34" s="1043">
        <v>0</v>
      </c>
      <c r="AA34" s="1042">
        <v>0</v>
      </c>
      <c r="AB34" s="1044"/>
      <c r="AC34" s="1045"/>
      <c r="AD34" s="1068"/>
      <c r="AE34" s="1042"/>
      <c r="AF34" s="1042">
        <v>0</v>
      </c>
      <c r="AG34" s="1043"/>
      <c r="AH34" s="1043">
        <f t="shared" si="2"/>
        <v>0</v>
      </c>
      <c r="AI34" s="1042">
        <v>0</v>
      </c>
      <c r="AJ34" s="1044"/>
      <c r="AK34" s="1043"/>
      <c r="AL34" s="1068">
        <f t="shared" si="11"/>
        <v>0</v>
      </c>
      <c r="AM34" s="1042">
        <f t="shared" si="11"/>
        <v>0</v>
      </c>
      <c r="AN34" s="1042"/>
      <c r="AO34" s="1043">
        <f t="shared" si="0"/>
        <v>0</v>
      </c>
      <c r="AP34" s="1043"/>
      <c r="AQ34" s="1042">
        <f t="shared" si="12"/>
        <v>0</v>
      </c>
      <c r="AR34" s="1046" t="e">
        <f t="shared" si="1"/>
        <v>#DIV/0!</v>
      </c>
      <c r="AS34" s="1047"/>
      <c r="AT34" s="1069"/>
      <c r="AU34" s="1042">
        <v>150.96014599999998</v>
      </c>
      <c r="AV34" s="1042"/>
      <c r="AW34" s="1042"/>
      <c r="AX34" s="1048"/>
      <c r="AY34" s="1042"/>
      <c r="AZ34" s="1042"/>
      <c r="BA34" s="1042"/>
      <c r="BB34" s="1043"/>
      <c r="BC34" s="1048"/>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row>
    <row r="35" spans="1:126" ht="15" hidden="1" customHeight="1">
      <c r="A35" s="287"/>
      <c r="B35" s="1070" t="s">
        <v>292</v>
      </c>
      <c r="C35" s="10"/>
      <c r="D35" s="380"/>
      <c r="E35" s="647">
        <v>0</v>
      </c>
      <c r="F35" s="647">
        <v>0</v>
      </c>
      <c r="G35" s="647">
        <v>0</v>
      </c>
      <c r="H35" s="647">
        <v>0</v>
      </c>
      <c r="I35" s="647">
        <v>0</v>
      </c>
      <c r="J35" s="380"/>
      <c r="K35" s="1049"/>
      <c r="L35" s="1049"/>
      <c r="M35" s="1049">
        <v>0</v>
      </c>
      <c r="N35" s="300"/>
      <c r="O35" s="659"/>
      <c r="P35" s="380"/>
      <c r="Q35" s="1049"/>
      <c r="R35" s="1049"/>
      <c r="S35" s="1049">
        <v>0</v>
      </c>
      <c r="T35" s="300"/>
      <c r="U35" s="913"/>
      <c r="V35" s="380"/>
      <c r="W35" s="1049"/>
      <c r="X35" s="1049">
        <v>-755.34681900518422</v>
      </c>
      <c r="Y35" s="1049"/>
      <c r="Z35" s="1049">
        <v>755.34681900518422</v>
      </c>
      <c r="AA35" s="1049">
        <v>0</v>
      </c>
      <c r="AB35" s="300"/>
      <c r="AC35" s="913"/>
      <c r="AD35" s="380"/>
      <c r="AE35" s="1049"/>
      <c r="AF35" s="1049">
        <v>-772.98897249553556</v>
      </c>
      <c r="AG35" s="1049"/>
      <c r="AH35" s="1049">
        <f t="shared" si="2"/>
        <v>772.98897249553556</v>
      </c>
      <c r="AI35" s="1049">
        <v>0</v>
      </c>
      <c r="AJ35" s="300"/>
      <c r="AK35" s="1049"/>
      <c r="AL35" s="380">
        <f t="shared" si="11"/>
        <v>0</v>
      </c>
      <c r="AM35" s="1049">
        <f t="shared" si="11"/>
        <v>0</v>
      </c>
      <c r="AN35" s="1049"/>
      <c r="AO35" s="1049">
        <f t="shared" si="0"/>
        <v>0</v>
      </c>
      <c r="AP35" s="1049"/>
      <c r="AQ35" s="1049">
        <f t="shared" si="12"/>
        <v>0</v>
      </c>
      <c r="AR35" s="1050" t="e">
        <f t="shared" si="1"/>
        <v>#DIV/0!</v>
      </c>
      <c r="AS35" s="1049"/>
      <c r="AT35" s="1051"/>
      <c r="AU35" s="1049">
        <v>-9743.8169490351938</v>
      </c>
      <c r="AV35" s="1049"/>
      <c r="AW35" s="1049"/>
      <c r="AX35" s="18"/>
      <c r="AY35" s="1049"/>
      <c r="AZ35" s="1049"/>
      <c r="BA35" s="1049"/>
      <c r="BB35" s="1049"/>
      <c r="BC35" s="1049"/>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row>
    <row r="36" spans="1:126" ht="15" hidden="1" customHeight="1">
      <c r="A36" s="287"/>
      <c r="B36" s="1070" t="s">
        <v>386</v>
      </c>
      <c r="C36" s="10"/>
      <c r="D36" s="581"/>
      <c r="E36" s="647">
        <v>0</v>
      </c>
      <c r="F36" s="647">
        <v>0</v>
      </c>
      <c r="G36" s="647">
        <v>0</v>
      </c>
      <c r="H36" s="647">
        <v>0</v>
      </c>
      <c r="I36" s="647">
        <v>0</v>
      </c>
      <c r="J36" s="581"/>
      <c r="K36" s="1047"/>
      <c r="L36" s="1047"/>
      <c r="M36" s="1047">
        <v>0</v>
      </c>
      <c r="N36" s="300"/>
      <c r="O36" s="670"/>
      <c r="P36" s="581"/>
      <c r="Q36" s="1047"/>
      <c r="R36" s="1047"/>
      <c r="S36" s="1047">
        <v>0</v>
      </c>
      <c r="T36" s="300"/>
      <c r="U36" s="913"/>
      <c r="V36" s="581"/>
      <c r="W36" s="1047"/>
      <c r="X36" s="1047">
        <v>-447.31137414020384</v>
      </c>
      <c r="Y36" s="1047"/>
      <c r="Z36" s="1047">
        <v>447.31137414020384</v>
      </c>
      <c r="AA36" s="1047">
        <v>0</v>
      </c>
      <c r="AB36" s="300"/>
      <c r="AC36" s="913"/>
      <c r="AD36" s="581"/>
      <c r="AE36" s="1047"/>
      <c r="AF36" s="1047">
        <v>-452.0777329828602</v>
      </c>
      <c r="AG36" s="1047"/>
      <c r="AH36" s="1047">
        <f t="shared" si="2"/>
        <v>452.0777329828602</v>
      </c>
      <c r="AI36" s="1047">
        <v>0</v>
      </c>
      <c r="AJ36" s="300"/>
      <c r="AK36" s="1047"/>
      <c r="AL36" s="581">
        <f t="shared" si="11"/>
        <v>0</v>
      </c>
      <c r="AM36" s="1047">
        <f t="shared" si="11"/>
        <v>0</v>
      </c>
      <c r="AN36" s="1047"/>
      <c r="AO36" s="1047">
        <f t="shared" si="0"/>
        <v>0</v>
      </c>
      <c r="AP36" s="1047"/>
      <c r="AQ36" s="1047">
        <f t="shared" si="12"/>
        <v>0</v>
      </c>
      <c r="AR36" s="1050" t="e">
        <f t="shared" si="1"/>
        <v>#DIV/0!</v>
      </c>
      <c r="AS36" s="1047"/>
      <c r="AT36" s="1071"/>
      <c r="AU36" s="1047">
        <v>-5648.2102302988951</v>
      </c>
      <c r="AV36" s="1047"/>
      <c r="AW36" s="1047"/>
      <c r="AX36" s="1048"/>
      <c r="AY36" s="1047"/>
      <c r="AZ36" s="1047"/>
      <c r="BA36" s="1047"/>
      <c r="BB36" s="1047"/>
      <c r="BC36" s="1047"/>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row>
    <row r="37" spans="1:126" ht="15" hidden="1" customHeight="1">
      <c r="A37" s="287"/>
      <c r="B37" s="1070" t="s">
        <v>292</v>
      </c>
      <c r="C37" s="10"/>
      <c r="D37" s="380"/>
      <c r="E37" s="647">
        <v>0</v>
      </c>
      <c r="F37" s="647">
        <v>0</v>
      </c>
      <c r="G37" s="647">
        <v>0</v>
      </c>
      <c r="H37" s="647">
        <v>0</v>
      </c>
      <c r="I37" s="647">
        <v>0</v>
      </c>
      <c r="J37" s="380"/>
      <c r="K37" s="1049"/>
      <c r="L37" s="1049"/>
      <c r="M37" s="1049">
        <v>0</v>
      </c>
      <c r="N37" s="300"/>
      <c r="O37" s="670"/>
      <c r="P37" s="380"/>
      <c r="Q37" s="1049"/>
      <c r="R37" s="1049"/>
      <c r="S37" s="1049">
        <v>0</v>
      </c>
      <c r="T37" s="300"/>
      <c r="U37" s="913"/>
      <c r="V37" s="380"/>
      <c r="W37" s="1049"/>
      <c r="X37" s="1049">
        <v>-178.99415786086757</v>
      </c>
      <c r="Y37" s="1049"/>
      <c r="Z37" s="1049">
        <v>178.99415786086757</v>
      </c>
      <c r="AA37" s="1049">
        <v>0</v>
      </c>
      <c r="AB37" s="300"/>
      <c r="AC37" s="913"/>
      <c r="AD37" s="380"/>
      <c r="AE37" s="1049"/>
      <c r="AF37" s="1049">
        <v>-180.90144311321299</v>
      </c>
      <c r="AG37" s="1049"/>
      <c r="AH37" s="1049">
        <f t="shared" si="2"/>
        <v>180.90144311321299</v>
      </c>
      <c r="AI37" s="1049">
        <v>0</v>
      </c>
      <c r="AJ37" s="300"/>
      <c r="AK37" s="1049"/>
      <c r="AL37" s="380">
        <f t="shared" si="11"/>
        <v>0</v>
      </c>
      <c r="AM37" s="1049">
        <f t="shared" si="11"/>
        <v>0</v>
      </c>
      <c r="AN37" s="1049"/>
      <c r="AO37" s="1049">
        <f t="shared" si="0"/>
        <v>0</v>
      </c>
      <c r="AP37" s="1049"/>
      <c r="AQ37" s="1049">
        <f t="shared" si="12"/>
        <v>0</v>
      </c>
      <c r="AR37" s="1050" t="e">
        <f t="shared" si="1"/>
        <v>#DIV/0!</v>
      </c>
      <c r="AS37" s="1049"/>
      <c r="AT37" s="1051"/>
      <c r="AU37" s="1049">
        <v>-2205.6340835845872</v>
      </c>
      <c r="AV37" s="1049"/>
      <c r="AW37" s="1049"/>
      <c r="AX37" s="18"/>
      <c r="AY37" s="1049"/>
      <c r="AZ37" s="1049"/>
      <c r="BA37" s="1049"/>
      <c r="BB37" s="1049"/>
      <c r="BC37" s="1049"/>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row>
    <row r="38" spans="1:126" ht="15" hidden="1" customHeight="1">
      <c r="A38" s="436"/>
      <c r="B38" s="1056" t="s">
        <v>387</v>
      </c>
      <c r="C38" s="37"/>
      <c r="D38" s="415"/>
      <c r="E38" s="647">
        <v>0</v>
      </c>
      <c r="F38" s="647">
        <v>0</v>
      </c>
      <c r="G38" s="647">
        <v>0</v>
      </c>
      <c r="H38" s="647">
        <v>0</v>
      </c>
      <c r="I38" s="647">
        <v>0</v>
      </c>
      <c r="J38" s="415"/>
      <c r="K38" s="1052"/>
      <c r="L38" s="1052"/>
      <c r="M38" s="1052">
        <v>0</v>
      </c>
      <c r="N38" s="250"/>
      <c r="O38" s="984"/>
      <c r="P38" s="415"/>
      <c r="Q38" s="1052"/>
      <c r="R38" s="1052"/>
      <c r="S38" s="1052">
        <v>0</v>
      </c>
      <c r="T38" s="250"/>
      <c r="U38" s="521"/>
      <c r="V38" s="415"/>
      <c r="W38" s="1052"/>
      <c r="X38" s="1052">
        <v>-129.0412870041128</v>
      </c>
      <c r="Y38" s="1052"/>
      <c r="Z38" s="1052">
        <v>129.0412870041128</v>
      </c>
      <c r="AA38" s="1052">
        <v>0</v>
      </c>
      <c r="AB38" s="250"/>
      <c r="AC38" s="521"/>
      <c r="AD38" s="415"/>
      <c r="AE38" s="1052"/>
      <c r="AF38" s="1052">
        <v>-140.0097963994624</v>
      </c>
      <c r="AG38" s="1052"/>
      <c r="AH38" s="1052">
        <f t="shared" si="2"/>
        <v>140.0097963994624</v>
      </c>
      <c r="AI38" s="1052">
        <v>0</v>
      </c>
      <c r="AJ38" s="250"/>
      <c r="AK38" s="1052"/>
      <c r="AL38" s="415">
        <f t="shared" si="11"/>
        <v>0</v>
      </c>
      <c r="AM38" s="1052">
        <f t="shared" si="11"/>
        <v>0</v>
      </c>
      <c r="AN38" s="1052"/>
      <c r="AO38" s="1052">
        <f t="shared" si="0"/>
        <v>0</v>
      </c>
      <c r="AP38" s="1052"/>
      <c r="AQ38" s="1052">
        <f t="shared" si="12"/>
        <v>0</v>
      </c>
      <c r="AR38" s="1053" t="e">
        <f t="shared" si="1"/>
        <v>#DIV/0!</v>
      </c>
      <c r="AS38" s="1054"/>
      <c r="AT38" s="1072"/>
      <c r="AU38" s="1052">
        <v>-1889.9726351517122</v>
      </c>
      <c r="AV38" s="1052"/>
      <c r="AW38" s="1052"/>
      <c r="AX38" s="28"/>
      <c r="AY38" s="28"/>
      <c r="AZ38" s="28"/>
      <c r="BA38" s="28"/>
      <c r="BB38" s="1054"/>
      <c r="BC38" s="28"/>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row>
    <row r="39" spans="1:126" ht="15" customHeight="1">
      <c r="A39" s="436"/>
      <c r="B39" s="411" t="s">
        <v>296</v>
      </c>
      <c r="C39" s="37"/>
      <c r="D39" s="675">
        <v>-50.120972000000009</v>
      </c>
      <c r="E39" s="1168">
        <v>-50.120972000000009</v>
      </c>
      <c r="F39" s="1168">
        <v>-1.6437430000000051</v>
      </c>
      <c r="G39" s="1168">
        <v>-28.494756249999998</v>
      </c>
      <c r="H39" s="1168">
        <v>-43.482054999999995</v>
      </c>
      <c r="I39" s="1171">
        <v>-39.946179999999984</v>
      </c>
      <c r="J39" s="675">
        <v>-1.6437430000000051</v>
      </c>
      <c r="K39" s="1073">
        <v>-57.28184017203742</v>
      </c>
      <c r="L39" s="1073">
        <v>55.638097172037412</v>
      </c>
      <c r="M39" s="1073">
        <v>-52.980149000000004</v>
      </c>
      <c r="N39" s="421">
        <v>-0.968974360566634</v>
      </c>
      <c r="O39" s="643"/>
      <c r="P39" s="675">
        <v>-28.494756249999998</v>
      </c>
      <c r="Q39" s="1073">
        <v>-64.470605443540165</v>
      </c>
      <c r="R39" s="1073">
        <v>35.975849193540171</v>
      </c>
      <c r="S39" s="1073">
        <v>-63.628767000000003</v>
      </c>
      <c r="T39" s="421">
        <v>-0.55217179911721381</v>
      </c>
      <c r="U39" s="1074"/>
      <c r="V39" s="675">
        <v>-43.482054999999995</v>
      </c>
      <c r="W39" s="1073">
        <v>-63.535529701386814</v>
      </c>
      <c r="X39" s="1073">
        <v>-41.613130111468429</v>
      </c>
      <c r="Y39" s="1073">
        <v>20.053474701386818</v>
      </c>
      <c r="Z39" s="1073">
        <v>-1.8689248885315664</v>
      </c>
      <c r="AA39" s="1073">
        <v>-27.27047</v>
      </c>
      <c r="AB39" s="421">
        <v>0.59447398596357148</v>
      </c>
      <c r="AC39" s="1074"/>
      <c r="AD39" s="675">
        <v>-39.946179999999984</v>
      </c>
      <c r="AE39" s="1073">
        <v>-66.758880283374225</v>
      </c>
      <c r="AF39" s="1073">
        <v>-43.712711784237882</v>
      </c>
      <c r="AG39" s="1073">
        <f>AD39-AE39</f>
        <v>26.812700283374241</v>
      </c>
      <c r="AH39" s="1073">
        <f t="shared" si="2"/>
        <v>3.7665317842378983</v>
      </c>
      <c r="AI39" s="1073">
        <v>-28.012517999999993</v>
      </c>
      <c r="AJ39" s="421">
        <f>+AD39/AI39-1</f>
        <v>0.42601175660110213</v>
      </c>
      <c r="AK39" s="1075"/>
      <c r="AL39" s="1076">
        <f>+D39+J39+P39+V39+AD39</f>
        <v>-163.68770625000002</v>
      </c>
      <c r="AM39" s="1073">
        <f>+E39+K39+Q39+W39+AE39</f>
        <v>-302.16782760033863</v>
      </c>
      <c r="AN39" s="1073">
        <f>+D39+J39+P39+X39+AF39</f>
        <v>-165.58531314570632</v>
      </c>
      <c r="AO39" s="1073">
        <f t="shared" si="0"/>
        <v>138.48012135033861</v>
      </c>
      <c r="AP39" s="1073">
        <f>+AL39-AN39</f>
        <v>1.8976068957063035</v>
      </c>
      <c r="AQ39" s="1073">
        <f>+G39+M39+S39+AA39+AI39</f>
        <v>-200.38666025000001</v>
      </c>
      <c r="AR39" s="1077">
        <f t="shared" si="1"/>
        <v>-0.18314070384832404</v>
      </c>
      <c r="AS39" s="37"/>
      <c r="AT39" s="2338">
        <v>-812.60696387511712</v>
      </c>
      <c r="AU39" s="1073">
        <v>-497.98850987054078</v>
      </c>
      <c r="AV39" s="1073"/>
      <c r="AW39" s="1073"/>
      <c r="AX39" s="2339">
        <v>-638.99737800000025</v>
      </c>
      <c r="AY39" s="2340">
        <f>AT39/AX39-1</f>
        <v>0.27169060758668206</v>
      </c>
      <c r="AZ39" s="2340">
        <f t="shared" ref="AZ39:AZ49" si="13">AU39/AX39-1</f>
        <v>-0.22067206061283617</v>
      </c>
      <c r="BA39" s="2340">
        <f t="shared" si="5"/>
        <v>-1</v>
      </c>
      <c r="BB39" s="2340">
        <f t="shared" si="6"/>
        <v>-1</v>
      </c>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row>
    <row r="40" spans="1:126" ht="15" customHeight="1">
      <c r="A40" s="285"/>
      <c r="B40" s="286" t="s">
        <v>297</v>
      </c>
      <c r="C40" s="10"/>
      <c r="D40" s="672">
        <v>2.417532</v>
      </c>
      <c r="E40" s="642">
        <v>2.417532</v>
      </c>
      <c r="F40" s="642">
        <v>5.9533399999999999</v>
      </c>
      <c r="G40" s="642">
        <v>6.6212530384615347</v>
      </c>
      <c r="H40" s="642">
        <v>6.5200140000000006</v>
      </c>
      <c r="I40" s="1147">
        <v>6.5429251000000033</v>
      </c>
      <c r="J40" s="672">
        <v>5.9533399999999999</v>
      </c>
      <c r="K40" s="935">
        <v>2.3477140897711477</v>
      </c>
      <c r="L40" s="935">
        <v>3.6056259102288521</v>
      </c>
      <c r="M40" s="935">
        <v>1.4741390000000001</v>
      </c>
      <c r="N40" s="279">
        <v>3.0385201124181638</v>
      </c>
      <c r="O40" s="35"/>
      <c r="P40" s="672">
        <v>6.6212530384615347</v>
      </c>
      <c r="Q40" s="935">
        <v>2.8465441471916901</v>
      </c>
      <c r="R40" s="935">
        <v>3.7747088912698445</v>
      </c>
      <c r="S40" s="935">
        <v>1.6298239999999999</v>
      </c>
      <c r="T40" s="279">
        <v>3.062557084974534</v>
      </c>
      <c r="U40" s="19"/>
      <c r="V40" s="672">
        <v>6.5200140000000006</v>
      </c>
      <c r="W40" s="935">
        <v>2.5773759073655027</v>
      </c>
      <c r="X40" s="935">
        <v>4.2774595065256591</v>
      </c>
      <c r="Y40" s="935">
        <v>3.9426380926344979</v>
      </c>
      <c r="Z40" s="935">
        <v>2.2425544934743415</v>
      </c>
      <c r="AA40" s="935">
        <v>1.6298239999999999</v>
      </c>
      <c r="AB40" s="279">
        <v>3.0004405383648791</v>
      </c>
      <c r="AC40" s="19"/>
      <c r="AD40" s="672">
        <f>6.37813426666667+0.164790833333333</f>
        <v>6.5429251000000033</v>
      </c>
      <c r="AE40" s="935">
        <f>+AE42/AE41</f>
        <v>2.8530310919918191</v>
      </c>
      <c r="AF40" s="935">
        <v>4.5212154410048546</v>
      </c>
      <c r="AG40" s="935">
        <f>AD40-AE40</f>
        <v>3.6898940080081841</v>
      </c>
      <c r="AH40" s="935">
        <f t="shared" si="2"/>
        <v>2.0217096589951487</v>
      </c>
      <c r="AI40" s="935">
        <v>1.6661170000000001</v>
      </c>
      <c r="AJ40" s="279">
        <f>+AD40/AI40-1</f>
        <v>2.9270502011563431</v>
      </c>
      <c r="AK40" s="10"/>
      <c r="AL40" s="673">
        <f>+D40+J40+P40+V40+AD40</f>
        <v>28.055064138461539</v>
      </c>
      <c r="AM40" s="935">
        <f>+E40+K40+Q40+W40+AE40</f>
        <v>13.04219723632016</v>
      </c>
      <c r="AN40" s="935">
        <f>+D40+J40+P40+X40+AF40</f>
        <v>23.790799985992049</v>
      </c>
      <c r="AO40" s="935">
        <f t="shared" si="0"/>
        <v>15.012866902141379</v>
      </c>
      <c r="AP40" s="935">
        <f>+AL40-AN40</f>
        <v>4.2642641524694902</v>
      </c>
      <c r="AQ40" s="935">
        <f>+G40+M40+S40+AA40+AI40</f>
        <v>13.021157038461533</v>
      </c>
      <c r="AR40" s="1007">
        <f t="shared" si="1"/>
        <v>1.1545753618970469</v>
      </c>
      <c r="AS40" s="10"/>
      <c r="AT40" s="1009">
        <v>22.346100471711974</v>
      </c>
      <c r="AU40" s="935">
        <v>56.794556733571135</v>
      </c>
      <c r="AV40" s="935"/>
      <c r="AW40" s="935"/>
      <c r="AX40" s="642">
        <v>21.662408998901093</v>
      </c>
      <c r="AY40" s="19">
        <f>AT40/AX40-1</f>
        <v>3.1561193071627747E-2</v>
      </c>
      <c r="AZ40" s="19">
        <f t="shared" si="13"/>
        <v>1.6218024383369483</v>
      </c>
      <c r="BA40" s="19">
        <f t="shared" si="5"/>
        <v>-1</v>
      </c>
      <c r="BB40" s="19">
        <f t="shared" si="6"/>
        <v>-1</v>
      </c>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row>
    <row r="41" spans="1:126" ht="15" customHeight="1">
      <c r="A41" s="287"/>
      <c r="B41" s="288" t="s">
        <v>292</v>
      </c>
      <c r="C41" s="10"/>
      <c r="D41" s="673">
        <v>-7.7132604656318922</v>
      </c>
      <c r="E41" s="642">
        <v>-7.7132604656318922</v>
      </c>
      <c r="F41" s="642">
        <v>-6.0522031330312061</v>
      </c>
      <c r="G41" s="642">
        <v>-5.9665260896265782</v>
      </c>
      <c r="H41" s="642">
        <v>-5.8904566769335149</v>
      </c>
      <c r="I41" s="1147">
        <v>-5.9625421969143408</v>
      </c>
      <c r="J41" s="673">
        <v>-6.0522031330312061</v>
      </c>
      <c r="K41" s="680">
        <v>-5.4748856430158979</v>
      </c>
      <c r="L41" s="680">
        <v>-0.57731749001530819</v>
      </c>
      <c r="M41" s="680">
        <v>-6.5996123839068082</v>
      </c>
      <c r="N41" s="280">
        <v>-8.2945666962269238E-2</v>
      </c>
      <c r="O41" s="643"/>
      <c r="P41" s="673">
        <v>-5.9665260896265782</v>
      </c>
      <c r="Q41" s="680">
        <v>-5.4748856430158979</v>
      </c>
      <c r="R41" s="680">
        <v>-0.49164044661068029</v>
      </c>
      <c r="S41" s="680">
        <v>-5.8425621416791023</v>
      </c>
      <c r="T41" s="280">
        <v>2.1217394858867422E-2</v>
      </c>
      <c r="U41" s="19"/>
      <c r="V41" s="673">
        <v>-5.8904566769335149</v>
      </c>
      <c r="W41" s="680">
        <v>-5.4748856430158979</v>
      </c>
      <c r="X41" s="680">
        <v>-6.1532383193034699</v>
      </c>
      <c r="Y41" s="680">
        <v>-0.41557103391761707</v>
      </c>
      <c r="Z41" s="680">
        <v>0.26278164236995494</v>
      </c>
      <c r="AA41" s="680">
        <v>-4.341963304013194</v>
      </c>
      <c r="AB41" s="280">
        <v>0.35663437585690283</v>
      </c>
      <c r="AC41" s="19"/>
      <c r="AD41" s="673">
        <f>+AD42/AD40</f>
        <v>-5.9625421969143408</v>
      </c>
      <c r="AE41" s="680">
        <v>-5.4748856430158979</v>
      </c>
      <c r="AF41" s="680">
        <v>-6.1530254282750709</v>
      </c>
      <c r="AG41" s="680">
        <f>AD41-AE41</f>
        <v>-0.48765655389844298</v>
      </c>
      <c r="AH41" s="680">
        <f t="shared" si="2"/>
        <v>0.19048323136073009</v>
      </c>
      <c r="AI41" s="680">
        <v>-7.2612397568718166</v>
      </c>
      <c r="AJ41" s="280">
        <f>+AD41/AI41-1</f>
        <v>-0.17885341944926525</v>
      </c>
      <c r="AK41" s="10"/>
      <c r="AL41" s="673">
        <f>+AL42/AL40</f>
        <v>-6.1166170268969546</v>
      </c>
      <c r="AM41" s="680">
        <f>+E41</f>
        <v>-7.7132604656318922</v>
      </c>
      <c r="AN41" s="680"/>
      <c r="AO41" s="680">
        <f t="shared" si="0"/>
        <v>1.5966434387349375</v>
      </c>
      <c r="AP41" s="680"/>
      <c r="AQ41" s="680">
        <f>+G41</f>
        <v>-5.9665260896265782</v>
      </c>
      <c r="AR41" s="1008">
        <f t="shared" si="1"/>
        <v>2.515549836132025E-2</v>
      </c>
      <c r="AS41" s="10"/>
      <c r="AT41" s="1009">
        <v>-8.0260742206048796</v>
      </c>
      <c r="AU41" s="680">
        <v>-6.1773219166303317</v>
      </c>
      <c r="AV41" s="680"/>
      <c r="AW41" s="680"/>
      <c r="AX41" s="642">
        <v>-7.5087111506503241</v>
      </c>
      <c r="AY41" s="19">
        <f>AT41/AX41-1</f>
        <v>6.8901714232241673E-2</v>
      </c>
      <c r="AZ41" s="19">
        <f t="shared" si="13"/>
        <v>-0.17731261827866185</v>
      </c>
      <c r="BA41" s="19">
        <f t="shared" si="5"/>
        <v>-1</v>
      </c>
      <c r="BB41" s="19">
        <f t="shared" si="6"/>
        <v>-1</v>
      </c>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row>
    <row r="42" spans="1:126" ht="15" customHeight="1">
      <c r="A42" s="334"/>
      <c r="B42" s="335" t="s">
        <v>298</v>
      </c>
      <c r="C42" s="14"/>
      <c r="D42" s="674">
        <v>-18.647054000000001</v>
      </c>
      <c r="E42" s="647">
        <v>-18.647054000000001</v>
      </c>
      <c r="F42" s="647">
        <v>-36.030822999999998</v>
      </c>
      <c r="G42" s="647">
        <v>-39.505879</v>
      </c>
      <c r="H42" s="647">
        <v>-38.405859999999997</v>
      </c>
      <c r="I42" s="1149">
        <v>-39.012467000000001</v>
      </c>
      <c r="J42" s="674">
        <v>-36.030822999999998</v>
      </c>
      <c r="K42" s="1010">
        <v>-12.853466163994193</v>
      </c>
      <c r="L42" s="1010">
        <v>-23.177356836005806</v>
      </c>
      <c r="M42" s="1010">
        <v>-9.7287459999999992</v>
      </c>
      <c r="N42" s="409">
        <v>2.7035423681531001</v>
      </c>
      <c r="O42" s="867"/>
      <c r="P42" s="674">
        <v>-39.505879</v>
      </c>
      <c r="Q42" s="1010">
        <v>-15.584503683670718</v>
      </c>
      <c r="R42" s="1010">
        <v>-23.921375316329282</v>
      </c>
      <c r="S42" s="1010">
        <v>-9.5223480000000009</v>
      </c>
      <c r="T42" s="409">
        <v>3.148753962783128</v>
      </c>
      <c r="U42" s="515"/>
      <c r="V42" s="674">
        <v>-38.405859999999997</v>
      </c>
      <c r="W42" s="1010">
        <v>-14.110838351890463</v>
      </c>
      <c r="X42" s="1010">
        <v>-26.320227744822596</v>
      </c>
      <c r="Y42" s="1010">
        <v>-24.295021648109532</v>
      </c>
      <c r="Z42" s="1010">
        <v>-12.085632255177401</v>
      </c>
      <c r="AA42" s="1010">
        <v>-7.0766359999999997</v>
      </c>
      <c r="AB42" s="409">
        <v>4.4271351529172902</v>
      </c>
      <c r="AC42" s="515"/>
      <c r="AD42" s="674">
        <v>-39.012467000000001</v>
      </c>
      <c r="AE42" s="1010">
        <v>-15.620018964623981</v>
      </c>
      <c r="AF42" s="1010">
        <v>-27.819153575212759</v>
      </c>
      <c r="AG42" s="1010">
        <f>AD42-AE42</f>
        <v>-23.39244803537602</v>
      </c>
      <c r="AH42" s="1010">
        <f t="shared" si="2"/>
        <v>-11.193313424787242</v>
      </c>
      <c r="AI42" s="1010">
        <v>-12.098075000000001</v>
      </c>
      <c r="AJ42" s="409">
        <f>+AD42/AI42-1</f>
        <v>2.2246838443306061</v>
      </c>
      <c r="AK42" s="14"/>
      <c r="AL42" s="1078">
        <f>+D42+J42+P42+V42+AD42</f>
        <v>-171.60208299999999</v>
      </c>
      <c r="AM42" s="1010">
        <f>+E42+K42+Q42+W42+AE42</f>
        <v>-76.815881164179359</v>
      </c>
      <c r="AN42" s="1010">
        <f>+D42+J42+P42+X42+AF42</f>
        <v>-148.32313732003536</v>
      </c>
      <c r="AO42" s="1010">
        <f t="shared" si="0"/>
        <v>-94.786201835820634</v>
      </c>
      <c r="AP42" s="1010">
        <f>+AL42-AN42</f>
        <v>-23.278945679964636</v>
      </c>
      <c r="AQ42" s="1010">
        <f>+G42+M42+S42+AA42+AI42</f>
        <v>-77.93168399999999</v>
      </c>
      <c r="AR42" s="1011">
        <f t="shared" si="1"/>
        <v>1.2019552791904253</v>
      </c>
      <c r="AS42" s="14"/>
      <c r="AT42" s="1079">
        <v>-179.35146092705403</v>
      </c>
      <c r="AU42" s="1010">
        <v>-350.83826005559376</v>
      </c>
      <c r="AV42" s="1010"/>
      <c r="AW42" s="1010"/>
      <c r="AX42" s="1010">
        <v>-162.65677199999655</v>
      </c>
      <c r="AY42" s="531">
        <f>AT42/AX42-1</f>
        <v>0.10263752760971934</v>
      </c>
      <c r="AZ42" s="531">
        <f t="shared" si="13"/>
        <v>1.1569237833860444</v>
      </c>
      <c r="BA42" s="531">
        <f t="shared" si="5"/>
        <v>-1</v>
      </c>
      <c r="BB42" s="531">
        <f t="shared" si="6"/>
        <v>-1</v>
      </c>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row>
    <row r="43" spans="1:126" ht="15" customHeight="1">
      <c r="A43" s="1080"/>
      <c r="B43" s="1081" t="s">
        <v>299</v>
      </c>
      <c r="C43" s="14"/>
      <c r="D43" s="676">
        <v>-60.496285</v>
      </c>
      <c r="E43" s="1147">
        <v>-60.496285</v>
      </c>
      <c r="F43" s="1148">
        <v>-14.992990000000001</v>
      </c>
      <c r="G43" s="1148">
        <v>-46.668376000000002</v>
      </c>
      <c r="H43" s="1148">
        <v>-43.735944000000003</v>
      </c>
      <c r="I43" s="649">
        <v>-39.602975000000001</v>
      </c>
      <c r="J43" s="676">
        <v>-14.992990000000001</v>
      </c>
      <c r="K43" s="1082">
        <v>-55.495292323031151</v>
      </c>
      <c r="L43" s="1082">
        <v>40.502302323031152</v>
      </c>
      <c r="M43" s="1082">
        <v>-66.891031999999996</v>
      </c>
      <c r="N43" s="263">
        <v>-0.775859490402241</v>
      </c>
      <c r="O43" s="10"/>
      <c r="P43" s="676">
        <v>-46.668376000000002</v>
      </c>
      <c r="Q43" s="1082">
        <v>-61.024133283821982</v>
      </c>
      <c r="R43" s="1082">
        <v>14.35575728382198</v>
      </c>
      <c r="S43" s="1082">
        <v>-74.309640999999999</v>
      </c>
      <c r="T43" s="263">
        <v>-0.37197414262841078</v>
      </c>
      <c r="U43" s="515"/>
      <c r="V43" s="676">
        <v>-43.735944000000003</v>
      </c>
      <c r="W43" s="1082">
        <v>-58.90079437476416</v>
      </c>
      <c r="X43" s="1082">
        <v>-41.090611456898479</v>
      </c>
      <c r="Y43" s="1082">
        <v>15.164850374764157</v>
      </c>
      <c r="Z43" s="1082">
        <v>-2.6453325431015244</v>
      </c>
      <c r="AA43" s="1082">
        <v>-51.116833</v>
      </c>
      <c r="AB43" s="263">
        <v>-0.14439253308200839</v>
      </c>
      <c r="AC43" s="515"/>
      <c r="AD43" s="676">
        <v>-39.602975000000001</v>
      </c>
      <c r="AE43" s="1082">
        <v>-60.965584212021959</v>
      </c>
      <c r="AF43" s="1082">
        <v>-42.482524157826575</v>
      </c>
      <c r="AG43" s="1082">
        <f>AD43-AE43</f>
        <v>21.362609212021958</v>
      </c>
      <c r="AH43" s="1082">
        <f t="shared" si="2"/>
        <v>2.8795491578265739</v>
      </c>
      <c r="AI43" s="1082">
        <v>-70.631949000000006</v>
      </c>
      <c r="AJ43" s="263">
        <f>+AD43/AI43-1</f>
        <v>-0.43930507991503964</v>
      </c>
      <c r="AK43" s="14"/>
      <c r="AL43" s="676">
        <f>+D43+J43+P43+V43+AD43</f>
        <v>-205.49657000000002</v>
      </c>
      <c r="AM43" s="1082">
        <f>+E43+K43+Q43+W43+AE43</f>
        <v>-296.88208919363927</v>
      </c>
      <c r="AN43" s="1082">
        <f>+D43+J43+P43+X43+AF43</f>
        <v>-205.73078661472505</v>
      </c>
      <c r="AO43" s="1082">
        <f t="shared" si="0"/>
        <v>91.385519193639254</v>
      </c>
      <c r="AP43" s="1082">
        <f>+AL43-AN43</f>
        <v>0.23421661472502819</v>
      </c>
      <c r="AQ43" s="1082">
        <f>+G43+M43+S43+AA43+AI43</f>
        <v>-309.61783100000002</v>
      </c>
      <c r="AR43" s="1083">
        <f t="shared" si="1"/>
        <v>-0.33628961440531502</v>
      </c>
      <c r="AS43" s="14"/>
      <c r="AT43" s="1084">
        <v>-719.46795734126079</v>
      </c>
      <c r="AU43" s="1082">
        <v>-504.59259970599038</v>
      </c>
      <c r="AV43" s="1082"/>
      <c r="AW43" s="1082"/>
      <c r="AX43" s="656">
        <v>-625.48697600000014</v>
      </c>
      <c r="AY43" s="534">
        <f>AT43/AX43-1</f>
        <v>0.15025249916836092</v>
      </c>
      <c r="AZ43" s="534">
        <f t="shared" si="13"/>
        <v>-0.19328040540049507</v>
      </c>
      <c r="BA43" s="534">
        <f t="shared" si="5"/>
        <v>-1</v>
      </c>
      <c r="BB43" s="1085">
        <f t="shared" si="6"/>
        <v>-1</v>
      </c>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row>
    <row r="44" spans="1:126" ht="1.5" customHeight="1">
      <c r="A44" s="391"/>
      <c r="B44" s="1086"/>
      <c r="C44" s="37"/>
      <c r="D44" s="677"/>
      <c r="E44" s="1149">
        <v>0</v>
      </c>
      <c r="F44" s="1150">
        <v>0</v>
      </c>
      <c r="G44" s="1150">
        <v>0</v>
      </c>
      <c r="H44" s="1150">
        <v>0</v>
      </c>
      <c r="I44" s="646">
        <v>0</v>
      </c>
      <c r="J44" s="677"/>
      <c r="K44" s="1087"/>
      <c r="L44" s="1087"/>
      <c r="M44" s="1087">
        <v>0</v>
      </c>
      <c r="N44" s="1088"/>
      <c r="O44" s="983"/>
      <c r="P44" s="677"/>
      <c r="Q44" s="1087"/>
      <c r="R44" s="1087"/>
      <c r="S44" s="1087">
        <v>0</v>
      </c>
      <c r="T44" s="1088"/>
      <c r="U44" s="1089"/>
      <c r="V44" s="677"/>
      <c r="W44" s="1087"/>
      <c r="X44" s="1087">
        <v>-0.77618122280612845</v>
      </c>
      <c r="Y44" s="1087"/>
      <c r="Z44" s="1087">
        <v>0.77618122280612845</v>
      </c>
      <c r="AA44" s="1087">
        <v>0</v>
      </c>
      <c r="AB44" s="1088"/>
      <c r="AC44" s="1089"/>
      <c r="AD44" s="677"/>
      <c r="AE44" s="1087"/>
      <c r="AF44" s="1087">
        <v>-0.77618122280612856</v>
      </c>
      <c r="AG44" s="1087"/>
      <c r="AH44" s="1087">
        <f t="shared" si="2"/>
        <v>0.77618122280612856</v>
      </c>
      <c r="AI44" s="1087">
        <v>0</v>
      </c>
      <c r="AJ44" s="1088"/>
      <c r="AK44" s="37"/>
      <c r="AL44" s="677">
        <f>+D44+J44+P44</f>
        <v>0</v>
      </c>
      <c r="AM44" s="1087">
        <f>+E44+K44+Q44</f>
        <v>0</v>
      </c>
      <c r="AN44" s="1087"/>
      <c r="AO44" s="1087">
        <f t="shared" si="0"/>
        <v>0</v>
      </c>
      <c r="AP44" s="1087"/>
      <c r="AQ44" s="1087">
        <f>+G44+M44+S44</f>
        <v>0</v>
      </c>
      <c r="AR44" s="1090"/>
      <c r="AS44" s="37"/>
      <c r="AT44" s="2341">
        <v>0</v>
      </c>
      <c r="AU44" s="1087">
        <v>0</v>
      </c>
      <c r="AV44" s="1087"/>
      <c r="AW44" s="1087"/>
      <c r="AX44" s="2342">
        <v>0</v>
      </c>
      <c r="AY44" s="2343"/>
      <c r="AZ44" s="2343"/>
      <c r="BA44" s="2343"/>
      <c r="BB44" s="234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row>
    <row r="45" spans="1:126" ht="15" customHeight="1">
      <c r="A45" s="290"/>
      <c r="B45" s="291" t="s">
        <v>300</v>
      </c>
      <c r="C45" s="14"/>
      <c r="D45" s="659">
        <v>161.55798899999999</v>
      </c>
      <c r="E45" s="1149">
        <v>161.55798899999999</v>
      </c>
      <c r="F45" s="1150">
        <v>-92.748612000000008</v>
      </c>
      <c r="G45" s="1150">
        <v>-1.8389830000000007</v>
      </c>
      <c r="H45" s="1150">
        <v>-18.718422</v>
      </c>
      <c r="I45" s="646">
        <v>-30.983933999999998</v>
      </c>
      <c r="J45" s="659">
        <v>-92.748612000000008</v>
      </c>
      <c r="K45" s="648">
        <v>-30.444047094711603</v>
      </c>
      <c r="L45" s="648">
        <v>-62.304564905288402</v>
      </c>
      <c r="M45" s="648">
        <v>-15.210089999999997</v>
      </c>
      <c r="N45" s="226">
        <v>5.097834529578722</v>
      </c>
      <c r="O45" s="983"/>
      <c r="P45" s="659">
        <v>-1.8389830000000007</v>
      </c>
      <c r="Q45" s="648">
        <v>-30.444047094711603</v>
      </c>
      <c r="R45" s="648">
        <v>28.605064094711601</v>
      </c>
      <c r="S45" s="648">
        <v>3.4405420000000078</v>
      </c>
      <c r="T45" s="226">
        <v>-1.5345038659606529</v>
      </c>
      <c r="U45" s="515"/>
      <c r="V45" s="659">
        <v>-18.718422</v>
      </c>
      <c r="W45" s="648">
        <v>-30.444047094711603</v>
      </c>
      <c r="X45" s="648">
        <v>-42.6666666666667</v>
      </c>
      <c r="Y45" s="648">
        <v>11.725625094711603</v>
      </c>
      <c r="Z45" s="648">
        <v>23.948244666666699</v>
      </c>
      <c r="AA45" s="648">
        <v>-24.134972000000001</v>
      </c>
      <c r="AB45" s="226">
        <v>-0.22442744081078692</v>
      </c>
      <c r="AC45" s="515"/>
      <c r="AD45" s="659">
        <f>SUM(AD46:AD51)</f>
        <v>-30.983933999999998</v>
      </c>
      <c r="AE45" s="648">
        <v>-30.444047094711603</v>
      </c>
      <c r="AF45" s="648">
        <v>-42.6666666666667</v>
      </c>
      <c r="AG45" s="648">
        <f>AD45-AE45</f>
        <v>-0.53988690528839456</v>
      </c>
      <c r="AH45" s="648">
        <f t="shared" si="2"/>
        <v>11.682732666666702</v>
      </c>
      <c r="AI45" s="648">
        <v>-69.511302999999998</v>
      </c>
      <c r="AJ45" s="226">
        <f>+AD45/AI45-1</f>
        <v>-0.55426049199509331</v>
      </c>
      <c r="AK45" s="14"/>
      <c r="AL45" s="659">
        <f t="shared" ref="AL45:AM56" si="14">+D45+J45+P45+V45+AD45</f>
        <v>17.268037999999983</v>
      </c>
      <c r="AM45" s="648">
        <f t="shared" si="14"/>
        <v>39.781800621153565</v>
      </c>
      <c r="AN45" s="648">
        <f t="shared" ref="AN45:AN56" si="15">+D45+J45+P45+X45+AF45</f>
        <v>-18.362939333333415</v>
      </c>
      <c r="AO45" s="648">
        <f t="shared" si="0"/>
        <v>-22.513762621153582</v>
      </c>
      <c r="AP45" s="648">
        <f t="shared" ref="AP45:AP56" si="16">+AL45-AN45</f>
        <v>35.630977333333398</v>
      </c>
      <c r="AQ45" s="648">
        <f t="shared" ref="AQ45:AQ56" si="17">+G45+M45+S45+AA45+AI45</f>
        <v>-107.25480599999999</v>
      </c>
      <c r="AR45" s="1091">
        <f t="shared" si="1"/>
        <v>-1.1610001327120016</v>
      </c>
      <c r="AS45" s="14"/>
      <c r="AT45" s="999">
        <v>-365.32856513653923</v>
      </c>
      <c r="AU45" s="648">
        <v>-317.02960600000029</v>
      </c>
      <c r="AV45" s="648"/>
      <c r="AW45" s="648"/>
      <c r="AX45" s="648">
        <v>-430.15757399999995</v>
      </c>
      <c r="AY45" s="515">
        <f t="shared" ref="AY45:AY56" si="18">AT45/AX45-1</f>
        <v>-0.1507099090703462</v>
      </c>
      <c r="AZ45" s="515">
        <f t="shared" si="13"/>
        <v>-0.26299192397807158</v>
      </c>
      <c r="BA45" s="515">
        <f t="shared" si="5"/>
        <v>-1</v>
      </c>
      <c r="BB45" s="515">
        <f t="shared" si="6"/>
        <v>-1</v>
      </c>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row>
    <row r="46" spans="1:126" s="1101" customFormat="1" ht="26.25" customHeight="1">
      <c r="A46" s="1092"/>
      <c r="B46" s="1093" t="s">
        <v>301</v>
      </c>
      <c r="C46" s="1094"/>
      <c r="D46" s="678">
        <v>-0.12162000000000001</v>
      </c>
      <c r="E46" s="1149">
        <v>-0.12162000000000001</v>
      </c>
      <c r="F46" s="1150">
        <v>-9.2651999999999998E-2</v>
      </c>
      <c r="G46" s="1150">
        <v>-0.10464900000000001</v>
      </c>
      <c r="H46" s="1150">
        <v>-0.12997700000000001</v>
      </c>
      <c r="I46" s="646">
        <v>-0.14121700000000001</v>
      </c>
      <c r="J46" s="678">
        <v>-9.2651999999999998E-2</v>
      </c>
      <c r="K46" s="1095">
        <v>0</v>
      </c>
      <c r="L46" s="1095">
        <v>-9.2651999999999998E-2</v>
      </c>
      <c r="M46" s="1095">
        <v>-0.20160599999999818</v>
      </c>
      <c r="N46" s="1096">
        <v>-0.54043034433498582</v>
      </c>
      <c r="O46" s="1097"/>
      <c r="P46" s="678">
        <v>-0.10464900000000001</v>
      </c>
      <c r="Q46" s="1095">
        <v>0</v>
      </c>
      <c r="R46" s="1095">
        <v>-0.10464900000000001</v>
      </c>
      <c r="S46" s="1095">
        <v>-0.8284269999999907</v>
      </c>
      <c r="T46" s="1096">
        <v>-0.87367746343371089</v>
      </c>
      <c r="U46" s="1097"/>
      <c r="V46" s="678">
        <v>-0.12997700000000001</v>
      </c>
      <c r="W46" s="1095">
        <v>0</v>
      </c>
      <c r="X46" s="1095">
        <v>0</v>
      </c>
      <c r="Y46" s="1095">
        <v>-0.12997700000000001</v>
      </c>
      <c r="Z46" s="1095">
        <v>-0.12997700000000001</v>
      </c>
      <c r="AA46" s="1095">
        <v>0.20335599999999943</v>
      </c>
      <c r="AB46" s="1096">
        <v>-1.6391598969295245</v>
      </c>
      <c r="AC46" s="1097"/>
      <c r="AD46" s="678">
        <v>-0.14121700000000001</v>
      </c>
      <c r="AE46" s="1095">
        <v>0</v>
      </c>
      <c r="AF46" s="1095">
        <v>0</v>
      </c>
      <c r="AG46" s="1095">
        <f>AD46-AE46</f>
        <v>-0.14121700000000001</v>
      </c>
      <c r="AH46" s="1095">
        <f t="shared" si="2"/>
        <v>-0.14121700000000001</v>
      </c>
      <c r="AI46" s="1095">
        <v>-0.41494000000000142</v>
      </c>
      <c r="AJ46" s="1096">
        <f>+AD46/AI46-1</f>
        <v>-0.65966886778811507</v>
      </c>
      <c r="AK46" s="1094"/>
      <c r="AL46" s="924">
        <f t="shared" si="14"/>
        <v>-0.59011500000000006</v>
      </c>
      <c r="AM46" s="1095">
        <f t="shared" si="14"/>
        <v>-0.12162000000000001</v>
      </c>
      <c r="AN46" s="1095">
        <f t="shared" si="15"/>
        <v>-0.31892100000000001</v>
      </c>
      <c r="AO46" s="1095">
        <f t="shared" si="0"/>
        <v>-0.46849500000000005</v>
      </c>
      <c r="AP46" s="1095">
        <f t="shared" si="16"/>
        <v>-0.27119400000000005</v>
      </c>
      <c r="AQ46" s="1095">
        <f t="shared" si="17"/>
        <v>-1.3462659999999909</v>
      </c>
      <c r="AR46" s="1098">
        <f t="shared" si="1"/>
        <v>-0.56166537667889993</v>
      </c>
      <c r="AS46" s="1094"/>
      <c r="AT46" s="1099">
        <v>0</v>
      </c>
      <c r="AU46" s="1095">
        <v>-0.31892100000000001</v>
      </c>
      <c r="AV46" s="1095"/>
      <c r="AW46" s="1095"/>
      <c r="AX46" s="1095">
        <v>-3.0909939999999918</v>
      </c>
      <c r="AY46" s="1100">
        <f t="shared" si="18"/>
        <v>-1</v>
      </c>
      <c r="AZ46" s="1100">
        <f t="shared" si="13"/>
        <v>-0.89682251081690845</v>
      </c>
      <c r="BA46" s="1100">
        <f t="shared" si="5"/>
        <v>-1</v>
      </c>
      <c r="BB46" s="1100">
        <f t="shared" si="6"/>
        <v>-1</v>
      </c>
      <c r="BD46" s="1024"/>
      <c r="BE46" s="1024"/>
      <c r="BF46" s="1024"/>
      <c r="BG46" s="1024"/>
      <c r="BH46" s="1024"/>
      <c r="BI46" s="1024"/>
      <c r="BJ46" s="1024"/>
      <c r="BK46" s="1024"/>
      <c r="BL46" s="1024"/>
      <c r="BM46" s="1024"/>
      <c r="BN46" s="1024"/>
      <c r="BO46" s="1024"/>
      <c r="BP46" s="1024"/>
      <c r="BQ46" s="1024"/>
      <c r="BR46" s="1024"/>
      <c r="BS46" s="1024"/>
      <c r="BT46" s="1024"/>
      <c r="BU46" s="1024"/>
      <c r="BV46" s="1024"/>
      <c r="BW46" s="1024"/>
      <c r="BX46" s="1024"/>
      <c r="BY46" s="1024"/>
      <c r="BZ46" s="1024"/>
      <c r="CA46" s="1024"/>
      <c r="CB46" s="1024"/>
      <c r="CC46" s="1024"/>
      <c r="CD46" s="1024"/>
      <c r="CE46" s="1024"/>
      <c r="CF46" s="1024"/>
      <c r="CG46" s="1024"/>
      <c r="CH46" s="1024"/>
      <c r="CI46" s="1024"/>
      <c r="CJ46" s="1024"/>
      <c r="CK46" s="1024"/>
      <c r="CL46" s="1024"/>
      <c r="CM46" s="1024"/>
      <c r="CN46" s="1024"/>
      <c r="CO46" s="1024"/>
      <c r="CP46" s="1024"/>
      <c r="CQ46" s="1024"/>
      <c r="CR46" s="1024"/>
      <c r="CS46" s="1024"/>
      <c r="CT46" s="1024"/>
      <c r="CU46" s="1024"/>
      <c r="CV46" s="1024"/>
      <c r="CW46" s="1024"/>
      <c r="CX46" s="1024"/>
      <c r="CY46" s="1024"/>
      <c r="CZ46" s="1024"/>
      <c r="DA46" s="1024"/>
      <c r="DB46" s="1024"/>
      <c r="DC46" s="1024"/>
      <c r="DD46" s="1024"/>
      <c r="DE46" s="1024"/>
      <c r="DF46" s="1024"/>
      <c r="DG46" s="1024"/>
      <c r="DH46" s="1024"/>
      <c r="DI46" s="1024"/>
      <c r="DJ46" s="1024"/>
      <c r="DK46" s="1024"/>
      <c r="DL46" s="1024"/>
      <c r="DM46" s="1024"/>
      <c r="DN46" s="1024"/>
      <c r="DO46" s="1024"/>
      <c r="DP46" s="1024"/>
      <c r="DQ46" s="1024"/>
      <c r="DR46" s="1024"/>
      <c r="DS46" s="1024"/>
      <c r="DT46" s="1024"/>
      <c r="DU46" s="1024"/>
      <c r="DV46" s="1024"/>
    </row>
    <row r="47" spans="1:126" s="67" customFormat="1" ht="15" hidden="1" customHeight="1">
      <c r="A47" s="1102"/>
      <c r="B47" s="1103" t="s">
        <v>388</v>
      </c>
      <c r="C47" s="1034"/>
      <c r="D47" s="1104"/>
      <c r="E47" s="1149">
        <v>0</v>
      </c>
      <c r="F47" s="1150">
        <v>0</v>
      </c>
      <c r="G47" s="1150">
        <v>0</v>
      </c>
      <c r="H47" s="1150">
        <v>0</v>
      </c>
      <c r="I47" s="646">
        <v>0</v>
      </c>
      <c r="J47" s="1104"/>
      <c r="K47" s="1105"/>
      <c r="L47" s="1105"/>
      <c r="M47" s="1105">
        <v>0</v>
      </c>
      <c r="N47" s="1106"/>
      <c r="O47" s="1105"/>
      <c r="P47" s="1104"/>
      <c r="Q47" s="1105"/>
      <c r="R47" s="1105"/>
      <c r="S47" s="1105">
        <v>0</v>
      </c>
      <c r="T47" s="1106"/>
      <c r="U47" s="1105"/>
      <c r="V47" s="1104"/>
      <c r="W47" s="1105"/>
      <c r="X47" s="1105">
        <v>-42.6666666666667</v>
      </c>
      <c r="Y47" s="1105"/>
      <c r="Z47" s="1105">
        <v>42.6666666666667</v>
      </c>
      <c r="AA47" s="1105">
        <v>0</v>
      </c>
      <c r="AB47" s="1106"/>
      <c r="AC47" s="1105"/>
      <c r="AD47" s="1104"/>
      <c r="AE47" s="1105"/>
      <c r="AF47" s="1105">
        <v>-42.6666666666667</v>
      </c>
      <c r="AG47" s="1105"/>
      <c r="AH47" s="1105">
        <f t="shared" si="2"/>
        <v>42.6666666666667</v>
      </c>
      <c r="AI47" s="1105">
        <v>0</v>
      </c>
      <c r="AJ47" s="1106"/>
      <c r="AK47" s="1105"/>
      <c r="AL47" s="1107">
        <f t="shared" si="14"/>
        <v>0</v>
      </c>
      <c r="AM47" s="1105">
        <f t="shared" si="14"/>
        <v>0</v>
      </c>
      <c r="AN47" s="1105">
        <f t="shared" si="15"/>
        <v>-85.3333333333334</v>
      </c>
      <c r="AO47" s="1105">
        <f t="shared" si="0"/>
        <v>0</v>
      </c>
      <c r="AP47" s="1105">
        <f t="shared" si="16"/>
        <v>85.3333333333334</v>
      </c>
      <c r="AQ47" s="1105">
        <f t="shared" si="17"/>
        <v>0</v>
      </c>
      <c r="AR47" s="1106" t="e">
        <f t="shared" si="1"/>
        <v>#DIV/0!</v>
      </c>
      <c r="AS47" s="1105"/>
      <c r="AT47" s="1108"/>
      <c r="AU47" s="1105">
        <v>-467.67083100000019</v>
      </c>
      <c r="AV47" s="1109"/>
      <c r="AW47" s="1105"/>
      <c r="AX47" s="1110">
        <v>0</v>
      </c>
      <c r="AY47" s="1105"/>
      <c r="AZ47" s="1105"/>
      <c r="BA47" s="1105"/>
      <c r="BB47" s="1105"/>
      <c r="BC47" s="1105"/>
      <c r="BD47" s="1024"/>
      <c r="BE47" s="1024"/>
      <c r="BF47" s="1024"/>
      <c r="BG47" s="1024"/>
      <c r="BH47" s="1024"/>
      <c r="BI47" s="1024"/>
      <c r="BJ47" s="1024"/>
      <c r="BK47" s="1024"/>
      <c r="BL47" s="1024"/>
      <c r="BM47" s="1024"/>
      <c r="BN47" s="1024"/>
      <c r="BO47" s="1024"/>
      <c r="BP47" s="1024"/>
      <c r="BQ47" s="1024"/>
      <c r="BR47" s="1024"/>
      <c r="BS47" s="1024"/>
      <c r="BT47" s="1024"/>
      <c r="BU47" s="1024"/>
      <c r="BV47" s="1024"/>
      <c r="BW47" s="1024"/>
      <c r="BX47" s="1024"/>
      <c r="BY47" s="1024"/>
      <c r="BZ47" s="1024"/>
      <c r="CA47" s="1024"/>
      <c r="CB47" s="1024"/>
      <c r="CC47" s="1024"/>
      <c r="CD47" s="1024"/>
      <c r="CE47" s="1024"/>
      <c r="CF47" s="1024"/>
      <c r="CG47" s="1024"/>
      <c r="CH47" s="1024"/>
      <c r="CI47" s="1024"/>
      <c r="CJ47" s="1024"/>
      <c r="CK47" s="1024"/>
      <c r="CL47" s="1024"/>
      <c r="CM47" s="1024"/>
      <c r="CN47" s="1024"/>
      <c r="CO47" s="1024"/>
      <c r="CP47" s="1024"/>
      <c r="CQ47" s="1024"/>
      <c r="CR47" s="1024"/>
      <c r="CS47" s="1024"/>
      <c r="CT47" s="1024"/>
      <c r="CU47" s="1024"/>
      <c r="CV47" s="1024"/>
      <c r="CW47" s="1024"/>
      <c r="CX47" s="1024"/>
      <c r="CY47" s="1024"/>
      <c r="CZ47" s="1024"/>
      <c r="DA47" s="1024"/>
      <c r="DB47" s="1024"/>
      <c r="DC47" s="1024"/>
      <c r="DD47" s="1024"/>
      <c r="DE47" s="1024"/>
      <c r="DF47" s="1024"/>
      <c r="DG47" s="1024"/>
      <c r="DH47" s="1024"/>
      <c r="DI47" s="1024"/>
      <c r="DJ47" s="1024"/>
      <c r="DK47" s="1024"/>
      <c r="DL47" s="1024"/>
      <c r="DM47" s="1024"/>
      <c r="DN47" s="1024"/>
      <c r="DO47" s="1024"/>
      <c r="DP47" s="1024"/>
      <c r="DQ47" s="1024"/>
      <c r="DR47" s="1024"/>
      <c r="DS47" s="1024"/>
      <c r="DT47" s="1024"/>
      <c r="DU47" s="1024"/>
      <c r="DV47" s="1024"/>
    </row>
    <row r="48" spans="1:126" s="1101" customFormat="1" ht="15" hidden="1" customHeight="1">
      <c r="A48" s="1092"/>
      <c r="B48" s="1103" t="s">
        <v>389</v>
      </c>
      <c r="C48" s="1094"/>
      <c r="D48" s="1104"/>
      <c r="E48" s="1149">
        <v>0</v>
      </c>
      <c r="F48" s="1150">
        <v>0</v>
      </c>
      <c r="G48" s="1150">
        <v>0</v>
      </c>
      <c r="H48" s="1150">
        <v>0</v>
      </c>
      <c r="I48" s="646">
        <v>0</v>
      </c>
      <c r="J48" s="1104"/>
      <c r="K48" s="1110"/>
      <c r="L48" s="1110"/>
      <c r="M48" s="1110">
        <v>0</v>
      </c>
      <c r="N48" s="1111"/>
      <c r="O48" s="1110"/>
      <c r="P48" s="1104"/>
      <c r="Q48" s="1110"/>
      <c r="R48" s="1110"/>
      <c r="S48" s="1110">
        <v>0</v>
      </c>
      <c r="T48" s="1111"/>
      <c r="U48" s="1110"/>
      <c r="V48" s="1104"/>
      <c r="W48" s="1110"/>
      <c r="X48" s="1110">
        <v>0</v>
      </c>
      <c r="Y48" s="1110"/>
      <c r="Z48" s="1110">
        <v>0</v>
      </c>
      <c r="AA48" s="1110">
        <v>0</v>
      </c>
      <c r="AB48" s="1111"/>
      <c r="AC48" s="1110"/>
      <c r="AD48" s="1104"/>
      <c r="AE48" s="1110"/>
      <c r="AF48" s="1110">
        <v>0</v>
      </c>
      <c r="AG48" s="1110"/>
      <c r="AH48" s="1110">
        <f t="shared" si="2"/>
        <v>0</v>
      </c>
      <c r="AI48" s="1110">
        <v>0</v>
      </c>
      <c r="AJ48" s="1111"/>
      <c r="AK48" s="1110"/>
      <c r="AL48" s="1107">
        <f t="shared" si="14"/>
        <v>0</v>
      </c>
      <c r="AM48" s="1110">
        <f t="shared" si="14"/>
        <v>0</v>
      </c>
      <c r="AN48" s="1110">
        <f t="shared" si="15"/>
        <v>0</v>
      </c>
      <c r="AO48" s="1110">
        <f t="shared" si="0"/>
        <v>0</v>
      </c>
      <c r="AP48" s="1110">
        <f t="shared" si="16"/>
        <v>0</v>
      </c>
      <c r="AQ48" s="1110">
        <f t="shared" si="17"/>
        <v>0</v>
      </c>
      <c r="AR48" s="1111" t="e">
        <f t="shared" si="1"/>
        <v>#DIV/0!</v>
      </c>
      <c r="AS48" s="1110"/>
      <c r="AT48" s="1107"/>
      <c r="AU48" s="1110">
        <v>150.96014599999998</v>
      </c>
      <c r="AV48" s="1112"/>
      <c r="AW48" s="1110"/>
      <c r="AX48" s="1110">
        <v>0</v>
      </c>
      <c r="AY48" s="1110"/>
      <c r="AZ48" s="1110"/>
      <c r="BA48" s="1110"/>
      <c r="BB48" s="1110"/>
      <c r="BC48" s="1110"/>
      <c r="BD48" s="1024"/>
      <c r="BE48" s="1024"/>
      <c r="BF48" s="1024"/>
      <c r="BG48" s="1024"/>
      <c r="BH48" s="1024"/>
      <c r="BI48" s="1024"/>
      <c r="BJ48" s="1024"/>
      <c r="BK48" s="1024"/>
      <c r="BL48" s="1024"/>
      <c r="BM48" s="1024"/>
      <c r="BN48" s="1024"/>
      <c r="BO48" s="1024"/>
      <c r="BP48" s="1024"/>
      <c r="BQ48" s="1024"/>
      <c r="BR48" s="1024"/>
      <c r="BS48" s="1024"/>
      <c r="BT48" s="1024"/>
      <c r="BU48" s="1024"/>
      <c r="BV48" s="1024"/>
      <c r="BW48" s="1024"/>
      <c r="BX48" s="1024"/>
      <c r="BY48" s="1024"/>
      <c r="BZ48" s="1024"/>
      <c r="CA48" s="1024"/>
      <c r="CB48" s="1024"/>
      <c r="CC48" s="1024"/>
      <c r="CD48" s="1024"/>
      <c r="CE48" s="1024"/>
      <c r="CF48" s="1024"/>
      <c r="CG48" s="1024"/>
      <c r="CH48" s="1024"/>
      <c r="CI48" s="1024"/>
      <c r="CJ48" s="1024"/>
      <c r="CK48" s="1024"/>
      <c r="CL48" s="1024"/>
      <c r="CM48" s="1024"/>
      <c r="CN48" s="1024"/>
      <c r="CO48" s="1024"/>
      <c r="CP48" s="1024"/>
      <c r="CQ48" s="1024"/>
      <c r="CR48" s="1024"/>
      <c r="CS48" s="1024"/>
      <c r="CT48" s="1024"/>
      <c r="CU48" s="1024"/>
      <c r="CV48" s="1024"/>
      <c r="CW48" s="1024"/>
      <c r="CX48" s="1024"/>
      <c r="CY48" s="1024"/>
      <c r="CZ48" s="1024"/>
      <c r="DA48" s="1024"/>
      <c r="DB48" s="1024"/>
      <c r="DC48" s="1024"/>
      <c r="DD48" s="1024"/>
      <c r="DE48" s="1024"/>
      <c r="DF48" s="1024"/>
      <c r="DG48" s="1024"/>
      <c r="DH48" s="1024"/>
      <c r="DI48" s="1024"/>
      <c r="DJ48" s="1024"/>
      <c r="DK48" s="1024"/>
      <c r="DL48" s="1024"/>
      <c r="DM48" s="1024"/>
      <c r="DN48" s="1024"/>
      <c r="DO48" s="1024"/>
      <c r="DP48" s="1024"/>
      <c r="DQ48" s="1024"/>
      <c r="DR48" s="1024"/>
      <c r="DS48" s="1024"/>
      <c r="DT48" s="1024"/>
      <c r="DU48" s="1024"/>
      <c r="DV48" s="1024"/>
    </row>
    <row r="49" spans="1:126" s="1101" customFormat="1" ht="15" customHeight="1">
      <c r="A49" s="1092"/>
      <c r="B49" s="1103" t="s">
        <v>302</v>
      </c>
      <c r="C49" s="1094"/>
      <c r="D49" s="1113">
        <v>51.190024999999999</v>
      </c>
      <c r="E49" s="1149">
        <v>51.190024999999999</v>
      </c>
      <c r="F49" s="1150">
        <v>-118.996443</v>
      </c>
      <c r="G49" s="1150">
        <v>-15.864413000000001</v>
      </c>
      <c r="H49" s="1150">
        <v>-30.818805000000001</v>
      </c>
      <c r="I49" s="646">
        <v>-40.426020000000001</v>
      </c>
      <c r="J49" s="1113">
        <v>-118.996443</v>
      </c>
      <c r="K49" s="1095">
        <v>-30.444047094711603</v>
      </c>
      <c r="L49" s="1095">
        <v>-88.552395905288392</v>
      </c>
      <c r="M49" s="1095">
        <v>-6.8369070000000001</v>
      </c>
      <c r="N49" s="1098">
        <v>16.405011213403956</v>
      </c>
      <c r="O49" s="1097"/>
      <c r="P49" s="1113">
        <v>-15.864413000000001</v>
      </c>
      <c r="Q49" s="1095">
        <v>-30.444047094711603</v>
      </c>
      <c r="R49" s="1095">
        <v>14.579634094711603</v>
      </c>
      <c r="S49" s="1095">
        <v>-17.850860000000001</v>
      </c>
      <c r="T49" s="1098">
        <v>-0.11128018482022717</v>
      </c>
      <c r="U49" s="1097"/>
      <c r="V49" s="1113">
        <v>-30.818805000000001</v>
      </c>
      <c r="W49" s="1095">
        <v>-30.444047094711603</v>
      </c>
      <c r="X49" s="1095">
        <v>-42.6666666666667</v>
      </c>
      <c r="Y49" s="1095">
        <v>-0.37475790528839781</v>
      </c>
      <c r="Z49" s="1095">
        <v>11.847861666666699</v>
      </c>
      <c r="AA49" s="1095">
        <v>-13.425274</v>
      </c>
      <c r="AB49" s="1098">
        <v>1.2955810808777537</v>
      </c>
      <c r="AC49" s="1097"/>
      <c r="AD49" s="1113">
        <v>-40.426020000000001</v>
      </c>
      <c r="AE49" s="1095">
        <v>-30.444047094711603</v>
      </c>
      <c r="AF49" s="1095">
        <v>-42.6666666666667</v>
      </c>
      <c r="AG49" s="1095">
        <f>AD49-AE49</f>
        <v>-9.9819729052883979</v>
      </c>
      <c r="AH49" s="1095">
        <f t="shared" si="2"/>
        <v>2.2406466666666986</v>
      </c>
      <c r="AI49" s="1095">
        <v>-18.478950999999999</v>
      </c>
      <c r="AJ49" s="1098">
        <f>+AD49/AI49-1</f>
        <v>1.1876793763888438</v>
      </c>
      <c r="AK49" s="1094"/>
      <c r="AL49" s="1099">
        <f t="shared" si="14"/>
        <v>-154.91565600000001</v>
      </c>
      <c r="AM49" s="1095">
        <f t="shared" si="14"/>
        <v>-70.586163378846422</v>
      </c>
      <c r="AN49" s="1095">
        <f t="shared" si="15"/>
        <v>-169.00416433333339</v>
      </c>
      <c r="AO49" s="1095">
        <f t="shared" si="0"/>
        <v>-84.329492621153591</v>
      </c>
      <c r="AP49" s="1095">
        <f t="shared" si="16"/>
        <v>14.08850833333338</v>
      </c>
      <c r="AQ49" s="1095">
        <f t="shared" si="17"/>
        <v>-72.456405000000004</v>
      </c>
      <c r="AR49" s="1098">
        <f t="shared" si="1"/>
        <v>1.1380533025341237</v>
      </c>
      <c r="AS49" s="1094"/>
      <c r="AT49" s="1099">
        <v>-365.32856513653923</v>
      </c>
      <c r="AU49" s="1095">
        <v>-467.67083100000019</v>
      </c>
      <c r="AV49" s="1095"/>
      <c r="AW49" s="1095"/>
      <c r="AX49" s="1095">
        <v>-241.57075900000004</v>
      </c>
      <c r="AY49" s="1100">
        <f t="shared" si="18"/>
        <v>0.51230457961403841</v>
      </c>
      <c r="AZ49" s="1100">
        <f t="shared" si="13"/>
        <v>0.93595794845352165</v>
      </c>
      <c r="BA49" s="1100">
        <f t="shared" si="5"/>
        <v>-1</v>
      </c>
      <c r="BB49" s="1100">
        <f t="shared" si="6"/>
        <v>-1</v>
      </c>
      <c r="BD49" s="1024"/>
      <c r="BE49" s="1024"/>
      <c r="BF49" s="1024"/>
      <c r="BG49" s="1024"/>
      <c r="BH49" s="1024"/>
      <c r="BI49" s="1024"/>
      <c r="BJ49" s="1024"/>
      <c r="BK49" s="1024"/>
      <c r="BL49" s="1024"/>
      <c r="BM49" s="1024"/>
      <c r="BN49" s="1024"/>
      <c r="BO49" s="1024"/>
      <c r="BP49" s="1024"/>
      <c r="BQ49" s="1024"/>
      <c r="BR49" s="1024"/>
      <c r="BS49" s="1024"/>
      <c r="BT49" s="1024"/>
      <c r="BU49" s="1024"/>
      <c r="BV49" s="1024"/>
      <c r="BW49" s="1024"/>
      <c r="BX49" s="1024"/>
      <c r="BY49" s="1024"/>
      <c r="BZ49" s="1024"/>
      <c r="CA49" s="1024"/>
      <c r="CB49" s="1024"/>
      <c r="CC49" s="1024"/>
      <c r="CD49" s="1024"/>
      <c r="CE49" s="1024"/>
      <c r="CF49" s="1024"/>
      <c r="CG49" s="1024"/>
      <c r="CH49" s="1024"/>
      <c r="CI49" s="1024"/>
      <c r="CJ49" s="1024"/>
      <c r="CK49" s="1024"/>
      <c r="CL49" s="1024"/>
      <c r="CM49" s="1024"/>
      <c r="CN49" s="1024"/>
      <c r="CO49" s="1024"/>
      <c r="CP49" s="1024"/>
      <c r="CQ49" s="1024"/>
      <c r="CR49" s="1024"/>
      <c r="CS49" s="1024"/>
      <c r="CT49" s="1024"/>
      <c r="CU49" s="1024"/>
      <c r="CV49" s="1024"/>
      <c r="CW49" s="1024"/>
      <c r="CX49" s="1024"/>
      <c r="CY49" s="1024"/>
      <c r="CZ49" s="1024"/>
      <c r="DA49" s="1024"/>
      <c r="DB49" s="1024"/>
      <c r="DC49" s="1024"/>
      <c r="DD49" s="1024"/>
      <c r="DE49" s="1024"/>
      <c r="DF49" s="1024"/>
      <c r="DG49" s="1024"/>
      <c r="DH49" s="1024"/>
      <c r="DI49" s="1024"/>
      <c r="DJ49" s="1024"/>
      <c r="DK49" s="1024"/>
      <c r="DL49" s="1024"/>
      <c r="DM49" s="1024"/>
      <c r="DN49" s="1024"/>
      <c r="DO49" s="1024"/>
      <c r="DP49" s="1024"/>
      <c r="DQ49" s="1024"/>
      <c r="DR49" s="1024"/>
      <c r="DS49" s="1024"/>
      <c r="DT49" s="1024"/>
      <c r="DU49" s="1024"/>
      <c r="DV49" s="1024"/>
    </row>
    <row r="50" spans="1:126" s="1101" customFormat="1" ht="15" hidden="1" customHeight="1">
      <c r="A50" s="1092"/>
      <c r="B50" s="1114" t="s">
        <v>390</v>
      </c>
      <c r="C50" s="1094"/>
      <c r="D50" s="1104"/>
      <c r="E50" s="1149">
        <v>0</v>
      </c>
      <c r="F50" s="1150">
        <v>0</v>
      </c>
      <c r="G50" s="1150">
        <v>0</v>
      </c>
      <c r="H50" s="1150">
        <v>0</v>
      </c>
      <c r="I50" s="646">
        <v>0</v>
      </c>
      <c r="J50" s="1104"/>
      <c r="K50" s="1110"/>
      <c r="L50" s="1110"/>
      <c r="M50" s="1110">
        <v>0</v>
      </c>
      <c r="N50" s="1111"/>
      <c r="O50" s="1110"/>
      <c r="P50" s="1104"/>
      <c r="Q50" s="1110"/>
      <c r="R50" s="1110"/>
      <c r="S50" s="1110">
        <v>0</v>
      </c>
      <c r="T50" s="1111"/>
      <c r="U50" s="1110"/>
      <c r="V50" s="1104"/>
      <c r="W50" s="1110"/>
      <c r="X50" s="1110">
        <v>-447.31137414020384</v>
      </c>
      <c r="Y50" s="1110"/>
      <c r="Z50" s="1110">
        <v>447.31137414020384</v>
      </c>
      <c r="AA50" s="1110">
        <v>0</v>
      </c>
      <c r="AB50" s="1111"/>
      <c r="AC50" s="1110"/>
      <c r="AD50" s="1104"/>
      <c r="AE50" s="1110"/>
      <c r="AF50" s="1110">
        <v>-452.0777329828602</v>
      </c>
      <c r="AG50" s="1110"/>
      <c r="AH50" s="1110">
        <f t="shared" si="2"/>
        <v>452.0777329828602</v>
      </c>
      <c r="AI50" s="1110">
        <v>0</v>
      </c>
      <c r="AJ50" s="1111"/>
      <c r="AK50" s="1110"/>
      <c r="AL50" s="1107">
        <f t="shared" si="14"/>
        <v>0</v>
      </c>
      <c r="AM50" s="1110">
        <f t="shared" si="14"/>
        <v>0</v>
      </c>
      <c r="AN50" s="1110">
        <f t="shared" si="15"/>
        <v>-899.38910712306404</v>
      </c>
      <c r="AO50" s="1110">
        <f t="shared" si="0"/>
        <v>0</v>
      </c>
      <c r="AP50" s="1110">
        <f t="shared" si="16"/>
        <v>899.38910712306404</v>
      </c>
      <c r="AQ50" s="1110">
        <f t="shared" si="17"/>
        <v>0</v>
      </c>
      <c r="AR50" s="1111" t="e">
        <f t="shared" si="1"/>
        <v>#DIV/0!</v>
      </c>
      <c r="AS50" s="1110"/>
      <c r="AT50" s="1107"/>
      <c r="AU50" s="1110">
        <v>-5648.2102302988951</v>
      </c>
      <c r="AV50" s="1112"/>
      <c r="AW50" s="1110"/>
      <c r="AX50" s="1110">
        <v>0</v>
      </c>
      <c r="AY50" s="1110"/>
      <c r="AZ50" s="1110"/>
      <c r="BA50" s="1110"/>
      <c r="BB50" s="1110"/>
      <c r="BC50" s="1110"/>
      <c r="BD50" s="1024"/>
      <c r="BE50" s="1024"/>
      <c r="BF50" s="1024"/>
      <c r="BG50" s="1024"/>
      <c r="BH50" s="1024"/>
      <c r="BI50" s="1024"/>
      <c r="BJ50" s="1024"/>
      <c r="BK50" s="1024"/>
      <c r="BL50" s="1024"/>
      <c r="BM50" s="1024"/>
      <c r="BN50" s="1024"/>
      <c r="BO50" s="1024"/>
      <c r="BP50" s="1024"/>
      <c r="BQ50" s="1024"/>
      <c r="BR50" s="1024"/>
      <c r="BS50" s="1024"/>
      <c r="BT50" s="1024"/>
      <c r="BU50" s="1024"/>
      <c r="BV50" s="1024"/>
      <c r="BW50" s="1024"/>
      <c r="BX50" s="1024"/>
      <c r="BY50" s="1024"/>
      <c r="BZ50" s="1024"/>
      <c r="CA50" s="1024"/>
      <c r="CB50" s="1024"/>
      <c r="CC50" s="1024"/>
      <c r="CD50" s="1024"/>
      <c r="CE50" s="1024"/>
      <c r="CF50" s="1024"/>
      <c r="CG50" s="1024"/>
      <c r="CH50" s="1024"/>
      <c r="CI50" s="1024"/>
      <c r="CJ50" s="1024"/>
      <c r="CK50" s="1024"/>
      <c r="CL50" s="1024"/>
      <c r="CM50" s="1024"/>
      <c r="CN50" s="1024"/>
      <c r="CO50" s="1024"/>
      <c r="CP50" s="1024"/>
      <c r="CQ50" s="1024"/>
      <c r="CR50" s="1024"/>
      <c r="CS50" s="1024"/>
      <c r="CT50" s="1024"/>
      <c r="CU50" s="1024"/>
      <c r="CV50" s="1024"/>
      <c r="CW50" s="1024"/>
      <c r="CX50" s="1024"/>
      <c r="CY50" s="1024"/>
      <c r="CZ50" s="1024"/>
      <c r="DA50" s="1024"/>
      <c r="DB50" s="1024"/>
      <c r="DC50" s="1024"/>
      <c r="DD50" s="1024"/>
      <c r="DE50" s="1024"/>
      <c r="DF50" s="1024"/>
      <c r="DG50" s="1024"/>
      <c r="DH50" s="1024"/>
      <c r="DI50" s="1024"/>
      <c r="DJ50" s="1024"/>
      <c r="DK50" s="1024"/>
      <c r="DL50" s="1024"/>
      <c r="DM50" s="1024"/>
      <c r="DN50" s="1024"/>
      <c r="DO50" s="1024"/>
      <c r="DP50" s="1024"/>
      <c r="DQ50" s="1024"/>
      <c r="DR50" s="1024"/>
      <c r="DS50" s="1024"/>
      <c r="DT50" s="1024"/>
      <c r="DU50" s="1024"/>
      <c r="DV50" s="1024"/>
    </row>
    <row r="51" spans="1:126" s="550" customFormat="1" ht="15" customHeight="1">
      <c r="A51" s="582"/>
      <c r="B51" s="583" t="s">
        <v>303</v>
      </c>
      <c r="C51" s="584"/>
      <c r="D51" s="1113">
        <v>110.48958399999999</v>
      </c>
      <c r="E51" s="1149">
        <v>110.48958399999999</v>
      </c>
      <c r="F51" s="1150">
        <v>26.340482999999999</v>
      </c>
      <c r="G51" s="1150">
        <v>14.130079</v>
      </c>
      <c r="H51" s="1150">
        <v>12.230360000000001</v>
      </c>
      <c r="I51" s="646">
        <v>9.5833030000000008</v>
      </c>
      <c r="J51" s="1113">
        <v>26.340482999999999</v>
      </c>
      <c r="K51" s="1115">
        <v>0</v>
      </c>
      <c r="L51" s="1115">
        <v>26.340482999999999</v>
      </c>
      <c r="M51" s="1115">
        <v>-8.1715769999999992</v>
      </c>
      <c r="N51" s="1098">
        <v>-4.2234271304057955</v>
      </c>
      <c r="O51" s="1097"/>
      <c r="P51" s="1113">
        <v>14.130079</v>
      </c>
      <c r="Q51" s="1115">
        <v>0</v>
      </c>
      <c r="R51" s="1115">
        <v>14.130079</v>
      </c>
      <c r="S51" s="1115">
        <v>22.119828999999999</v>
      </c>
      <c r="T51" s="1098">
        <v>-0.3612030635499035</v>
      </c>
      <c r="U51" s="1097"/>
      <c r="V51" s="1113">
        <v>12.230360000000001</v>
      </c>
      <c r="W51" s="1115">
        <v>0</v>
      </c>
      <c r="X51" s="1115">
        <v>0</v>
      </c>
      <c r="Y51" s="1115">
        <v>12.230360000000001</v>
      </c>
      <c r="Z51" s="1115">
        <v>12.230360000000001</v>
      </c>
      <c r="AA51" s="1115">
        <v>-10.913054000000001</v>
      </c>
      <c r="AB51" s="1098">
        <v>-2.1207091983600561</v>
      </c>
      <c r="AC51" s="1097"/>
      <c r="AD51" s="1113">
        <v>9.5833030000000008</v>
      </c>
      <c r="AE51" s="1115">
        <v>0</v>
      </c>
      <c r="AF51" s="1115">
        <v>0</v>
      </c>
      <c r="AG51" s="1115">
        <f>AD51-AE51</f>
        <v>9.5833030000000008</v>
      </c>
      <c r="AH51" s="1115">
        <f t="shared" si="2"/>
        <v>9.5833030000000008</v>
      </c>
      <c r="AI51" s="1115">
        <v>-50.617411999999995</v>
      </c>
      <c r="AJ51" s="1098">
        <f>+AD51/AI51-1</f>
        <v>-1.189328190070247</v>
      </c>
      <c r="AK51" s="584"/>
      <c r="AL51" s="1113">
        <f t="shared" si="14"/>
        <v>172.77380899999997</v>
      </c>
      <c r="AM51" s="1115">
        <f t="shared" si="14"/>
        <v>110.48958399999999</v>
      </c>
      <c r="AN51" s="1115">
        <f t="shared" si="15"/>
        <v>150.96014599999998</v>
      </c>
      <c r="AO51" s="1115">
        <f t="shared" si="0"/>
        <v>62.284224999999978</v>
      </c>
      <c r="AP51" s="1115">
        <f t="shared" si="16"/>
        <v>21.813662999999991</v>
      </c>
      <c r="AQ51" s="1115">
        <f t="shared" si="17"/>
        <v>-33.452134999999998</v>
      </c>
      <c r="AR51" s="1116">
        <f t="shared" si="1"/>
        <v>-6.1648066408915296</v>
      </c>
      <c r="AS51" s="584"/>
      <c r="AT51" s="1113">
        <v>0</v>
      </c>
      <c r="AU51" s="1115">
        <v>150.96014599999998</v>
      </c>
      <c r="AV51" s="1115"/>
      <c r="AW51" s="1115"/>
      <c r="AX51" s="1117">
        <v>-185.49582099999998</v>
      </c>
      <c r="AY51" s="589">
        <f t="shared" si="18"/>
        <v>-1</v>
      </c>
      <c r="AZ51" s="589">
        <f>+AU51/AX51-1</f>
        <v>-1.8138196601205372</v>
      </c>
      <c r="BA51" s="589">
        <f t="shared" si="5"/>
        <v>-1</v>
      </c>
      <c r="BB51" s="589">
        <f t="shared" si="6"/>
        <v>-1</v>
      </c>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row>
    <row r="52" spans="1:126" ht="15" customHeight="1">
      <c r="A52" s="290"/>
      <c r="B52" s="291" t="s">
        <v>304</v>
      </c>
      <c r="C52" s="14"/>
      <c r="D52" s="999">
        <v>-750.20968500000004</v>
      </c>
      <c r="E52" s="1149">
        <v>-750.20968500000004</v>
      </c>
      <c r="F52" s="1150">
        <v>-641.82009800000003</v>
      </c>
      <c r="G52" s="1150">
        <v>-797.87022375000004</v>
      </c>
      <c r="H52" s="1150">
        <v>-748.05535599999996</v>
      </c>
      <c r="I52" s="646">
        <v>-767.75322300000005</v>
      </c>
      <c r="J52" s="999">
        <v>-641.82009800000003</v>
      </c>
      <c r="K52" s="648">
        <v>-645.47775550460528</v>
      </c>
      <c r="L52" s="648">
        <v>3.657657504605254</v>
      </c>
      <c r="M52" s="648">
        <v>-561.12929099999997</v>
      </c>
      <c r="N52" s="1091">
        <v>0.14380073949837713</v>
      </c>
      <c r="O52" s="515"/>
      <c r="P52" s="999">
        <v>-797.87022375000004</v>
      </c>
      <c r="Q52" s="648">
        <v>-734.99884070316079</v>
      </c>
      <c r="R52" s="648">
        <v>-62.871383046839242</v>
      </c>
      <c r="S52" s="648">
        <v>-654.07596999999987</v>
      </c>
      <c r="T52" s="1091">
        <v>0.21984335206505179</v>
      </c>
      <c r="U52" s="515"/>
      <c r="V52" s="999">
        <v>-748.05535599999996</v>
      </c>
      <c r="W52" s="648">
        <v>-725.0797163533615</v>
      </c>
      <c r="X52" s="648">
        <v>-755.34681900518422</v>
      </c>
      <c r="Y52" s="648">
        <v>-22.975639646638456</v>
      </c>
      <c r="Z52" s="648">
        <v>7.2914630051842551</v>
      </c>
      <c r="AA52" s="648">
        <v>-670.24045699999999</v>
      </c>
      <c r="AB52" s="1091">
        <v>0.11609997305787823</v>
      </c>
      <c r="AC52" s="515"/>
      <c r="AD52" s="999">
        <f>SUM(AD53:AD56)</f>
        <v>-767.75322300000005</v>
      </c>
      <c r="AE52" s="648">
        <v>-765.44964756951924</v>
      </c>
      <c r="AF52" s="648">
        <v>-772.98897249553556</v>
      </c>
      <c r="AG52" s="648">
        <f>AD52-AE52</f>
        <v>-2.3035754304808052</v>
      </c>
      <c r="AH52" s="648">
        <f t="shared" si="2"/>
        <v>5.2357494955355151</v>
      </c>
      <c r="AI52" s="648">
        <v>-667.20013299999994</v>
      </c>
      <c r="AJ52" s="1091">
        <f>+AD52/AI52-1</f>
        <v>0.1507090377033844</v>
      </c>
      <c r="AK52" s="14"/>
      <c r="AL52" s="999">
        <f t="shared" si="14"/>
        <v>-3705.7085857500001</v>
      </c>
      <c r="AM52" s="648">
        <f t="shared" si="14"/>
        <v>-3621.2156451306469</v>
      </c>
      <c r="AN52" s="648">
        <f t="shared" si="15"/>
        <v>-3718.2357982507201</v>
      </c>
      <c r="AO52" s="648">
        <f t="shared" si="0"/>
        <v>-84.492940619353249</v>
      </c>
      <c r="AP52" s="648">
        <f t="shared" si="16"/>
        <v>12.527212500719997</v>
      </c>
      <c r="AQ52" s="648">
        <f t="shared" si="17"/>
        <v>-3350.5160747499995</v>
      </c>
      <c r="AR52" s="1091">
        <f t="shared" si="1"/>
        <v>0.10601128395616</v>
      </c>
      <c r="AS52" s="14"/>
      <c r="AT52" s="999">
        <v>-9493.5327387397374</v>
      </c>
      <c r="AU52" s="648">
        <v>-9743.8169490351938</v>
      </c>
      <c r="AV52" s="648"/>
      <c r="AW52" s="648"/>
      <c r="AX52" s="648">
        <v>-8167.5988959999995</v>
      </c>
      <c r="AY52" s="1118">
        <f t="shared" si="18"/>
        <v>0.16234071477103273</v>
      </c>
      <c r="AZ52" s="1118">
        <f>AU52/AX52-1</f>
        <v>0.19298426295237525</v>
      </c>
      <c r="BA52" s="1118">
        <f t="shared" si="5"/>
        <v>-1</v>
      </c>
      <c r="BB52" s="1118">
        <f t="shared" si="6"/>
        <v>-1</v>
      </c>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row>
    <row r="53" spans="1:126" ht="15" customHeight="1">
      <c r="A53" s="287"/>
      <c r="B53" s="583" t="s">
        <v>305</v>
      </c>
      <c r="C53" s="10"/>
      <c r="D53" s="998">
        <v>-499.28800000000001</v>
      </c>
      <c r="E53" s="1149">
        <v>-499.28800000000001</v>
      </c>
      <c r="F53" s="1150">
        <v>-374.43700000000001</v>
      </c>
      <c r="G53" s="1150">
        <v>-462.223839</v>
      </c>
      <c r="H53" s="1150">
        <v>-445.28066100000001</v>
      </c>
      <c r="I53" s="646">
        <v>-454.54889100000003</v>
      </c>
      <c r="J53" s="998">
        <v>-374.43700000000001</v>
      </c>
      <c r="K53" s="657">
        <v>-401.85050285686407</v>
      </c>
      <c r="L53" s="657">
        <v>27.413502856864056</v>
      </c>
      <c r="M53" s="657">
        <v>-368.62419999999997</v>
      </c>
      <c r="N53" s="1119">
        <v>1.5768905025768998E-2</v>
      </c>
      <c r="O53" s="8"/>
      <c r="P53" s="998">
        <v>-462.223839</v>
      </c>
      <c r="Q53" s="657">
        <v>-456.13137641280093</v>
      </c>
      <c r="R53" s="657">
        <v>-6.0924625871990656</v>
      </c>
      <c r="S53" s="657">
        <v>-435.04878600000001</v>
      </c>
      <c r="T53" s="1119">
        <v>6.2464380718901591E-2</v>
      </c>
      <c r="U53" s="8"/>
      <c r="V53" s="998">
        <v>-445.28066100000001</v>
      </c>
      <c r="W53" s="657">
        <v>-444.64076904753853</v>
      </c>
      <c r="X53" s="657">
        <v>-447.31137414020384</v>
      </c>
      <c r="Y53" s="657">
        <v>-0.63989195246148256</v>
      </c>
      <c r="Z53" s="657">
        <v>2.0307131402038294</v>
      </c>
      <c r="AA53" s="657">
        <v>-442.41551399999997</v>
      </c>
      <c r="AB53" s="1119">
        <v>6.4761449572494634E-3</v>
      </c>
      <c r="AC53" s="8"/>
      <c r="AD53" s="998">
        <v>-454.54889100000003</v>
      </c>
      <c r="AE53" s="657">
        <v>-465.43524360028977</v>
      </c>
      <c r="AF53" s="657">
        <v>-452.0777329828602</v>
      </c>
      <c r="AG53" s="657">
        <f>AD53-AE53</f>
        <v>10.88635260028974</v>
      </c>
      <c r="AH53" s="657">
        <f t="shared" si="2"/>
        <v>-2.4711580171398282</v>
      </c>
      <c r="AI53" s="657">
        <v>-439.91059999999999</v>
      </c>
      <c r="AJ53" s="1119">
        <f>+AD53/AI53-1</f>
        <v>3.3275604179576534E-2</v>
      </c>
      <c r="AK53" s="10"/>
      <c r="AL53" s="998">
        <f t="shared" si="14"/>
        <v>-2235.7783910000003</v>
      </c>
      <c r="AM53" s="657">
        <f t="shared" si="14"/>
        <v>-2267.3458919174932</v>
      </c>
      <c r="AN53" s="657">
        <f t="shared" si="15"/>
        <v>-2235.3379461230643</v>
      </c>
      <c r="AO53" s="657">
        <f t="shared" si="0"/>
        <v>31.567500917492907</v>
      </c>
      <c r="AP53" s="657">
        <f t="shared" si="16"/>
        <v>-0.44044487693599876</v>
      </c>
      <c r="AQ53" s="657">
        <f t="shared" si="17"/>
        <v>-2148.2229390000002</v>
      </c>
      <c r="AR53" s="1119">
        <f t="shared" si="1"/>
        <v>4.0757153464135998E-2</v>
      </c>
      <c r="AS53" s="10"/>
      <c r="AT53" s="998">
        <v>-5673.9173428414015</v>
      </c>
      <c r="AU53" s="657">
        <v>-5648.2102302988951</v>
      </c>
      <c r="AV53" s="657"/>
      <c r="AW53" s="657"/>
      <c r="AX53" s="657">
        <v>-5273.0352000000003</v>
      </c>
      <c r="AY53" s="1120">
        <f t="shared" si="18"/>
        <v>7.602493206216443E-2</v>
      </c>
      <c r="AZ53" s="1120">
        <f>AU53/AX53-1</f>
        <v>7.1149729912460158E-2</v>
      </c>
      <c r="BA53" s="1120">
        <f t="shared" si="5"/>
        <v>-1</v>
      </c>
      <c r="BB53" s="1120">
        <f t="shared" si="6"/>
        <v>-1</v>
      </c>
    </row>
    <row r="54" spans="1:126" ht="15" customHeight="1">
      <c r="A54" s="287"/>
      <c r="B54" s="583" t="s">
        <v>306</v>
      </c>
      <c r="C54" s="10"/>
      <c r="D54" s="998">
        <v>-136.499954</v>
      </c>
      <c r="E54" s="1149">
        <v>-136.499954</v>
      </c>
      <c r="F54" s="1150">
        <v>-145.96423799999999</v>
      </c>
      <c r="G54" s="1150">
        <v>-197.59428399999999</v>
      </c>
      <c r="H54" s="1150">
        <v>-177.71945299999999</v>
      </c>
      <c r="I54" s="646">
        <v>-172.05141599999999</v>
      </c>
      <c r="J54" s="998">
        <v>-145.96423799999999</v>
      </c>
      <c r="K54" s="657">
        <v>-163.37555747291736</v>
      </c>
      <c r="L54" s="657">
        <v>17.41131947291737</v>
      </c>
      <c r="M54" s="657">
        <v>-152.13936899999999</v>
      </c>
      <c r="N54" s="1119">
        <v>-4.0588646059127487E-2</v>
      </c>
      <c r="O54" s="8"/>
      <c r="P54" s="998">
        <v>-197.59428399999999</v>
      </c>
      <c r="Q54" s="657">
        <v>-185.44388366455311</v>
      </c>
      <c r="R54" s="657">
        <v>-12.150400335446875</v>
      </c>
      <c r="S54" s="657">
        <v>-167.86204099999998</v>
      </c>
      <c r="T54" s="1119">
        <v>0.17712308764314399</v>
      </c>
      <c r="U54" s="8"/>
      <c r="V54" s="998">
        <v>-177.71945299999999</v>
      </c>
      <c r="W54" s="657">
        <v>-180.77228472251858</v>
      </c>
      <c r="X54" s="657">
        <v>-178.99415786086757</v>
      </c>
      <c r="Y54" s="657">
        <v>3.0528317225185901</v>
      </c>
      <c r="Z54" s="657">
        <v>1.2747048608675868</v>
      </c>
      <c r="AA54" s="657">
        <v>-176.212073</v>
      </c>
      <c r="AB54" s="1119">
        <v>8.5543514376564822E-3</v>
      </c>
      <c r="AC54" s="8"/>
      <c r="AD54" s="998">
        <v>-172.05141599999999</v>
      </c>
      <c r="AE54" s="657">
        <v>-189.22644578057313</v>
      </c>
      <c r="AF54" s="657">
        <v>-180.90144311321299</v>
      </c>
      <c r="AG54" s="657">
        <f>AD54-AE54</f>
        <v>17.175029780573141</v>
      </c>
      <c r="AH54" s="657">
        <f t="shared" si="2"/>
        <v>8.8500271132130024</v>
      </c>
      <c r="AI54" s="657">
        <v>-168.679914</v>
      </c>
      <c r="AJ54" s="1119">
        <f>+AD54/AI54-1</f>
        <v>1.9987572438529888E-2</v>
      </c>
      <c r="AK54" s="10"/>
      <c r="AL54" s="998">
        <f t="shared" si="14"/>
        <v>-829.8293450000001</v>
      </c>
      <c r="AM54" s="657">
        <f t="shared" si="14"/>
        <v>-855.31812564056213</v>
      </c>
      <c r="AN54" s="657">
        <f t="shared" si="15"/>
        <v>-839.95407697408064</v>
      </c>
      <c r="AO54" s="657">
        <f t="shared" si="0"/>
        <v>25.488780640562027</v>
      </c>
      <c r="AP54" s="657">
        <f t="shared" si="16"/>
        <v>10.124731974080532</v>
      </c>
      <c r="AQ54" s="657">
        <f t="shared" si="17"/>
        <v>-862.48768100000007</v>
      </c>
      <c r="AR54" s="1119">
        <f t="shared" si="1"/>
        <v>-3.7865278217231624E-2</v>
      </c>
      <c r="AS54" s="10"/>
      <c r="AT54" s="998">
        <v>-2306.7767798019918</v>
      </c>
      <c r="AU54" s="657">
        <v>-2205.6340835845872</v>
      </c>
      <c r="AV54" s="657"/>
      <c r="AW54" s="657"/>
      <c r="AX54" s="657">
        <v>-1999.9157850000006</v>
      </c>
      <c r="AY54" s="1120">
        <f t="shared" si="18"/>
        <v>0.15343695824771486</v>
      </c>
      <c r="AZ54" s="1120">
        <f>AU54/AX54-1</f>
        <v>0.10286348061630335</v>
      </c>
      <c r="BA54" s="1120">
        <f t="shared" si="5"/>
        <v>-1</v>
      </c>
      <c r="BB54" s="1120">
        <f t="shared" si="6"/>
        <v>-1</v>
      </c>
    </row>
    <row r="55" spans="1:126" s="67" customFormat="1" ht="15" hidden="1" customHeight="1">
      <c r="A55" s="1025"/>
      <c r="B55" s="1103" t="s">
        <v>391</v>
      </c>
      <c r="C55" s="1015"/>
      <c r="D55" s="1121"/>
      <c r="E55" s="1149">
        <v>0</v>
      </c>
      <c r="F55" s="1150">
        <v>0</v>
      </c>
      <c r="G55" s="1150">
        <v>0</v>
      </c>
      <c r="H55" s="1150">
        <v>0</v>
      </c>
      <c r="I55" s="646">
        <v>0</v>
      </c>
      <c r="J55" s="1121"/>
      <c r="K55" s="1105"/>
      <c r="L55" s="1105"/>
      <c r="M55" s="1105">
        <v>0</v>
      </c>
      <c r="N55" s="1106"/>
      <c r="O55" s="1105"/>
      <c r="P55" s="1121"/>
      <c r="Q55" s="1105"/>
      <c r="R55" s="1105"/>
      <c r="S55" s="1105">
        <v>0</v>
      </c>
      <c r="T55" s="1106"/>
      <c r="U55" s="1105"/>
      <c r="V55" s="1121"/>
      <c r="W55" s="1105"/>
      <c r="X55" s="1105">
        <v>6580.5613337557161</v>
      </c>
      <c r="Y55" s="1105"/>
      <c r="Z55" s="1105">
        <v>-6580.5613337557161</v>
      </c>
      <c r="AA55" s="1105">
        <v>0</v>
      </c>
      <c r="AB55" s="1106"/>
      <c r="AC55" s="1105"/>
      <c r="AD55" s="1121"/>
      <c r="AE55" s="1105"/>
      <c r="AF55" s="1105">
        <v>6767.8871710238118</v>
      </c>
      <c r="AG55" s="1105"/>
      <c r="AH55" s="1105">
        <f t="shared" si="2"/>
        <v>-6767.8871710238118</v>
      </c>
      <c r="AI55" s="1105">
        <v>0</v>
      </c>
      <c r="AJ55" s="1106"/>
      <c r="AK55" s="1105"/>
      <c r="AL55" s="1107">
        <f t="shared" si="14"/>
        <v>0</v>
      </c>
      <c r="AM55" s="1105">
        <f t="shared" si="14"/>
        <v>0</v>
      </c>
      <c r="AN55" s="1105">
        <f t="shared" si="15"/>
        <v>13348.448504779528</v>
      </c>
      <c r="AO55" s="1105">
        <f t="shared" si="0"/>
        <v>0</v>
      </c>
      <c r="AP55" s="1105">
        <f t="shared" si="16"/>
        <v>-13348.448504779528</v>
      </c>
      <c r="AQ55" s="1105">
        <f t="shared" si="17"/>
        <v>0</v>
      </c>
      <c r="AR55" s="1106" t="e">
        <f t="shared" si="1"/>
        <v>#DIV/0!</v>
      </c>
      <c r="AS55" s="1105"/>
      <c r="AT55" s="1108"/>
      <c r="AU55" s="1105">
        <v>83637.849002864197</v>
      </c>
      <c r="AV55" s="1105"/>
      <c r="AW55" s="1105"/>
      <c r="AX55" s="1110">
        <v>0</v>
      </c>
      <c r="AY55" s="1105"/>
      <c r="AZ55" s="1105"/>
      <c r="BA55" s="1105"/>
      <c r="BB55" s="1105"/>
      <c r="BC55" s="1105"/>
    </row>
    <row r="56" spans="1:126" s="1129" customFormat="1">
      <c r="A56" s="1122"/>
      <c r="B56" s="2114" t="s">
        <v>307</v>
      </c>
      <c r="C56" s="1123"/>
      <c r="D56" s="1124">
        <v>-114.42173099999999</v>
      </c>
      <c r="E56" s="1149">
        <v>-114.42173099999999</v>
      </c>
      <c r="F56" s="1150">
        <v>-121.41886</v>
      </c>
      <c r="G56" s="1150">
        <v>-138.05210074999999</v>
      </c>
      <c r="H56" s="1150">
        <v>-125.05524200000001</v>
      </c>
      <c r="I56" s="646">
        <v>-141.152916</v>
      </c>
      <c r="J56" s="1124">
        <v>-121.41886</v>
      </c>
      <c r="K56" s="2115">
        <v>-80.251695174823922</v>
      </c>
      <c r="L56" s="2115">
        <v>-41.167164825176073</v>
      </c>
      <c r="M56" s="2115">
        <v>-40.365721999999998</v>
      </c>
      <c r="N56" s="2116">
        <v>2.0079694846037932</v>
      </c>
      <c r="O56" s="1125"/>
      <c r="P56" s="1124">
        <v>-138.05210074999999</v>
      </c>
      <c r="Q56" s="2115">
        <v>-93.423580625806665</v>
      </c>
      <c r="R56" s="2115">
        <v>-44.628520124193329</v>
      </c>
      <c r="S56" s="2115">
        <v>-51.165143</v>
      </c>
      <c r="T56" s="2116">
        <v>1.6981670069797321</v>
      </c>
      <c r="U56" s="1125"/>
      <c r="V56" s="1124">
        <v>-125.05524200000001</v>
      </c>
      <c r="W56" s="2115">
        <v>-99.666662583304401</v>
      </c>
      <c r="X56" s="2115">
        <v>-129.0412870041128</v>
      </c>
      <c r="Y56" s="2115">
        <v>-25.388579416695606</v>
      </c>
      <c r="Z56" s="2115">
        <v>3.9860450041127962</v>
      </c>
      <c r="AA56" s="2115">
        <v>-51.612870000000001</v>
      </c>
      <c r="AB56" s="2116">
        <v>1.4229468735220498</v>
      </c>
      <c r="AC56" s="1125"/>
      <c r="AD56" s="1124">
        <v>-141.152916</v>
      </c>
      <c r="AE56" s="2115">
        <v>-110.78795818865633</v>
      </c>
      <c r="AF56" s="2115">
        <v>-140.0097963994624</v>
      </c>
      <c r="AG56" s="2115">
        <f>AD56-AE56</f>
        <v>-30.364957811343672</v>
      </c>
      <c r="AH56" s="2115">
        <f t="shared" si="2"/>
        <v>-1.1431196005376023</v>
      </c>
      <c r="AI56" s="2115">
        <v>-58.609619000000002</v>
      </c>
      <c r="AJ56" s="2116">
        <f>+AD56/AI56-1</f>
        <v>1.4083575086881215</v>
      </c>
      <c r="AK56" s="1126"/>
      <c r="AL56" s="1127">
        <f t="shared" si="14"/>
        <v>-640.10084974999995</v>
      </c>
      <c r="AM56" s="2115">
        <f t="shared" si="14"/>
        <v>-498.55162757259131</v>
      </c>
      <c r="AN56" s="2115">
        <f t="shared" si="15"/>
        <v>-642.94377515357519</v>
      </c>
      <c r="AO56" s="2115">
        <f t="shared" si="0"/>
        <v>-141.54922217740864</v>
      </c>
      <c r="AP56" s="2115">
        <f t="shared" si="16"/>
        <v>2.8429254035752365</v>
      </c>
      <c r="AQ56" s="2115">
        <f t="shared" si="17"/>
        <v>-339.80545475000002</v>
      </c>
      <c r="AR56" s="2116">
        <f t="shared" si="1"/>
        <v>0.88372741167716606</v>
      </c>
      <c r="AS56" s="1123"/>
      <c r="AT56" s="1128">
        <v>-1512.8386160963439</v>
      </c>
      <c r="AU56" s="2115">
        <v>-1889.9726351517122</v>
      </c>
      <c r="AV56" s="2115"/>
      <c r="AW56" s="2115"/>
      <c r="AX56" s="2117">
        <v>-893.93298600000003</v>
      </c>
      <c r="AY56" s="2118">
        <f t="shared" si="18"/>
        <v>0.69234007446766688</v>
      </c>
      <c r="AZ56" s="2115"/>
      <c r="BA56" s="2115"/>
      <c r="BB56" s="2115"/>
      <c r="BC56" s="1123"/>
    </row>
    <row r="57" spans="1:126" ht="6" customHeight="1">
      <c r="A57" s="240"/>
      <c r="B57" s="241"/>
      <c r="C57" s="10"/>
      <c r="D57" s="679"/>
      <c r="E57" s="1147">
        <v>0</v>
      </c>
      <c r="F57" s="1148">
        <v>0</v>
      </c>
      <c r="G57" s="1148">
        <v>0</v>
      </c>
      <c r="H57" s="1148">
        <v>0</v>
      </c>
      <c r="I57" s="649">
        <v>0</v>
      </c>
      <c r="J57" s="679"/>
      <c r="K57" s="650"/>
      <c r="L57" s="650"/>
      <c r="M57" s="650">
        <v>0</v>
      </c>
      <c r="N57" s="1130"/>
      <c r="O57" s="14"/>
      <c r="P57" s="679"/>
      <c r="Q57" s="650"/>
      <c r="R57" s="650"/>
      <c r="S57" s="650">
        <v>0</v>
      </c>
      <c r="T57" s="1130"/>
      <c r="U57" s="14"/>
      <c r="V57" s="679"/>
      <c r="W57" s="650"/>
      <c r="X57" s="650">
        <v>0</v>
      </c>
      <c r="Y57" s="650"/>
      <c r="Z57" s="650">
        <v>0</v>
      </c>
      <c r="AA57" s="650">
        <v>0</v>
      </c>
      <c r="AB57" s="1130"/>
      <c r="AC57" s="14"/>
      <c r="AD57" s="679"/>
      <c r="AE57" s="650"/>
      <c r="AF57" s="650">
        <v>0</v>
      </c>
      <c r="AG57" s="650"/>
      <c r="AH57" s="650">
        <f t="shared" si="2"/>
        <v>0</v>
      </c>
      <c r="AI57" s="650">
        <v>0</v>
      </c>
      <c r="AJ57" s="1130"/>
      <c r="AK57" s="10"/>
      <c r="AL57" s="679">
        <f>+D57+J57+P57</f>
        <v>0</v>
      </c>
      <c r="AM57" s="650">
        <f>+E57+K57+Q57</f>
        <v>0</v>
      </c>
      <c r="AN57" s="650"/>
      <c r="AO57" s="650">
        <f t="shared" si="0"/>
        <v>0</v>
      </c>
      <c r="AP57" s="650"/>
      <c r="AQ57" s="650">
        <f>+G57+M57+S57</f>
        <v>0</v>
      </c>
      <c r="AR57" s="251"/>
      <c r="AS57" s="10"/>
      <c r="AT57" s="1131"/>
      <c r="AU57" s="650">
        <v>0</v>
      </c>
      <c r="AV57" s="650"/>
      <c r="AW57" s="650"/>
      <c r="AX57" s="650">
        <v>0</v>
      </c>
      <c r="AY57" s="251"/>
      <c r="AZ57" s="251"/>
      <c r="BA57" s="251"/>
      <c r="BB57" s="251"/>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row>
    <row r="58" spans="1:126" s="3" customFormat="1" ht="15" customHeight="1">
      <c r="A58" s="236" t="s">
        <v>308</v>
      </c>
      <c r="B58" s="237"/>
      <c r="C58" s="14"/>
      <c r="D58" s="643">
        <v>-2187.3713889999999</v>
      </c>
      <c r="E58" s="1151">
        <v>-2187.3713889999999</v>
      </c>
      <c r="F58" s="1152">
        <v>-2387.6957370000005</v>
      </c>
      <c r="G58" s="1152">
        <v>-2647.2007780000004</v>
      </c>
      <c r="H58" s="1152">
        <v>-2613.8764249999999</v>
      </c>
      <c r="I58" s="1153">
        <v>-2698.4090510000001</v>
      </c>
      <c r="J58" s="643">
        <v>-2387.6957370000005</v>
      </c>
      <c r="K58" s="644">
        <v>-2053.1009044640532</v>
      </c>
      <c r="L58" s="644">
        <v>-334.59483253594726</v>
      </c>
      <c r="M58" s="644">
        <v>-1421.9807890000002</v>
      </c>
      <c r="N58" s="224">
        <v>0.67913361099564074</v>
      </c>
      <c r="O58" s="825"/>
      <c r="P58" s="643">
        <v>-2647.2007780000004</v>
      </c>
      <c r="Q58" s="644">
        <v>-2366.1128386644418</v>
      </c>
      <c r="R58" s="644">
        <v>-281.08793933555853</v>
      </c>
      <c r="S58" s="644">
        <v>-1714.0608859999998</v>
      </c>
      <c r="T58" s="224">
        <v>0.54440300202964953</v>
      </c>
      <c r="U58" s="825"/>
      <c r="V58" s="643">
        <v>-2613.8764249999999</v>
      </c>
      <c r="W58" s="644">
        <v>-2272.4241735851069</v>
      </c>
      <c r="X58" s="644">
        <v>-2619.2478059518098</v>
      </c>
      <c r="Y58" s="644">
        <v>-341.452251414893</v>
      </c>
      <c r="Z58" s="644">
        <v>5.3713809518098969</v>
      </c>
      <c r="AA58" s="644">
        <v>-1807.6862710000003</v>
      </c>
      <c r="AB58" s="224">
        <v>0.44597902132321909</v>
      </c>
      <c r="AC58" s="825"/>
      <c r="AD58" s="643">
        <f>SUM(AD11,AD17,AD26,AD29,AD39,AD42,AD43,AD45,AD52)</f>
        <v>-2698.4090510000001</v>
      </c>
      <c r="AE58" s="644">
        <v>-2383.9970202871409</v>
      </c>
      <c r="AF58" s="644">
        <v>-2583.185138775928</v>
      </c>
      <c r="AG58" s="644">
        <f>AD58-AE58</f>
        <v>-314.41203071285918</v>
      </c>
      <c r="AH58" s="644">
        <f t="shared" si="2"/>
        <v>-115.22391222407214</v>
      </c>
      <c r="AI58" s="644">
        <v>-1971.740268</v>
      </c>
      <c r="AJ58" s="224">
        <f>+AD58/AI58-1</f>
        <v>0.36854183829043752</v>
      </c>
      <c r="AK58" s="14"/>
      <c r="AL58" s="643">
        <f>+D58+J58+P58+V58+AD58</f>
        <v>-12534.553380000001</v>
      </c>
      <c r="AM58" s="644">
        <f>+E58+K58+Q58+W58+AE58</f>
        <v>-11263.006326000743</v>
      </c>
      <c r="AN58" s="644">
        <f>+D58+J58+P58+X58+AF58</f>
        <v>-12424.700848727738</v>
      </c>
      <c r="AO58" s="644">
        <f t="shared" si="0"/>
        <v>-1271.5470539992584</v>
      </c>
      <c r="AP58" s="644">
        <f>+AL58-AN58</f>
        <v>-109.85253127226315</v>
      </c>
      <c r="AQ58" s="644">
        <f>+G58+M58+S58+AA58+AI58</f>
        <v>-9562.6689920000008</v>
      </c>
      <c r="AR58" s="1132">
        <f t="shared" si="1"/>
        <v>0.31077980326269139</v>
      </c>
      <c r="AS58" s="1133" t="e">
        <f>+AL58/#REF!-1</f>
        <v>#REF!</v>
      </c>
      <c r="AT58" s="1134">
        <v>-28929.536542520385</v>
      </c>
      <c r="AU58" s="644">
        <v>-31691.638607537003</v>
      </c>
      <c r="AV58" s="644"/>
      <c r="AW58" s="644"/>
      <c r="AX58" s="644">
        <v>-24165.336144000001</v>
      </c>
      <c r="AY58" s="523">
        <f>AT58/AX58-1</f>
        <v>0.19715018115745453</v>
      </c>
      <c r="AZ58" s="523">
        <f>AU58/AX58-1</f>
        <v>0.31145035263271947</v>
      </c>
      <c r="BA58" s="523">
        <f t="shared" si="5"/>
        <v>-1</v>
      </c>
      <c r="BB58" s="523">
        <f t="shared" si="6"/>
        <v>-1</v>
      </c>
    </row>
    <row r="59" spans="1:126" ht="6" customHeight="1">
      <c r="C59" s="10"/>
      <c r="D59" s="645"/>
      <c r="E59" s="1149">
        <v>0</v>
      </c>
      <c r="F59" s="1150">
        <v>0</v>
      </c>
      <c r="G59" s="1150">
        <v>0</v>
      </c>
      <c r="H59" s="1150">
        <v>0</v>
      </c>
      <c r="I59" s="646">
        <v>0</v>
      </c>
      <c r="J59" s="645"/>
      <c r="K59" s="645"/>
      <c r="L59" s="645"/>
      <c r="M59" s="645">
        <v>0</v>
      </c>
      <c r="N59" s="10"/>
      <c r="O59" s="10"/>
      <c r="P59" s="645"/>
      <c r="Q59" s="645"/>
      <c r="R59" s="645"/>
      <c r="S59" s="645">
        <v>0</v>
      </c>
      <c r="T59" s="10"/>
      <c r="U59" s="10"/>
      <c r="V59" s="645"/>
      <c r="W59" s="645"/>
      <c r="X59" s="645"/>
      <c r="Y59" s="645"/>
      <c r="Z59" s="645">
        <v>0</v>
      </c>
      <c r="AA59" s="645">
        <v>0</v>
      </c>
      <c r="AB59" s="10"/>
      <c r="AC59" s="10"/>
      <c r="AD59" s="645"/>
      <c r="AE59" s="645"/>
      <c r="AF59" s="645"/>
      <c r="AG59" s="645"/>
      <c r="AH59" s="645">
        <f t="shared" si="2"/>
        <v>0</v>
      </c>
      <c r="AI59" s="645">
        <v>0</v>
      </c>
      <c r="AJ59" s="10"/>
      <c r="AK59" s="10"/>
      <c r="AL59" s="645">
        <f>+D59+J59+P59</f>
        <v>0</v>
      </c>
      <c r="AM59" s="645">
        <f>+E59+K59+Q59</f>
        <v>0</v>
      </c>
      <c r="AN59" s="645"/>
      <c r="AO59" s="645">
        <f t="shared" si="0"/>
        <v>0</v>
      </c>
      <c r="AP59" s="645"/>
      <c r="AQ59" s="645">
        <f>+G59+M59+S59</f>
        <v>0</v>
      </c>
      <c r="AR59" s="10"/>
      <c r="AS59" s="10"/>
      <c r="AT59" s="645"/>
      <c r="AU59" s="645"/>
      <c r="AV59" s="645"/>
      <c r="AW59" s="645"/>
      <c r="AX59" s="645">
        <v>0</v>
      </c>
      <c r="AY59" s="10"/>
      <c r="AZ59" s="10"/>
      <c r="BA59" s="10"/>
      <c r="BB59" s="10"/>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row>
    <row r="60" spans="1:126" s="3" customFormat="1" ht="15" customHeight="1">
      <c r="A60" s="236" t="s">
        <v>102</v>
      </c>
      <c r="B60" s="237"/>
      <c r="C60" s="14"/>
      <c r="D60" s="914">
        <v>7083.7115080000003</v>
      </c>
      <c r="E60" s="1151">
        <v>7083.7115080000003</v>
      </c>
      <c r="F60" s="1152">
        <v>5825.7672571300009</v>
      </c>
      <c r="G60" s="1152">
        <v>6571.8244548700022</v>
      </c>
      <c r="H60" s="1152">
        <v>6138.5454300000001</v>
      </c>
      <c r="I60" s="1153">
        <v>5898.9214123728798</v>
      </c>
      <c r="J60" s="914">
        <v>5825.7672571300009</v>
      </c>
      <c r="K60" s="1135">
        <v>6180.8186650469388</v>
      </c>
      <c r="L60" s="1135">
        <v>-355.05140791693793</v>
      </c>
      <c r="M60" s="1135">
        <v>5870.4390469999998</v>
      </c>
      <c r="N60" s="327">
        <v>-7.6096165060819398E-3</v>
      </c>
      <c r="O60" s="825"/>
      <c r="P60" s="914">
        <v>6571.8244548700022</v>
      </c>
      <c r="Q60" s="1135">
        <v>6884.2255428180524</v>
      </c>
      <c r="R60" s="1135">
        <v>-312.40108794805019</v>
      </c>
      <c r="S60" s="1135">
        <v>6436.7981119999986</v>
      </c>
      <c r="T60" s="327">
        <v>2.0977253056651879E-2</v>
      </c>
      <c r="U60" s="825"/>
      <c r="V60" s="914">
        <v>6138.5454300000001</v>
      </c>
      <c r="W60" s="1135">
        <v>6779.4333865810931</v>
      </c>
      <c r="X60" s="1135">
        <v>6580.5613337557161</v>
      </c>
      <c r="Y60" s="1135">
        <v>-640.88795658109302</v>
      </c>
      <c r="Z60" s="1135">
        <v>-442.01590375571595</v>
      </c>
      <c r="AA60" s="1135">
        <v>6250.4932479999979</v>
      </c>
      <c r="AB60" s="327">
        <v>-1.7910237409794583E-2</v>
      </c>
      <c r="AC60" s="825"/>
      <c r="AD60" s="914">
        <f>AD8+AD58</f>
        <v>5898.9214129999982</v>
      </c>
      <c r="AE60" s="1135">
        <v>7074.3059091607465</v>
      </c>
      <c r="AF60" s="1135">
        <v>6767.8871710238118</v>
      </c>
      <c r="AG60" s="1135">
        <f>AD60-AE60</f>
        <v>-1175.3844961607483</v>
      </c>
      <c r="AH60" s="1135">
        <f t="shared" si="2"/>
        <v>-868.96575802381358</v>
      </c>
      <c r="AI60" s="1135">
        <v>6370.5719372881376</v>
      </c>
      <c r="AJ60" s="327">
        <f>+AD60/AI60-1</f>
        <v>-7.4035821105398969E-2</v>
      </c>
      <c r="AK60" s="14"/>
      <c r="AL60" s="914">
        <f>+D60+J60+P60+V60+AD60</f>
        <v>31518.770062999996</v>
      </c>
      <c r="AM60" s="1135">
        <f>+E60+K60+Q60+W60+AE60</f>
        <v>34002.495011606836</v>
      </c>
      <c r="AN60" s="1135">
        <f>+D60+J60+P60+X60+AF60</f>
        <v>32829.751724779526</v>
      </c>
      <c r="AO60" s="1135">
        <f t="shared" si="0"/>
        <v>-2483.7249486068395</v>
      </c>
      <c r="AP60" s="1135">
        <f>+AL60-AN60</f>
        <v>-1310.9816617795295</v>
      </c>
      <c r="AQ60" s="1135">
        <f>+G60+M60+S60+AA60+AI60</f>
        <v>31500.126799158134</v>
      </c>
      <c r="AR60" s="1136">
        <f t="shared" si="1"/>
        <v>5.9184726336924953E-4</v>
      </c>
      <c r="AS60" s="1133" t="e">
        <f>+AL60/#REF!-1</f>
        <v>#REF!</v>
      </c>
      <c r="AT60" s="1134">
        <v>86399.781868468155</v>
      </c>
      <c r="AU60" s="1135">
        <v>83637.849002864197</v>
      </c>
      <c r="AV60" s="644"/>
      <c r="AW60" s="1135"/>
      <c r="AX60" s="644">
        <v>76695.336092000027</v>
      </c>
      <c r="AY60" s="523">
        <f>AT60/AX60-1</f>
        <v>0.12653241084734468</v>
      </c>
      <c r="AZ60" s="523">
        <f>AU60/AX60-1</f>
        <v>9.0520666113728998E-2</v>
      </c>
      <c r="BA60" s="523">
        <f t="shared" si="5"/>
        <v>-1</v>
      </c>
      <c r="BB60" s="523">
        <f t="shared" si="6"/>
        <v>-1</v>
      </c>
    </row>
    <row r="61" spans="1:126" s="663" customFormat="1" ht="14.25" customHeight="1">
      <c r="A61" s="865" t="s">
        <v>309</v>
      </c>
      <c r="B61" s="866"/>
      <c r="C61" s="29"/>
      <c r="D61" s="2344">
        <v>0.76406516765071697</v>
      </c>
      <c r="E61" s="1154">
        <v>0.76406516765071697</v>
      </c>
      <c r="F61" s="1155">
        <v>0.70929488101347282</v>
      </c>
      <c r="G61" s="1155">
        <v>0.71285459024870335</v>
      </c>
      <c r="H61" s="1155">
        <v>0.70135392599857715</v>
      </c>
      <c r="I61" s="1156">
        <v>0.68613407818903727</v>
      </c>
      <c r="J61" s="2344">
        <v>0.70929488101347282</v>
      </c>
      <c r="K61" s="2345">
        <v>0.75065327185531572</v>
      </c>
      <c r="L61" s="2346">
        <v>-4.1358390841842896</v>
      </c>
      <c r="M61" s="2345">
        <v>0.8050056331123171</v>
      </c>
      <c r="N61" s="2347">
        <v>-9.5710752098844267</v>
      </c>
      <c r="O61" s="923"/>
      <c r="P61" s="2344">
        <v>0.71285459024870335</v>
      </c>
      <c r="Q61" s="2345">
        <v>0.74421337457222414</v>
      </c>
      <c r="R61" s="2346">
        <v>-3.1358784323520794</v>
      </c>
      <c r="S61" s="2345">
        <v>0.7897079453318252</v>
      </c>
      <c r="T61" s="2347">
        <v>-7.6853355083121855</v>
      </c>
      <c r="U61" s="923"/>
      <c r="V61" s="2344">
        <v>0.70135392599857715</v>
      </c>
      <c r="W61" s="2345">
        <v>0.74895493455562256</v>
      </c>
      <c r="X61" s="2345">
        <v>0.71529324509061731</v>
      </c>
      <c r="Y61" s="2346">
        <v>-4.7601008557045414</v>
      </c>
      <c r="Z61" s="2346">
        <v>-1.3939319092040159</v>
      </c>
      <c r="AA61" s="2345">
        <v>0.77567063792290269</v>
      </c>
      <c r="AB61" s="2347">
        <v>-7.431671192432554</v>
      </c>
      <c r="AC61" s="923"/>
      <c r="AD61" s="2344">
        <f>+AD60/AD8</f>
        <v>0.68613407821193173</v>
      </c>
      <c r="AE61" s="2345">
        <v>0.74794664137213218</v>
      </c>
      <c r="AF61" s="2345">
        <v>0.72375519585397696</v>
      </c>
      <c r="AG61" s="2346">
        <f>(+AD61-AE61)*100</f>
        <v>-6.1812563160200451</v>
      </c>
      <c r="AH61" s="2346">
        <f>(+AD61-AF61)*100</f>
        <v>-3.7621117642045232</v>
      </c>
      <c r="AI61" s="2345">
        <v>0.76364583109822648</v>
      </c>
      <c r="AJ61" s="2347">
        <f>+(AD61-AI61)*100</f>
        <v>-7.7511752886294749</v>
      </c>
      <c r="AK61" s="29"/>
      <c r="AL61" s="2348">
        <f>+AL60/AL8</f>
        <v>0.71546860939519596</v>
      </c>
      <c r="AM61" s="2345">
        <f>+AM60/AM8</f>
        <v>0.75117902170138584</v>
      </c>
      <c r="AN61" s="2345">
        <f>+AN60/AN8</f>
        <v>0.72544799147561945</v>
      </c>
      <c r="AO61" s="2346">
        <f>(+AL61-AM61)*100</f>
        <v>-3.5710412306189876</v>
      </c>
      <c r="AP61" s="2346">
        <f>(+AL61-AN61)*100</f>
        <v>-0.99793820804234823</v>
      </c>
      <c r="AQ61" s="2345">
        <f>+AQ60/AQ8</f>
        <v>0.7671208497191736</v>
      </c>
      <c r="AR61" s="1137">
        <f>+(AL61-AQ61)*100</f>
        <v>-5.1652240323977638</v>
      </c>
      <c r="AS61" s="1138" t="e">
        <f>+AL61/#REF!-1</f>
        <v>#REF!</v>
      </c>
      <c r="AT61" s="1139">
        <v>0.74915713592074784</v>
      </c>
      <c r="AU61" s="2345">
        <v>0.72520784350836875</v>
      </c>
      <c r="AV61" s="2345"/>
      <c r="AW61" s="2345"/>
      <c r="AX61" s="1140">
        <v>0.76040873406577703</v>
      </c>
      <c r="AY61" s="2346">
        <f>(+AT61-AX61)*100</f>
        <v>-1.1251598145029185</v>
      </c>
      <c r="AZ61" s="1137">
        <f>+(AU61-AX61)*100</f>
        <v>-3.5200890557408271</v>
      </c>
      <c r="BA61" s="1141" t="s">
        <v>392</v>
      </c>
      <c r="BB61" s="1142">
        <f>+(AW61-AX61)*100</f>
        <v>-76.040873406577703</v>
      </c>
      <c r="BC61" s="114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row>
    <row r="62" spans="1:126" ht="9" customHeight="1">
      <c r="C62" s="10"/>
      <c r="D62" s="645">
        <v>0</v>
      </c>
      <c r="E62" s="1147">
        <v>0</v>
      </c>
      <c r="F62" s="1148"/>
      <c r="G62" s="1148">
        <v>0</v>
      </c>
      <c r="H62" s="1157"/>
      <c r="I62" s="646"/>
      <c r="J62" s="1144">
        <v>0</v>
      </c>
      <c r="K62" s="645">
        <v>0</v>
      </c>
      <c r="L62" s="645"/>
      <c r="M62" s="645">
        <v>0</v>
      </c>
      <c r="N62" s="10"/>
      <c r="O62" s="10"/>
      <c r="P62" s="1145">
        <v>0</v>
      </c>
      <c r="Q62" s="645">
        <v>0</v>
      </c>
      <c r="R62" s="645"/>
      <c r="S62" s="645">
        <v>0</v>
      </c>
      <c r="T62" s="10"/>
      <c r="U62" s="10"/>
      <c r="V62" s="1145">
        <v>0</v>
      </c>
      <c r="W62" s="645">
        <v>0</v>
      </c>
      <c r="X62" s="645">
        <v>0</v>
      </c>
      <c r="Y62" s="645"/>
      <c r="Z62" s="645"/>
      <c r="AA62" s="645">
        <v>0</v>
      </c>
      <c r="AB62" s="10"/>
      <c r="AC62" s="10"/>
      <c r="AD62" s="1146">
        <v>1.9373999999970692E-2</v>
      </c>
      <c r="AE62" s="645">
        <v>0</v>
      </c>
      <c r="AF62" s="645">
        <v>0</v>
      </c>
      <c r="AG62" s="645"/>
      <c r="AH62" s="645"/>
      <c r="AI62" s="645">
        <v>0</v>
      </c>
      <c r="AJ62" s="10"/>
      <c r="AK62" s="10"/>
      <c r="AL62" s="645">
        <v>0</v>
      </c>
      <c r="AM62" s="645">
        <v>296.04968010743323</v>
      </c>
      <c r="AN62" s="645">
        <v>0</v>
      </c>
      <c r="AO62" s="645"/>
      <c r="AP62" s="645"/>
      <c r="AQ62" s="645">
        <v>191.645139870001</v>
      </c>
      <c r="AR62" s="10"/>
      <c r="AS62" s="10"/>
      <c r="AT62" s="645">
        <v>0</v>
      </c>
      <c r="AU62" s="645">
        <v>0</v>
      </c>
      <c r="AV62" s="645"/>
      <c r="AW62" s="645"/>
      <c r="AX62" s="645">
        <v>0</v>
      </c>
      <c r="AY62" s="10"/>
      <c r="AZ62" s="19"/>
      <c r="BA62" s="10"/>
      <c r="BB62" s="10"/>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row>
    <row r="63" spans="1:126">
      <c r="C63" s="10"/>
      <c r="D63" s="10"/>
      <c r="E63" s="645"/>
      <c r="F63" s="10"/>
      <c r="G63" s="10"/>
      <c r="H63" s="10"/>
      <c r="I63" s="10"/>
      <c r="J63" s="10"/>
      <c r="K63" s="10"/>
      <c r="L63" s="10"/>
      <c r="M63" s="10"/>
      <c r="N63" s="10"/>
      <c r="O63" s="10"/>
      <c r="P63" s="10"/>
      <c r="Q63" s="10"/>
      <c r="T63" s="10"/>
      <c r="U63" s="10"/>
    </row>
    <row r="64" spans="1:126">
      <c r="C64" s="10"/>
      <c r="D64" s="10"/>
      <c r="E64" s="645"/>
      <c r="F64" s="10"/>
      <c r="G64" s="10"/>
      <c r="H64" s="10"/>
      <c r="I64" s="10"/>
      <c r="J64" s="10"/>
      <c r="K64" s="10"/>
      <c r="L64" s="10"/>
      <c r="M64" s="10"/>
      <c r="N64" s="10"/>
      <c r="O64" s="10"/>
      <c r="P64" s="10"/>
      <c r="Q64" s="10"/>
      <c r="T64" s="10"/>
      <c r="U64" s="10"/>
    </row>
    <row r="65" spans="3:21">
      <c r="C65" s="10"/>
      <c r="D65" s="10"/>
      <c r="E65" s="645"/>
      <c r="F65" s="10"/>
      <c r="G65" s="10"/>
      <c r="H65" s="10"/>
      <c r="I65" s="10"/>
      <c r="J65" s="10"/>
      <c r="K65" s="10"/>
      <c r="L65" s="10"/>
      <c r="M65" s="10"/>
      <c r="N65" s="10"/>
      <c r="O65" s="10"/>
      <c r="P65" s="10"/>
      <c r="Q65" s="10"/>
      <c r="T65" s="10"/>
      <c r="U65" s="10"/>
    </row>
    <row r="66" spans="3:21">
      <c r="C66" s="10"/>
      <c r="D66" s="10"/>
      <c r="E66" s="645"/>
      <c r="F66" s="10"/>
      <c r="G66" s="10"/>
      <c r="H66" s="10"/>
      <c r="I66" s="10"/>
      <c r="J66" s="10"/>
      <c r="K66" s="10"/>
      <c r="L66" s="10"/>
      <c r="M66" s="10"/>
      <c r="N66" s="10"/>
      <c r="O66" s="10"/>
      <c r="P66" s="10"/>
      <c r="Q66" s="10"/>
      <c r="T66" s="10"/>
      <c r="U66" s="10"/>
    </row>
    <row r="67" spans="3:21">
      <c r="C67" s="10"/>
      <c r="D67" s="10"/>
      <c r="E67" s="645"/>
      <c r="F67" s="10"/>
      <c r="G67" s="10"/>
      <c r="H67" s="10"/>
      <c r="I67" s="10"/>
      <c r="J67" s="10"/>
      <c r="K67" s="10"/>
      <c r="L67" s="10"/>
      <c r="M67" s="10"/>
      <c r="N67" s="10"/>
      <c r="O67" s="10"/>
      <c r="P67" s="10"/>
      <c r="Q67" s="10"/>
      <c r="T67" s="10"/>
      <c r="U67" s="10"/>
    </row>
    <row r="68" spans="3:21">
      <c r="C68" s="10"/>
      <c r="D68" s="10"/>
      <c r="E68" s="645"/>
      <c r="F68" s="10"/>
      <c r="G68" s="10"/>
      <c r="H68" s="10"/>
      <c r="I68" s="10"/>
      <c r="J68" s="10"/>
      <c r="K68" s="10"/>
      <c r="L68" s="10"/>
      <c r="M68" s="10"/>
      <c r="N68" s="10"/>
      <c r="O68" s="10"/>
      <c r="P68" s="10"/>
      <c r="Q68" s="10"/>
      <c r="T68" s="10"/>
      <c r="U68" s="10"/>
    </row>
    <row r="69" spans="3:21">
      <c r="C69" s="10"/>
      <c r="D69" s="10"/>
      <c r="E69" s="645"/>
      <c r="F69" s="10"/>
      <c r="G69" s="10"/>
      <c r="H69" s="10"/>
      <c r="I69" s="10"/>
      <c r="J69" s="10"/>
      <c r="K69" s="10"/>
      <c r="L69" s="10"/>
      <c r="M69" s="10"/>
      <c r="N69" s="10"/>
      <c r="O69" s="10"/>
      <c r="P69" s="10"/>
      <c r="Q69" s="10"/>
      <c r="T69" s="10"/>
      <c r="U69" s="10"/>
    </row>
    <row r="70" spans="3:21">
      <c r="C70" s="10"/>
      <c r="D70" s="10"/>
      <c r="E70" s="645"/>
      <c r="F70" s="10"/>
      <c r="G70" s="10"/>
      <c r="H70" s="10"/>
      <c r="I70" s="10"/>
      <c r="J70" s="10"/>
      <c r="K70" s="10"/>
      <c r="L70" s="10"/>
      <c r="M70" s="10"/>
      <c r="N70" s="10"/>
      <c r="O70" s="10"/>
      <c r="P70" s="10"/>
      <c r="Q70" s="10"/>
      <c r="T70" s="10"/>
      <c r="U70" s="10"/>
    </row>
    <row r="71" spans="3:21">
      <c r="C71" s="10"/>
      <c r="D71" s="10"/>
      <c r="E71" s="645"/>
      <c r="F71" s="10"/>
      <c r="G71" s="10"/>
      <c r="H71" s="10"/>
      <c r="I71" s="10"/>
      <c r="J71" s="10"/>
      <c r="K71" s="10"/>
      <c r="L71" s="10"/>
      <c r="M71" s="10"/>
      <c r="N71" s="10"/>
      <c r="O71" s="10"/>
      <c r="P71" s="10"/>
      <c r="Q71" s="10"/>
      <c r="T71" s="10"/>
      <c r="U71" s="10"/>
    </row>
    <row r="72" spans="3:21">
      <c r="C72" s="10"/>
      <c r="D72" s="10"/>
      <c r="E72" s="645"/>
      <c r="F72" s="10"/>
      <c r="G72" s="10"/>
      <c r="H72" s="10"/>
      <c r="I72" s="10"/>
      <c r="J72" s="10"/>
      <c r="K72" s="10"/>
      <c r="L72" s="10"/>
      <c r="M72" s="10"/>
      <c r="N72" s="10"/>
      <c r="O72" s="10"/>
      <c r="P72" s="10"/>
      <c r="Q72" s="10"/>
      <c r="T72" s="10"/>
      <c r="U72" s="10"/>
    </row>
    <row r="73" spans="3:21">
      <c r="C73" s="10"/>
      <c r="D73" s="10"/>
      <c r="E73" s="645"/>
      <c r="F73" s="10"/>
      <c r="G73" s="10"/>
      <c r="H73" s="10"/>
      <c r="I73" s="10"/>
      <c r="J73" s="10"/>
      <c r="K73" s="10"/>
      <c r="L73" s="10"/>
      <c r="M73" s="10"/>
      <c r="N73" s="10"/>
      <c r="O73" s="10"/>
      <c r="P73" s="10"/>
      <c r="Q73" s="10"/>
      <c r="T73" s="10"/>
      <c r="U73" s="10"/>
    </row>
    <row r="74" spans="3:21">
      <c r="C74" s="10"/>
      <c r="D74" s="10"/>
      <c r="E74" s="645"/>
      <c r="F74" s="10"/>
      <c r="G74" s="10"/>
      <c r="H74" s="10"/>
      <c r="I74" s="10"/>
      <c r="J74" s="10"/>
      <c r="K74" s="10"/>
      <c r="L74" s="10"/>
      <c r="M74" s="10"/>
      <c r="N74" s="10"/>
      <c r="O74" s="10"/>
      <c r="P74" s="10"/>
      <c r="Q74" s="10"/>
      <c r="T74" s="10"/>
      <c r="U74" s="10"/>
    </row>
    <row r="75" spans="3:21">
      <c r="C75" s="10"/>
      <c r="D75" s="10"/>
      <c r="E75" s="645"/>
      <c r="F75" s="10"/>
      <c r="G75" s="10"/>
      <c r="H75" s="10"/>
      <c r="I75" s="10"/>
      <c r="J75" s="10"/>
      <c r="K75" s="10"/>
      <c r="L75" s="10"/>
      <c r="M75" s="10"/>
      <c r="N75" s="10"/>
      <c r="O75" s="10"/>
      <c r="P75" s="10"/>
      <c r="Q75" s="10"/>
      <c r="T75" s="10"/>
      <c r="U75" s="10"/>
    </row>
    <row r="76" spans="3:21">
      <c r="C76" s="10"/>
      <c r="D76" s="10"/>
      <c r="E76" s="645"/>
      <c r="F76" s="10"/>
      <c r="G76" s="10"/>
      <c r="H76" s="10"/>
      <c r="I76" s="10"/>
      <c r="J76" s="10"/>
      <c r="K76" s="10"/>
      <c r="L76" s="10"/>
      <c r="M76" s="10"/>
      <c r="N76" s="10"/>
      <c r="O76" s="10"/>
      <c r="P76" s="10"/>
      <c r="Q76" s="10"/>
      <c r="T76" s="10"/>
      <c r="U76" s="10"/>
    </row>
    <row r="77" spans="3:21">
      <c r="C77" s="10"/>
      <c r="D77" s="10"/>
      <c r="E77" s="645"/>
      <c r="F77" s="10"/>
      <c r="G77" s="10"/>
      <c r="H77" s="10"/>
      <c r="I77" s="10"/>
      <c r="J77" s="10"/>
      <c r="K77" s="10"/>
      <c r="L77" s="10"/>
      <c r="M77" s="10"/>
      <c r="N77" s="10"/>
      <c r="O77" s="10"/>
      <c r="P77" s="10"/>
      <c r="Q77" s="10"/>
      <c r="T77" s="10"/>
      <c r="U77" s="10"/>
    </row>
    <row r="78" spans="3:21">
      <c r="C78" s="10"/>
      <c r="D78" s="10"/>
      <c r="E78" s="645"/>
      <c r="F78" s="10"/>
      <c r="G78" s="10"/>
      <c r="H78" s="10"/>
      <c r="I78" s="10"/>
      <c r="J78" s="10"/>
      <c r="K78" s="10"/>
      <c r="L78" s="10"/>
      <c r="M78" s="10"/>
      <c r="N78" s="10"/>
      <c r="O78" s="10"/>
      <c r="P78" s="10"/>
      <c r="Q78" s="10"/>
      <c r="T78" s="10"/>
      <c r="U78" s="10"/>
    </row>
    <row r="79" spans="3:21">
      <c r="C79" s="10"/>
      <c r="D79" s="10"/>
      <c r="E79" s="645"/>
      <c r="F79" s="10"/>
      <c r="G79" s="10"/>
      <c r="H79" s="10"/>
      <c r="I79" s="10"/>
      <c r="J79" s="10"/>
      <c r="K79" s="10"/>
      <c r="L79" s="10"/>
      <c r="M79" s="10"/>
      <c r="N79" s="10"/>
      <c r="O79" s="10"/>
      <c r="P79" s="10"/>
      <c r="Q79" s="10"/>
      <c r="T79" s="10"/>
      <c r="U79" s="10"/>
    </row>
    <row r="80" spans="3:21">
      <c r="C80" s="10"/>
      <c r="D80" s="10"/>
      <c r="E80" s="645"/>
      <c r="F80" s="10"/>
      <c r="G80" s="10"/>
      <c r="H80" s="10"/>
      <c r="I80" s="10"/>
      <c r="J80" s="10"/>
      <c r="K80" s="10"/>
      <c r="L80" s="10"/>
      <c r="M80" s="10"/>
      <c r="N80" s="10"/>
      <c r="O80" s="10"/>
      <c r="P80" s="10"/>
      <c r="Q80" s="10"/>
      <c r="T80" s="10"/>
      <c r="U80" s="10"/>
    </row>
    <row r="81" spans="3:21">
      <c r="C81" s="10"/>
      <c r="D81" s="10"/>
      <c r="E81" s="645"/>
      <c r="F81" s="10"/>
      <c r="G81" s="10"/>
      <c r="H81" s="10"/>
      <c r="I81" s="10"/>
      <c r="J81" s="10"/>
      <c r="K81" s="10"/>
      <c r="L81" s="10"/>
      <c r="M81" s="10"/>
      <c r="N81" s="10"/>
      <c r="O81" s="10"/>
      <c r="P81" s="10"/>
      <c r="Q81" s="10"/>
      <c r="T81" s="10"/>
      <c r="U81" s="10"/>
    </row>
    <row r="82" spans="3:21">
      <c r="C82" s="10"/>
      <c r="D82" s="10"/>
      <c r="E82" s="645"/>
      <c r="F82" s="10"/>
      <c r="G82" s="10"/>
      <c r="H82" s="10"/>
      <c r="I82" s="10"/>
      <c r="J82" s="10"/>
      <c r="K82" s="10"/>
      <c r="L82" s="10"/>
      <c r="M82" s="10"/>
      <c r="N82" s="10"/>
      <c r="O82" s="10"/>
      <c r="P82" s="10"/>
      <c r="Q82" s="10"/>
      <c r="T82" s="10"/>
      <c r="U82" s="10"/>
    </row>
    <row r="83" spans="3:21">
      <c r="C83" s="10"/>
      <c r="D83" s="10"/>
      <c r="E83" s="645"/>
      <c r="F83" s="10"/>
      <c r="G83" s="10"/>
      <c r="H83" s="10"/>
      <c r="I83" s="10"/>
      <c r="J83" s="10"/>
      <c r="K83" s="10"/>
      <c r="L83" s="10"/>
      <c r="M83" s="10"/>
      <c r="N83" s="10"/>
      <c r="O83" s="10"/>
      <c r="P83" s="10"/>
      <c r="Q83" s="10"/>
      <c r="T83" s="10"/>
      <c r="U83" s="10"/>
    </row>
    <row r="84" spans="3:21">
      <c r="C84" s="10"/>
      <c r="D84" s="10"/>
      <c r="E84" s="645"/>
      <c r="F84" s="10"/>
      <c r="G84" s="10"/>
      <c r="H84" s="10"/>
      <c r="I84" s="10"/>
      <c r="J84" s="10"/>
      <c r="K84" s="10"/>
      <c r="L84" s="10"/>
      <c r="M84" s="10"/>
      <c r="N84" s="10"/>
      <c r="O84" s="10"/>
      <c r="P84" s="10"/>
      <c r="Q84" s="10"/>
      <c r="T84" s="10"/>
      <c r="U84" s="10"/>
    </row>
    <row r="85" spans="3:21">
      <c r="C85" s="10"/>
      <c r="D85" s="10"/>
      <c r="E85" s="645"/>
      <c r="F85" s="10"/>
      <c r="G85" s="10"/>
      <c r="H85" s="10"/>
      <c r="I85" s="10"/>
      <c r="J85" s="10"/>
      <c r="K85" s="10"/>
      <c r="L85" s="10"/>
      <c r="M85" s="10"/>
      <c r="N85" s="10"/>
      <c r="O85" s="10"/>
      <c r="P85" s="10"/>
      <c r="Q85" s="10"/>
      <c r="T85" s="10"/>
      <c r="U85" s="10"/>
    </row>
    <row r="86" spans="3:21">
      <c r="C86" s="10"/>
      <c r="D86" s="10"/>
      <c r="E86" s="645"/>
      <c r="F86" s="10"/>
      <c r="G86" s="10"/>
      <c r="H86" s="10"/>
      <c r="I86" s="10"/>
      <c r="J86" s="10"/>
      <c r="K86" s="10"/>
      <c r="L86" s="10"/>
      <c r="M86" s="10"/>
      <c r="N86" s="10"/>
      <c r="O86" s="10"/>
      <c r="P86" s="10"/>
      <c r="Q86" s="10"/>
      <c r="T86" s="10"/>
      <c r="U86" s="10"/>
    </row>
    <row r="87" spans="3:21">
      <c r="C87" s="10"/>
      <c r="D87" s="10"/>
      <c r="E87" s="645"/>
      <c r="F87" s="10"/>
      <c r="G87" s="10"/>
      <c r="H87" s="10"/>
      <c r="I87" s="10"/>
      <c r="J87" s="10"/>
      <c r="K87" s="10"/>
      <c r="L87" s="10"/>
      <c r="M87" s="10"/>
      <c r="N87" s="10"/>
      <c r="O87" s="10"/>
      <c r="P87" s="10"/>
      <c r="Q87" s="10"/>
      <c r="T87" s="10"/>
      <c r="U87" s="10"/>
    </row>
    <row r="88" spans="3:21">
      <c r="C88" s="10"/>
      <c r="D88" s="10"/>
      <c r="E88" s="645"/>
      <c r="F88" s="10"/>
      <c r="G88" s="10"/>
      <c r="H88" s="10"/>
      <c r="I88" s="10"/>
      <c r="J88" s="10"/>
      <c r="K88" s="10"/>
      <c r="L88" s="10"/>
      <c r="M88" s="10"/>
      <c r="N88" s="10"/>
      <c r="O88" s="10"/>
      <c r="P88" s="10"/>
      <c r="Q88" s="10"/>
      <c r="T88" s="10"/>
      <c r="U88" s="10"/>
    </row>
    <row r="89" spans="3:21">
      <c r="C89" s="10"/>
      <c r="D89" s="10"/>
      <c r="E89" s="645"/>
      <c r="F89" s="10"/>
      <c r="G89" s="10"/>
      <c r="H89" s="10"/>
      <c r="I89" s="10"/>
      <c r="J89" s="10"/>
      <c r="K89" s="10"/>
      <c r="L89" s="10"/>
      <c r="M89" s="10"/>
      <c r="N89" s="10"/>
      <c r="O89" s="10"/>
      <c r="P89" s="10"/>
      <c r="Q89" s="10"/>
      <c r="T89" s="10"/>
      <c r="U89" s="10"/>
    </row>
    <row r="90" spans="3:21">
      <c r="C90" s="10"/>
      <c r="D90" s="10"/>
      <c r="E90" s="645"/>
      <c r="F90" s="10"/>
      <c r="G90" s="10"/>
      <c r="H90" s="10"/>
      <c r="I90" s="10"/>
      <c r="J90" s="10"/>
      <c r="K90" s="10"/>
      <c r="L90" s="10"/>
      <c r="M90" s="10"/>
      <c r="N90" s="10"/>
      <c r="O90" s="10"/>
      <c r="P90" s="10"/>
      <c r="Q90" s="10"/>
      <c r="T90" s="10"/>
      <c r="U90" s="10"/>
    </row>
    <row r="91" spans="3:21">
      <c r="E91" s="106"/>
      <c r="F91"/>
      <c r="G91"/>
      <c r="Q91"/>
      <c r="T91"/>
      <c r="U91"/>
    </row>
    <row r="92" spans="3:21">
      <c r="E92" s="106"/>
      <c r="F92"/>
      <c r="G92"/>
      <c r="Q92"/>
      <c r="T92"/>
      <c r="U92"/>
    </row>
    <row r="93" spans="3:21">
      <c r="E93" s="106"/>
      <c r="F93"/>
      <c r="G93"/>
      <c r="Q93"/>
      <c r="T93"/>
      <c r="U93"/>
    </row>
    <row r="94" spans="3:21">
      <c r="E94" s="106"/>
      <c r="F94"/>
      <c r="G94"/>
      <c r="Q94"/>
      <c r="T94"/>
      <c r="U94"/>
    </row>
    <row r="95" spans="3:21">
      <c r="E95" s="106"/>
      <c r="F95"/>
      <c r="G95"/>
      <c r="Q95"/>
      <c r="T95"/>
      <c r="U95"/>
    </row>
    <row r="96" spans="3:21">
      <c r="E96" s="106"/>
      <c r="F96"/>
      <c r="G96"/>
      <c r="Q96"/>
      <c r="T96"/>
      <c r="U96"/>
    </row>
    <row r="97" spans="5:21">
      <c r="E97" s="106"/>
      <c r="F97"/>
      <c r="G97"/>
      <c r="Q97"/>
      <c r="T97"/>
      <c r="U97"/>
    </row>
    <row r="98" spans="5:21">
      <c r="E98" s="106"/>
      <c r="F98"/>
      <c r="G98"/>
      <c r="Q98"/>
      <c r="T98"/>
      <c r="U98"/>
    </row>
    <row r="99" spans="5:21">
      <c r="E99" s="106"/>
      <c r="F99"/>
      <c r="G99"/>
      <c r="Q99"/>
      <c r="T99"/>
      <c r="U99"/>
    </row>
    <row r="100" spans="5:21">
      <c r="E100" s="106"/>
      <c r="F100"/>
      <c r="G100"/>
      <c r="Q100"/>
      <c r="T100"/>
      <c r="U100"/>
    </row>
    <row r="101" spans="5:21">
      <c r="E101" s="106"/>
      <c r="F101"/>
      <c r="G101"/>
      <c r="Q101"/>
      <c r="T101"/>
      <c r="U101"/>
    </row>
    <row r="102" spans="5:21">
      <c r="E102" s="106"/>
      <c r="F102"/>
      <c r="G102"/>
      <c r="Q102"/>
      <c r="T102"/>
      <c r="U102"/>
    </row>
    <row r="103" spans="5:21">
      <c r="E103" s="106"/>
      <c r="F103"/>
      <c r="G103"/>
      <c r="Q103"/>
      <c r="T103"/>
      <c r="U103"/>
    </row>
    <row r="104" spans="5:21">
      <c r="E104" s="106"/>
      <c r="F104"/>
      <c r="G104"/>
      <c r="Q104"/>
      <c r="T104"/>
      <c r="U104"/>
    </row>
    <row r="105" spans="5:21">
      <c r="E105" s="106"/>
      <c r="F105"/>
      <c r="G105"/>
      <c r="Q105"/>
      <c r="T105"/>
      <c r="U105"/>
    </row>
    <row r="106" spans="5:21">
      <c r="E106" s="106"/>
      <c r="F106"/>
      <c r="G106"/>
      <c r="Q106"/>
      <c r="T106"/>
      <c r="U106"/>
    </row>
    <row r="107" spans="5:21">
      <c r="E107" s="106"/>
      <c r="F107"/>
      <c r="G107"/>
      <c r="Q107"/>
      <c r="T107"/>
      <c r="U107"/>
    </row>
    <row r="108" spans="5:21">
      <c r="E108" s="106"/>
      <c r="F108"/>
      <c r="G108"/>
      <c r="Q108"/>
      <c r="T108"/>
      <c r="U108"/>
    </row>
    <row r="109" spans="5:21">
      <c r="E109" s="106"/>
      <c r="F109"/>
      <c r="G109"/>
      <c r="Q109"/>
      <c r="T109"/>
      <c r="U109"/>
    </row>
    <row r="110" spans="5:21">
      <c r="E110" s="106"/>
      <c r="F110"/>
      <c r="G110"/>
      <c r="Q110"/>
      <c r="T110"/>
      <c r="U110"/>
    </row>
    <row r="111" spans="5:21">
      <c r="E111" s="106"/>
      <c r="F111"/>
      <c r="G111"/>
      <c r="Q111"/>
      <c r="T111"/>
      <c r="U111"/>
    </row>
    <row r="112" spans="5:21">
      <c r="E112" s="106"/>
      <c r="F112"/>
      <c r="G112"/>
      <c r="Q112"/>
      <c r="T112"/>
      <c r="U112"/>
    </row>
    <row r="113" spans="5:21">
      <c r="E113" s="106"/>
      <c r="F113"/>
      <c r="G113"/>
      <c r="Q113"/>
      <c r="T113"/>
      <c r="U113"/>
    </row>
    <row r="114" spans="5:21">
      <c r="E114" s="106"/>
      <c r="F114"/>
      <c r="G114"/>
      <c r="Q114"/>
      <c r="T114"/>
      <c r="U114"/>
    </row>
    <row r="115" spans="5:21">
      <c r="E115" s="106"/>
      <c r="F115"/>
      <c r="G115"/>
      <c r="Q115"/>
      <c r="T115"/>
      <c r="U115"/>
    </row>
    <row r="116" spans="5:21">
      <c r="E116" s="106"/>
      <c r="F116"/>
      <c r="G116"/>
      <c r="Q116"/>
      <c r="T116"/>
      <c r="U116"/>
    </row>
    <row r="117" spans="5:21">
      <c r="E117" s="106"/>
      <c r="F117"/>
      <c r="G117"/>
      <c r="Q117"/>
      <c r="T117"/>
      <c r="U117"/>
    </row>
    <row r="118" spans="5:21">
      <c r="E118" s="106"/>
      <c r="F118"/>
      <c r="G118"/>
      <c r="Q118"/>
      <c r="T118"/>
      <c r="U118"/>
    </row>
    <row r="119" spans="5:21">
      <c r="E119" s="106"/>
      <c r="F119"/>
      <c r="G119"/>
      <c r="Q119"/>
      <c r="T119"/>
      <c r="U119"/>
    </row>
    <row r="120" spans="5:21">
      <c r="E120" s="106"/>
      <c r="F120"/>
      <c r="G120"/>
      <c r="Q120"/>
      <c r="T120"/>
      <c r="U120"/>
    </row>
    <row r="121" spans="5:21">
      <c r="E121" s="106"/>
      <c r="F121"/>
      <c r="G121"/>
      <c r="Q121"/>
      <c r="T121"/>
      <c r="U121"/>
    </row>
    <row r="122" spans="5:21">
      <c r="E122" s="106"/>
      <c r="F122"/>
      <c r="G122"/>
      <c r="Q122"/>
      <c r="T122"/>
      <c r="U122"/>
    </row>
    <row r="123" spans="5:21">
      <c r="E123" s="106"/>
      <c r="F123"/>
      <c r="G123"/>
      <c r="Q123"/>
      <c r="T123"/>
      <c r="U123"/>
    </row>
    <row r="124" spans="5:21">
      <c r="E124" s="106"/>
      <c r="F124"/>
      <c r="G124"/>
      <c r="Q124"/>
      <c r="T124"/>
      <c r="U124"/>
    </row>
    <row r="125" spans="5:21">
      <c r="E125" s="106"/>
      <c r="F125"/>
      <c r="G125"/>
      <c r="Q125"/>
      <c r="T125"/>
      <c r="U125"/>
    </row>
    <row r="126" spans="5:21">
      <c r="E126" s="106"/>
      <c r="F126"/>
      <c r="G126"/>
      <c r="Q126"/>
      <c r="T126"/>
      <c r="U126"/>
    </row>
    <row r="127" spans="5:21">
      <c r="E127" s="106"/>
      <c r="F127"/>
      <c r="G127"/>
      <c r="Q127"/>
      <c r="T127"/>
      <c r="U127"/>
    </row>
    <row r="128" spans="5:21">
      <c r="E128" s="106"/>
      <c r="F128"/>
      <c r="G128"/>
      <c r="Q128"/>
      <c r="T128"/>
      <c r="U128"/>
    </row>
    <row r="129" spans="5:21">
      <c r="E129" s="106"/>
      <c r="F129"/>
      <c r="G129"/>
      <c r="Q129"/>
      <c r="T129"/>
      <c r="U129"/>
    </row>
    <row r="130" spans="5:21">
      <c r="E130" s="106"/>
      <c r="F130"/>
      <c r="G130"/>
      <c r="Q130"/>
      <c r="T130"/>
      <c r="U130"/>
    </row>
    <row r="131" spans="5:21">
      <c r="E131" s="106"/>
      <c r="F131"/>
      <c r="G131"/>
      <c r="Q131"/>
      <c r="T131"/>
      <c r="U131"/>
    </row>
    <row r="132" spans="5:21">
      <c r="E132" s="106"/>
      <c r="F132"/>
      <c r="G132"/>
      <c r="Q132"/>
      <c r="T132"/>
      <c r="U132"/>
    </row>
    <row r="133" spans="5:21">
      <c r="E133" s="106"/>
      <c r="F133"/>
      <c r="G133"/>
      <c r="Q133"/>
      <c r="T133"/>
      <c r="U133"/>
    </row>
    <row r="134" spans="5:21">
      <c r="E134" s="106"/>
      <c r="F134"/>
      <c r="G134"/>
      <c r="Q134"/>
      <c r="T134"/>
      <c r="U134"/>
    </row>
    <row r="135" spans="5:21">
      <c r="E135" s="106"/>
      <c r="F135"/>
      <c r="G135"/>
      <c r="Q135"/>
      <c r="T135"/>
      <c r="U135"/>
    </row>
    <row r="136" spans="5:21">
      <c r="E136" s="106"/>
      <c r="F136"/>
      <c r="G136"/>
      <c r="Q136"/>
      <c r="T136"/>
      <c r="U136"/>
    </row>
    <row r="137" spans="5:21">
      <c r="E137" s="106"/>
      <c r="F137"/>
      <c r="G137"/>
      <c r="Q137"/>
      <c r="T137"/>
      <c r="U137"/>
    </row>
    <row r="138" spans="5:21">
      <c r="E138" s="106"/>
      <c r="F138"/>
      <c r="G138"/>
      <c r="Q138"/>
      <c r="T138"/>
      <c r="U138"/>
    </row>
    <row r="139" spans="5:21">
      <c r="E139" s="106"/>
      <c r="F139"/>
      <c r="G139"/>
      <c r="Q139"/>
      <c r="T139"/>
      <c r="U139"/>
    </row>
    <row r="140" spans="5:21">
      <c r="E140" s="106"/>
      <c r="F140"/>
      <c r="G140"/>
      <c r="Q140"/>
      <c r="T140"/>
      <c r="U140"/>
    </row>
    <row r="141" spans="5:21">
      <c r="E141" s="106"/>
      <c r="F141"/>
      <c r="G141"/>
      <c r="Q141"/>
      <c r="T141"/>
      <c r="U141"/>
    </row>
    <row r="142" spans="5:21">
      <c r="E142" s="106"/>
      <c r="F142"/>
      <c r="G142"/>
      <c r="Q142"/>
      <c r="T142"/>
      <c r="U142"/>
    </row>
    <row r="143" spans="5:21">
      <c r="E143" s="106"/>
      <c r="F143"/>
      <c r="G143"/>
      <c r="Q143"/>
      <c r="T143"/>
      <c r="U143"/>
    </row>
    <row r="144" spans="5:21">
      <c r="E144" s="106"/>
      <c r="F144"/>
      <c r="G144"/>
      <c r="Q144"/>
      <c r="T144"/>
      <c r="U144"/>
    </row>
    <row r="145" spans="5:21">
      <c r="E145" s="106"/>
      <c r="F145"/>
      <c r="G145"/>
      <c r="Q145"/>
      <c r="T145"/>
      <c r="U145"/>
    </row>
    <row r="146" spans="5:21">
      <c r="E146" s="106"/>
      <c r="F146"/>
      <c r="G146"/>
      <c r="Q146"/>
      <c r="T146"/>
      <c r="U146"/>
    </row>
    <row r="147" spans="5:21">
      <c r="E147" s="106"/>
      <c r="F147"/>
      <c r="G147"/>
      <c r="Q147"/>
      <c r="T147"/>
      <c r="U147"/>
    </row>
    <row r="148" spans="5:21">
      <c r="E148" s="106"/>
      <c r="F148"/>
      <c r="G148"/>
      <c r="Q148"/>
      <c r="T148"/>
      <c r="U148"/>
    </row>
    <row r="149" spans="5:21">
      <c r="E149" s="106"/>
      <c r="F149"/>
      <c r="G149"/>
      <c r="Q149"/>
      <c r="T149"/>
      <c r="U149"/>
    </row>
    <row r="150" spans="5:21">
      <c r="E150" s="106"/>
      <c r="F150"/>
      <c r="G150"/>
      <c r="Q150"/>
      <c r="T150"/>
      <c r="U150"/>
    </row>
    <row r="151" spans="5:21">
      <c r="E151" s="106"/>
      <c r="F151"/>
      <c r="G151"/>
      <c r="Q151"/>
      <c r="T151"/>
      <c r="U151"/>
    </row>
    <row r="152" spans="5:21">
      <c r="E152" s="106"/>
      <c r="F152"/>
      <c r="G152"/>
      <c r="Q152"/>
      <c r="T152"/>
      <c r="U152"/>
    </row>
    <row r="153" spans="5:21">
      <c r="E153" s="106"/>
      <c r="F153"/>
      <c r="G153"/>
      <c r="Q153"/>
      <c r="T153"/>
      <c r="U153"/>
    </row>
    <row r="154" spans="5:21">
      <c r="E154" s="106"/>
      <c r="F154"/>
      <c r="G154"/>
      <c r="Q154"/>
      <c r="T154"/>
      <c r="U154"/>
    </row>
    <row r="155" spans="5:21">
      <c r="E155" s="106"/>
      <c r="F155"/>
      <c r="G155"/>
      <c r="Q155"/>
      <c r="T155"/>
      <c r="U155"/>
    </row>
    <row r="156" spans="5:21">
      <c r="E156" s="106"/>
      <c r="F156"/>
      <c r="G156"/>
      <c r="Q156"/>
      <c r="T156"/>
      <c r="U156"/>
    </row>
    <row r="157" spans="5:21">
      <c r="E157" s="106"/>
      <c r="F157"/>
      <c r="G157"/>
      <c r="Q157"/>
      <c r="T157"/>
      <c r="U157"/>
    </row>
    <row r="158" spans="5:21">
      <c r="E158" s="106"/>
      <c r="F158"/>
      <c r="G158"/>
      <c r="Q158"/>
      <c r="T158"/>
      <c r="U158"/>
    </row>
    <row r="159" spans="5:21">
      <c r="E159" s="106"/>
      <c r="F159"/>
      <c r="G159"/>
      <c r="Q159"/>
      <c r="T159"/>
      <c r="U159"/>
    </row>
    <row r="160" spans="5:21">
      <c r="E160" s="106"/>
      <c r="F160"/>
      <c r="G160"/>
      <c r="Q160"/>
      <c r="T160"/>
      <c r="U160"/>
    </row>
    <row r="161" spans="5:21">
      <c r="E161" s="106"/>
      <c r="F161"/>
      <c r="G161"/>
      <c r="Q161"/>
      <c r="T161"/>
      <c r="U161"/>
    </row>
    <row r="162" spans="5:21">
      <c r="E162" s="106"/>
      <c r="F162"/>
      <c r="G162"/>
      <c r="Q162"/>
      <c r="T162"/>
      <c r="U162"/>
    </row>
    <row r="163" spans="5:21">
      <c r="E163" s="106"/>
      <c r="F163"/>
      <c r="G163"/>
      <c r="Q163"/>
      <c r="T163"/>
      <c r="U163"/>
    </row>
    <row r="164" spans="5:21">
      <c r="E164" s="106"/>
      <c r="F164"/>
      <c r="G164"/>
      <c r="Q164"/>
      <c r="T164"/>
      <c r="U164"/>
    </row>
    <row r="165" spans="5:21">
      <c r="E165" s="106"/>
      <c r="F165"/>
      <c r="G165"/>
      <c r="Q165"/>
      <c r="T165"/>
      <c r="U165"/>
    </row>
  </sheetData>
  <printOptions horizontalCentered="1"/>
  <pageMargins left="0.15748031496063" right="0.15748031496063" top="0.511811023622047" bottom="0.55118110236220497" header="0.15748031496063" footer="0.196850393700787"/>
  <pageSetup paperSize="9" scale="64" orientation="landscape" r:id="rId1"/>
  <headerFooter alignWithMargins="0">
    <oddFooter xml:space="preserve">&amp;LMoov Bénin&amp;C&amp;P/&amp;N&amp;RTBG &amp;D </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DN38"/>
  <sheetViews>
    <sheetView showGridLines="0" view="pageBreakPreview" zoomScale="80" zoomScaleSheetLayoutView="80" workbookViewId="0">
      <pane xSplit="2" ySplit="4" topLeftCell="C5" activePane="bottomRight" state="frozen"/>
      <selection pane="bottomRight" activeCell="CZ28" sqref="CZ28"/>
      <selection pane="bottomLeft" sqref="A1:XFD1048576"/>
      <selection pane="topRight" sqref="A1:XFD1048576"/>
    </sheetView>
  </sheetViews>
  <sheetFormatPr defaultColWidth="11.42578125" defaultRowHeight="12.75" outlineLevelCol="1"/>
  <cols>
    <col min="1" max="1" width="1.140625" style="1" customWidth="1"/>
    <col min="2" max="2" width="28.140625" style="1" customWidth="1"/>
    <col min="3" max="3" width="1.140625" style="1" customWidth="1"/>
    <col min="4" max="5" width="9.5703125" style="1" customWidth="1"/>
    <col min="6" max="6" width="8.5703125" style="1" customWidth="1"/>
    <col min="7" max="8" width="7.85546875" style="1" customWidth="1"/>
    <col min="9" max="9" width="1.140625" style="1" customWidth="1"/>
    <col min="10" max="11" width="9.5703125" style="1" hidden="1" customWidth="1" outlineLevel="1"/>
    <col min="12" max="13" width="8.140625" style="1" hidden="1" customWidth="1" outlineLevel="1"/>
    <col min="14" max="14" width="9.5703125" style="1" hidden="1" customWidth="1" outlineLevel="1"/>
    <col min="15" max="15" width="1.42578125" style="1" hidden="1" customWidth="1" outlineLevel="1" collapsed="1"/>
    <col min="16" max="18" width="9.5703125" style="1" hidden="1" customWidth="1" outlineLevel="1"/>
    <col min="19" max="20" width="8.85546875" style="1" hidden="1" customWidth="1" outlineLevel="1"/>
    <col min="21" max="21" width="8.140625" style="1" hidden="1" customWidth="1" outlineLevel="1"/>
    <col min="22" max="22" width="9.5703125" style="1" hidden="1" customWidth="1" outlineLevel="1"/>
    <col min="23" max="23" width="1.85546875" style="1" hidden="1" customWidth="1" outlineLevel="1"/>
    <col min="24" max="26" width="9.5703125" style="1" hidden="1" customWidth="1" outlineLevel="1"/>
    <col min="27" max="28" width="8.85546875" style="1" hidden="1" customWidth="1" outlineLevel="1"/>
    <col min="29" max="29" width="8.140625" style="1" hidden="1" customWidth="1" outlineLevel="1"/>
    <col min="30" max="30" width="9.5703125" style="1" hidden="1" customWidth="1" outlineLevel="1"/>
    <col min="31" max="31" width="1" style="1" hidden="1" customWidth="1" outlineLevel="1"/>
    <col min="32" max="34" width="9.5703125" style="1" hidden="1" customWidth="1" outlineLevel="1"/>
    <col min="35" max="36" width="8.85546875" style="1" hidden="1" customWidth="1" outlineLevel="1"/>
    <col min="37" max="37" width="8.140625" style="1" hidden="1" customWidth="1" outlineLevel="1"/>
    <col min="38" max="38" width="9.5703125" style="1" hidden="1" customWidth="1" outlineLevel="1"/>
    <col min="39" max="39" width="1" style="1" hidden="1" customWidth="1" outlineLevel="1" collapsed="1"/>
    <col min="40" max="42" width="9.5703125" style="1" hidden="1" customWidth="1" outlineLevel="1"/>
    <col min="43" max="44" width="8.85546875" style="1" hidden="1" customWidth="1" outlineLevel="1"/>
    <col min="45" max="45" width="8.140625" style="1" hidden="1" customWidth="1" outlineLevel="1"/>
    <col min="46" max="46" width="9.5703125" style="1" hidden="1" customWidth="1" outlineLevel="1"/>
    <col min="47" max="47" width="1" style="1" hidden="1" customWidth="1" outlineLevel="1" collapsed="1"/>
    <col min="48" max="50" width="9.5703125" style="1" hidden="1" customWidth="1" outlineLevel="1"/>
    <col min="51" max="52" width="8.85546875" style="1" hidden="1" customWidth="1" outlineLevel="1"/>
    <col min="53" max="53" width="8.140625" style="1" hidden="1" customWidth="1" outlineLevel="1"/>
    <col min="54" max="54" width="9.5703125" style="1" hidden="1" customWidth="1" outlineLevel="1"/>
    <col min="55" max="55" width="1.85546875" style="1" hidden="1" customWidth="1" outlineLevel="1"/>
    <col min="56" max="58" width="9.5703125" style="1" hidden="1" customWidth="1" outlineLevel="1"/>
    <col min="59" max="60" width="8.85546875" style="1" hidden="1" customWidth="1" outlineLevel="1"/>
    <col min="61" max="61" width="8.140625" style="1" hidden="1" customWidth="1" outlineLevel="1"/>
    <col min="62" max="62" width="9.5703125" style="1" hidden="1" customWidth="1" outlineLevel="1"/>
    <col min="63" max="63" width="1.42578125" style="1" hidden="1" customWidth="1" outlineLevel="1" collapsed="1"/>
    <col min="64" max="66" width="9.5703125" style="1" hidden="1" customWidth="1" outlineLevel="1"/>
    <col min="67" max="68" width="8.85546875" style="1" hidden="1" customWidth="1" outlineLevel="1"/>
    <col min="69" max="69" width="8.140625" style="1" hidden="1" customWidth="1" outlineLevel="1"/>
    <col min="70" max="70" width="9.5703125" style="1" hidden="1" customWidth="1" outlineLevel="1"/>
    <col min="71" max="71" width="1.140625" style="1" hidden="1" customWidth="1" outlineLevel="1" collapsed="1"/>
    <col min="72" max="74" width="9.5703125" style="1" hidden="1" customWidth="1" outlineLevel="1"/>
    <col min="75" max="76" width="8.85546875" style="1" hidden="1" customWidth="1" outlineLevel="1"/>
    <col min="77" max="77" width="8.140625" style="1" hidden="1" customWidth="1" outlineLevel="1"/>
    <col min="78" max="78" width="9.5703125" style="1" hidden="1" customWidth="1" outlineLevel="1"/>
    <col min="79" max="79" width="1.140625" style="1" hidden="1" customWidth="1" outlineLevel="1" collapsed="1"/>
    <col min="80" max="82" width="9.5703125" style="1" hidden="1" customWidth="1" outlineLevel="1"/>
    <col min="83" max="84" width="8.85546875" style="1" hidden="1" customWidth="1" outlineLevel="1"/>
    <col min="85" max="85" width="8.140625" style="1" hidden="1" customWidth="1" outlineLevel="1"/>
    <col min="86" max="86" width="9.5703125" style="1" hidden="1" customWidth="1" outlineLevel="1"/>
    <col min="87" max="87" width="1.85546875" style="1" hidden="1" customWidth="1" outlineLevel="1" collapsed="1"/>
    <col min="88" max="88" width="9.5703125" style="1" hidden="1" customWidth="1" outlineLevel="1" collapsed="1"/>
    <col min="89" max="90" width="9.5703125" style="1" hidden="1" customWidth="1" outlineLevel="1"/>
    <col min="91" max="91" width="8.85546875" style="1" hidden="1" customWidth="1" outlineLevel="1" collapsed="1"/>
    <col min="92" max="92" width="8.85546875" style="1" hidden="1" customWidth="1" outlineLevel="1"/>
    <col min="93" max="93" width="8.140625" style="1" hidden="1" customWidth="1" outlineLevel="1" collapsed="1"/>
    <col min="94" max="94" width="9.5703125" style="1" hidden="1" customWidth="1" outlineLevel="1"/>
    <col min="95" max="95" width="1.85546875" style="1" hidden="1" customWidth="1" outlineLevel="1"/>
    <col min="96" max="96" width="8.140625" style="1" customWidth="1" collapsed="1"/>
    <col min="97" max="97" width="8.140625" style="1" customWidth="1"/>
    <col min="98" max="98" width="8.140625" style="1" hidden="1" customWidth="1" outlineLevel="1"/>
    <col min="99" max="99" width="9.140625" style="1" customWidth="1" collapsed="1"/>
    <col min="100" max="100" width="9.140625" style="1" hidden="1" customWidth="1" outlineLevel="1"/>
    <col min="101" max="101" width="8.140625" style="1" customWidth="1" collapsed="1"/>
    <col min="102" max="102" width="8.140625" style="1" customWidth="1"/>
    <col min="103" max="103" width="1" style="1" customWidth="1"/>
    <col min="104" max="104" width="10.42578125" style="1" customWidth="1"/>
    <col min="105" max="107" width="10.42578125" style="1" hidden="1" customWidth="1" outlineLevel="1"/>
    <col min="108" max="108" width="11" style="1" customWidth="1" collapsed="1"/>
    <col min="109" max="109" width="9" style="68" hidden="1" customWidth="1" outlineLevel="1"/>
    <col min="110" max="113" width="9" style="1" hidden="1" customWidth="1" outlineLevel="1"/>
    <col min="114" max="114" width="9" style="1" customWidth="1" collapsed="1"/>
    <col min="115" max="117" width="9" style="1" hidden="1" customWidth="1" outlineLevel="1"/>
    <col min="118" max="118" width="1.42578125" style="1" customWidth="1" collapsed="1"/>
    <col min="119" max="16384" width="11.42578125" style="1"/>
  </cols>
  <sheetData>
    <row r="1" spans="2:118" ht="21" thickBot="1">
      <c r="B1" s="187" t="s">
        <v>393</v>
      </c>
      <c r="D1" s="463"/>
      <c r="E1" s="463"/>
      <c r="F1" s="463"/>
      <c r="G1" s="463"/>
      <c r="H1" s="463"/>
      <c r="J1" s="463"/>
      <c r="K1" s="463"/>
      <c r="L1" s="463"/>
      <c r="M1" s="463"/>
      <c r="N1" s="463"/>
      <c r="P1" s="463"/>
      <c r="Q1" s="463"/>
      <c r="R1" s="463"/>
      <c r="S1" s="463"/>
      <c r="T1" s="463"/>
      <c r="U1" s="463"/>
      <c r="V1" s="463"/>
      <c r="X1" s="463"/>
      <c r="Y1" s="463"/>
      <c r="Z1" s="463"/>
      <c r="AA1" s="463"/>
      <c r="AB1" s="463"/>
      <c r="AC1" s="463"/>
      <c r="AD1" s="463"/>
      <c r="AF1" s="463"/>
      <c r="AG1" s="463"/>
      <c r="AH1" s="463"/>
      <c r="AI1" s="463"/>
      <c r="AJ1" s="463"/>
      <c r="AK1" s="463"/>
      <c r="AL1" s="463"/>
      <c r="AN1" s="463"/>
      <c r="AO1" s="463"/>
      <c r="AP1" s="463"/>
      <c r="AQ1" s="463"/>
      <c r="AR1" s="463"/>
      <c r="AS1" s="463"/>
      <c r="AT1" s="463"/>
      <c r="AV1" s="463"/>
      <c r="AW1" s="463"/>
      <c r="AX1" s="463"/>
      <c r="AY1" s="463"/>
      <c r="AZ1" s="463"/>
      <c r="BA1" s="463"/>
      <c r="BB1" s="463"/>
      <c r="BD1" s="463"/>
      <c r="BE1" s="463"/>
      <c r="BF1" s="463"/>
      <c r="BG1" s="463"/>
      <c r="BH1" s="463"/>
      <c r="BI1" s="463"/>
      <c r="BJ1" s="463"/>
      <c r="BL1" s="463"/>
      <c r="BM1" s="463"/>
      <c r="BN1" s="463"/>
      <c r="BO1" s="463"/>
      <c r="BP1" s="463"/>
      <c r="BQ1" s="463"/>
      <c r="BR1" s="463"/>
      <c r="BT1" s="463"/>
      <c r="BU1" s="463"/>
      <c r="BV1" s="463"/>
      <c r="BW1" s="463"/>
      <c r="BX1" s="463"/>
      <c r="BY1" s="463"/>
      <c r="BZ1" s="463"/>
      <c r="CB1" s="463"/>
      <c r="CC1" s="463"/>
      <c r="CD1" s="463"/>
      <c r="CE1" s="463"/>
      <c r="CF1" s="463"/>
      <c r="CG1" s="463"/>
      <c r="CH1" s="463"/>
      <c r="CJ1" s="463"/>
      <c r="CK1" s="463"/>
      <c r="CL1" s="463"/>
      <c r="CM1" s="463"/>
      <c r="CN1" s="463"/>
      <c r="CO1" s="463"/>
      <c r="CP1" s="463"/>
      <c r="CR1" s="463"/>
      <c r="CS1" s="463"/>
      <c r="CT1" s="463"/>
      <c r="CU1" s="463"/>
      <c r="CV1" s="463"/>
      <c r="CW1" s="463"/>
      <c r="CX1" s="463"/>
      <c r="CZ1" s="463"/>
      <c r="DA1" s="463"/>
      <c r="DB1" s="463"/>
      <c r="DC1" s="463"/>
      <c r="DD1" s="463"/>
      <c r="DE1" s="463"/>
      <c r="DF1" s="463"/>
      <c r="DG1" s="463"/>
      <c r="DH1" s="463"/>
      <c r="DI1" s="463"/>
      <c r="DJ1" s="463"/>
      <c r="DK1" s="463"/>
      <c r="DL1" s="463"/>
      <c r="DM1" s="463"/>
    </row>
    <row r="2" spans="2:118" ht="6" customHeight="1">
      <c r="DE2" s="1"/>
    </row>
    <row r="3" spans="2:118" s="215" customFormat="1">
      <c r="D3" s="2175" t="s">
        <v>128</v>
      </c>
      <c r="E3" s="2175"/>
      <c r="F3" s="2175"/>
      <c r="G3" s="2175"/>
      <c r="H3" s="2175"/>
      <c r="J3" s="2188" t="s">
        <v>129</v>
      </c>
      <c r="K3" s="2188"/>
      <c r="L3" s="2188"/>
      <c r="M3" s="2188"/>
      <c r="N3" s="2188"/>
      <c r="P3" s="2188" t="s">
        <v>130</v>
      </c>
      <c r="Q3" s="2188"/>
      <c r="R3" s="2188"/>
      <c r="S3" s="2188"/>
      <c r="T3" s="2188"/>
      <c r="U3" s="2188"/>
      <c r="V3" s="2188"/>
      <c r="X3" s="2188" t="s">
        <v>131</v>
      </c>
      <c r="Y3" s="2188"/>
      <c r="Z3" s="2188"/>
      <c r="AA3" s="2188"/>
      <c r="AB3" s="2188"/>
      <c r="AC3" s="2188"/>
      <c r="AD3" s="2188"/>
      <c r="AF3" s="2188" t="s">
        <v>71</v>
      </c>
      <c r="AG3" s="2188"/>
      <c r="AH3" s="2188"/>
      <c r="AI3" s="2188"/>
      <c r="AJ3" s="2188"/>
      <c r="AK3" s="2188"/>
      <c r="AL3" s="2188"/>
      <c r="AN3" s="2188" t="s">
        <v>72</v>
      </c>
      <c r="AO3" s="2188"/>
      <c r="AP3" s="2188"/>
      <c r="AQ3" s="2188"/>
      <c r="AR3" s="2188"/>
      <c r="AS3" s="2188"/>
      <c r="AT3" s="2188"/>
      <c r="AV3" s="2188" t="s">
        <v>132</v>
      </c>
      <c r="AW3" s="2188"/>
      <c r="AX3" s="2188"/>
      <c r="AY3" s="2188"/>
      <c r="AZ3" s="2188"/>
      <c r="BA3" s="2188"/>
      <c r="BB3" s="2188"/>
      <c r="BD3" s="2188" t="s">
        <v>74</v>
      </c>
      <c r="BE3" s="2188"/>
      <c r="BF3" s="2188"/>
      <c r="BG3" s="2188"/>
      <c r="BH3" s="2188"/>
      <c r="BI3" s="2188"/>
      <c r="BJ3" s="2188"/>
      <c r="BL3" s="2188" t="s">
        <v>166</v>
      </c>
      <c r="BM3" s="2188"/>
      <c r="BN3" s="2188"/>
      <c r="BO3" s="2188"/>
      <c r="BP3" s="2188"/>
      <c r="BQ3" s="2188"/>
      <c r="BR3" s="2188"/>
      <c r="BT3" s="2188" t="s">
        <v>167</v>
      </c>
      <c r="BU3" s="2188"/>
      <c r="BV3" s="2188"/>
      <c r="BW3" s="2188"/>
      <c r="BX3" s="2188"/>
      <c r="BY3" s="2188"/>
      <c r="BZ3" s="2188"/>
      <c r="CB3" s="2188" t="s">
        <v>168</v>
      </c>
      <c r="CC3" s="2188"/>
      <c r="CD3" s="2188"/>
      <c r="CE3" s="2188"/>
      <c r="CF3" s="2188"/>
      <c r="CG3" s="2188"/>
      <c r="CH3" s="2188"/>
      <c r="CJ3" s="2188" t="s">
        <v>169</v>
      </c>
      <c r="CK3" s="2188"/>
      <c r="CL3" s="2188"/>
      <c r="CM3" s="2188"/>
      <c r="CN3" s="2188"/>
      <c r="CO3" s="2188"/>
      <c r="CP3" s="2188"/>
      <c r="CR3" s="2175" t="s">
        <v>394</v>
      </c>
      <c r="CS3" s="2175"/>
      <c r="CT3" s="2175"/>
      <c r="CU3" s="2175"/>
      <c r="CV3" s="2175"/>
      <c r="CW3" s="2175"/>
      <c r="CX3" s="2175"/>
      <c r="CY3" s="2175"/>
      <c r="CZ3" s="2187" t="s">
        <v>89</v>
      </c>
      <c r="DA3" s="2187"/>
      <c r="DB3" s="2187"/>
      <c r="DC3" s="2187"/>
      <c r="DD3" s="2187"/>
      <c r="DE3" s="2187"/>
      <c r="DF3" s="2187"/>
      <c r="DG3" s="2187"/>
      <c r="DH3" s="2187"/>
      <c r="DI3" s="2187"/>
      <c r="DJ3" s="2187"/>
      <c r="DK3" s="2187"/>
      <c r="DL3" s="2187"/>
      <c r="DM3" s="2187"/>
    </row>
    <row r="4" spans="2:118" s="217" customFormat="1" ht="27.75" customHeight="1">
      <c r="B4" s="217" t="s">
        <v>81</v>
      </c>
      <c r="D4" s="219" t="s">
        <v>395</v>
      </c>
      <c r="E4" s="220" t="s">
        <v>396</v>
      </c>
      <c r="F4" s="220" t="s">
        <v>397</v>
      </c>
      <c r="G4" s="220" t="s">
        <v>398</v>
      </c>
      <c r="H4" s="221" t="s">
        <v>191</v>
      </c>
      <c r="J4" s="219" t="s">
        <v>395</v>
      </c>
      <c r="K4" s="220" t="s">
        <v>396</v>
      </c>
      <c r="L4" s="220" t="s">
        <v>397</v>
      </c>
      <c r="M4" s="220" t="s">
        <v>398</v>
      </c>
      <c r="N4" s="221" t="s">
        <v>191</v>
      </c>
      <c r="P4" s="219" t="s">
        <v>395</v>
      </c>
      <c r="Q4" s="220" t="s">
        <v>396</v>
      </c>
      <c r="R4" s="220" t="s">
        <v>399</v>
      </c>
      <c r="S4" s="220" t="s">
        <v>186</v>
      </c>
      <c r="T4" s="220" t="s">
        <v>187</v>
      </c>
      <c r="U4" s="220" t="s">
        <v>398</v>
      </c>
      <c r="V4" s="221" t="s">
        <v>191</v>
      </c>
      <c r="X4" s="219" t="s">
        <v>395</v>
      </c>
      <c r="Y4" s="220" t="s">
        <v>396</v>
      </c>
      <c r="Z4" s="220" t="s">
        <v>399</v>
      </c>
      <c r="AA4" s="220" t="s">
        <v>186</v>
      </c>
      <c r="AB4" s="220" t="s">
        <v>187</v>
      </c>
      <c r="AC4" s="220" t="s">
        <v>398</v>
      </c>
      <c r="AD4" s="221" t="s">
        <v>191</v>
      </c>
      <c r="AF4" s="219" t="s">
        <v>395</v>
      </c>
      <c r="AG4" s="220" t="s">
        <v>396</v>
      </c>
      <c r="AH4" s="220" t="s">
        <v>399</v>
      </c>
      <c r="AI4" s="220" t="s">
        <v>186</v>
      </c>
      <c r="AJ4" s="220" t="s">
        <v>187</v>
      </c>
      <c r="AK4" s="220" t="s">
        <v>398</v>
      </c>
      <c r="AL4" s="221" t="s">
        <v>191</v>
      </c>
      <c r="AN4" s="219" t="s">
        <v>395</v>
      </c>
      <c r="AO4" s="220" t="s">
        <v>396</v>
      </c>
      <c r="AP4" s="220" t="s">
        <v>400</v>
      </c>
      <c r="AQ4" s="220" t="s">
        <v>186</v>
      </c>
      <c r="AR4" s="220" t="s">
        <v>188</v>
      </c>
      <c r="AS4" s="220" t="s">
        <v>398</v>
      </c>
      <c r="AT4" s="221" t="s">
        <v>191</v>
      </c>
      <c r="AV4" s="219" t="s">
        <v>395</v>
      </c>
      <c r="AW4" s="220" t="s">
        <v>396</v>
      </c>
      <c r="AX4" s="220" t="s">
        <v>400</v>
      </c>
      <c r="AY4" s="220" t="s">
        <v>186</v>
      </c>
      <c r="AZ4" s="220" t="s">
        <v>188</v>
      </c>
      <c r="BA4" s="220" t="s">
        <v>398</v>
      </c>
      <c r="BB4" s="221" t="s">
        <v>191</v>
      </c>
      <c r="BD4" s="219" t="s">
        <v>395</v>
      </c>
      <c r="BE4" s="220" t="s">
        <v>396</v>
      </c>
      <c r="BF4" s="220" t="s">
        <v>400</v>
      </c>
      <c r="BG4" s="220" t="s">
        <v>186</v>
      </c>
      <c r="BH4" s="220" t="s">
        <v>188</v>
      </c>
      <c r="BI4" s="220" t="s">
        <v>398</v>
      </c>
      <c r="BJ4" s="221" t="s">
        <v>191</v>
      </c>
      <c r="BL4" s="219" t="s">
        <v>395</v>
      </c>
      <c r="BM4" s="220" t="s">
        <v>396</v>
      </c>
      <c r="BN4" s="220" t="s">
        <v>401</v>
      </c>
      <c r="BO4" s="220" t="s">
        <v>186</v>
      </c>
      <c r="BP4" s="220" t="s">
        <v>189</v>
      </c>
      <c r="BQ4" s="220" t="s">
        <v>398</v>
      </c>
      <c r="BR4" s="221" t="s">
        <v>191</v>
      </c>
      <c r="BT4" s="219" t="s">
        <v>395</v>
      </c>
      <c r="BU4" s="220" t="s">
        <v>396</v>
      </c>
      <c r="BV4" s="220" t="s">
        <v>401</v>
      </c>
      <c r="BW4" s="220" t="s">
        <v>186</v>
      </c>
      <c r="BX4" s="220" t="s">
        <v>189</v>
      </c>
      <c r="BY4" s="220" t="s">
        <v>398</v>
      </c>
      <c r="BZ4" s="221" t="s">
        <v>191</v>
      </c>
      <c r="CB4" s="219" t="s">
        <v>395</v>
      </c>
      <c r="CC4" s="220" t="s">
        <v>396</v>
      </c>
      <c r="CD4" s="220" t="s">
        <v>401</v>
      </c>
      <c r="CE4" s="220" t="s">
        <v>186</v>
      </c>
      <c r="CF4" s="220" t="s">
        <v>189</v>
      </c>
      <c r="CG4" s="220" t="s">
        <v>398</v>
      </c>
      <c r="CH4" s="221" t="s">
        <v>191</v>
      </c>
      <c r="CJ4" s="219" t="s">
        <v>395</v>
      </c>
      <c r="CK4" s="220" t="s">
        <v>396</v>
      </c>
      <c r="CL4" s="220" t="s">
        <v>401</v>
      </c>
      <c r="CM4" s="220" t="s">
        <v>186</v>
      </c>
      <c r="CN4" s="220" t="s">
        <v>189</v>
      </c>
      <c r="CO4" s="220" t="s">
        <v>398</v>
      </c>
      <c r="CP4" s="221" t="s">
        <v>191</v>
      </c>
      <c r="CR4" s="219" t="s">
        <v>395</v>
      </c>
      <c r="CS4" s="220" t="s">
        <v>396</v>
      </c>
      <c r="CT4" s="220" t="s">
        <v>401</v>
      </c>
      <c r="CU4" s="220" t="s">
        <v>186</v>
      </c>
      <c r="CV4" s="220" t="s">
        <v>189</v>
      </c>
      <c r="CW4" s="220" t="s">
        <v>398</v>
      </c>
      <c r="CX4" s="221" t="s">
        <v>191</v>
      </c>
      <c r="CZ4" s="219" t="s">
        <v>402</v>
      </c>
      <c r="DA4" s="220" t="s">
        <v>399</v>
      </c>
      <c r="DB4" s="220" t="s">
        <v>400</v>
      </c>
      <c r="DC4" s="220" t="s">
        <v>401</v>
      </c>
      <c r="DD4" s="220" t="s">
        <v>403</v>
      </c>
      <c r="DE4" s="220" t="s">
        <v>404</v>
      </c>
      <c r="DF4" s="220" t="s">
        <v>405</v>
      </c>
      <c r="DG4" s="220" t="s">
        <v>406</v>
      </c>
      <c r="DH4" s="220" t="s">
        <v>407</v>
      </c>
      <c r="DI4" s="220" t="s">
        <v>408</v>
      </c>
      <c r="DJ4" s="220" t="s">
        <v>409</v>
      </c>
      <c r="DK4" s="220" t="s">
        <v>410</v>
      </c>
      <c r="DL4" s="220" t="s">
        <v>411</v>
      </c>
      <c r="DM4" s="221" t="s">
        <v>412</v>
      </c>
      <c r="DN4" s="616"/>
    </row>
    <row r="5" spans="2:118" ht="5.25" customHeight="1">
      <c r="DE5" s="1"/>
    </row>
    <row r="6" spans="2:118" s="50" customFormat="1">
      <c r="B6" s="464" t="s">
        <v>94</v>
      </c>
      <c r="C6" s="51"/>
      <c r="D6" s="468"/>
      <c r="E6" s="469"/>
      <c r="F6" s="469"/>
      <c r="G6" s="469"/>
      <c r="H6" s="470"/>
      <c r="I6" s="51"/>
      <c r="J6" s="468"/>
      <c r="K6" s="469"/>
      <c r="L6" s="469"/>
      <c r="M6" s="469"/>
      <c r="N6" s="470"/>
      <c r="O6" s="51"/>
      <c r="P6" s="468"/>
      <c r="Q6" s="469"/>
      <c r="R6" s="469"/>
      <c r="S6" s="469"/>
      <c r="T6" s="469"/>
      <c r="U6" s="469"/>
      <c r="V6" s="470"/>
      <c r="W6" s="51"/>
      <c r="X6" s="468"/>
      <c r="Y6" s="469"/>
      <c r="Z6" s="469"/>
      <c r="AA6" s="469"/>
      <c r="AB6" s="469"/>
      <c r="AC6" s="469"/>
      <c r="AD6" s="470"/>
      <c r="AE6" s="51"/>
      <c r="AF6" s="468"/>
      <c r="AG6" s="469"/>
      <c r="AH6" s="469"/>
      <c r="AI6" s="469"/>
      <c r="AJ6" s="469"/>
      <c r="AK6" s="469"/>
      <c r="AL6" s="470"/>
      <c r="AM6" s="51"/>
      <c r="AN6" s="468"/>
      <c r="AO6" s="469"/>
      <c r="AP6" s="469"/>
      <c r="AQ6" s="469"/>
      <c r="AR6" s="469"/>
      <c r="AS6" s="469"/>
      <c r="AT6" s="470"/>
      <c r="AU6" s="51"/>
      <c r="AV6" s="468"/>
      <c r="AW6" s="469"/>
      <c r="AX6" s="469"/>
      <c r="AY6" s="469"/>
      <c r="AZ6" s="469"/>
      <c r="BA6" s="469"/>
      <c r="BB6" s="470"/>
      <c r="BC6" s="51"/>
      <c r="BD6" s="468"/>
      <c r="BE6" s="469"/>
      <c r="BF6" s="469"/>
      <c r="BG6" s="469"/>
      <c r="BH6" s="469"/>
      <c r="BI6" s="469"/>
      <c r="BJ6" s="470"/>
      <c r="BK6" s="51"/>
      <c r="BL6" s="468"/>
      <c r="BM6" s="469"/>
      <c r="BN6" s="469"/>
      <c r="BO6" s="469"/>
      <c r="BP6" s="469"/>
      <c r="BQ6" s="469"/>
      <c r="BR6" s="470"/>
      <c r="BS6" s="51"/>
      <c r="BT6" s="468"/>
      <c r="BU6" s="469"/>
      <c r="BV6" s="469"/>
      <c r="BW6" s="469"/>
      <c r="BX6" s="469"/>
      <c r="BY6" s="469"/>
      <c r="BZ6" s="470"/>
      <c r="CA6" s="51"/>
      <c r="CB6" s="468"/>
      <c r="CC6" s="469"/>
      <c r="CD6" s="469"/>
      <c r="CE6" s="469"/>
      <c r="CF6" s="469"/>
      <c r="CG6" s="469"/>
      <c r="CH6" s="470"/>
      <c r="CI6" s="51"/>
      <c r="CJ6" s="468"/>
      <c r="CK6" s="469"/>
      <c r="CL6" s="469"/>
      <c r="CM6" s="469"/>
      <c r="CN6" s="469"/>
      <c r="CO6" s="469"/>
      <c r="CP6" s="470"/>
      <c r="CQ6" s="51"/>
      <c r="CR6" s="468"/>
      <c r="CS6" s="469"/>
      <c r="CT6" s="469"/>
      <c r="CU6" s="469"/>
      <c r="CV6" s="469"/>
      <c r="CW6" s="469"/>
      <c r="CX6" s="470"/>
      <c r="CY6" s="51"/>
      <c r="CZ6" s="468"/>
      <c r="DA6" s="469"/>
      <c r="DB6" s="469"/>
      <c r="DC6" s="469"/>
      <c r="DD6" s="469"/>
      <c r="DE6" s="469"/>
      <c r="DF6" s="469"/>
      <c r="DG6" s="469"/>
      <c r="DH6" s="469"/>
      <c r="DI6" s="469"/>
      <c r="DJ6" s="542"/>
      <c r="DK6" s="542"/>
      <c r="DL6" s="542"/>
      <c r="DM6" s="470"/>
      <c r="DN6" s="617"/>
    </row>
    <row r="7" spans="2:118">
      <c r="B7" s="465"/>
      <c r="C7" s="49"/>
      <c r="D7" s="471"/>
      <c r="E7" s="49"/>
      <c r="F7" s="49"/>
      <c r="G7" s="49"/>
      <c r="H7" s="461"/>
      <c r="I7" s="49"/>
      <c r="J7" s="471"/>
      <c r="K7" s="49"/>
      <c r="L7" s="49"/>
      <c r="M7" s="49"/>
      <c r="N7" s="461"/>
      <c r="O7" s="49"/>
      <c r="P7" s="471"/>
      <c r="Q7" s="49"/>
      <c r="R7" s="49"/>
      <c r="S7" s="49"/>
      <c r="T7" s="49"/>
      <c r="U7" s="49"/>
      <c r="V7" s="461"/>
      <c r="W7" s="49"/>
      <c r="X7" s="471"/>
      <c r="Y7" s="49"/>
      <c r="Z7" s="49"/>
      <c r="AA7" s="49"/>
      <c r="AB7" s="49"/>
      <c r="AC7" s="49"/>
      <c r="AD7" s="461"/>
      <c r="AE7" s="49"/>
      <c r="AF7" s="471"/>
      <c r="AG7" s="49"/>
      <c r="AH7" s="49"/>
      <c r="AI7" s="49"/>
      <c r="AJ7" s="49"/>
      <c r="AK7" s="49"/>
      <c r="AL7" s="461"/>
      <c r="AM7" s="49"/>
      <c r="AN7" s="471"/>
      <c r="AO7" s="49"/>
      <c r="AP7" s="49"/>
      <c r="AQ7" s="49"/>
      <c r="AR7" s="49"/>
      <c r="AS7" s="49"/>
      <c r="AT7" s="461"/>
      <c r="AU7" s="49"/>
      <c r="AV7" s="471"/>
      <c r="AW7" s="49"/>
      <c r="AX7" s="49"/>
      <c r="AY7" s="49"/>
      <c r="AZ7" s="49"/>
      <c r="BA7" s="49"/>
      <c r="BB7" s="461"/>
      <c r="BC7" s="49"/>
      <c r="BD7" s="471"/>
      <c r="BE7" s="49"/>
      <c r="BF7" s="49"/>
      <c r="BG7" s="49"/>
      <c r="BH7" s="49"/>
      <c r="BI7" s="49"/>
      <c r="BJ7" s="461"/>
      <c r="BK7" s="49"/>
      <c r="BL7" s="471"/>
      <c r="BM7" s="49"/>
      <c r="BN7" s="49"/>
      <c r="BO7" s="49"/>
      <c r="BP7" s="49"/>
      <c r="BQ7" s="49"/>
      <c r="BR7" s="461"/>
      <c r="BS7" s="49"/>
      <c r="BT7" s="471"/>
      <c r="BU7" s="49"/>
      <c r="BV7" s="49"/>
      <c r="BW7" s="49"/>
      <c r="BX7" s="49"/>
      <c r="BY7" s="49"/>
      <c r="BZ7" s="461"/>
      <c r="CA7" s="49"/>
      <c r="CB7" s="471"/>
      <c r="CC7" s="49"/>
      <c r="CD7" s="49"/>
      <c r="CE7" s="49"/>
      <c r="CF7" s="49"/>
      <c r="CG7" s="49"/>
      <c r="CH7" s="461"/>
      <c r="CI7" s="49"/>
      <c r="CJ7" s="471"/>
      <c r="CK7" s="49"/>
      <c r="CL7" s="49"/>
      <c r="CM7" s="49"/>
      <c r="CN7" s="49"/>
      <c r="CO7" s="49"/>
      <c r="CP7" s="461"/>
      <c r="CQ7" s="49"/>
      <c r="CR7" s="471"/>
      <c r="CS7" s="49"/>
      <c r="CT7" s="49"/>
      <c r="CU7" s="49"/>
      <c r="CV7" s="49"/>
      <c r="CW7" s="49"/>
      <c r="CX7" s="461"/>
      <c r="CY7" s="49"/>
      <c r="CZ7" s="471"/>
      <c r="DA7" s="49"/>
      <c r="DB7" s="49"/>
      <c r="DC7" s="49"/>
      <c r="DD7" s="49"/>
      <c r="DE7" s="49"/>
      <c r="DF7" s="49"/>
      <c r="DG7" s="49"/>
      <c r="DH7" s="49"/>
      <c r="DI7" s="49"/>
      <c r="DJ7" s="61"/>
      <c r="DK7" s="61"/>
      <c r="DL7" s="61"/>
      <c r="DM7" s="461"/>
      <c r="DN7" s="618"/>
    </row>
    <row r="8" spans="2:118" s="50" customFormat="1">
      <c r="B8" s="466" t="s">
        <v>413</v>
      </c>
      <c r="C8" s="51"/>
      <c r="D8" s="472"/>
      <c r="E8" s="51"/>
      <c r="F8" s="51"/>
      <c r="G8" s="51"/>
      <c r="H8" s="473"/>
      <c r="I8" s="51"/>
      <c r="J8" s="472"/>
      <c r="K8" s="51"/>
      <c r="L8" s="51"/>
      <c r="M8" s="51"/>
      <c r="N8" s="473"/>
      <c r="O8" s="51"/>
      <c r="P8" s="472"/>
      <c r="Q8" s="51"/>
      <c r="R8" s="51"/>
      <c r="S8" s="51"/>
      <c r="T8" s="51"/>
      <c r="U8" s="51"/>
      <c r="V8" s="473"/>
      <c r="W8" s="51"/>
      <c r="X8" s="472"/>
      <c r="Y8" s="51"/>
      <c r="Z8" s="51"/>
      <c r="AA8" s="51"/>
      <c r="AB8" s="51"/>
      <c r="AC8" s="51"/>
      <c r="AD8" s="473"/>
      <c r="AE8" s="51"/>
      <c r="AF8" s="472"/>
      <c r="AG8" s="51"/>
      <c r="AH8" s="51"/>
      <c r="AI8" s="51"/>
      <c r="AJ8" s="51"/>
      <c r="AK8" s="51"/>
      <c r="AL8" s="473"/>
      <c r="AM8" s="51"/>
      <c r="AN8" s="472"/>
      <c r="AO8" s="51"/>
      <c r="AP8" s="51"/>
      <c r="AQ8" s="51"/>
      <c r="AR8" s="51"/>
      <c r="AS8" s="51"/>
      <c r="AT8" s="473"/>
      <c r="AU8" s="51"/>
      <c r="AV8" s="472"/>
      <c r="AW8" s="51"/>
      <c r="AX8" s="51"/>
      <c r="AY8" s="51"/>
      <c r="AZ8" s="51"/>
      <c r="BA8" s="51"/>
      <c r="BB8" s="473"/>
      <c r="BC8" s="51"/>
      <c r="BD8" s="472"/>
      <c r="BE8" s="51"/>
      <c r="BF8" s="51"/>
      <c r="BG8" s="51"/>
      <c r="BH8" s="51"/>
      <c r="BI8" s="51"/>
      <c r="BJ8" s="473"/>
      <c r="BK8" s="51"/>
      <c r="BL8" s="472"/>
      <c r="BM8" s="51"/>
      <c r="BN8" s="51"/>
      <c r="BO8" s="51"/>
      <c r="BP8" s="51"/>
      <c r="BQ8" s="51"/>
      <c r="BR8" s="473"/>
      <c r="BS8" s="51"/>
      <c r="BT8" s="472"/>
      <c r="BU8" s="51"/>
      <c r="BV8" s="51"/>
      <c r="BW8" s="51"/>
      <c r="BX8" s="51"/>
      <c r="BY8" s="51"/>
      <c r="BZ8" s="473"/>
      <c r="CA8" s="51"/>
      <c r="CB8" s="472"/>
      <c r="CC8" s="51"/>
      <c r="CD8" s="51"/>
      <c r="CE8" s="51"/>
      <c r="CF8" s="51"/>
      <c r="CG8" s="51"/>
      <c r="CH8" s="473"/>
      <c r="CI8" s="51"/>
      <c r="CJ8" s="472"/>
      <c r="CK8" s="51"/>
      <c r="CL8" s="51"/>
      <c r="CM8" s="51"/>
      <c r="CN8" s="51"/>
      <c r="CO8" s="51"/>
      <c r="CP8" s="473"/>
      <c r="CQ8" s="51"/>
      <c r="CR8" s="472"/>
      <c r="CS8" s="51"/>
      <c r="CT8" s="51"/>
      <c r="CU8" s="51"/>
      <c r="CV8" s="51"/>
      <c r="CW8" s="51"/>
      <c r="CX8" s="473"/>
      <c r="CY8" s="51"/>
      <c r="CZ8" s="472"/>
      <c r="DA8" s="51"/>
      <c r="DB8" s="51"/>
      <c r="DC8" s="51"/>
      <c r="DD8" s="51"/>
      <c r="DE8" s="51"/>
      <c r="DF8" s="51"/>
      <c r="DG8" s="51"/>
      <c r="DH8" s="51"/>
      <c r="DI8" s="51"/>
      <c r="DJ8" s="48"/>
      <c r="DK8" s="48"/>
      <c r="DL8" s="48"/>
      <c r="DM8" s="473"/>
      <c r="DN8" s="617"/>
    </row>
    <row r="9" spans="2:118">
      <c r="B9" s="465"/>
      <c r="C9" s="49"/>
      <c r="D9" s="471"/>
      <c r="E9" s="49"/>
      <c r="F9" s="49"/>
      <c r="G9" s="49"/>
      <c r="H9" s="461"/>
      <c r="I9" s="49"/>
      <c r="J9" s="471"/>
      <c r="K9" s="49"/>
      <c r="L9" s="49"/>
      <c r="M9" s="49"/>
      <c r="N9" s="461"/>
      <c r="O9" s="49"/>
      <c r="P9" s="471"/>
      <c r="Q9" s="49"/>
      <c r="R9" s="49"/>
      <c r="S9" s="49"/>
      <c r="T9" s="49"/>
      <c r="U9" s="49"/>
      <c r="V9" s="461"/>
      <c r="W9" s="49"/>
      <c r="X9" s="471"/>
      <c r="Y9" s="49"/>
      <c r="Z9" s="49"/>
      <c r="AA9" s="49"/>
      <c r="AB9" s="49"/>
      <c r="AC9" s="49"/>
      <c r="AD9" s="461"/>
      <c r="AE9" s="49"/>
      <c r="AF9" s="471"/>
      <c r="AG9" s="49"/>
      <c r="AH9" s="49"/>
      <c r="AI9" s="49"/>
      <c r="AJ9" s="49"/>
      <c r="AK9" s="49"/>
      <c r="AL9" s="461"/>
      <c r="AM9" s="49"/>
      <c r="AN9" s="471"/>
      <c r="AO9" s="49"/>
      <c r="AP9" s="49"/>
      <c r="AQ9" s="49"/>
      <c r="AR9" s="49"/>
      <c r="AS9" s="49"/>
      <c r="AT9" s="461"/>
      <c r="AU9" s="49"/>
      <c r="AV9" s="471"/>
      <c r="AW9" s="49"/>
      <c r="AX9" s="49"/>
      <c r="AY9" s="49"/>
      <c r="AZ9" s="49"/>
      <c r="BA9" s="49"/>
      <c r="BB9" s="461"/>
      <c r="BC9" s="49"/>
      <c r="BD9" s="471"/>
      <c r="BE9" s="49"/>
      <c r="BF9" s="49"/>
      <c r="BG9" s="49"/>
      <c r="BH9" s="49"/>
      <c r="BI9" s="49"/>
      <c r="BJ9" s="461"/>
      <c r="BK9" s="49"/>
      <c r="BL9" s="471"/>
      <c r="BM9" s="49"/>
      <c r="BN9" s="49"/>
      <c r="BO9" s="49"/>
      <c r="BP9" s="49"/>
      <c r="BQ9" s="49"/>
      <c r="BR9" s="461"/>
      <c r="BS9" s="49"/>
      <c r="BT9" s="471"/>
      <c r="BU9" s="49"/>
      <c r="BV9" s="49"/>
      <c r="BW9" s="49"/>
      <c r="BX9" s="49"/>
      <c r="BY9" s="49"/>
      <c r="BZ9" s="461"/>
      <c r="CA9" s="49"/>
      <c r="CB9" s="471"/>
      <c r="CC9" s="49"/>
      <c r="CD9" s="49"/>
      <c r="CE9" s="49"/>
      <c r="CF9" s="49"/>
      <c r="CG9" s="49"/>
      <c r="CH9" s="461"/>
      <c r="CI9" s="49"/>
      <c r="CJ9" s="471"/>
      <c r="CK9" s="49"/>
      <c r="CL9" s="49"/>
      <c r="CM9" s="49"/>
      <c r="CN9" s="49"/>
      <c r="CO9" s="49"/>
      <c r="CP9" s="461"/>
      <c r="CQ9" s="49"/>
      <c r="CR9" s="471"/>
      <c r="CS9" s="49"/>
      <c r="CT9" s="49"/>
      <c r="CU9" s="49"/>
      <c r="CV9" s="49"/>
      <c r="CW9" s="49"/>
      <c r="CX9" s="461"/>
      <c r="CY9" s="49"/>
      <c r="CZ9" s="471"/>
      <c r="DA9" s="49"/>
      <c r="DB9" s="49"/>
      <c r="DC9" s="49"/>
      <c r="DD9" s="49"/>
      <c r="DE9" s="49"/>
      <c r="DF9" s="49"/>
      <c r="DG9" s="49"/>
      <c r="DH9" s="49"/>
      <c r="DI9" s="49"/>
      <c r="DJ9" s="61"/>
      <c r="DK9" s="61"/>
      <c r="DL9" s="61"/>
      <c r="DM9" s="461"/>
      <c r="DN9" s="618"/>
    </row>
    <row r="10" spans="2:118" s="50" customFormat="1">
      <c r="B10" s="466" t="s">
        <v>414</v>
      </c>
      <c r="C10" s="51"/>
      <c r="D10" s="472"/>
      <c r="E10" s="51"/>
      <c r="F10" s="51"/>
      <c r="G10" s="51"/>
      <c r="H10" s="473"/>
      <c r="I10" s="51"/>
      <c r="J10" s="472"/>
      <c r="K10" s="51"/>
      <c r="L10" s="51"/>
      <c r="M10" s="51"/>
      <c r="N10" s="473"/>
      <c r="O10" s="51"/>
      <c r="P10" s="472"/>
      <c r="Q10" s="51"/>
      <c r="R10" s="51"/>
      <c r="S10" s="51"/>
      <c r="T10" s="51"/>
      <c r="U10" s="51"/>
      <c r="V10" s="473"/>
      <c r="W10" s="51"/>
      <c r="X10" s="472"/>
      <c r="Y10" s="51"/>
      <c r="Z10" s="51"/>
      <c r="AA10" s="51"/>
      <c r="AB10" s="51"/>
      <c r="AC10" s="51"/>
      <c r="AD10" s="473"/>
      <c r="AE10" s="51"/>
      <c r="AF10" s="472"/>
      <c r="AG10" s="51"/>
      <c r="AH10" s="51"/>
      <c r="AI10" s="51"/>
      <c r="AJ10" s="51"/>
      <c r="AK10" s="51"/>
      <c r="AL10" s="473"/>
      <c r="AM10" s="51"/>
      <c r="AN10" s="472"/>
      <c r="AO10" s="51"/>
      <c r="AP10" s="51"/>
      <c r="AQ10" s="51"/>
      <c r="AR10" s="51"/>
      <c r="AS10" s="51"/>
      <c r="AT10" s="473"/>
      <c r="AU10" s="51"/>
      <c r="AV10" s="472"/>
      <c r="AW10" s="51"/>
      <c r="AX10" s="51"/>
      <c r="AY10" s="51"/>
      <c r="AZ10" s="51"/>
      <c r="BA10" s="51"/>
      <c r="BB10" s="473"/>
      <c r="BC10" s="51"/>
      <c r="BD10" s="472"/>
      <c r="BE10" s="51"/>
      <c r="BF10" s="51"/>
      <c r="BG10" s="51"/>
      <c r="BH10" s="51"/>
      <c r="BI10" s="51"/>
      <c r="BJ10" s="473"/>
      <c r="BK10" s="51"/>
      <c r="BL10" s="472"/>
      <c r="BM10" s="51"/>
      <c r="BN10" s="51"/>
      <c r="BO10" s="51"/>
      <c r="BP10" s="51"/>
      <c r="BQ10" s="51"/>
      <c r="BR10" s="473"/>
      <c r="BS10" s="51"/>
      <c r="BT10" s="472"/>
      <c r="BU10" s="51"/>
      <c r="BV10" s="51"/>
      <c r="BW10" s="51"/>
      <c r="BX10" s="51"/>
      <c r="BY10" s="51"/>
      <c r="BZ10" s="473"/>
      <c r="CA10" s="51"/>
      <c r="CB10" s="472"/>
      <c r="CC10" s="51"/>
      <c r="CD10" s="51"/>
      <c r="CE10" s="51"/>
      <c r="CF10" s="51"/>
      <c r="CG10" s="51"/>
      <c r="CH10" s="473"/>
      <c r="CI10" s="51"/>
      <c r="CJ10" s="472"/>
      <c r="CK10" s="51"/>
      <c r="CL10" s="51"/>
      <c r="CM10" s="51"/>
      <c r="CN10" s="51"/>
      <c r="CO10" s="51"/>
      <c r="CP10" s="473"/>
      <c r="CQ10" s="51"/>
      <c r="CR10" s="472"/>
      <c r="CS10" s="51"/>
      <c r="CT10" s="51"/>
      <c r="CU10" s="51"/>
      <c r="CV10" s="51"/>
      <c r="CW10" s="51"/>
      <c r="CX10" s="473"/>
      <c r="CY10" s="51"/>
      <c r="CZ10" s="472"/>
      <c r="DA10" s="51"/>
      <c r="DB10" s="51"/>
      <c r="DC10" s="51"/>
      <c r="DD10" s="51"/>
      <c r="DE10" s="51"/>
      <c r="DF10" s="51"/>
      <c r="DG10" s="51"/>
      <c r="DH10" s="51"/>
      <c r="DI10" s="51"/>
      <c r="DJ10" s="48"/>
      <c r="DK10" s="48"/>
      <c r="DL10" s="48"/>
      <c r="DM10" s="473"/>
      <c r="DN10" s="617"/>
    </row>
    <row r="11" spans="2:118" s="56" customFormat="1">
      <c r="B11" s="465" t="s">
        <v>415</v>
      </c>
      <c r="C11" s="65"/>
      <c r="D11" s="474"/>
      <c r="E11" s="61"/>
      <c r="F11" s="61"/>
      <c r="G11" s="61"/>
      <c r="H11" s="461"/>
      <c r="I11" s="65"/>
      <c r="J11" s="474"/>
      <c r="K11" s="61"/>
      <c r="L11" s="61"/>
      <c r="M11" s="61"/>
      <c r="N11" s="461"/>
      <c r="O11" s="65"/>
      <c r="P11" s="474"/>
      <c r="Q11" s="61"/>
      <c r="R11" s="61"/>
      <c r="S11" s="61"/>
      <c r="T11" s="61"/>
      <c r="U11" s="61"/>
      <c r="V11" s="461"/>
      <c r="W11" s="65"/>
      <c r="X11" s="474"/>
      <c r="Y11" s="61"/>
      <c r="Z11" s="61"/>
      <c r="AA11" s="61"/>
      <c r="AB11" s="61"/>
      <c r="AC11" s="61"/>
      <c r="AD11" s="461"/>
      <c r="AE11" s="65"/>
      <c r="AF11" s="474"/>
      <c r="AG11" s="61"/>
      <c r="AH11" s="61"/>
      <c r="AI11" s="61"/>
      <c r="AJ11" s="61"/>
      <c r="AK11" s="61"/>
      <c r="AL11" s="461"/>
      <c r="AM11" s="65"/>
      <c r="AN11" s="474"/>
      <c r="AO11" s="61"/>
      <c r="AP11" s="61"/>
      <c r="AQ11" s="61"/>
      <c r="AR11" s="61"/>
      <c r="AS11" s="61"/>
      <c r="AT11" s="461"/>
      <c r="AU11" s="65"/>
      <c r="AV11" s="474"/>
      <c r="AW11" s="61"/>
      <c r="AX11" s="61"/>
      <c r="AY11" s="61"/>
      <c r="AZ11" s="61"/>
      <c r="BA11" s="61"/>
      <c r="BB11" s="461"/>
      <c r="BC11" s="65"/>
      <c r="BD11" s="474"/>
      <c r="BE11" s="61"/>
      <c r="BF11" s="61"/>
      <c r="BG11" s="61"/>
      <c r="BH11" s="61"/>
      <c r="BI11" s="61"/>
      <c r="BJ11" s="461"/>
      <c r="BK11" s="65"/>
      <c r="BL11" s="474"/>
      <c r="BM11" s="61"/>
      <c r="BN11" s="61"/>
      <c r="BO11" s="61"/>
      <c r="BP11" s="61"/>
      <c r="BQ11" s="61"/>
      <c r="BR11" s="461"/>
      <c r="BS11" s="65"/>
      <c r="BT11" s="474"/>
      <c r="BU11" s="61"/>
      <c r="BV11" s="61"/>
      <c r="BW11" s="61"/>
      <c r="BX11" s="61"/>
      <c r="BY11" s="61"/>
      <c r="BZ11" s="461"/>
      <c r="CA11" s="65"/>
      <c r="CB11" s="474"/>
      <c r="CC11" s="61"/>
      <c r="CD11" s="61"/>
      <c r="CE11" s="61"/>
      <c r="CF11" s="61"/>
      <c r="CG11" s="61"/>
      <c r="CH11" s="461"/>
      <c r="CI11" s="65"/>
      <c r="CJ11" s="474"/>
      <c r="CK11" s="61"/>
      <c r="CL11" s="61"/>
      <c r="CM11" s="61"/>
      <c r="CN11" s="61"/>
      <c r="CO11" s="61"/>
      <c r="CP11" s="461"/>
      <c r="CQ11" s="65"/>
      <c r="CR11" s="474"/>
      <c r="CS11" s="61"/>
      <c r="CT11" s="61"/>
      <c r="CU11" s="61"/>
      <c r="CV11" s="61"/>
      <c r="CW11" s="61"/>
      <c r="CX11" s="461"/>
      <c r="CY11" s="65"/>
      <c r="CZ11" s="474"/>
      <c r="DA11" s="61"/>
      <c r="DB11" s="61"/>
      <c r="DC11" s="61"/>
      <c r="DD11" s="61"/>
      <c r="DE11" s="61"/>
      <c r="DF11" s="61"/>
      <c r="DG11" s="61"/>
      <c r="DH11" s="61"/>
      <c r="DI11" s="61"/>
      <c r="DJ11" s="61"/>
      <c r="DK11" s="61"/>
      <c r="DL11" s="61"/>
      <c r="DM11" s="461"/>
      <c r="DN11" s="619"/>
    </row>
    <row r="12" spans="2:118">
      <c r="B12" s="465"/>
      <c r="C12" s="49"/>
      <c r="D12" s="471"/>
      <c r="E12" s="49"/>
      <c r="F12" s="49"/>
      <c r="G12" s="49"/>
      <c r="H12" s="461"/>
      <c r="I12" s="49"/>
      <c r="J12" s="471"/>
      <c r="K12" s="49"/>
      <c r="L12" s="49"/>
      <c r="M12" s="49"/>
      <c r="N12" s="461"/>
      <c r="O12" s="49"/>
      <c r="P12" s="471"/>
      <c r="Q12" s="49"/>
      <c r="R12" s="49"/>
      <c r="S12" s="49"/>
      <c r="T12" s="49"/>
      <c r="U12" s="49"/>
      <c r="V12" s="461"/>
      <c r="W12" s="49"/>
      <c r="X12" s="471"/>
      <c r="Y12" s="49"/>
      <c r="Z12" s="49"/>
      <c r="AA12" s="49"/>
      <c r="AB12" s="49"/>
      <c r="AC12" s="49"/>
      <c r="AD12" s="461"/>
      <c r="AE12" s="49"/>
      <c r="AF12" s="471"/>
      <c r="AG12" s="49"/>
      <c r="AH12" s="49"/>
      <c r="AI12" s="49"/>
      <c r="AJ12" s="49"/>
      <c r="AK12" s="49"/>
      <c r="AL12" s="461"/>
      <c r="AM12" s="49"/>
      <c r="AN12" s="471"/>
      <c r="AO12" s="49"/>
      <c r="AP12" s="49"/>
      <c r="AQ12" s="49"/>
      <c r="AR12" s="49"/>
      <c r="AS12" s="49"/>
      <c r="AT12" s="461"/>
      <c r="AU12" s="49"/>
      <c r="AV12" s="471"/>
      <c r="AW12" s="49"/>
      <c r="AX12" s="49"/>
      <c r="AY12" s="49"/>
      <c r="AZ12" s="49"/>
      <c r="BA12" s="49"/>
      <c r="BB12" s="461"/>
      <c r="BC12" s="49"/>
      <c r="BD12" s="471"/>
      <c r="BE12" s="49"/>
      <c r="BF12" s="49"/>
      <c r="BG12" s="49"/>
      <c r="BH12" s="49"/>
      <c r="BI12" s="49"/>
      <c r="BJ12" s="461"/>
      <c r="BK12" s="49"/>
      <c r="BL12" s="471"/>
      <c r="BM12" s="49"/>
      <c r="BN12" s="49"/>
      <c r="BO12" s="49"/>
      <c r="BP12" s="49"/>
      <c r="BQ12" s="49"/>
      <c r="BR12" s="461"/>
      <c r="BS12" s="49"/>
      <c r="BT12" s="471"/>
      <c r="BU12" s="49"/>
      <c r="BV12" s="49"/>
      <c r="BW12" s="49"/>
      <c r="BX12" s="49"/>
      <c r="BY12" s="49"/>
      <c r="BZ12" s="461"/>
      <c r="CA12" s="49"/>
      <c r="CB12" s="471"/>
      <c r="CC12" s="49"/>
      <c r="CD12" s="49"/>
      <c r="CE12" s="49"/>
      <c r="CF12" s="49"/>
      <c r="CG12" s="49"/>
      <c r="CH12" s="461"/>
      <c r="CI12" s="49"/>
      <c r="CJ12" s="471"/>
      <c r="CK12" s="49"/>
      <c r="CL12" s="49"/>
      <c r="CM12" s="49"/>
      <c r="CN12" s="49"/>
      <c r="CO12" s="49"/>
      <c r="CP12" s="461"/>
      <c r="CQ12" s="49"/>
      <c r="CR12" s="471"/>
      <c r="CS12" s="49"/>
      <c r="CT12" s="49"/>
      <c r="CU12" s="49"/>
      <c r="CV12" s="49"/>
      <c r="CW12" s="49"/>
      <c r="CX12" s="461"/>
      <c r="CY12" s="49"/>
      <c r="CZ12" s="471"/>
      <c r="DA12" s="49"/>
      <c r="DB12" s="49"/>
      <c r="DC12" s="49"/>
      <c r="DD12" s="49"/>
      <c r="DE12" s="49"/>
      <c r="DF12" s="49"/>
      <c r="DG12" s="49"/>
      <c r="DH12" s="49"/>
      <c r="DI12" s="49"/>
      <c r="DJ12" s="61"/>
      <c r="DK12" s="61"/>
      <c r="DL12" s="61"/>
      <c r="DM12" s="461"/>
      <c r="DN12" s="618"/>
    </row>
    <row r="13" spans="2:118" s="50" customFormat="1">
      <c r="B13" s="466" t="s">
        <v>105</v>
      </c>
      <c r="C13" s="51"/>
      <c r="D13" s="472"/>
      <c r="E13" s="51"/>
      <c r="F13" s="51"/>
      <c r="G13" s="51"/>
      <c r="H13" s="473"/>
      <c r="I13" s="51"/>
      <c r="J13" s="472"/>
      <c r="K13" s="51"/>
      <c r="L13" s="51"/>
      <c r="M13" s="51"/>
      <c r="N13" s="473"/>
      <c r="O13" s="51"/>
      <c r="P13" s="472"/>
      <c r="Q13" s="51"/>
      <c r="R13" s="51"/>
      <c r="S13" s="51"/>
      <c r="T13" s="51"/>
      <c r="U13" s="51"/>
      <c r="V13" s="473"/>
      <c r="W13" s="51"/>
      <c r="X13" s="472"/>
      <c r="Y13" s="51"/>
      <c r="Z13" s="51"/>
      <c r="AA13" s="51"/>
      <c r="AB13" s="51"/>
      <c r="AC13" s="51"/>
      <c r="AD13" s="473"/>
      <c r="AE13" s="51"/>
      <c r="AF13" s="472"/>
      <c r="AG13" s="51"/>
      <c r="AH13" s="51"/>
      <c r="AI13" s="51"/>
      <c r="AJ13" s="51"/>
      <c r="AK13" s="51"/>
      <c r="AL13" s="473"/>
      <c r="AM13" s="51"/>
      <c r="AN13" s="472"/>
      <c r="AO13" s="51"/>
      <c r="AP13" s="51"/>
      <c r="AQ13" s="51"/>
      <c r="AR13" s="51"/>
      <c r="AS13" s="51"/>
      <c r="AT13" s="473"/>
      <c r="AU13" s="51"/>
      <c r="AV13" s="472"/>
      <c r="AW13" s="51"/>
      <c r="AX13" s="51"/>
      <c r="AY13" s="51"/>
      <c r="AZ13" s="51"/>
      <c r="BA13" s="51"/>
      <c r="BB13" s="473"/>
      <c r="BC13" s="51"/>
      <c r="BD13" s="472"/>
      <c r="BE13" s="51"/>
      <c r="BF13" s="51"/>
      <c r="BG13" s="51"/>
      <c r="BH13" s="51"/>
      <c r="BI13" s="51"/>
      <c r="BJ13" s="473"/>
      <c r="BK13" s="51"/>
      <c r="BL13" s="472"/>
      <c r="BM13" s="51"/>
      <c r="BN13" s="51"/>
      <c r="BO13" s="51"/>
      <c r="BP13" s="51"/>
      <c r="BQ13" s="51"/>
      <c r="BR13" s="473"/>
      <c r="BS13" s="51"/>
      <c r="BT13" s="472"/>
      <c r="BU13" s="51"/>
      <c r="BV13" s="51"/>
      <c r="BW13" s="51"/>
      <c r="BX13" s="51"/>
      <c r="BY13" s="51"/>
      <c r="BZ13" s="473"/>
      <c r="CA13" s="51"/>
      <c r="CB13" s="472"/>
      <c r="CC13" s="51"/>
      <c r="CD13" s="51"/>
      <c r="CE13" s="51"/>
      <c r="CF13" s="51"/>
      <c r="CG13" s="51"/>
      <c r="CH13" s="473"/>
      <c r="CI13" s="51"/>
      <c r="CJ13" s="472"/>
      <c r="CK13" s="51"/>
      <c r="CL13" s="51"/>
      <c r="CM13" s="51"/>
      <c r="CN13" s="51"/>
      <c r="CO13" s="51"/>
      <c r="CP13" s="473"/>
      <c r="CQ13" s="51"/>
      <c r="CR13" s="472"/>
      <c r="CS13" s="51"/>
      <c r="CT13" s="51"/>
      <c r="CU13" s="51"/>
      <c r="CV13" s="51"/>
      <c r="CW13" s="51"/>
      <c r="CX13" s="473"/>
      <c r="CY13" s="51"/>
      <c r="CZ13" s="472"/>
      <c r="DA13" s="51"/>
      <c r="DB13" s="51"/>
      <c r="DC13" s="51"/>
      <c r="DD13" s="51"/>
      <c r="DE13" s="51"/>
      <c r="DF13" s="51"/>
      <c r="DG13" s="51"/>
      <c r="DH13" s="51"/>
      <c r="DI13" s="51"/>
      <c r="DJ13" s="48"/>
      <c r="DK13" s="48"/>
      <c r="DL13" s="48"/>
      <c r="DM13" s="473"/>
      <c r="DN13" s="617"/>
    </row>
    <row r="14" spans="2:118" ht="14.25" customHeight="1">
      <c r="B14" s="465"/>
      <c r="C14" s="49"/>
      <c r="D14" s="471"/>
      <c r="E14" s="49"/>
      <c r="F14" s="49"/>
      <c r="G14" s="49"/>
      <c r="H14" s="461"/>
      <c r="I14" s="49"/>
      <c r="J14" s="471"/>
      <c r="K14" s="49"/>
      <c r="L14" s="49"/>
      <c r="M14" s="49"/>
      <c r="N14" s="461"/>
      <c r="O14" s="49"/>
      <c r="P14" s="471"/>
      <c r="Q14" s="49"/>
      <c r="R14" s="49"/>
      <c r="S14" s="49"/>
      <c r="T14" s="49"/>
      <c r="U14" s="49"/>
      <c r="V14" s="461"/>
      <c r="W14" s="49"/>
      <c r="X14" s="471"/>
      <c r="Y14" s="49"/>
      <c r="Z14" s="49"/>
      <c r="AA14" s="49"/>
      <c r="AB14" s="49"/>
      <c r="AC14" s="49"/>
      <c r="AD14" s="461"/>
      <c r="AE14" s="49"/>
      <c r="AF14" s="471"/>
      <c r="AG14" s="49"/>
      <c r="AH14" s="49"/>
      <c r="AI14" s="49"/>
      <c r="AJ14" s="49"/>
      <c r="AK14" s="49"/>
      <c r="AL14" s="461"/>
      <c r="AM14" s="49"/>
      <c r="AN14" s="471"/>
      <c r="AO14" s="49"/>
      <c r="AP14" s="49"/>
      <c r="AQ14" s="49"/>
      <c r="AR14" s="49"/>
      <c r="AS14" s="49"/>
      <c r="AT14" s="461"/>
      <c r="AU14" s="49"/>
      <c r="AV14" s="471"/>
      <c r="AW14" s="49"/>
      <c r="AX14" s="49"/>
      <c r="AY14" s="49"/>
      <c r="AZ14" s="49"/>
      <c r="BA14" s="49"/>
      <c r="BB14" s="461"/>
      <c r="BC14" s="49"/>
      <c r="BD14" s="471"/>
      <c r="BE14" s="49"/>
      <c r="BF14" s="49"/>
      <c r="BG14" s="49"/>
      <c r="BH14" s="49"/>
      <c r="BI14" s="49"/>
      <c r="BJ14" s="461"/>
      <c r="BK14" s="49"/>
      <c r="BL14" s="471"/>
      <c r="BM14" s="49"/>
      <c r="BN14" s="49"/>
      <c r="BO14" s="49"/>
      <c r="BP14" s="49"/>
      <c r="BQ14" s="49"/>
      <c r="BR14" s="461"/>
      <c r="BS14" s="49"/>
      <c r="BT14" s="471"/>
      <c r="BU14" s="49"/>
      <c r="BV14" s="49"/>
      <c r="BW14" s="49"/>
      <c r="BX14" s="49"/>
      <c r="BY14" s="49"/>
      <c r="BZ14" s="461"/>
      <c r="CA14" s="49"/>
      <c r="CB14" s="471"/>
      <c r="CC14" s="49"/>
      <c r="CD14" s="49"/>
      <c r="CE14" s="49"/>
      <c r="CF14" s="49"/>
      <c r="CG14" s="49"/>
      <c r="CH14" s="461"/>
      <c r="CI14" s="49"/>
      <c r="CJ14" s="471"/>
      <c r="CK14" s="49"/>
      <c r="CL14" s="49"/>
      <c r="CM14" s="49"/>
      <c r="CN14" s="49"/>
      <c r="CO14" s="49"/>
      <c r="CP14" s="461"/>
      <c r="CQ14" s="49"/>
      <c r="CR14" s="471"/>
      <c r="CS14" s="49"/>
      <c r="CT14" s="49"/>
      <c r="CU14" s="49"/>
      <c r="CV14" s="49"/>
      <c r="CW14" s="49"/>
      <c r="CX14" s="461"/>
      <c r="CY14" s="49"/>
      <c r="CZ14" s="471"/>
      <c r="DA14" s="49"/>
      <c r="DB14" s="49"/>
      <c r="DC14" s="49"/>
      <c r="DD14" s="49"/>
      <c r="DE14" s="49"/>
      <c r="DF14" s="49"/>
      <c r="DG14" s="49"/>
      <c r="DH14" s="49"/>
      <c r="DI14" s="49"/>
      <c r="DJ14" s="61"/>
      <c r="DK14" s="61"/>
      <c r="DL14" s="61"/>
      <c r="DM14" s="461"/>
      <c r="DN14" s="618"/>
    </row>
    <row r="15" spans="2:118" s="50" customFormat="1">
      <c r="B15" s="466" t="s">
        <v>107</v>
      </c>
      <c r="C15" s="51"/>
      <c r="D15" s="472"/>
      <c r="E15" s="51"/>
      <c r="F15" s="51"/>
      <c r="G15" s="51"/>
      <c r="H15" s="473"/>
      <c r="I15" s="51"/>
      <c r="J15" s="472"/>
      <c r="K15" s="51"/>
      <c r="L15" s="51"/>
      <c r="M15" s="51"/>
      <c r="N15" s="473"/>
      <c r="O15" s="51"/>
      <c r="P15" s="472"/>
      <c r="Q15" s="51"/>
      <c r="R15" s="51"/>
      <c r="S15" s="51"/>
      <c r="T15" s="51"/>
      <c r="U15" s="51"/>
      <c r="V15" s="473"/>
      <c r="W15" s="51"/>
      <c r="X15" s="472"/>
      <c r="Y15" s="51"/>
      <c r="Z15" s="51"/>
      <c r="AA15" s="51"/>
      <c r="AB15" s="51"/>
      <c r="AC15" s="51"/>
      <c r="AD15" s="473"/>
      <c r="AE15" s="51"/>
      <c r="AF15" s="472"/>
      <c r="AG15" s="51"/>
      <c r="AH15" s="51"/>
      <c r="AI15" s="51"/>
      <c r="AJ15" s="51"/>
      <c r="AK15" s="51"/>
      <c r="AL15" s="473"/>
      <c r="AM15" s="51"/>
      <c r="AN15" s="472"/>
      <c r="AO15" s="51"/>
      <c r="AP15" s="51"/>
      <c r="AQ15" s="51"/>
      <c r="AR15" s="51"/>
      <c r="AS15" s="51"/>
      <c r="AT15" s="473"/>
      <c r="AU15" s="51"/>
      <c r="AV15" s="472"/>
      <c r="AW15" s="51"/>
      <c r="AX15" s="51"/>
      <c r="AY15" s="51"/>
      <c r="AZ15" s="51"/>
      <c r="BA15" s="51"/>
      <c r="BB15" s="473"/>
      <c r="BC15" s="51"/>
      <c r="BD15" s="472"/>
      <c r="BE15" s="51"/>
      <c r="BF15" s="51"/>
      <c r="BG15" s="51"/>
      <c r="BH15" s="51"/>
      <c r="BI15" s="51"/>
      <c r="BJ15" s="473"/>
      <c r="BK15" s="51"/>
      <c r="BL15" s="472"/>
      <c r="BM15" s="51"/>
      <c r="BN15" s="51"/>
      <c r="BO15" s="51"/>
      <c r="BP15" s="51"/>
      <c r="BQ15" s="51"/>
      <c r="BR15" s="473"/>
      <c r="BS15" s="51"/>
      <c r="BT15" s="472"/>
      <c r="BU15" s="51"/>
      <c r="BV15" s="51"/>
      <c r="BW15" s="51"/>
      <c r="BX15" s="51"/>
      <c r="BY15" s="51"/>
      <c r="BZ15" s="473"/>
      <c r="CA15" s="51"/>
      <c r="CB15" s="472"/>
      <c r="CC15" s="51"/>
      <c r="CD15" s="51"/>
      <c r="CE15" s="51"/>
      <c r="CF15" s="51"/>
      <c r="CG15" s="51"/>
      <c r="CH15" s="473"/>
      <c r="CI15" s="51"/>
      <c r="CJ15" s="472"/>
      <c r="CK15" s="51"/>
      <c r="CL15" s="51"/>
      <c r="CM15" s="51"/>
      <c r="CN15" s="51"/>
      <c r="CO15" s="51"/>
      <c r="CP15" s="473"/>
      <c r="CQ15" s="51"/>
      <c r="CR15" s="472"/>
      <c r="CS15" s="51"/>
      <c r="CT15" s="51"/>
      <c r="CU15" s="51"/>
      <c r="CV15" s="51"/>
      <c r="CW15" s="51"/>
      <c r="CX15" s="473"/>
      <c r="CY15" s="51"/>
      <c r="CZ15" s="472"/>
      <c r="DA15" s="51"/>
      <c r="DB15" s="51"/>
      <c r="DC15" s="51"/>
      <c r="DD15" s="51"/>
      <c r="DE15" s="51"/>
      <c r="DF15" s="51"/>
      <c r="DG15" s="51"/>
      <c r="DH15" s="51"/>
      <c r="DI15" s="51"/>
      <c r="DJ15" s="48"/>
      <c r="DK15" s="48"/>
      <c r="DL15" s="48"/>
      <c r="DM15" s="473"/>
      <c r="DN15" s="617"/>
    </row>
    <row r="16" spans="2:118" s="56" customFormat="1">
      <c r="B16" s="465" t="s">
        <v>309</v>
      </c>
      <c r="C16" s="65"/>
      <c r="D16" s="474"/>
      <c r="E16" s="61"/>
      <c r="F16" s="61"/>
      <c r="G16" s="61"/>
      <c r="H16" s="461"/>
      <c r="I16" s="65"/>
      <c r="J16" s="474"/>
      <c r="K16" s="61"/>
      <c r="L16" s="61"/>
      <c r="M16" s="61"/>
      <c r="N16" s="461"/>
      <c r="O16" s="65"/>
      <c r="P16" s="474"/>
      <c r="Q16" s="61"/>
      <c r="R16" s="61"/>
      <c r="S16" s="61"/>
      <c r="T16" s="61"/>
      <c r="U16" s="61"/>
      <c r="V16" s="461"/>
      <c r="W16" s="65"/>
      <c r="X16" s="474"/>
      <c r="Y16" s="61"/>
      <c r="Z16" s="61"/>
      <c r="AA16" s="61"/>
      <c r="AB16" s="61"/>
      <c r="AC16" s="61"/>
      <c r="AD16" s="461"/>
      <c r="AE16" s="65"/>
      <c r="AF16" s="474"/>
      <c r="AG16" s="61"/>
      <c r="AH16" s="61"/>
      <c r="AI16" s="61"/>
      <c r="AJ16" s="61"/>
      <c r="AK16" s="61"/>
      <c r="AL16" s="461"/>
      <c r="AM16" s="65"/>
      <c r="AN16" s="474"/>
      <c r="AO16" s="61"/>
      <c r="AP16" s="61"/>
      <c r="AQ16" s="61"/>
      <c r="AR16" s="61"/>
      <c r="AS16" s="61"/>
      <c r="AT16" s="461"/>
      <c r="AU16" s="65"/>
      <c r="AV16" s="474"/>
      <c r="AW16" s="61"/>
      <c r="AX16" s="61"/>
      <c r="AY16" s="61"/>
      <c r="AZ16" s="61"/>
      <c r="BA16" s="61"/>
      <c r="BB16" s="461"/>
      <c r="BC16" s="65"/>
      <c r="BD16" s="474"/>
      <c r="BE16" s="61"/>
      <c r="BF16" s="61"/>
      <c r="BG16" s="61"/>
      <c r="BH16" s="61"/>
      <c r="BI16" s="61"/>
      <c r="BJ16" s="461"/>
      <c r="BK16" s="65"/>
      <c r="BL16" s="474"/>
      <c r="BM16" s="61"/>
      <c r="BN16" s="61"/>
      <c r="BO16" s="61"/>
      <c r="BP16" s="61"/>
      <c r="BQ16" s="61"/>
      <c r="BR16" s="461"/>
      <c r="BS16" s="65"/>
      <c r="BT16" s="474"/>
      <c r="BU16" s="61"/>
      <c r="BV16" s="61"/>
      <c r="BW16" s="61"/>
      <c r="BX16" s="61"/>
      <c r="BY16" s="61"/>
      <c r="BZ16" s="461"/>
      <c r="CA16" s="65"/>
      <c r="CB16" s="474"/>
      <c r="CC16" s="61"/>
      <c r="CD16" s="61"/>
      <c r="CE16" s="61"/>
      <c r="CF16" s="61"/>
      <c r="CG16" s="61"/>
      <c r="CH16" s="461"/>
      <c r="CI16" s="65"/>
      <c r="CJ16" s="474"/>
      <c r="CK16" s="61"/>
      <c r="CL16" s="61"/>
      <c r="CM16" s="61"/>
      <c r="CN16" s="61"/>
      <c r="CO16" s="61"/>
      <c r="CP16" s="461"/>
      <c r="CQ16" s="65"/>
      <c r="CR16" s="474"/>
      <c r="CS16" s="61"/>
      <c r="CT16" s="61"/>
      <c r="CU16" s="61"/>
      <c r="CV16" s="61"/>
      <c r="CW16" s="61"/>
      <c r="CX16" s="461"/>
      <c r="CY16" s="65"/>
      <c r="CZ16" s="471"/>
      <c r="DA16" s="49"/>
      <c r="DB16" s="49"/>
      <c r="DC16" s="49"/>
      <c r="DD16" s="49"/>
      <c r="DE16" s="49"/>
      <c r="DF16" s="49"/>
      <c r="DG16" s="49"/>
      <c r="DH16" s="49"/>
      <c r="DI16" s="49"/>
      <c r="DJ16" s="61"/>
      <c r="DK16" s="61"/>
      <c r="DL16" s="61"/>
      <c r="DM16" s="461"/>
      <c r="DN16" s="619"/>
    </row>
    <row r="17" spans="2:118">
      <c r="B17" s="465"/>
      <c r="C17" s="49"/>
      <c r="D17" s="471"/>
      <c r="E17" s="49"/>
      <c r="F17" s="49"/>
      <c r="G17" s="49"/>
      <c r="H17" s="461"/>
      <c r="I17" s="49"/>
      <c r="J17" s="471"/>
      <c r="K17" s="49"/>
      <c r="L17" s="49"/>
      <c r="M17" s="49"/>
      <c r="N17" s="461"/>
      <c r="O17" s="49"/>
      <c r="P17" s="471"/>
      <c r="Q17" s="49"/>
      <c r="R17" s="49"/>
      <c r="S17" s="49"/>
      <c r="T17" s="49"/>
      <c r="U17" s="49"/>
      <c r="V17" s="461"/>
      <c r="W17" s="49"/>
      <c r="X17" s="471"/>
      <c r="Y17" s="49"/>
      <c r="Z17" s="49"/>
      <c r="AA17" s="49"/>
      <c r="AB17" s="49"/>
      <c r="AC17" s="49"/>
      <c r="AD17" s="461"/>
      <c r="AE17" s="49"/>
      <c r="AF17" s="471"/>
      <c r="AG17" s="49"/>
      <c r="AH17" s="49"/>
      <c r="AI17" s="49"/>
      <c r="AJ17" s="49"/>
      <c r="AK17" s="49"/>
      <c r="AL17" s="461"/>
      <c r="AM17" s="49"/>
      <c r="AN17" s="471"/>
      <c r="AO17" s="49"/>
      <c r="AP17" s="49"/>
      <c r="AQ17" s="49"/>
      <c r="AR17" s="49"/>
      <c r="AS17" s="49"/>
      <c r="AT17" s="461"/>
      <c r="AU17" s="49"/>
      <c r="AV17" s="471"/>
      <c r="AW17" s="49"/>
      <c r="AX17" s="49"/>
      <c r="AY17" s="49"/>
      <c r="AZ17" s="49"/>
      <c r="BA17" s="49"/>
      <c r="BB17" s="461"/>
      <c r="BC17" s="49"/>
      <c r="BD17" s="471"/>
      <c r="BE17" s="49"/>
      <c r="BF17" s="49"/>
      <c r="BG17" s="49"/>
      <c r="BH17" s="49"/>
      <c r="BI17" s="49"/>
      <c r="BJ17" s="461"/>
      <c r="BK17" s="49"/>
      <c r="BL17" s="471"/>
      <c r="BM17" s="49"/>
      <c r="BN17" s="49"/>
      <c r="BO17" s="49"/>
      <c r="BP17" s="49"/>
      <c r="BQ17" s="49"/>
      <c r="BR17" s="461"/>
      <c r="BS17" s="49"/>
      <c r="BT17" s="471"/>
      <c r="BU17" s="49"/>
      <c r="BV17" s="49"/>
      <c r="BW17" s="49"/>
      <c r="BX17" s="49"/>
      <c r="BY17" s="49"/>
      <c r="BZ17" s="461"/>
      <c r="CA17" s="49"/>
      <c r="CB17" s="471"/>
      <c r="CC17" s="49"/>
      <c r="CD17" s="49"/>
      <c r="CE17" s="49"/>
      <c r="CF17" s="49"/>
      <c r="CG17" s="49"/>
      <c r="CH17" s="461"/>
      <c r="CI17" s="49"/>
      <c r="CJ17" s="471"/>
      <c r="CK17" s="49"/>
      <c r="CL17" s="49"/>
      <c r="CM17" s="49"/>
      <c r="CN17" s="49"/>
      <c r="CO17" s="49"/>
      <c r="CP17" s="461"/>
      <c r="CQ17" s="49"/>
      <c r="CR17" s="471"/>
      <c r="CS17" s="49"/>
      <c r="CT17" s="49"/>
      <c r="CU17" s="49"/>
      <c r="CV17" s="49"/>
      <c r="CW17" s="49"/>
      <c r="CX17" s="461"/>
      <c r="CY17" s="49"/>
      <c r="CZ17" s="471"/>
      <c r="DA17" s="49"/>
      <c r="DB17" s="49"/>
      <c r="DC17" s="49"/>
      <c r="DD17" s="49"/>
      <c r="DE17" s="49"/>
      <c r="DF17" s="49"/>
      <c r="DG17" s="49"/>
      <c r="DH17" s="49"/>
      <c r="DI17" s="49"/>
      <c r="DJ17" s="61"/>
      <c r="DK17" s="61"/>
      <c r="DL17" s="61"/>
      <c r="DM17" s="461"/>
      <c r="DN17" s="618"/>
    </row>
    <row r="18" spans="2:118">
      <c r="B18" s="465" t="s">
        <v>416</v>
      </c>
      <c r="C18" s="49"/>
      <c r="D18" s="471"/>
      <c r="E18" s="49"/>
      <c r="F18" s="49"/>
      <c r="G18" s="49"/>
      <c r="H18" s="461"/>
      <c r="I18" s="49"/>
      <c r="J18" s="471"/>
      <c r="K18" s="49"/>
      <c r="L18" s="49"/>
      <c r="M18" s="49"/>
      <c r="N18" s="461"/>
      <c r="O18" s="49"/>
      <c r="P18" s="471"/>
      <c r="Q18" s="49"/>
      <c r="R18" s="49"/>
      <c r="S18" s="49"/>
      <c r="T18" s="49"/>
      <c r="U18" s="49"/>
      <c r="V18" s="461"/>
      <c r="W18" s="49"/>
      <c r="X18" s="471"/>
      <c r="Y18" s="49"/>
      <c r="Z18" s="49"/>
      <c r="AA18" s="49"/>
      <c r="AB18" s="49"/>
      <c r="AC18" s="49"/>
      <c r="AD18" s="461"/>
      <c r="AE18" s="49"/>
      <c r="AF18" s="471"/>
      <c r="AG18" s="49"/>
      <c r="AH18" s="49"/>
      <c r="AI18" s="49"/>
      <c r="AJ18" s="49"/>
      <c r="AK18" s="49"/>
      <c r="AL18" s="461"/>
      <c r="AM18" s="49"/>
      <c r="AN18" s="471"/>
      <c r="AO18" s="49"/>
      <c r="AP18" s="49"/>
      <c r="AQ18" s="49"/>
      <c r="AR18" s="49"/>
      <c r="AS18" s="49"/>
      <c r="AT18" s="461"/>
      <c r="AU18" s="49"/>
      <c r="AV18" s="471"/>
      <c r="AW18" s="49"/>
      <c r="AX18" s="49"/>
      <c r="AY18" s="49"/>
      <c r="AZ18" s="49"/>
      <c r="BA18" s="49"/>
      <c r="BB18" s="461"/>
      <c r="BC18" s="49"/>
      <c r="BD18" s="471"/>
      <c r="BE18" s="49"/>
      <c r="BF18" s="49"/>
      <c r="BG18" s="49"/>
      <c r="BH18" s="49"/>
      <c r="BI18" s="49"/>
      <c r="BJ18" s="461"/>
      <c r="BK18" s="49"/>
      <c r="BL18" s="471"/>
      <c r="BM18" s="49"/>
      <c r="BN18" s="49"/>
      <c r="BO18" s="49"/>
      <c r="BP18" s="49"/>
      <c r="BQ18" s="49"/>
      <c r="BR18" s="461"/>
      <c r="BS18" s="49"/>
      <c r="BT18" s="471"/>
      <c r="BU18" s="49"/>
      <c r="BV18" s="49"/>
      <c r="BW18" s="49"/>
      <c r="BX18" s="49"/>
      <c r="BY18" s="49"/>
      <c r="BZ18" s="461"/>
      <c r="CA18" s="49"/>
      <c r="CB18" s="471"/>
      <c r="CC18" s="49"/>
      <c r="CD18" s="49"/>
      <c r="CE18" s="49"/>
      <c r="CF18" s="49"/>
      <c r="CG18" s="49"/>
      <c r="CH18" s="461"/>
      <c r="CI18" s="49"/>
      <c r="CJ18" s="471"/>
      <c r="CK18" s="49"/>
      <c r="CL18" s="49"/>
      <c r="CM18" s="49"/>
      <c r="CN18" s="49"/>
      <c r="CO18" s="49"/>
      <c r="CP18" s="461"/>
      <c r="CQ18" s="49"/>
      <c r="CR18" s="471"/>
      <c r="CS18" s="49"/>
      <c r="CT18" s="49"/>
      <c r="CU18" s="49"/>
      <c r="CV18" s="49"/>
      <c r="CW18" s="49"/>
      <c r="CX18" s="461"/>
      <c r="CY18" s="49"/>
      <c r="CZ18" s="471"/>
      <c r="DA18" s="49"/>
      <c r="DB18" s="49"/>
      <c r="DC18" s="49"/>
      <c r="DD18" s="49"/>
      <c r="DE18" s="49"/>
      <c r="DF18" s="49"/>
      <c r="DG18" s="49"/>
      <c r="DH18" s="49"/>
      <c r="DI18" s="49"/>
      <c r="DJ18" s="61"/>
      <c r="DK18" s="61"/>
      <c r="DL18" s="61"/>
      <c r="DM18" s="461"/>
      <c r="DN18" s="618"/>
    </row>
    <row r="19" spans="2:118">
      <c r="B19" s="465" t="s">
        <v>417</v>
      </c>
      <c r="C19" s="49"/>
      <c r="D19" s="471"/>
      <c r="E19" s="49"/>
      <c r="F19" s="49"/>
      <c r="G19" s="49"/>
      <c r="H19" s="461"/>
      <c r="I19" s="49"/>
      <c r="J19" s="471"/>
      <c r="K19" s="49"/>
      <c r="L19" s="49"/>
      <c r="M19" s="49"/>
      <c r="N19" s="461"/>
      <c r="O19" s="49"/>
      <c r="P19" s="471"/>
      <c r="Q19" s="49"/>
      <c r="R19" s="49"/>
      <c r="S19" s="49"/>
      <c r="T19" s="49"/>
      <c r="U19" s="49"/>
      <c r="V19" s="461"/>
      <c r="W19" s="49"/>
      <c r="X19" s="471"/>
      <c r="Y19" s="49"/>
      <c r="Z19" s="49"/>
      <c r="AA19" s="49"/>
      <c r="AB19" s="49"/>
      <c r="AC19" s="49"/>
      <c r="AD19" s="461"/>
      <c r="AE19" s="49"/>
      <c r="AF19" s="471"/>
      <c r="AG19" s="49"/>
      <c r="AH19" s="49"/>
      <c r="AI19" s="49"/>
      <c r="AJ19" s="49"/>
      <c r="AK19" s="49"/>
      <c r="AL19" s="461"/>
      <c r="AM19" s="49"/>
      <c r="AN19" s="471"/>
      <c r="AO19" s="49"/>
      <c r="AP19" s="49"/>
      <c r="AQ19" s="49"/>
      <c r="AR19" s="49"/>
      <c r="AS19" s="49"/>
      <c r="AT19" s="461"/>
      <c r="AU19" s="49"/>
      <c r="AV19" s="471"/>
      <c r="AW19" s="49"/>
      <c r="AX19" s="49"/>
      <c r="AY19" s="49"/>
      <c r="AZ19" s="49"/>
      <c r="BA19" s="49"/>
      <c r="BB19" s="461"/>
      <c r="BC19" s="49"/>
      <c r="BD19" s="471"/>
      <c r="BE19" s="49"/>
      <c r="BF19" s="49"/>
      <c r="BG19" s="49"/>
      <c r="BH19" s="49"/>
      <c r="BI19" s="49"/>
      <c r="BJ19" s="461"/>
      <c r="BK19" s="49"/>
      <c r="BL19" s="471"/>
      <c r="BM19" s="49"/>
      <c r="BN19" s="49"/>
      <c r="BO19" s="49"/>
      <c r="BP19" s="49"/>
      <c r="BQ19" s="49"/>
      <c r="BR19" s="461"/>
      <c r="BS19" s="49"/>
      <c r="BT19" s="471"/>
      <c r="BU19" s="49"/>
      <c r="BV19" s="49"/>
      <c r="BW19" s="49"/>
      <c r="BX19" s="49"/>
      <c r="BY19" s="49"/>
      <c r="BZ19" s="461"/>
      <c r="CA19" s="49"/>
      <c r="CB19" s="471"/>
      <c r="CC19" s="49"/>
      <c r="CD19" s="49"/>
      <c r="CE19" s="49"/>
      <c r="CF19" s="49"/>
      <c r="CG19" s="49"/>
      <c r="CH19" s="461"/>
      <c r="CI19" s="49"/>
      <c r="CJ19" s="471"/>
      <c r="CK19" s="49"/>
      <c r="CL19" s="49"/>
      <c r="CM19" s="49"/>
      <c r="CN19" s="49"/>
      <c r="CO19" s="49"/>
      <c r="CP19" s="461"/>
      <c r="CQ19" s="49"/>
      <c r="CR19" s="471"/>
      <c r="CS19" s="49"/>
      <c r="CT19" s="49"/>
      <c r="CU19" s="49"/>
      <c r="CV19" s="49"/>
      <c r="CW19" s="49"/>
      <c r="CX19" s="461"/>
      <c r="CY19" s="49"/>
      <c r="CZ19" s="471"/>
      <c r="DA19" s="49"/>
      <c r="DB19" s="49"/>
      <c r="DC19" s="49"/>
      <c r="DD19" s="49"/>
      <c r="DE19" s="49"/>
      <c r="DF19" s="49"/>
      <c r="DG19" s="49"/>
      <c r="DH19" s="49"/>
      <c r="DI19" s="49"/>
      <c r="DJ19" s="61"/>
      <c r="DK19" s="61"/>
      <c r="DL19" s="61"/>
      <c r="DM19" s="461"/>
      <c r="DN19" s="618"/>
    </row>
    <row r="20" spans="2:118">
      <c r="B20" s="465" t="s">
        <v>109</v>
      </c>
      <c r="C20" s="49"/>
      <c r="D20" s="471"/>
      <c r="E20" s="49"/>
      <c r="F20" s="49"/>
      <c r="G20" s="49"/>
      <c r="H20" s="461"/>
      <c r="I20" s="49"/>
      <c r="J20" s="471"/>
      <c r="K20" s="49"/>
      <c r="L20" s="49"/>
      <c r="M20" s="49"/>
      <c r="N20" s="461"/>
      <c r="O20" s="49"/>
      <c r="P20" s="471"/>
      <c r="Q20" s="49"/>
      <c r="R20" s="49"/>
      <c r="S20" s="49"/>
      <c r="T20" s="49"/>
      <c r="U20" s="49"/>
      <c r="V20" s="461"/>
      <c r="W20" s="49"/>
      <c r="X20" s="471"/>
      <c r="Y20" s="49"/>
      <c r="Z20" s="49"/>
      <c r="AA20" s="49"/>
      <c r="AB20" s="49"/>
      <c r="AC20" s="49"/>
      <c r="AD20" s="461"/>
      <c r="AE20" s="49"/>
      <c r="AF20" s="471"/>
      <c r="AG20" s="49"/>
      <c r="AH20" s="49"/>
      <c r="AI20" s="49"/>
      <c r="AJ20" s="49"/>
      <c r="AK20" s="49"/>
      <c r="AL20" s="461"/>
      <c r="AM20" s="49"/>
      <c r="AN20" s="471"/>
      <c r="AO20" s="49"/>
      <c r="AP20" s="49"/>
      <c r="AQ20" s="49"/>
      <c r="AR20" s="49"/>
      <c r="AS20" s="49"/>
      <c r="AT20" s="461"/>
      <c r="AU20" s="49"/>
      <c r="AV20" s="471"/>
      <c r="AW20" s="49"/>
      <c r="AX20" s="49"/>
      <c r="AY20" s="49"/>
      <c r="AZ20" s="49"/>
      <c r="BA20" s="49"/>
      <c r="BB20" s="461"/>
      <c r="BC20" s="49"/>
      <c r="BD20" s="471"/>
      <c r="BE20" s="49"/>
      <c r="BF20" s="49"/>
      <c r="BG20" s="49"/>
      <c r="BH20" s="49"/>
      <c r="BI20" s="49"/>
      <c r="BJ20" s="461"/>
      <c r="BK20" s="49"/>
      <c r="BL20" s="471"/>
      <c r="BM20" s="49"/>
      <c r="BN20" s="49"/>
      <c r="BO20" s="49"/>
      <c r="BP20" s="49"/>
      <c r="BQ20" s="49"/>
      <c r="BR20" s="461"/>
      <c r="BS20" s="49"/>
      <c r="BT20" s="471"/>
      <c r="BU20" s="49"/>
      <c r="BV20" s="49"/>
      <c r="BW20" s="49"/>
      <c r="BX20" s="49"/>
      <c r="BY20" s="49"/>
      <c r="BZ20" s="461"/>
      <c r="CA20" s="49"/>
      <c r="CB20" s="471"/>
      <c r="CC20" s="49"/>
      <c r="CD20" s="49"/>
      <c r="CE20" s="49"/>
      <c r="CF20" s="49"/>
      <c r="CG20" s="49"/>
      <c r="CH20" s="461"/>
      <c r="CI20" s="49"/>
      <c r="CJ20" s="471"/>
      <c r="CK20" s="49"/>
      <c r="CL20" s="49"/>
      <c r="CM20" s="49"/>
      <c r="CN20" s="49"/>
      <c r="CO20" s="49"/>
      <c r="CP20" s="461"/>
      <c r="CQ20" s="49"/>
      <c r="CR20" s="471"/>
      <c r="CS20" s="49"/>
      <c r="CT20" s="49"/>
      <c r="CU20" s="49"/>
      <c r="CV20" s="49"/>
      <c r="CW20" s="49"/>
      <c r="CX20" s="461"/>
      <c r="CY20" s="49"/>
      <c r="CZ20" s="471"/>
      <c r="DA20" s="49"/>
      <c r="DB20" s="49"/>
      <c r="DC20" s="49"/>
      <c r="DD20" s="49"/>
      <c r="DE20" s="49"/>
      <c r="DF20" s="49"/>
      <c r="DG20" s="49"/>
      <c r="DH20" s="49"/>
      <c r="DI20" s="49"/>
      <c r="DJ20" s="61"/>
      <c r="DK20" s="61"/>
      <c r="DL20" s="61"/>
      <c r="DM20" s="461"/>
      <c r="DN20" s="618"/>
    </row>
    <row r="21" spans="2:118" ht="2.25" customHeight="1">
      <c r="B21" s="465"/>
      <c r="C21" s="49"/>
      <c r="D21" s="471"/>
      <c r="E21" s="49"/>
      <c r="F21" s="49"/>
      <c r="G21" s="49"/>
      <c r="H21" s="461"/>
      <c r="I21" s="49"/>
      <c r="J21" s="471"/>
      <c r="K21" s="49"/>
      <c r="L21" s="49"/>
      <c r="M21" s="49"/>
      <c r="N21" s="461"/>
      <c r="O21" s="49"/>
      <c r="P21" s="471"/>
      <c r="Q21" s="49"/>
      <c r="R21" s="49"/>
      <c r="S21" s="49"/>
      <c r="T21" s="49"/>
      <c r="U21" s="49"/>
      <c r="V21" s="461"/>
      <c r="W21" s="49"/>
      <c r="X21" s="471"/>
      <c r="Y21" s="49"/>
      <c r="Z21" s="49"/>
      <c r="AA21" s="49"/>
      <c r="AB21" s="49"/>
      <c r="AC21" s="49"/>
      <c r="AD21" s="461"/>
      <c r="AE21" s="49"/>
      <c r="AF21" s="471"/>
      <c r="AG21" s="49"/>
      <c r="AH21" s="49"/>
      <c r="AI21" s="49"/>
      <c r="AJ21" s="49"/>
      <c r="AK21" s="49"/>
      <c r="AL21" s="461"/>
      <c r="AM21" s="49"/>
      <c r="AN21" s="471"/>
      <c r="AO21" s="49"/>
      <c r="AP21" s="49"/>
      <c r="AQ21" s="49"/>
      <c r="AR21" s="49"/>
      <c r="AS21" s="49"/>
      <c r="AT21" s="461"/>
      <c r="AU21" s="49"/>
      <c r="AV21" s="471"/>
      <c r="AW21" s="49"/>
      <c r="AX21" s="49"/>
      <c r="AY21" s="49"/>
      <c r="AZ21" s="49"/>
      <c r="BA21" s="49"/>
      <c r="BB21" s="461"/>
      <c r="BC21" s="49"/>
      <c r="BD21" s="471"/>
      <c r="BE21" s="49"/>
      <c r="BF21" s="49"/>
      <c r="BG21" s="49"/>
      <c r="BH21" s="49"/>
      <c r="BI21" s="49"/>
      <c r="BJ21" s="461"/>
      <c r="BK21" s="49"/>
      <c r="BL21" s="471"/>
      <c r="BM21" s="49"/>
      <c r="BN21" s="49"/>
      <c r="BO21" s="49"/>
      <c r="BP21" s="49"/>
      <c r="BQ21" s="49"/>
      <c r="BR21" s="461"/>
      <c r="BS21" s="49"/>
      <c r="BT21" s="471"/>
      <c r="BU21" s="49"/>
      <c r="BV21" s="49"/>
      <c r="BW21" s="49"/>
      <c r="BX21" s="49"/>
      <c r="BY21" s="49"/>
      <c r="BZ21" s="461"/>
      <c r="CA21" s="49"/>
      <c r="CB21" s="471"/>
      <c r="CC21" s="49"/>
      <c r="CD21" s="49"/>
      <c r="CE21" s="49"/>
      <c r="CF21" s="49"/>
      <c r="CG21" s="49"/>
      <c r="CH21" s="461"/>
      <c r="CI21" s="49"/>
      <c r="CJ21" s="471"/>
      <c r="CK21" s="49"/>
      <c r="CL21" s="49"/>
      <c r="CM21" s="49"/>
      <c r="CN21" s="49"/>
      <c r="CO21" s="49"/>
      <c r="CP21" s="461"/>
      <c r="CQ21" s="49"/>
      <c r="CR21" s="471"/>
      <c r="CS21" s="49"/>
      <c r="CT21" s="49"/>
      <c r="CU21" s="49"/>
      <c r="CV21" s="49"/>
      <c r="CW21" s="49"/>
      <c r="CX21" s="461"/>
      <c r="CY21" s="49"/>
      <c r="CZ21" s="471"/>
      <c r="DA21" s="49"/>
      <c r="DB21" s="49"/>
      <c r="DC21" s="49"/>
      <c r="DD21" s="49"/>
      <c r="DE21" s="49"/>
      <c r="DF21" s="49"/>
      <c r="DG21" s="49"/>
      <c r="DH21" s="49"/>
      <c r="DI21" s="49"/>
      <c r="DJ21" s="61"/>
      <c r="DK21" s="61"/>
      <c r="DL21" s="61"/>
      <c r="DM21" s="461"/>
      <c r="DN21" s="618"/>
    </row>
    <row r="22" spans="2:118" ht="5.25" customHeight="1">
      <c r="B22" s="465"/>
      <c r="C22" s="49"/>
      <c r="D22" s="471"/>
      <c r="E22" s="49"/>
      <c r="F22" s="49"/>
      <c r="G22" s="49"/>
      <c r="H22" s="461"/>
      <c r="I22" s="49"/>
      <c r="J22" s="471"/>
      <c r="K22" s="49"/>
      <c r="L22" s="49"/>
      <c r="M22" s="49"/>
      <c r="N22" s="461"/>
      <c r="O22" s="49"/>
      <c r="P22" s="471"/>
      <c r="Q22" s="49"/>
      <c r="R22" s="49"/>
      <c r="S22" s="49"/>
      <c r="T22" s="49"/>
      <c r="U22" s="49"/>
      <c r="V22" s="461"/>
      <c r="W22" s="49"/>
      <c r="X22" s="471"/>
      <c r="Y22" s="49"/>
      <c r="Z22" s="49"/>
      <c r="AA22" s="49"/>
      <c r="AB22" s="49"/>
      <c r="AC22" s="49"/>
      <c r="AD22" s="461"/>
      <c r="AE22" s="49"/>
      <c r="AF22" s="471"/>
      <c r="AG22" s="49"/>
      <c r="AH22" s="49"/>
      <c r="AI22" s="49"/>
      <c r="AJ22" s="49"/>
      <c r="AK22" s="49"/>
      <c r="AL22" s="461"/>
      <c r="AM22" s="49"/>
      <c r="AN22" s="471"/>
      <c r="AO22" s="49"/>
      <c r="AP22" s="49"/>
      <c r="AQ22" s="49"/>
      <c r="AR22" s="49"/>
      <c r="AS22" s="49"/>
      <c r="AT22" s="461"/>
      <c r="AU22" s="49"/>
      <c r="AV22" s="471"/>
      <c r="AW22" s="49"/>
      <c r="AX22" s="49"/>
      <c r="AY22" s="49"/>
      <c r="AZ22" s="49"/>
      <c r="BA22" s="49"/>
      <c r="BB22" s="461"/>
      <c r="BC22" s="49"/>
      <c r="BD22" s="471"/>
      <c r="BE22" s="49"/>
      <c r="BF22" s="49"/>
      <c r="BG22" s="49"/>
      <c r="BH22" s="49"/>
      <c r="BI22" s="49"/>
      <c r="BJ22" s="461"/>
      <c r="BK22" s="49"/>
      <c r="BL22" s="471"/>
      <c r="BM22" s="49"/>
      <c r="BN22" s="49"/>
      <c r="BO22" s="49"/>
      <c r="BP22" s="49"/>
      <c r="BQ22" s="49"/>
      <c r="BR22" s="461"/>
      <c r="BS22" s="49"/>
      <c r="BT22" s="471"/>
      <c r="BU22" s="49"/>
      <c r="BV22" s="49"/>
      <c r="BW22" s="49"/>
      <c r="BX22" s="49"/>
      <c r="BY22" s="49"/>
      <c r="BZ22" s="461"/>
      <c r="CA22" s="49"/>
      <c r="CB22" s="471"/>
      <c r="CC22" s="49"/>
      <c r="CD22" s="49"/>
      <c r="CE22" s="49"/>
      <c r="CF22" s="49"/>
      <c r="CG22" s="49"/>
      <c r="CH22" s="461"/>
      <c r="CI22" s="49"/>
      <c r="CJ22" s="471"/>
      <c r="CK22" s="49"/>
      <c r="CL22" s="49"/>
      <c r="CM22" s="49"/>
      <c r="CN22" s="49"/>
      <c r="CO22" s="49"/>
      <c r="CP22" s="461"/>
      <c r="CQ22" s="49"/>
      <c r="CR22" s="471"/>
      <c r="CS22" s="49"/>
      <c r="CT22" s="49"/>
      <c r="CU22" s="49"/>
      <c r="CV22" s="49"/>
      <c r="CW22" s="49"/>
      <c r="CX22" s="461"/>
      <c r="CY22" s="49"/>
      <c r="CZ22" s="471"/>
      <c r="DA22" s="49"/>
      <c r="DB22" s="49"/>
      <c r="DC22" s="49"/>
      <c r="DD22" s="49"/>
      <c r="DE22" s="49"/>
      <c r="DF22" s="49"/>
      <c r="DG22" s="49"/>
      <c r="DH22" s="49"/>
      <c r="DI22" s="49"/>
      <c r="DJ22" s="61"/>
      <c r="DK22" s="61"/>
      <c r="DL22" s="61"/>
      <c r="DM22" s="461"/>
      <c r="DN22" s="618"/>
    </row>
    <row r="23" spans="2:118" s="50" customFormat="1">
      <c r="B23" s="466" t="s">
        <v>418</v>
      </c>
      <c r="C23" s="51"/>
      <c r="D23" s="472"/>
      <c r="E23" s="51"/>
      <c r="F23" s="51"/>
      <c r="G23" s="51"/>
      <c r="H23" s="473"/>
      <c r="I23" s="51"/>
      <c r="J23" s="472"/>
      <c r="K23" s="51"/>
      <c r="L23" s="51"/>
      <c r="M23" s="51"/>
      <c r="N23" s="473"/>
      <c r="O23" s="51"/>
      <c r="P23" s="472"/>
      <c r="Q23" s="51"/>
      <c r="R23" s="51"/>
      <c r="S23" s="51"/>
      <c r="T23" s="51"/>
      <c r="U23" s="51"/>
      <c r="V23" s="473"/>
      <c r="W23" s="51"/>
      <c r="X23" s="472"/>
      <c r="Y23" s="51"/>
      <c r="Z23" s="51"/>
      <c r="AA23" s="51"/>
      <c r="AB23" s="51"/>
      <c r="AC23" s="51"/>
      <c r="AD23" s="473"/>
      <c r="AE23" s="51"/>
      <c r="AF23" s="472"/>
      <c r="AG23" s="51"/>
      <c r="AH23" s="51"/>
      <c r="AI23" s="51"/>
      <c r="AJ23" s="51"/>
      <c r="AK23" s="51"/>
      <c r="AL23" s="473"/>
      <c r="AM23" s="51"/>
      <c r="AN23" s="472"/>
      <c r="AO23" s="51"/>
      <c r="AP23" s="51"/>
      <c r="AQ23" s="51"/>
      <c r="AR23" s="51"/>
      <c r="AS23" s="51"/>
      <c r="AT23" s="473"/>
      <c r="AU23" s="51"/>
      <c r="AV23" s="472"/>
      <c r="AW23" s="51"/>
      <c r="AX23" s="51"/>
      <c r="AY23" s="51"/>
      <c r="AZ23" s="51"/>
      <c r="BA23" s="51"/>
      <c r="BB23" s="473"/>
      <c r="BC23" s="51"/>
      <c r="BD23" s="472"/>
      <c r="BE23" s="51"/>
      <c r="BF23" s="51"/>
      <c r="BG23" s="51"/>
      <c r="BH23" s="51"/>
      <c r="BI23" s="51"/>
      <c r="BJ23" s="473"/>
      <c r="BK23" s="51"/>
      <c r="BL23" s="472"/>
      <c r="BM23" s="51"/>
      <c r="BN23" s="51"/>
      <c r="BO23" s="51"/>
      <c r="BP23" s="51"/>
      <c r="BQ23" s="51"/>
      <c r="BR23" s="473"/>
      <c r="BS23" s="51"/>
      <c r="BT23" s="472"/>
      <c r="BU23" s="51"/>
      <c r="BV23" s="51"/>
      <c r="BW23" s="51"/>
      <c r="BX23" s="51"/>
      <c r="BY23" s="51"/>
      <c r="BZ23" s="473"/>
      <c r="CA23" s="51"/>
      <c r="CB23" s="472"/>
      <c r="CC23" s="51"/>
      <c r="CD23" s="51"/>
      <c r="CE23" s="51"/>
      <c r="CF23" s="51"/>
      <c r="CG23" s="51"/>
      <c r="CH23" s="473"/>
      <c r="CI23" s="51"/>
      <c r="CJ23" s="472"/>
      <c r="CK23" s="51"/>
      <c r="CL23" s="51"/>
      <c r="CM23" s="51"/>
      <c r="CN23" s="51"/>
      <c r="CO23" s="51"/>
      <c r="CP23" s="473"/>
      <c r="CQ23" s="51"/>
      <c r="CR23" s="472"/>
      <c r="CS23" s="51"/>
      <c r="CT23" s="51"/>
      <c r="CU23" s="51"/>
      <c r="CV23" s="51"/>
      <c r="CW23" s="51"/>
      <c r="CX23" s="473"/>
      <c r="CY23" s="51"/>
      <c r="CZ23" s="472"/>
      <c r="DA23" s="51"/>
      <c r="DB23" s="51"/>
      <c r="DC23" s="51"/>
      <c r="DD23" s="51"/>
      <c r="DE23" s="51"/>
      <c r="DF23" s="51"/>
      <c r="DG23" s="51"/>
      <c r="DH23" s="51"/>
      <c r="DI23" s="51"/>
      <c r="DJ23" s="48"/>
      <c r="DK23" s="48"/>
      <c r="DL23" s="48"/>
      <c r="DM23" s="473"/>
      <c r="DN23" s="617"/>
    </row>
    <row r="24" spans="2:118" s="56" customFormat="1">
      <c r="B24" s="465" t="s">
        <v>103</v>
      </c>
      <c r="C24" s="65"/>
      <c r="D24" s="474"/>
      <c r="E24" s="61"/>
      <c r="F24" s="61"/>
      <c r="G24" s="61"/>
      <c r="H24" s="461"/>
      <c r="I24" s="65"/>
      <c r="J24" s="474"/>
      <c r="K24" s="61"/>
      <c r="L24" s="61"/>
      <c r="M24" s="61"/>
      <c r="N24" s="461"/>
      <c r="O24" s="65"/>
      <c r="P24" s="474"/>
      <c r="Q24" s="61"/>
      <c r="R24" s="61"/>
      <c r="S24" s="61"/>
      <c r="T24" s="61"/>
      <c r="U24" s="61"/>
      <c r="V24" s="461"/>
      <c r="W24" s="65"/>
      <c r="X24" s="474"/>
      <c r="Y24" s="61"/>
      <c r="Z24" s="61"/>
      <c r="AA24" s="61"/>
      <c r="AB24" s="61"/>
      <c r="AC24" s="61"/>
      <c r="AD24" s="461"/>
      <c r="AE24" s="65"/>
      <c r="AF24" s="474"/>
      <c r="AG24" s="61"/>
      <c r="AH24" s="61"/>
      <c r="AI24" s="61"/>
      <c r="AJ24" s="61"/>
      <c r="AK24" s="61"/>
      <c r="AL24" s="461"/>
      <c r="AM24" s="65"/>
      <c r="AN24" s="474"/>
      <c r="AO24" s="61"/>
      <c r="AP24" s="61"/>
      <c r="AQ24" s="61"/>
      <c r="AR24" s="61"/>
      <c r="AS24" s="61"/>
      <c r="AT24" s="461"/>
      <c r="AU24" s="65"/>
      <c r="AV24" s="474"/>
      <c r="AW24" s="61"/>
      <c r="AX24" s="61"/>
      <c r="AY24" s="61"/>
      <c r="AZ24" s="61"/>
      <c r="BA24" s="61"/>
      <c r="BB24" s="461"/>
      <c r="BC24" s="65"/>
      <c r="BD24" s="474"/>
      <c r="BE24" s="61"/>
      <c r="BF24" s="61"/>
      <c r="BG24" s="61"/>
      <c r="BH24" s="61"/>
      <c r="BI24" s="61"/>
      <c r="BJ24" s="461"/>
      <c r="BK24" s="65"/>
      <c r="BL24" s="474"/>
      <c r="BM24" s="61"/>
      <c r="BN24" s="61"/>
      <c r="BO24" s="61"/>
      <c r="BP24" s="61"/>
      <c r="BQ24" s="61"/>
      <c r="BR24" s="461"/>
      <c r="BS24" s="65"/>
      <c r="BT24" s="474"/>
      <c r="BU24" s="61"/>
      <c r="BV24" s="61"/>
      <c r="BW24" s="61"/>
      <c r="BX24" s="61"/>
      <c r="BY24" s="61"/>
      <c r="BZ24" s="461"/>
      <c r="CA24" s="65"/>
      <c r="CB24" s="474"/>
      <c r="CC24" s="61"/>
      <c r="CD24" s="61"/>
      <c r="CE24" s="61"/>
      <c r="CF24" s="61"/>
      <c r="CG24" s="61"/>
      <c r="CH24" s="461"/>
      <c r="CI24" s="65"/>
      <c r="CJ24" s="474"/>
      <c r="CK24" s="61"/>
      <c r="CL24" s="61"/>
      <c r="CM24" s="61"/>
      <c r="CN24" s="61"/>
      <c r="CO24" s="61"/>
      <c r="CP24" s="461"/>
      <c r="CQ24" s="65"/>
      <c r="CR24" s="474"/>
      <c r="CS24" s="61"/>
      <c r="CT24" s="61"/>
      <c r="CU24" s="61"/>
      <c r="CV24" s="61"/>
      <c r="CW24" s="61"/>
      <c r="CX24" s="461"/>
      <c r="CY24" s="65"/>
      <c r="CZ24" s="474"/>
      <c r="DA24" s="61"/>
      <c r="DB24" s="61"/>
      <c r="DC24" s="61"/>
      <c r="DD24" s="61"/>
      <c r="DE24" s="61"/>
      <c r="DF24" s="61"/>
      <c r="DG24" s="61"/>
      <c r="DH24" s="61"/>
      <c r="DI24" s="61"/>
      <c r="DJ24" s="61"/>
      <c r="DK24" s="61"/>
      <c r="DL24" s="61"/>
      <c r="DM24" s="461"/>
      <c r="DN24" s="619"/>
    </row>
    <row r="25" spans="2:118" ht="5.25" customHeight="1">
      <c r="B25" s="465"/>
      <c r="C25" s="49"/>
      <c r="D25" s="471"/>
      <c r="E25" s="49"/>
      <c r="F25" s="49"/>
      <c r="G25" s="49"/>
      <c r="H25" s="461"/>
      <c r="I25" s="49"/>
      <c r="J25" s="471"/>
      <c r="K25" s="49"/>
      <c r="L25" s="49"/>
      <c r="M25" s="49"/>
      <c r="N25" s="461"/>
      <c r="O25" s="49"/>
      <c r="P25" s="471"/>
      <c r="Q25" s="49"/>
      <c r="R25" s="49"/>
      <c r="S25" s="49"/>
      <c r="T25" s="49"/>
      <c r="U25" s="49"/>
      <c r="V25" s="461"/>
      <c r="W25" s="49"/>
      <c r="X25" s="471"/>
      <c r="Y25" s="49"/>
      <c r="Z25" s="49"/>
      <c r="AA25" s="49"/>
      <c r="AB25" s="49"/>
      <c r="AC25" s="49"/>
      <c r="AD25" s="461"/>
      <c r="AE25" s="49"/>
      <c r="AF25" s="471"/>
      <c r="AG25" s="49"/>
      <c r="AH25" s="49"/>
      <c r="AI25" s="49"/>
      <c r="AJ25" s="49"/>
      <c r="AK25" s="49"/>
      <c r="AL25" s="461"/>
      <c r="AM25" s="49"/>
      <c r="AN25" s="471"/>
      <c r="AO25" s="49"/>
      <c r="AP25" s="49"/>
      <c r="AQ25" s="49"/>
      <c r="AR25" s="49"/>
      <c r="AS25" s="49"/>
      <c r="AT25" s="461"/>
      <c r="AU25" s="49"/>
      <c r="AV25" s="471"/>
      <c r="AW25" s="49"/>
      <c r="AX25" s="49"/>
      <c r="AY25" s="49"/>
      <c r="AZ25" s="49"/>
      <c r="BA25" s="49"/>
      <c r="BB25" s="461"/>
      <c r="BC25" s="49"/>
      <c r="BD25" s="471"/>
      <c r="BE25" s="49"/>
      <c r="BF25" s="49"/>
      <c r="BG25" s="49"/>
      <c r="BH25" s="49"/>
      <c r="BI25" s="49"/>
      <c r="BJ25" s="461"/>
      <c r="BK25" s="49"/>
      <c r="BL25" s="471"/>
      <c r="BM25" s="49"/>
      <c r="BN25" s="49"/>
      <c r="BO25" s="49"/>
      <c r="BP25" s="49"/>
      <c r="BQ25" s="49"/>
      <c r="BR25" s="461"/>
      <c r="BS25" s="49"/>
      <c r="BT25" s="471"/>
      <c r="BU25" s="49"/>
      <c r="BV25" s="49"/>
      <c r="BW25" s="49"/>
      <c r="BX25" s="49"/>
      <c r="BY25" s="49"/>
      <c r="BZ25" s="461"/>
      <c r="CA25" s="49"/>
      <c r="CB25" s="471"/>
      <c r="CC25" s="49"/>
      <c r="CD25" s="49"/>
      <c r="CE25" s="49"/>
      <c r="CF25" s="49"/>
      <c r="CG25" s="49"/>
      <c r="CH25" s="461"/>
      <c r="CI25" s="49"/>
      <c r="CJ25" s="471"/>
      <c r="CK25" s="49"/>
      <c r="CL25" s="49"/>
      <c r="CM25" s="49"/>
      <c r="CN25" s="49"/>
      <c r="CO25" s="49"/>
      <c r="CP25" s="461"/>
      <c r="CQ25" s="49"/>
      <c r="CR25" s="471"/>
      <c r="CS25" s="49"/>
      <c r="CT25" s="49"/>
      <c r="CU25" s="49"/>
      <c r="CV25" s="49"/>
      <c r="CW25" s="49"/>
      <c r="CX25" s="461"/>
      <c r="CY25" s="49"/>
      <c r="CZ25" s="471"/>
      <c r="DA25" s="49"/>
      <c r="DB25" s="49"/>
      <c r="DC25" s="49"/>
      <c r="DD25" s="49"/>
      <c r="DE25" s="49"/>
      <c r="DF25" s="49"/>
      <c r="DG25" s="49"/>
      <c r="DH25" s="49"/>
      <c r="DI25" s="49"/>
      <c r="DJ25" s="61"/>
      <c r="DK25" s="61"/>
      <c r="DL25" s="61"/>
      <c r="DM25" s="461"/>
      <c r="DN25" s="618"/>
    </row>
    <row r="26" spans="2:118">
      <c r="B26" s="465" t="s">
        <v>115</v>
      </c>
      <c r="C26" s="49"/>
      <c r="D26" s="324"/>
      <c r="E26" s="49"/>
      <c r="F26" s="49"/>
      <c r="G26" s="49"/>
      <c r="H26" s="459"/>
      <c r="I26" s="49"/>
      <c r="J26" s="324"/>
      <c r="K26" s="49"/>
      <c r="L26" s="49"/>
      <c r="M26" s="49"/>
      <c r="N26" s="459"/>
      <c r="O26" s="49"/>
      <c r="P26" s="324"/>
      <c r="Q26" s="49"/>
      <c r="R26" s="49"/>
      <c r="S26" s="49"/>
      <c r="T26" s="49"/>
      <c r="U26" s="49"/>
      <c r="V26" s="459"/>
      <c r="W26" s="49"/>
      <c r="X26" s="324"/>
      <c r="Y26" s="49"/>
      <c r="Z26" s="49"/>
      <c r="AA26" s="49"/>
      <c r="AB26" s="49"/>
      <c r="AC26" s="49"/>
      <c r="AD26" s="459"/>
      <c r="AE26" s="49"/>
      <c r="AF26" s="324"/>
      <c r="AG26" s="49"/>
      <c r="AH26" s="49"/>
      <c r="AI26" s="49"/>
      <c r="AJ26" s="49"/>
      <c r="AK26" s="49"/>
      <c r="AL26" s="459"/>
      <c r="AM26" s="49"/>
      <c r="AN26" s="324"/>
      <c r="AO26" s="49"/>
      <c r="AP26" s="49"/>
      <c r="AQ26" s="49"/>
      <c r="AR26" s="49"/>
      <c r="AS26" s="49"/>
      <c r="AT26" s="459"/>
      <c r="AU26" s="49"/>
      <c r="AV26" s="324"/>
      <c r="AW26" s="49"/>
      <c r="AX26" s="49"/>
      <c r="AY26" s="49"/>
      <c r="AZ26" s="49"/>
      <c r="BA26" s="49"/>
      <c r="BB26" s="459"/>
      <c r="BC26" s="49"/>
      <c r="BD26" s="324"/>
      <c r="BE26" s="49"/>
      <c r="BF26" s="49"/>
      <c r="BG26" s="49"/>
      <c r="BH26" s="49"/>
      <c r="BI26" s="49"/>
      <c r="BJ26" s="459"/>
      <c r="BK26" s="49"/>
      <c r="BL26" s="324"/>
      <c r="BM26" s="49"/>
      <c r="BN26" s="49"/>
      <c r="BO26" s="49"/>
      <c r="BP26" s="49"/>
      <c r="BQ26" s="49"/>
      <c r="BR26" s="459"/>
      <c r="BS26" s="49"/>
      <c r="BT26" s="324"/>
      <c r="BU26" s="49"/>
      <c r="BV26" s="49"/>
      <c r="BW26" s="49"/>
      <c r="BX26" s="49"/>
      <c r="BY26" s="49"/>
      <c r="BZ26" s="459"/>
      <c r="CA26" s="49"/>
      <c r="CB26" s="324"/>
      <c r="CC26" s="49"/>
      <c r="CD26" s="49"/>
      <c r="CE26" s="49"/>
      <c r="CF26" s="49"/>
      <c r="CG26" s="49"/>
      <c r="CH26" s="459"/>
      <c r="CI26" s="49"/>
      <c r="CJ26" s="324"/>
      <c r="CK26" s="49"/>
      <c r="CL26" s="49"/>
      <c r="CM26" s="49"/>
      <c r="CN26" s="49"/>
      <c r="CO26" s="49"/>
      <c r="CP26" s="459"/>
      <c r="CQ26" s="49"/>
      <c r="CR26" s="471"/>
      <c r="CS26" s="49"/>
      <c r="CT26" s="49"/>
      <c r="CU26" s="49"/>
      <c r="CV26" s="49"/>
      <c r="CW26" s="49"/>
      <c r="CX26" s="459"/>
      <c r="CY26" s="49"/>
      <c r="CZ26" s="471"/>
      <c r="DA26" s="49"/>
      <c r="DB26" s="49"/>
      <c r="DC26" s="49"/>
      <c r="DD26" s="49"/>
      <c r="DE26" s="49"/>
      <c r="DF26" s="49"/>
      <c r="DG26" s="49"/>
      <c r="DH26" s="49"/>
      <c r="DI26" s="49"/>
      <c r="DJ26" s="102"/>
      <c r="DK26" s="102"/>
      <c r="DL26" s="102"/>
      <c r="DM26" s="459"/>
      <c r="DN26" s="618"/>
    </row>
    <row r="27" spans="2:118">
      <c r="B27" s="465"/>
      <c r="C27" s="49"/>
      <c r="D27" s="471"/>
      <c r="E27" s="49"/>
      <c r="F27" s="49"/>
      <c r="G27" s="49"/>
      <c r="H27" s="461"/>
      <c r="I27" s="49"/>
      <c r="J27" s="471"/>
      <c r="K27" s="49"/>
      <c r="L27" s="49"/>
      <c r="M27" s="49"/>
      <c r="N27" s="461"/>
      <c r="O27" s="49"/>
      <c r="P27" s="471"/>
      <c r="Q27" s="49"/>
      <c r="R27" s="49"/>
      <c r="S27" s="49"/>
      <c r="T27" s="49"/>
      <c r="U27" s="49"/>
      <c r="V27" s="461"/>
      <c r="W27" s="49"/>
      <c r="X27" s="471"/>
      <c r="Y27" s="49"/>
      <c r="Z27" s="49"/>
      <c r="AA27" s="49"/>
      <c r="AB27" s="49"/>
      <c r="AC27" s="49"/>
      <c r="AD27" s="461"/>
      <c r="AE27" s="49"/>
      <c r="AF27" s="471"/>
      <c r="AG27" s="49"/>
      <c r="AH27" s="49"/>
      <c r="AI27" s="49"/>
      <c r="AJ27" s="49"/>
      <c r="AK27" s="49"/>
      <c r="AL27" s="461"/>
      <c r="AM27" s="49"/>
      <c r="AN27" s="471"/>
      <c r="AO27" s="49"/>
      <c r="AP27" s="49"/>
      <c r="AQ27" s="49"/>
      <c r="AR27" s="49"/>
      <c r="AS27" s="49"/>
      <c r="AT27" s="461"/>
      <c r="AU27" s="49"/>
      <c r="AV27" s="471"/>
      <c r="AW27" s="49"/>
      <c r="AX27" s="49"/>
      <c r="AY27" s="49"/>
      <c r="AZ27" s="49"/>
      <c r="BA27" s="49"/>
      <c r="BB27" s="461"/>
      <c r="BC27" s="49"/>
      <c r="BD27" s="471"/>
      <c r="BE27" s="49"/>
      <c r="BF27" s="49"/>
      <c r="BG27" s="49"/>
      <c r="BH27" s="49"/>
      <c r="BI27" s="49"/>
      <c r="BJ27" s="461"/>
      <c r="BK27" s="49"/>
      <c r="BL27" s="471"/>
      <c r="BM27" s="49"/>
      <c r="BN27" s="49"/>
      <c r="BO27" s="49"/>
      <c r="BP27" s="49"/>
      <c r="BQ27" s="49"/>
      <c r="BR27" s="461"/>
      <c r="BS27" s="49"/>
      <c r="BT27" s="471"/>
      <c r="BU27" s="49"/>
      <c r="BV27" s="49"/>
      <c r="BW27" s="49"/>
      <c r="BX27" s="49"/>
      <c r="BY27" s="49"/>
      <c r="BZ27" s="461"/>
      <c r="CA27" s="49"/>
      <c r="CB27" s="471"/>
      <c r="CC27" s="49"/>
      <c r="CD27" s="49"/>
      <c r="CE27" s="49"/>
      <c r="CF27" s="49"/>
      <c r="CG27" s="49"/>
      <c r="CH27" s="461"/>
      <c r="CI27" s="49"/>
      <c r="CJ27" s="471"/>
      <c r="CK27" s="49"/>
      <c r="CL27" s="49"/>
      <c r="CM27" s="49"/>
      <c r="CN27" s="49"/>
      <c r="CO27" s="49"/>
      <c r="CP27" s="461"/>
      <c r="CQ27" s="49"/>
      <c r="CR27" s="471"/>
      <c r="CS27" s="49"/>
      <c r="CT27" s="49"/>
      <c r="CU27" s="49"/>
      <c r="CV27" s="49"/>
      <c r="CW27" s="49"/>
      <c r="CX27" s="461"/>
      <c r="CY27" s="49"/>
      <c r="CZ27" s="471"/>
      <c r="DA27" s="49"/>
      <c r="DB27" s="49"/>
      <c r="DC27" s="49"/>
      <c r="DD27" s="49"/>
      <c r="DE27" s="49"/>
      <c r="DF27" s="49"/>
      <c r="DG27" s="49"/>
      <c r="DH27" s="49"/>
      <c r="DI27" s="49"/>
      <c r="DJ27" s="61"/>
      <c r="DK27" s="61"/>
      <c r="DL27" s="61"/>
      <c r="DM27" s="461"/>
      <c r="DN27" s="618"/>
    </row>
    <row r="28" spans="2:118" s="50" customFormat="1">
      <c r="B28" s="466" t="s">
        <v>419</v>
      </c>
      <c r="C28" s="51"/>
      <c r="D28" s="472"/>
      <c r="E28" s="51"/>
      <c r="F28" s="51"/>
      <c r="G28" s="51"/>
      <c r="H28" s="473"/>
      <c r="I28" s="51"/>
      <c r="J28" s="472"/>
      <c r="K28" s="51"/>
      <c r="L28" s="51"/>
      <c r="M28" s="51"/>
      <c r="N28" s="473"/>
      <c r="O28" s="51"/>
      <c r="P28" s="472"/>
      <c r="Q28" s="51"/>
      <c r="R28" s="51"/>
      <c r="S28" s="51"/>
      <c r="T28" s="51"/>
      <c r="U28" s="51"/>
      <c r="V28" s="473"/>
      <c r="W28" s="51"/>
      <c r="X28" s="472"/>
      <c r="Y28" s="51"/>
      <c r="Z28" s="51"/>
      <c r="AA28" s="51"/>
      <c r="AB28" s="51"/>
      <c r="AC28" s="51"/>
      <c r="AD28" s="473"/>
      <c r="AE28" s="51"/>
      <c r="AF28" s="472"/>
      <c r="AG28" s="51"/>
      <c r="AH28" s="51"/>
      <c r="AI28" s="51"/>
      <c r="AJ28" s="51"/>
      <c r="AK28" s="51"/>
      <c r="AL28" s="473"/>
      <c r="AM28" s="51"/>
      <c r="AN28" s="472"/>
      <c r="AO28" s="51"/>
      <c r="AP28" s="51"/>
      <c r="AQ28" s="51"/>
      <c r="AR28" s="51"/>
      <c r="AS28" s="51"/>
      <c r="AT28" s="473"/>
      <c r="AU28" s="51"/>
      <c r="AV28" s="472"/>
      <c r="AW28" s="51"/>
      <c r="AX28" s="51"/>
      <c r="AY28" s="51"/>
      <c r="AZ28" s="51"/>
      <c r="BA28" s="51"/>
      <c r="BB28" s="473"/>
      <c r="BC28" s="51"/>
      <c r="BD28" s="472"/>
      <c r="BE28" s="51"/>
      <c r="BF28" s="51"/>
      <c r="BG28" s="51"/>
      <c r="BH28" s="51"/>
      <c r="BI28" s="51"/>
      <c r="BJ28" s="473"/>
      <c r="BK28" s="51"/>
      <c r="BL28" s="472"/>
      <c r="BM28" s="51"/>
      <c r="BN28" s="51"/>
      <c r="BO28" s="51"/>
      <c r="BP28" s="51"/>
      <c r="BQ28" s="51"/>
      <c r="BR28" s="473"/>
      <c r="BS28" s="51"/>
      <c r="BT28" s="472"/>
      <c r="BU28" s="51"/>
      <c r="BV28" s="51"/>
      <c r="BW28" s="51"/>
      <c r="BX28" s="51"/>
      <c r="BY28" s="51"/>
      <c r="BZ28" s="473"/>
      <c r="CA28" s="51"/>
      <c r="CB28" s="472"/>
      <c r="CC28" s="51"/>
      <c r="CD28" s="51"/>
      <c r="CE28" s="51"/>
      <c r="CF28" s="51"/>
      <c r="CG28" s="51"/>
      <c r="CH28" s="473"/>
      <c r="CI28" s="51"/>
      <c r="CJ28" s="472"/>
      <c r="CK28" s="51"/>
      <c r="CL28" s="51"/>
      <c r="CM28" s="51"/>
      <c r="CN28" s="51"/>
      <c r="CO28" s="51"/>
      <c r="CP28" s="473"/>
      <c r="CQ28" s="51"/>
      <c r="CR28" s="472"/>
      <c r="CS28" s="51"/>
      <c r="CT28" s="51"/>
      <c r="CU28" s="51"/>
      <c r="CV28" s="51"/>
      <c r="CW28" s="51"/>
      <c r="CX28" s="473"/>
      <c r="CY28" s="51"/>
      <c r="CZ28" s="472"/>
      <c r="DA28" s="51"/>
      <c r="DB28" s="51"/>
      <c r="DC28" s="51"/>
      <c r="DD28" s="51"/>
      <c r="DE28" s="51"/>
      <c r="DF28" s="51"/>
      <c r="DG28" s="51"/>
      <c r="DH28" s="51"/>
      <c r="DI28" s="51"/>
      <c r="DJ28" s="48"/>
      <c r="DK28" s="48"/>
      <c r="DL28" s="48"/>
      <c r="DM28" s="473"/>
      <c r="DN28" s="617"/>
    </row>
    <row r="29" spans="2:118">
      <c r="B29" s="466" t="s">
        <v>118</v>
      </c>
      <c r="C29" s="49"/>
      <c r="D29" s="471"/>
      <c r="E29" s="49"/>
      <c r="F29" s="49"/>
      <c r="G29" s="49"/>
      <c r="H29" s="461"/>
      <c r="I29" s="49"/>
      <c r="J29" s="471"/>
      <c r="K29" s="49"/>
      <c r="L29" s="49"/>
      <c r="M29" s="49"/>
      <c r="N29" s="461"/>
      <c r="O29" s="49"/>
      <c r="P29" s="471"/>
      <c r="Q29" s="49"/>
      <c r="R29" s="49"/>
      <c r="S29" s="49"/>
      <c r="T29" s="49"/>
      <c r="U29" s="49"/>
      <c r="V29" s="461"/>
      <c r="W29" s="49"/>
      <c r="X29" s="471"/>
      <c r="Y29" s="49"/>
      <c r="Z29" s="49"/>
      <c r="AA29" s="49"/>
      <c r="AB29" s="49"/>
      <c r="AC29" s="49"/>
      <c r="AD29" s="461"/>
      <c r="AE29" s="49"/>
      <c r="AF29" s="471"/>
      <c r="AG29" s="49"/>
      <c r="AH29" s="49"/>
      <c r="AI29" s="49"/>
      <c r="AJ29" s="49"/>
      <c r="AK29" s="49"/>
      <c r="AL29" s="461"/>
      <c r="AM29" s="49"/>
      <c r="AN29" s="471"/>
      <c r="AO29" s="49"/>
      <c r="AP29" s="49"/>
      <c r="AQ29" s="49"/>
      <c r="AR29" s="49"/>
      <c r="AS29" s="49"/>
      <c r="AT29" s="461"/>
      <c r="AU29" s="49"/>
      <c r="AV29" s="471"/>
      <c r="AW29" s="49"/>
      <c r="AX29" s="49"/>
      <c r="AY29" s="49"/>
      <c r="AZ29" s="49"/>
      <c r="BA29" s="49"/>
      <c r="BB29" s="461"/>
      <c r="BC29" s="49"/>
      <c r="BD29" s="471"/>
      <c r="BE29" s="49"/>
      <c r="BF29" s="49"/>
      <c r="BG29" s="49"/>
      <c r="BH29" s="49"/>
      <c r="BI29" s="49"/>
      <c r="BJ29" s="461"/>
      <c r="BK29" s="49"/>
      <c r="BL29" s="471"/>
      <c r="BM29" s="49"/>
      <c r="BN29" s="49"/>
      <c r="BO29" s="49"/>
      <c r="BP29" s="49"/>
      <c r="BQ29" s="49"/>
      <c r="BR29" s="461"/>
      <c r="BS29" s="49"/>
      <c r="BT29" s="471"/>
      <c r="BU29" s="49"/>
      <c r="BV29" s="49"/>
      <c r="BW29" s="49"/>
      <c r="BX29" s="49"/>
      <c r="BY29" s="49"/>
      <c r="BZ29" s="461"/>
      <c r="CA29" s="49"/>
      <c r="CB29" s="471"/>
      <c r="CC29" s="49"/>
      <c r="CD29" s="49"/>
      <c r="CE29" s="49"/>
      <c r="CF29" s="49"/>
      <c r="CG29" s="49"/>
      <c r="CH29" s="461"/>
      <c r="CI29" s="49"/>
      <c r="CJ29" s="471"/>
      <c r="CK29" s="49"/>
      <c r="CL29" s="49"/>
      <c r="CM29" s="49"/>
      <c r="CN29" s="49"/>
      <c r="CO29" s="49"/>
      <c r="CP29" s="461"/>
      <c r="CQ29" s="49"/>
      <c r="CR29" s="471"/>
      <c r="CS29" s="49"/>
      <c r="CT29" s="49"/>
      <c r="CU29" s="49"/>
      <c r="CV29" s="49"/>
      <c r="CW29" s="49"/>
      <c r="CX29" s="461"/>
      <c r="CY29" s="49"/>
      <c r="CZ29" s="471"/>
      <c r="DA29" s="49"/>
      <c r="DB29" s="49"/>
      <c r="DC29" s="49"/>
      <c r="DD29" s="49"/>
      <c r="DE29" s="49"/>
      <c r="DF29" s="49"/>
      <c r="DG29" s="49"/>
      <c r="DH29" s="49"/>
      <c r="DI29" s="49"/>
      <c r="DJ29" s="61"/>
      <c r="DK29" s="61"/>
      <c r="DL29" s="61"/>
      <c r="DM29" s="461"/>
      <c r="DN29" s="618"/>
    </row>
    <row r="30" spans="2:118" ht="7.5" customHeight="1">
      <c r="B30" s="465"/>
      <c r="C30" s="49"/>
      <c r="D30" s="471"/>
      <c r="E30" s="49"/>
      <c r="F30" s="49"/>
      <c r="G30" s="49"/>
      <c r="H30" s="461"/>
      <c r="I30" s="49"/>
      <c r="J30" s="471"/>
      <c r="K30" s="49"/>
      <c r="L30" s="49"/>
      <c r="M30" s="49"/>
      <c r="N30" s="461"/>
      <c r="O30" s="49"/>
      <c r="P30" s="471"/>
      <c r="Q30" s="49"/>
      <c r="R30" s="49"/>
      <c r="S30" s="49"/>
      <c r="T30" s="49"/>
      <c r="U30" s="49"/>
      <c r="V30" s="461"/>
      <c r="W30" s="49"/>
      <c r="X30" s="471"/>
      <c r="Y30" s="49"/>
      <c r="Z30" s="49"/>
      <c r="AA30" s="49"/>
      <c r="AB30" s="49"/>
      <c r="AC30" s="49"/>
      <c r="AD30" s="461"/>
      <c r="AE30" s="49"/>
      <c r="AF30" s="471"/>
      <c r="AG30" s="49"/>
      <c r="AH30" s="49"/>
      <c r="AI30" s="49"/>
      <c r="AJ30" s="49"/>
      <c r="AK30" s="49"/>
      <c r="AL30" s="461"/>
      <c r="AM30" s="49"/>
      <c r="AN30" s="471"/>
      <c r="AO30" s="49"/>
      <c r="AP30" s="49"/>
      <c r="AQ30" s="49"/>
      <c r="AR30" s="49"/>
      <c r="AS30" s="49"/>
      <c r="AT30" s="461"/>
      <c r="AU30" s="49"/>
      <c r="AV30" s="471"/>
      <c r="AW30" s="49"/>
      <c r="AX30" s="49"/>
      <c r="AY30" s="49"/>
      <c r="AZ30" s="49"/>
      <c r="BA30" s="49"/>
      <c r="BB30" s="461"/>
      <c r="BC30" s="49"/>
      <c r="BD30" s="471"/>
      <c r="BE30" s="49"/>
      <c r="BF30" s="49"/>
      <c r="BG30" s="49"/>
      <c r="BH30" s="49"/>
      <c r="BI30" s="49"/>
      <c r="BJ30" s="461"/>
      <c r="BK30" s="49"/>
      <c r="BL30" s="471"/>
      <c r="BM30" s="49"/>
      <c r="BN30" s="49"/>
      <c r="BO30" s="49"/>
      <c r="BP30" s="49"/>
      <c r="BQ30" s="49"/>
      <c r="BR30" s="461"/>
      <c r="BS30" s="49"/>
      <c r="BT30" s="471"/>
      <c r="BU30" s="49"/>
      <c r="BV30" s="49"/>
      <c r="BW30" s="49"/>
      <c r="BX30" s="49"/>
      <c r="BY30" s="49"/>
      <c r="BZ30" s="461"/>
      <c r="CA30" s="49"/>
      <c r="CB30" s="471"/>
      <c r="CC30" s="49"/>
      <c r="CD30" s="49"/>
      <c r="CE30" s="49"/>
      <c r="CF30" s="49"/>
      <c r="CG30" s="49"/>
      <c r="CH30" s="461"/>
      <c r="CI30" s="49"/>
      <c r="CJ30" s="471"/>
      <c r="CK30" s="49"/>
      <c r="CL30" s="49"/>
      <c r="CM30" s="49"/>
      <c r="CN30" s="49"/>
      <c r="CO30" s="49"/>
      <c r="CP30" s="461"/>
      <c r="CQ30" s="49"/>
      <c r="CR30" s="471"/>
      <c r="CS30" s="49"/>
      <c r="CT30" s="49"/>
      <c r="CU30" s="49"/>
      <c r="CV30" s="49"/>
      <c r="CW30" s="49"/>
      <c r="CX30" s="461"/>
      <c r="CY30" s="49"/>
      <c r="CZ30" s="471"/>
      <c r="DA30" s="49"/>
      <c r="DB30" s="49"/>
      <c r="DC30" s="49"/>
      <c r="DD30" s="49"/>
      <c r="DE30" s="49"/>
      <c r="DF30" s="49"/>
      <c r="DG30" s="49"/>
      <c r="DH30" s="49"/>
      <c r="DI30" s="49"/>
      <c r="DJ30" s="61"/>
      <c r="DK30" s="61"/>
      <c r="DL30" s="61"/>
      <c r="DM30" s="461"/>
      <c r="DN30" s="618"/>
    </row>
    <row r="31" spans="2:118" s="50" customFormat="1">
      <c r="B31" s="466" t="s">
        <v>120</v>
      </c>
      <c r="C31" s="51"/>
      <c r="D31" s="472"/>
      <c r="E31" s="51"/>
      <c r="F31" s="51"/>
      <c r="G31" s="51"/>
      <c r="H31" s="473"/>
      <c r="I31" s="51"/>
      <c r="J31" s="472"/>
      <c r="K31" s="51"/>
      <c r="L31" s="51"/>
      <c r="M31" s="51"/>
      <c r="N31" s="473"/>
      <c r="O31" s="51"/>
      <c r="P31" s="472"/>
      <c r="Q31" s="51"/>
      <c r="R31" s="51"/>
      <c r="S31" s="51"/>
      <c r="T31" s="51"/>
      <c r="U31" s="51"/>
      <c r="V31" s="473"/>
      <c r="W31" s="51"/>
      <c r="X31" s="472"/>
      <c r="Y31" s="51"/>
      <c r="Z31" s="51"/>
      <c r="AA31" s="51"/>
      <c r="AB31" s="51"/>
      <c r="AC31" s="51"/>
      <c r="AD31" s="473"/>
      <c r="AE31" s="51"/>
      <c r="AF31" s="472"/>
      <c r="AG31" s="51"/>
      <c r="AH31" s="51"/>
      <c r="AI31" s="51"/>
      <c r="AJ31" s="51"/>
      <c r="AK31" s="51"/>
      <c r="AL31" s="473"/>
      <c r="AM31" s="51"/>
      <c r="AN31" s="472"/>
      <c r="AO31" s="51"/>
      <c r="AP31" s="51"/>
      <c r="AQ31" s="51"/>
      <c r="AR31" s="51"/>
      <c r="AS31" s="51"/>
      <c r="AT31" s="473"/>
      <c r="AU31" s="51"/>
      <c r="AV31" s="472"/>
      <c r="AW31" s="51"/>
      <c r="AX31" s="51"/>
      <c r="AY31" s="51"/>
      <c r="AZ31" s="51"/>
      <c r="BA31" s="51"/>
      <c r="BB31" s="473"/>
      <c r="BC31" s="51"/>
      <c r="BD31" s="472"/>
      <c r="BE31" s="51"/>
      <c r="BF31" s="51"/>
      <c r="BG31" s="51"/>
      <c r="BH31" s="51"/>
      <c r="BI31" s="51"/>
      <c r="BJ31" s="473"/>
      <c r="BK31" s="51"/>
      <c r="BL31" s="472"/>
      <c r="BM31" s="51"/>
      <c r="BN31" s="51"/>
      <c r="BO31" s="51"/>
      <c r="BP31" s="51"/>
      <c r="BQ31" s="51"/>
      <c r="BR31" s="473"/>
      <c r="BS31" s="51"/>
      <c r="BT31" s="472"/>
      <c r="BU31" s="51"/>
      <c r="BV31" s="51"/>
      <c r="BW31" s="51"/>
      <c r="BX31" s="51"/>
      <c r="BY31" s="51"/>
      <c r="BZ31" s="473"/>
      <c r="CA31" s="51"/>
      <c r="CB31" s="472"/>
      <c r="CC31" s="51"/>
      <c r="CD31" s="51"/>
      <c r="CE31" s="51"/>
      <c r="CF31" s="51"/>
      <c r="CG31" s="51"/>
      <c r="CH31" s="473"/>
      <c r="CI31" s="51"/>
      <c r="CJ31" s="472"/>
      <c r="CK31" s="51"/>
      <c r="CL31" s="51"/>
      <c r="CM31" s="51"/>
      <c r="CN31" s="51"/>
      <c r="CO31" s="51"/>
      <c r="CP31" s="473"/>
      <c r="CQ31" s="51"/>
      <c r="CR31" s="472"/>
      <c r="CS31" s="51"/>
      <c r="CT31" s="51"/>
      <c r="CU31" s="51"/>
      <c r="CV31" s="51"/>
      <c r="CW31" s="51"/>
      <c r="CX31" s="473"/>
      <c r="CY31" s="51"/>
      <c r="CZ31" s="472"/>
      <c r="DA31" s="51"/>
      <c r="DB31" s="51"/>
      <c r="DC31" s="51"/>
      <c r="DD31" s="51"/>
      <c r="DE31" s="51"/>
      <c r="DF31" s="51"/>
      <c r="DG31" s="51"/>
      <c r="DH31" s="51"/>
      <c r="DI31" s="51"/>
      <c r="DJ31" s="48"/>
      <c r="DK31" s="48"/>
      <c r="DL31" s="48"/>
      <c r="DM31" s="473"/>
      <c r="DN31" s="617"/>
    </row>
    <row r="32" spans="2:118" s="56" customFormat="1">
      <c r="B32" s="467" t="s">
        <v>309</v>
      </c>
      <c r="C32" s="65"/>
      <c r="D32" s="475"/>
      <c r="E32" s="460"/>
      <c r="F32" s="460"/>
      <c r="G32" s="460"/>
      <c r="H32" s="462"/>
      <c r="I32" s="65"/>
      <c r="J32" s="475"/>
      <c r="K32" s="460"/>
      <c r="L32" s="460"/>
      <c r="M32" s="460"/>
      <c r="N32" s="462"/>
      <c r="O32" s="65"/>
      <c r="P32" s="475"/>
      <c r="Q32" s="460"/>
      <c r="R32" s="460"/>
      <c r="S32" s="460"/>
      <c r="T32" s="460"/>
      <c r="U32" s="460"/>
      <c r="V32" s="462"/>
      <c r="W32" s="65"/>
      <c r="X32" s="475"/>
      <c r="Y32" s="460"/>
      <c r="Z32" s="460"/>
      <c r="AA32" s="460"/>
      <c r="AB32" s="460"/>
      <c r="AC32" s="460"/>
      <c r="AD32" s="462"/>
      <c r="AE32" s="65"/>
      <c r="AF32" s="475"/>
      <c r="AG32" s="460"/>
      <c r="AH32" s="460"/>
      <c r="AI32" s="460"/>
      <c r="AJ32" s="460"/>
      <c r="AK32" s="460"/>
      <c r="AL32" s="462"/>
      <c r="AM32" s="65"/>
      <c r="AN32" s="475"/>
      <c r="AO32" s="460"/>
      <c r="AP32" s="460"/>
      <c r="AQ32" s="460"/>
      <c r="AR32" s="460"/>
      <c r="AS32" s="460"/>
      <c r="AT32" s="462"/>
      <c r="AU32" s="65"/>
      <c r="AV32" s="475"/>
      <c r="AW32" s="460"/>
      <c r="AX32" s="460"/>
      <c r="AY32" s="460"/>
      <c r="AZ32" s="460"/>
      <c r="BA32" s="460"/>
      <c r="BB32" s="462"/>
      <c r="BC32" s="65"/>
      <c r="BD32" s="475"/>
      <c r="BE32" s="460"/>
      <c r="BF32" s="460"/>
      <c r="BG32" s="460"/>
      <c r="BH32" s="460"/>
      <c r="BI32" s="460"/>
      <c r="BJ32" s="462"/>
      <c r="BK32" s="65"/>
      <c r="BL32" s="475"/>
      <c r="BM32" s="460"/>
      <c r="BN32" s="460"/>
      <c r="BO32" s="460"/>
      <c r="BP32" s="460"/>
      <c r="BQ32" s="460"/>
      <c r="BR32" s="462"/>
      <c r="BS32" s="65"/>
      <c r="BT32" s="475"/>
      <c r="BU32" s="460"/>
      <c r="BV32" s="460"/>
      <c r="BW32" s="460"/>
      <c r="BX32" s="460"/>
      <c r="BY32" s="460"/>
      <c r="BZ32" s="462"/>
      <c r="CA32" s="65"/>
      <c r="CB32" s="475"/>
      <c r="CC32" s="460"/>
      <c r="CD32" s="460"/>
      <c r="CE32" s="460"/>
      <c r="CF32" s="460"/>
      <c r="CG32" s="460"/>
      <c r="CH32" s="462"/>
      <c r="CI32" s="65"/>
      <c r="CJ32" s="475"/>
      <c r="CK32" s="460"/>
      <c r="CL32" s="460"/>
      <c r="CM32" s="460"/>
      <c r="CN32" s="460"/>
      <c r="CO32" s="460"/>
      <c r="CP32" s="462"/>
      <c r="CQ32" s="65"/>
      <c r="CR32" s="475"/>
      <c r="CS32" s="460"/>
      <c r="CT32" s="460"/>
      <c r="CU32" s="460"/>
      <c r="CV32" s="460"/>
      <c r="CW32" s="460"/>
      <c r="CX32" s="462"/>
      <c r="CY32" s="65"/>
      <c r="CZ32" s="475"/>
      <c r="DA32" s="460"/>
      <c r="DB32" s="460"/>
      <c r="DC32" s="460"/>
      <c r="DD32" s="460"/>
      <c r="DE32" s="460"/>
      <c r="DF32" s="460"/>
      <c r="DG32" s="460"/>
      <c r="DH32" s="460"/>
      <c r="DI32" s="460"/>
      <c r="DJ32" s="460"/>
      <c r="DK32" s="460"/>
      <c r="DL32" s="460"/>
      <c r="DM32" s="462"/>
      <c r="DN32" s="619"/>
    </row>
    <row r="33" spans="4:109" ht="10.5" customHeight="1">
      <c r="DE33" s="1"/>
    </row>
    <row r="34" spans="4:109" ht="15.75" customHeight="1">
      <c r="D34" s="25"/>
      <c r="J34" s="25"/>
      <c r="P34" s="25"/>
      <c r="X34" s="25"/>
      <c r="AF34" s="25"/>
      <c r="AN34" s="25"/>
      <c r="AV34" s="25"/>
      <c r="BD34" s="25"/>
      <c r="BL34" s="25"/>
      <c r="BT34" s="25"/>
      <c r="BW34" s="166"/>
      <c r="CB34" s="25"/>
      <c r="CE34" s="166"/>
      <c r="CJ34" s="25"/>
      <c r="CM34" s="166"/>
      <c r="CR34"/>
      <c r="CT34" s="166"/>
      <c r="CU34" s="166"/>
      <c r="CV34" s="166"/>
      <c r="CW34" s="66"/>
    </row>
    <row r="35" spans="4:109">
      <c r="D35" s="25"/>
      <c r="J35" s="25"/>
      <c r="P35" s="25"/>
      <c r="X35" s="25"/>
      <c r="AF35" s="25"/>
      <c r="AN35" s="25"/>
      <c r="AV35" s="25"/>
      <c r="BD35" s="25"/>
      <c r="BL35" s="25"/>
      <c r="BT35" s="25"/>
      <c r="CB35" s="25"/>
      <c r="CJ35" s="25"/>
      <c r="CW35"/>
    </row>
    <row r="36" spans="4:109">
      <c r="D36" s="25"/>
      <c r="J36" s="25"/>
      <c r="P36" s="25"/>
      <c r="X36" s="25"/>
      <c r="AF36" s="25"/>
      <c r="AN36" s="25"/>
      <c r="AV36" s="25"/>
      <c r="BD36" s="25"/>
      <c r="BL36" s="25"/>
      <c r="BT36" s="25"/>
      <c r="CB36" s="25"/>
      <c r="CJ36" s="25"/>
      <c r="CR36"/>
      <c r="CW36"/>
    </row>
    <row r="38" spans="4:109">
      <c r="BV38" s="66"/>
      <c r="CD38" s="66"/>
      <c r="CL38" s="66"/>
    </row>
  </sheetData>
  <mergeCells count="14">
    <mergeCell ref="CZ3:DM3"/>
    <mergeCell ref="D3:H3"/>
    <mergeCell ref="CR3:CY3"/>
    <mergeCell ref="J3:N3"/>
    <mergeCell ref="P3:V3"/>
    <mergeCell ref="X3:AD3"/>
    <mergeCell ref="AF3:AL3"/>
    <mergeCell ref="AN3:AT3"/>
    <mergeCell ref="AV3:BB3"/>
    <mergeCell ref="BD3:BJ3"/>
    <mergeCell ref="BL3:BR3"/>
    <mergeCell ref="BT3:BZ3"/>
    <mergeCell ref="CB3:CH3"/>
    <mergeCell ref="CJ3:CP3"/>
  </mergeCells>
  <printOptions horizontalCentered="1"/>
  <pageMargins left="0.17" right="0.19" top="0.59055118110236227" bottom="0.59055118110236227" header="0.51181102362204722" footer="0.28000000000000003"/>
  <pageSetup paperSize="9" scale="98" orientation="landscape" r:id="rId1"/>
  <headerFooter alignWithMargins="0">
    <oddFooter>&amp;CPage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H60"/>
  <sheetViews>
    <sheetView showGridLines="0" view="pageBreakPreview" zoomScale="80" zoomScaleNormal="85" zoomScaleSheetLayoutView="80" workbookViewId="0">
      <pane xSplit="2" ySplit="6" topLeftCell="C7" activePane="bottomRight" state="frozen"/>
      <selection pane="bottomRight" activeCell="CZ10" sqref="CZ10"/>
      <selection pane="bottomLeft" sqref="A1:XFD1048576"/>
      <selection pane="topRight" sqref="A1:XFD1048576"/>
    </sheetView>
  </sheetViews>
  <sheetFormatPr defaultColWidth="11.42578125" defaultRowHeight="12.75" outlineLevelCol="1"/>
  <cols>
    <col min="1" max="1" width="2.140625" customWidth="1"/>
    <col min="2" max="2" width="28" customWidth="1"/>
    <col min="3" max="3" width="1.140625" customWidth="1"/>
    <col min="4" max="4" width="11.42578125" style="67" customWidth="1"/>
    <col min="5" max="5" width="9" style="67" customWidth="1"/>
    <col min="6" max="6" width="9.5703125" customWidth="1"/>
    <col min="7" max="7" width="9" style="67" customWidth="1"/>
    <col min="8" max="8" width="8.85546875" customWidth="1"/>
    <col min="9" max="9" width="1.140625" customWidth="1"/>
    <col min="10" max="10" width="11.42578125" style="67" hidden="1" customWidth="1" outlineLevel="1"/>
    <col min="11" max="11" width="9" style="67" hidden="1" customWidth="1" outlineLevel="1"/>
    <col min="12" max="12" width="9.5703125" hidden="1" customWidth="1" outlineLevel="1"/>
    <col min="13" max="13" width="9" style="67" hidden="1" customWidth="1" outlineLevel="1"/>
    <col min="14" max="14" width="8.85546875" hidden="1" customWidth="1" outlineLevel="1"/>
    <col min="15" max="15" width="1.140625" hidden="1" customWidth="1" outlineLevel="1"/>
    <col min="16" max="16" width="11.42578125" style="67" hidden="1" customWidth="1" outlineLevel="1"/>
    <col min="17" max="18" width="9" style="67" hidden="1" customWidth="1" outlineLevel="1"/>
    <col min="19" max="20" width="9.5703125" hidden="1" customWidth="1" outlineLevel="1"/>
    <col min="21" max="21" width="9" style="67" hidden="1" customWidth="1" outlineLevel="1"/>
    <col min="22" max="22" width="8.85546875" hidden="1" customWidth="1" outlineLevel="1"/>
    <col min="23" max="23" width="1.140625" hidden="1" customWidth="1" outlineLevel="1"/>
    <col min="24" max="24" width="11.42578125" style="67" hidden="1" customWidth="1" outlineLevel="1"/>
    <col min="25" max="26" width="9" style="67" hidden="1" customWidth="1" outlineLevel="1"/>
    <col min="27" max="28" width="9.5703125" hidden="1" customWidth="1" outlineLevel="1"/>
    <col min="29" max="29" width="9" style="67" hidden="1" customWidth="1" outlineLevel="1"/>
    <col min="30" max="30" width="8.85546875" hidden="1" customWidth="1" outlineLevel="1"/>
    <col min="31" max="31" width="1.85546875" hidden="1" customWidth="1" outlineLevel="1"/>
    <col min="32" max="32" width="11.42578125" style="67" hidden="1" customWidth="1" outlineLevel="1"/>
    <col min="33" max="34" width="9" style="67" hidden="1" customWidth="1" outlineLevel="1"/>
    <col min="35" max="36" width="9.5703125" hidden="1" customWidth="1" outlineLevel="1"/>
    <col min="37" max="37" width="9" style="67" hidden="1" customWidth="1" outlineLevel="1"/>
    <col min="38" max="38" width="8.85546875" hidden="1" customWidth="1" outlineLevel="1"/>
    <col min="39" max="39" width="1.140625" hidden="1" customWidth="1" outlineLevel="1" collapsed="1"/>
    <col min="40" max="40" width="11.42578125" style="67" hidden="1" customWidth="1" outlineLevel="1"/>
    <col min="41" max="42" width="9" style="67" hidden="1" customWidth="1" outlineLevel="1"/>
    <col min="43" max="44" width="9.5703125" hidden="1" customWidth="1" outlineLevel="1"/>
    <col min="45" max="45" width="9" style="67" hidden="1" customWidth="1" outlineLevel="1"/>
    <col min="46" max="46" width="8.85546875" hidden="1" customWidth="1" outlineLevel="1"/>
    <col min="47" max="47" width="1.140625" hidden="1" customWidth="1" outlineLevel="1"/>
    <col min="48" max="48" width="11.42578125" style="67" hidden="1" customWidth="1" outlineLevel="1"/>
    <col min="49" max="50" width="9" style="67" hidden="1" customWidth="1" outlineLevel="1"/>
    <col min="51" max="52" width="9.5703125" hidden="1" customWidth="1" outlineLevel="1"/>
    <col min="53" max="53" width="9" style="67" hidden="1" customWidth="1" outlineLevel="1"/>
    <col min="54" max="54" width="8.85546875" hidden="1" customWidth="1" outlineLevel="1"/>
    <col min="55" max="55" width="0.85546875" hidden="1" customWidth="1" outlineLevel="1"/>
    <col min="56" max="56" width="11.42578125" style="67" hidden="1" customWidth="1" outlineLevel="1"/>
    <col min="57" max="58" width="9" style="67" hidden="1" customWidth="1" outlineLevel="1"/>
    <col min="59" max="60" width="9.5703125" hidden="1" customWidth="1" outlineLevel="1"/>
    <col min="61" max="61" width="9" style="67" hidden="1" customWidth="1" outlineLevel="1"/>
    <col min="62" max="62" width="8.85546875" hidden="1" customWidth="1" outlineLevel="1"/>
    <col min="63" max="63" width="0.85546875" hidden="1" customWidth="1" outlineLevel="1" collapsed="1"/>
    <col min="64" max="64" width="11.42578125" style="67" hidden="1" customWidth="1" outlineLevel="1" collapsed="1"/>
    <col min="65" max="66" width="9" style="67" hidden="1" customWidth="1" outlineLevel="1"/>
    <col min="67" max="68" width="9.5703125" hidden="1" customWidth="1" outlineLevel="1"/>
    <col min="69" max="69" width="9" style="67" hidden="1" customWidth="1" outlineLevel="1"/>
    <col min="70" max="70" width="8.85546875" hidden="1" customWidth="1" outlineLevel="1"/>
    <col min="71" max="71" width="1.42578125" hidden="1" customWidth="1" outlineLevel="1" collapsed="1"/>
    <col min="72" max="72" width="11.42578125" style="67" hidden="1" customWidth="1" outlineLevel="1" collapsed="1"/>
    <col min="73" max="74" width="9" style="67" hidden="1" customWidth="1" outlineLevel="1"/>
    <col min="75" max="76" width="9.5703125" hidden="1" customWidth="1" outlineLevel="1"/>
    <col min="77" max="77" width="9" style="67" hidden="1" customWidth="1" outlineLevel="1"/>
    <col min="78" max="78" width="8.85546875" hidden="1" customWidth="1" outlineLevel="1"/>
    <col min="79" max="79" width="1.140625" hidden="1" customWidth="1" outlineLevel="1" collapsed="1"/>
    <col min="80" max="80" width="11.42578125" style="67" hidden="1" customWidth="1" outlineLevel="1" collapsed="1"/>
    <col min="81" max="82" width="9" style="67" hidden="1" customWidth="1" outlineLevel="1"/>
    <col min="83" max="84" width="9.5703125" hidden="1" customWidth="1" outlineLevel="1"/>
    <col min="85" max="85" width="9" style="67" hidden="1" customWidth="1" outlineLevel="1"/>
    <col min="86" max="86" width="8.85546875" hidden="1" customWidth="1" outlineLevel="1"/>
    <col min="87" max="87" width="1.42578125" hidden="1" customWidth="1" outlineLevel="1" collapsed="1"/>
    <col min="88" max="88" width="11.42578125" style="67" hidden="1" customWidth="1" outlineLevel="1" collapsed="1"/>
    <col min="89" max="90" width="9" style="67" hidden="1" customWidth="1" outlineLevel="1"/>
    <col min="91" max="92" width="9.5703125" hidden="1" customWidth="1" outlineLevel="1"/>
    <col min="93" max="93" width="9" style="67" hidden="1" customWidth="1" outlineLevel="1"/>
    <col min="94" max="94" width="8.85546875" hidden="1" customWidth="1" outlineLevel="1"/>
    <col min="95" max="95" width="1.85546875" hidden="1" customWidth="1" outlineLevel="1" collapsed="1"/>
    <col min="96" max="96" width="11.42578125" style="67" customWidth="1" collapsed="1"/>
    <col min="97" max="97" width="9" style="67" customWidth="1"/>
    <col min="98" max="98" width="9" style="67" hidden="1" customWidth="1" outlineLevel="1"/>
    <col min="99" max="99" width="9.5703125" customWidth="1" collapsed="1"/>
    <col min="100" max="100" width="9.5703125" hidden="1" customWidth="1" outlineLevel="1"/>
    <col min="101" max="101" width="9" style="67" customWidth="1" collapsed="1"/>
    <col min="102" max="102" width="8.85546875" customWidth="1"/>
    <col min="103" max="103" width="0.85546875" customWidth="1"/>
    <col min="104" max="104" width="9.42578125" style="67" customWidth="1"/>
    <col min="105" max="106" width="9.42578125" style="67" hidden="1" customWidth="1" outlineLevel="1"/>
    <col min="107" max="107" width="9.42578125" style="67" hidden="1" customWidth="1" outlineLevel="1" collapsed="1"/>
    <col min="108" max="108" width="9.5703125" style="67" customWidth="1" collapsed="1"/>
    <col min="109" max="109" width="8.85546875" style="100" customWidth="1"/>
    <col min="110" max="111" width="8.85546875" style="100" hidden="1" customWidth="1" outlineLevel="1"/>
    <col min="112" max="112" width="8.85546875" style="100" customWidth="1" collapsed="1"/>
    <col min="113" max="113" width="1.85546875" customWidth="1"/>
  </cols>
  <sheetData>
    <row r="1" spans="1:112" ht="4.5" customHeight="1"/>
    <row r="2" spans="1:112" ht="21" customHeight="1" thickBot="1">
      <c r="A2" s="187" t="s">
        <v>420</v>
      </c>
      <c r="B2" s="178"/>
      <c r="D2" s="179"/>
      <c r="E2" s="179"/>
      <c r="F2" s="178"/>
      <c r="G2" s="179"/>
      <c r="H2" s="178"/>
      <c r="J2" s="179"/>
      <c r="K2" s="179"/>
      <c r="L2" s="488"/>
      <c r="M2" s="179"/>
      <c r="N2" s="178"/>
      <c r="P2" s="564"/>
      <c r="Q2" s="179"/>
      <c r="R2" s="179"/>
      <c r="S2" s="488"/>
      <c r="T2" s="488"/>
      <c r="U2" s="179"/>
      <c r="V2" s="178"/>
      <c r="X2" s="564"/>
      <c r="Y2" s="179"/>
      <c r="Z2" s="179"/>
      <c r="AA2" s="488"/>
      <c r="AB2" s="488"/>
      <c r="AC2" s="179"/>
      <c r="AD2" s="178"/>
      <c r="AF2" s="564"/>
      <c r="AG2" s="179"/>
      <c r="AH2" s="179"/>
      <c r="AI2" s="488"/>
      <c r="AJ2" s="488"/>
      <c r="AK2" s="179"/>
      <c r="AL2" s="178"/>
      <c r="AN2" s="564"/>
      <c r="AO2" s="179"/>
      <c r="AP2" s="179"/>
      <c r="AQ2" s="488"/>
      <c r="AR2" s="488"/>
      <c r="AS2" s="179"/>
      <c r="AT2" s="178"/>
      <c r="AV2" s="564"/>
      <c r="AW2" s="179"/>
      <c r="AX2" s="179"/>
      <c r="AY2" s="488"/>
      <c r="AZ2" s="179"/>
      <c r="BA2" s="179"/>
      <c r="BB2" s="178"/>
      <c r="BD2" s="564"/>
      <c r="BE2" s="179"/>
      <c r="BF2" s="179"/>
      <c r="BG2" s="488"/>
      <c r="BH2" s="179"/>
      <c r="BI2" s="179"/>
      <c r="BJ2" s="178"/>
      <c r="BL2" s="564"/>
      <c r="BM2" s="179"/>
      <c r="BN2" s="179"/>
      <c r="BO2" s="488"/>
      <c r="BP2" s="179"/>
      <c r="BQ2" s="179"/>
      <c r="BR2" s="178"/>
      <c r="BT2" s="564"/>
      <c r="BU2" s="179"/>
      <c r="BV2" s="179"/>
      <c r="BW2" s="488"/>
      <c r="BX2" s="179"/>
      <c r="BY2" s="179"/>
      <c r="BZ2" s="178"/>
      <c r="CB2" s="564"/>
      <c r="CC2" s="179"/>
      <c r="CD2" s="179"/>
      <c r="CE2" s="488"/>
      <c r="CF2" s="179"/>
      <c r="CG2" s="179"/>
      <c r="CH2" s="178"/>
      <c r="CJ2" s="564"/>
      <c r="CK2" s="179"/>
      <c r="CL2" s="179"/>
      <c r="CM2" s="488"/>
      <c r="CN2" s="179"/>
      <c r="CO2" s="179"/>
      <c r="CP2" s="178"/>
      <c r="CR2" s="179"/>
      <c r="CS2" s="179"/>
      <c r="CT2" s="179"/>
      <c r="CU2" s="178"/>
      <c r="CV2" s="178"/>
      <c r="CW2" s="179"/>
      <c r="CX2" s="488"/>
      <c r="CZ2" s="179"/>
      <c r="DA2" s="179"/>
      <c r="DB2" s="179"/>
      <c r="DC2" s="179"/>
      <c r="DD2" s="179"/>
      <c r="DE2" s="180"/>
      <c r="DF2" s="180"/>
      <c r="DG2" s="180"/>
      <c r="DH2" s="180"/>
    </row>
    <row r="3" spans="1:112" ht="6.75" customHeight="1"/>
    <row r="4" spans="1:112" ht="3" customHeight="1"/>
    <row r="5" spans="1:112" s="215" customFormat="1" ht="12.75" customHeight="1">
      <c r="D5" s="2188" t="s">
        <v>128</v>
      </c>
      <c r="E5" s="2188"/>
      <c r="F5" s="2188"/>
      <c r="G5" s="2188"/>
      <c r="H5" s="2188"/>
      <c r="J5" s="2188" t="s">
        <v>129</v>
      </c>
      <c r="K5" s="2188"/>
      <c r="L5" s="2188"/>
      <c r="M5" s="2188"/>
      <c r="N5" s="2188"/>
      <c r="P5" s="2188" t="s">
        <v>130</v>
      </c>
      <c r="Q5" s="2188"/>
      <c r="R5" s="2188"/>
      <c r="S5" s="2188"/>
      <c r="T5" s="2188"/>
      <c r="U5" s="2188"/>
      <c r="V5" s="2188"/>
      <c r="X5" s="2188" t="s">
        <v>131</v>
      </c>
      <c r="Y5" s="2188"/>
      <c r="Z5" s="2188"/>
      <c r="AA5" s="2188"/>
      <c r="AB5" s="2188"/>
      <c r="AC5" s="2188"/>
      <c r="AD5" s="2188"/>
      <c r="AF5" s="2188" t="s">
        <v>71</v>
      </c>
      <c r="AG5" s="2188"/>
      <c r="AH5" s="2188"/>
      <c r="AI5" s="2188"/>
      <c r="AJ5" s="2188"/>
      <c r="AK5" s="2188"/>
      <c r="AL5" s="2188"/>
      <c r="AN5" s="2188" t="s">
        <v>72</v>
      </c>
      <c r="AO5" s="2188"/>
      <c r="AP5" s="2188"/>
      <c r="AQ5" s="2188"/>
      <c r="AR5" s="2188"/>
      <c r="AS5" s="2188"/>
      <c r="AT5" s="2188"/>
      <c r="AV5" s="2188" t="s">
        <v>132</v>
      </c>
      <c r="AW5" s="2188"/>
      <c r="AX5" s="2188"/>
      <c r="AY5" s="2188"/>
      <c r="AZ5" s="2188"/>
      <c r="BA5" s="2188"/>
      <c r="BB5" s="2188"/>
      <c r="BD5" s="2188" t="s">
        <v>74</v>
      </c>
      <c r="BE5" s="2188"/>
      <c r="BF5" s="2188"/>
      <c r="BG5" s="2188"/>
      <c r="BH5" s="2188"/>
      <c r="BI5" s="2188"/>
      <c r="BJ5" s="2188"/>
      <c r="BL5" s="2188" t="s">
        <v>166</v>
      </c>
      <c r="BM5" s="2188"/>
      <c r="BN5" s="2188"/>
      <c r="BO5" s="2188"/>
      <c r="BP5" s="2188"/>
      <c r="BQ5" s="2188"/>
      <c r="BR5" s="2188"/>
      <c r="BT5" s="2188" t="s">
        <v>167</v>
      </c>
      <c r="BU5" s="2188"/>
      <c r="BV5" s="2188"/>
      <c r="BW5" s="2188"/>
      <c r="BX5" s="2188"/>
      <c r="BY5" s="2188"/>
      <c r="BZ5" s="2188"/>
      <c r="CB5" s="2188" t="s">
        <v>168</v>
      </c>
      <c r="CC5" s="2188"/>
      <c r="CD5" s="2188"/>
      <c r="CE5" s="2188"/>
      <c r="CF5" s="2188"/>
      <c r="CG5" s="2188"/>
      <c r="CH5" s="2188"/>
      <c r="CJ5" s="2188" t="s">
        <v>169</v>
      </c>
      <c r="CK5" s="2188"/>
      <c r="CL5" s="2188"/>
      <c r="CM5" s="2188"/>
      <c r="CN5" s="2188"/>
      <c r="CO5" s="2188"/>
      <c r="CP5" s="2188"/>
      <c r="CR5" s="2188" t="s">
        <v>421</v>
      </c>
      <c r="CS5" s="2188"/>
      <c r="CT5" s="2188"/>
      <c r="CU5" s="2188"/>
      <c r="CV5" s="2188"/>
      <c r="CW5" s="2188"/>
      <c r="CX5" s="2188"/>
      <c r="CZ5" s="2189" t="s">
        <v>79</v>
      </c>
      <c r="DA5" s="2189"/>
      <c r="DB5" s="2189"/>
      <c r="DC5" s="2189"/>
      <c r="DD5" s="2189"/>
      <c r="DE5" s="2189"/>
      <c r="DF5" s="2189"/>
      <c r="DG5" s="2189"/>
      <c r="DH5" s="2189"/>
    </row>
    <row r="6" spans="1:112" s="217" customFormat="1" ht="27.75" customHeight="1">
      <c r="D6" s="384" t="s">
        <v>395</v>
      </c>
      <c r="E6" s="292" t="s">
        <v>396</v>
      </c>
      <c r="F6" s="220" t="s">
        <v>186</v>
      </c>
      <c r="G6" s="292" t="s">
        <v>398</v>
      </c>
      <c r="H6" s="221" t="s">
        <v>191</v>
      </c>
      <c r="J6" s="384" t="s">
        <v>395</v>
      </c>
      <c r="K6" s="292" t="s">
        <v>396</v>
      </c>
      <c r="L6" s="220" t="s">
        <v>186</v>
      </c>
      <c r="M6" s="292" t="s">
        <v>398</v>
      </c>
      <c r="N6" s="221" t="s">
        <v>191</v>
      </c>
      <c r="P6" s="384" t="s">
        <v>395</v>
      </c>
      <c r="Q6" s="292" t="s">
        <v>396</v>
      </c>
      <c r="R6" s="292" t="s">
        <v>399</v>
      </c>
      <c r="S6" s="220" t="s">
        <v>186</v>
      </c>
      <c r="T6" s="220" t="s">
        <v>187</v>
      </c>
      <c r="U6" s="292" t="s">
        <v>398</v>
      </c>
      <c r="V6" s="221" t="s">
        <v>191</v>
      </c>
      <c r="X6" s="384" t="s">
        <v>395</v>
      </c>
      <c r="Y6" s="292" t="s">
        <v>396</v>
      </c>
      <c r="Z6" s="292" t="s">
        <v>399</v>
      </c>
      <c r="AA6" s="220" t="s">
        <v>186</v>
      </c>
      <c r="AB6" s="220" t="s">
        <v>187</v>
      </c>
      <c r="AC6" s="292" t="s">
        <v>398</v>
      </c>
      <c r="AD6" s="221" t="s">
        <v>191</v>
      </c>
      <c r="AF6" s="384" t="s">
        <v>395</v>
      </c>
      <c r="AG6" s="292" t="s">
        <v>396</v>
      </c>
      <c r="AH6" s="292" t="s">
        <v>399</v>
      </c>
      <c r="AI6" s="220" t="s">
        <v>186</v>
      </c>
      <c r="AJ6" s="220" t="s">
        <v>187</v>
      </c>
      <c r="AK6" s="292" t="s">
        <v>398</v>
      </c>
      <c r="AL6" s="221" t="s">
        <v>191</v>
      </c>
      <c r="AN6" s="384" t="s">
        <v>395</v>
      </c>
      <c r="AO6" s="292" t="s">
        <v>396</v>
      </c>
      <c r="AP6" s="292" t="s">
        <v>400</v>
      </c>
      <c r="AQ6" s="220" t="s">
        <v>186</v>
      </c>
      <c r="AR6" s="220" t="s">
        <v>188</v>
      </c>
      <c r="AS6" s="292" t="s">
        <v>398</v>
      </c>
      <c r="AT6" s="221" t="s">
        <v>191</v>
      </c>
      <c r="AV6" s="384" t="s">
        <v>395</v>
      </c>
      <c r="AW6" s="292" t="s">
        <v>396</v>
      </c>
      <c r="AX6" s="292" t="s">
        <v>400</v>
      </c>
      <c r="AY6" s="220" t="s">
        <v>186</v>
      </c>
      <c r="AZ6" s="220" t="s">
        <v>188</v>
      </c>
      <c r="BA6" s="292" t="s">
        <v>398</v>
      </c>
      <c r="BB6" s="221" t="s">
        <v>191</v>
      </c>
      <c r="BD6" s="384" t="s">
        <v>395</v>
      </c>
      <c r="BE6" s="292" t="s">
        <v>396</v>
      </c>
      <c r="BF6" s="292" t="s">
        <v>400</v>
      </c>
      <c r="BG6" s="220" t="s">
        <v>186</v>
      </c>
      <c r="BH6" s="220" t="s">
        <v>188</v>
      </c>
      <c r="BI6" s="292" t="s">
        <v>398</v>
      </c>
      <c r="BJ6" s="221" t="s">
        <v>191</v>
      </c>
      <c r="BL6" s="384" t="s">
        <v>395</v>
      </c>
      <c r="BM6" s="292" t="s">
        <v>396</v>
      </c>
      <c r="BN6" s="292" t="s">
        <v>401</v>
      </c>
      <c r="BO6" s="220" t="s">
        <v>186</v>
      </c>
      <c r="BP6" s="220" t="s">
        <v>189</v>
      </c>
      <c r="BQ6" s="292" t="s">
        <v>398</v>
      </c>
      <c r="BR6" s="221" t="s">
        <v>191</v>
      </c>
      <c r="BT6" s="384" t="s">
        <v>395</v>
      </c>
      <c r="BU6" s="292" t="s">
        <v>396</v>
      </c>
      <c r="BV6" s="292" t="s">
        <v>401</v>
      </c>
      <c r="BW6" s="220" t="s">
        <v>186</v>
      </c>
      <c r="BX6" s="220" t="s">
        <v>189</v>
      </c>
      <c r="BY6" s="292" t="s">
        <v>398</v>
      </c>
      <c r="BZ6" s="221" t="s">
        <v>191</v>
      </c>
      <c r="CB6" s="384" t="s">
        <v>395</v>
      </c>
      <c r="CC6" s="292" t="s">
        <v>396</v>
      </c>
      <c r="CD6" s="292" t="s">
        <v>401</v>
      </c>
      <c r="CE6" s="220" t="s">
        <v>186</v>
      </c>
      <c r="CF6" s="220" t="s">
        <v>189</v>
      </c>
      <c r="CG6" s="292" t="s">
        <v>398</v>
      </c>
      <c r="CH6" s="221" t="s">
        <v>191</v>
      </c>
      <c r="CJ6" s="384" t="s">
        <v>395</v>
      </c>
      <c r="CK6" s="292" t="s">
        <v>396</v>
      </c>
      <c r="CL6" s="292" t="s">
        <v>401</v>
      </c>
      <c r="CM6" s="220" t="s">
        <v>186</v>
      </c>
      <c r="CN6" s="220" t="s">
        <v>189</v>
      </c>
      <c r="CO6" s="292" t="s">
        <v>398</v>
      </c>
      <c r="CP6" s="221" t="s">
        <v>191</v>
      </c>
      <c r="CR6" s="384" t="s">
        <v>395</v>
      </c>
      <c r="CS6" s="292" t="s">
        <v>396</v>
      </c>
      <c r="CT6" s="292" t="s">
        <v>401</v>
      </c>
      <c r="CU6" s="220" t="s">
        <v>186</v>
      </c>
      <c r="CV6" s="220" t="s">
        <v>189</v>
      </c>
      <c r="CW6" s="292" t="s">
        <v>398</v>
      </c>
      <c r="CX6" s="221" t="s">
        <v>191</v>
      </c>
      <c r="CZ6" s="384" t="s">
        <v>396</v>
      </c>
      <c r="DA6" s="292" t="s">
        <v>399</v>
      </c>
      <c r="DB6" s="292" t="s">
        <v>400</v>
      </c>
      <c r="DC6" s="292" t="s">
        <v>401</v>
      </c>
      <c r="DD6" s="292" t="s">
        <v>398</v>
      </c>
      <c r="DE6" s="220" t="s">
        <v>409</v>
      </c>
      <c r="DF6" s="220" t="s">
        <v>410</v>
      </c>
      <c r="DG6" s="220" t="s">
        <v>411</v>
      </c>
      <c r="DH6" s="221" t="s">
        <v>412</v>
      </c>
    </row>
    <row r="7" spans="1:112" ht="7.5" customHeight="1">
      <c r="D7" s="69"/>
      <c r="E7" s="69"/>
      <c r="F7" s="11"/>
      <c r="G7" s="69"/>
      <c r="H7" s="11"/>
      <c r="J7" s="69"/>
      <c r="K7" s="69"/>
      <c r="L7" s="11"/>
      <c r="M7" s="69"/>
      <c r="N7" s="11"/>
      <c r="P7" s="69"/>
      <c r="Q7" s="69"/>
      <c r="R7" s="69"/>
      <c r="S7" s="11"/>
      <c r="T7" s="11"/>
      <c r="U7" s="69"/>
      <c r="V7" s="11"/>
      <c r="X7" s="69"/>
      <c r="Y7" s="69"/>
      <c r="Z7" s="69"/>
      <c r="AA7" s="11"/>
      <c r="AB7" s="11"/>
      <c r="AC7" s="69"/>
      <c r="AD7" s="11"/>
      <c r="AF7" s="69"/>
      <c r="AG7" s="69"/>
      <c r="AH7" s="69"/>
      <c r="AI7" s="11"/>
      <c r="AJ7" s="11"/>
      <c r="AK7" s="69"/>
      <c r="AL7" s="11"/>
      <c r="AN7" s="69"/>
      <c r="AO7" s="69"/>
      <c r="AP7" s="69"/>
      <c r="AQ7" s="11"/>
      <c r="AR7" s="11"/>
      <c r="AS7" s="69"/>
      <c r="AT7" s="11"/>
      <c r="AV7" s="69"/>
      <c r="AW7" s="69"/>
      <c r="AX7" s="69"/>
      <c r="AY7" s="11"/>
      <c r="AZ7" s="11"/>
      <c r="BA7" s="69"/>
      <c r="BB7" s="11"/>
      <c r="BD7" s="69"/>
      <c r="BE7" s="69"/>
      <c r="BF7" s="69"/>
      <c r="BG7" s="11"/>
      <c r="BH7" s="11"/>
      <c r="BI7" s="69"/>
      <c r="BJ7" s="11"/>
      <c r="BL7" s="69"/>
      <c r="BM7" s="69"/>
      <c r="BN7" s="69"/>
      <c r="BO7" s="11"/>
      <c r="BP7" s="11"/>
      <c r="BQ7" s="69"/>
      <c r="BR7" s="11"/>
      <c r="BT7" s="69"/>
      <c r="BU7" s="69"/>
      <c r="BV7" s="69"/>
      <c r="BW7" s="11"/>
      <c r="BX7" s="11"/>
      <c r="BY7" s="69"/>
      <c r="BZ7" s="11"/>
      <c r="CB7" s="69"/>
      <c r="CC7" s="69"/>
      <c r="CD7" s="69"/>
      <c r="CE7" s="11"/>
      <c r="CF7" s="11"/>
      <c r="CG7" s="69"/>
      <c r="CH7" s="11"/>
      <c r="CJ7" s="69"/>
      <c r="CK7" s="69"/>
      <c r="CL7" s="69"/>
      <c r="CM7" s="11"/>
      <c r="CN7" s="11"/>
      <c r="CO7" s="69"/>
      <c r="CP7" s="11"/>
      <c r="CR7" s="69"/>
      <c r="CS7" s="69"/>
      <c r="CT7" s="69"/>
      <c r="CU7" s="11"/>
      <c r="CV7" s="11"/>
      <c r="CW7" s="69"/>
      <c r="CX7" s="11"/>
      <c r="DE7" s="11"/>
      <c r="DF7" s="11"/>
      <c r="DG7" s="11"/>
      <c r="DH7" s="11"/>
    </row>
    <row r="8" spans="1:112" ht="15" customHeight="1">
      <c r="A8" s="330" t="s">
        <v>422</v>
      </c>
      <c r="B8" s="331"/>
      <c r="C8" s="14"/>
      <c r="D8" s="363"/>
      <c r="E8" s="364"/>
      <c r="F8" s="329"/>
      <c r="G8" s="364"/>
      <c r="H8" s="327"/>
      <c r="I8" s="14"/>
      <c r="J8" s="363"/>
      <c r="K8" s="364"/>
      <c r="L8" s="329"/>
      <c r="M8" s="364"/>
      <c r="N8" s="489"/>
      <c r="O8" s="14"/>
      <c r="P8" s="363"/>
      <c r="Q8" s="364"/>
      <c r="R8" s="364"/>
      <c r="S8" s="329"/>
      <c r="T8" s="329"/>
      <c r="U8" s="364"/>
      <c r="V8" s="489"/>
      <c r="W8" s="14"/>
      <c r="X8" s="363"/>
      <c r="Y8" s="364"/>
      <c r="Z8" s="364"/>
      <c r="AA8" s="329"/>
      <c r="AB8" s="329"/>
      <c r="AC8" s="364"/>
      <c r="AD8" s="489"/>
      <c r="AE8" s="14"/>
      <c r="AF8" s="363"/>
      <c r="AG8" s="364"/>
      <c r="AH8" s="364"/>
      <c r="AI8" s="329"/>
      <c r="AJ8" s="329"/>
      <c r="AK8" s="364"/>
      <c r="AL8" s="489"/>
      <c r="AM8" s="14"/>
      <c r="AN8" s="363"/>
      <c r="AO8" s="364"/>
      <c r="AP8" s="364"/>
      <c r="AQ8" s="329"/>
      <c r="AR8" s="329"/>
      <c r="AS8" s="364"/>
      <c r="AT8" s="489"/>
      <c r="AU8" s="14"/>
      <c r="AV8" s="363"/>
      <c r="AW8" s="364"/>
      <c r="AX8" s="364"/>
      <c r="AY8" s="329"/>
      <c r="AZ8" s="329"/>
      <c r="BA8" s="364"/>
      <c r="BB8" s="327"/>
      <c r="BC8" s="14"/>
      <c r="BD8" s="363"/>
      <c r="BE8" s="364"/>
      <c r="BF8" s="364"/>
      <c r="BG8" s="329"/>
      <c r="BH8" s="329"/>
      <c r="BI8" s="364"/>
      <c r="BJ8" s="327"/>
      <c r="BK8" s="14"/>
      <c r="BL8" s="363"/>
      <c r="BM8" s="364"/>
      <c r="BN8" s="364"/>
      <c r="BO8" s="329"/>
      <c r="BP8" s="329"/>
      <c r="BQ8" s="364"/>
      <c r="BR8" s="327"/>
      <c r="BS8" s="14"/>
      <c r="BT8" s="363"/>
      <c r="BU8" s="364"/>
      <c r="BV8" s="364"/>
      <c r="BW8" s="329"/>
      <c r="BX8" s="329"/>
      <c r="BY8" s="364"/>
      <c r="BZ8" s="327"/>
      <c r="CA8" s="14"/>
      <c r="CB8" s="363"/>
      <c r="CC8" s="364"/>
      <c r="CD8" s="364"/>
      <c r="CE8" s="329"/>
      <c r="CF8" s="329"/>
      <c r="CG8" s="364"/>
      <c r="CH8" s="327"/>
      <c r="CI8" s="14"/>
      <c r="CJ8" s="363"/>
      <c r="CK8" s="364"/>
      <c r="CL8" s="364"/>
      <c r="CM8" s="329"/>
      <c r="CN8" s="329"/>
      <c r="CO8" s="364"/>
      <c r="CP8" s="327"/>
      <c r="CQ8" s="14"/>
      <c r="CR8" s="363"/>
      <c r="CS8" s="364"/>
      <c r="CT8" s="364"/>
      <c r="CU8" s="329"/>
      <c r="CV8" s="329"/>
      <c r="CW8" s="364"/>
      <c r="CX8" s="327"/>
      <c r="CY8" s="14"/>
      <c r="CZ8" s="363"/>
      <c r="DA8" s="364"/>
      <c r="DB8" s="364"/>
      <c r="DC8" s="364"/>
      <c r="DD8" s="364"/>
      <c r="DE8" s="511"/>
      <c r="DF8" s="511"/>
      <c r="DG8" s="511"/>
      <c r="DH8" s="327"/>
    </row>
    <row r="9" spans="1:112" ht="15" customHeight="1">
      <c r="A9" s="604"/>
      <c r="B9" s="605" t="s">
        <v>423</v>
      </c>
      <c r="C9" s="10"/>
      <c r="D9" s="606"/>
      <c r="E9" s="607"/>
      <c r="F9" s="608"/>
      <c r="G9" s="607"/>
      <c r="H9" s="390"/>
      <c r="I9" s="10"/>
      <c r="J9" s="606"/>
      <c r="K9" s="607"/>
      <c r="L9" s="608"/>
      <c r="M9" s="607"/>
      <c r="N9" s="609"/>
      <c r="O9" s="10"/>
      <c r="P9" s="606"/>
      <c r="Q9" s="607"/>
      <c r="R9" s="607"/>
      <c r="S9" s="608"/>
      <c r="T9" s="608"/>
      <c r="U9" s="607"/>
      <c r="V9" s="609"/>
      <c r="W9" s="10"/>
      <c r="X9" s="606"/>
      <c r="Y9" s="607"/>
      <c r="Z9" s="607"/>
      <c r="AA9" s="608"/>
      <c r="AB9" s="608"/>
      <c r="AC9" s="607"/>
      <c r="AD9" s="609"/>
      <c r="AE9" s="10"/>
      <c r="AF9" s="606"/>
      <c r="AG9" s="607"/>
      <c r="AH9" s="607"/>
      <c r="AI9" s="608"/>
      <c r="AJ9" s="608"/>
      <c r="AK9" s="607"/>
      <c r="AL9" s="609"/>
      <c r="AM9" s="10"/>
      <c r="AN9" s="606"/>
      <c r="AO9" s="607"/>
      <c r="AP9" s="607"/>
      <c r="AQ9" s="608"/>
      <c r="AR9" s="608"/>
      <c r="AS9" s="607"/>
      <c r="AT9" s="609"/>
      <c r="AU9" s="10"/>
      <c r="AV9" s="606"/>
      <c r="AW9" s="607"/>
      <c r="AX9" s="607"/>
      <c r="AY9" s="608"/>
      <c r="AZ9" s="608"/>
      <c r="BA9" s="607"/>
      <c r="BB9" s="390"/>
      <c r="BC9" s="10"/>
      <c r="BD9" s="606"/>
      <c r="BE9" s="607"/>
      <c r="BF9" s="607"/>
      <c r="BG9" s="608"/>
      <c r="BH9" s="608"/>
      <c r="BI9" s="607"/>
      <c r="BJ9" s="390"/>
      <c r="BK9" s="10"/>
      <c r="BL9" s="606"/>
      <c r="BM9" s="607"/>
      <c r="BN9" s="607"/>
      <c r="BO9" s="608"/>
      <c r="BP9" s="608"/>
      <c r="BQ9" s="607"/>
      <c r="BR9" s="390"/>
      <c r="BS9" s="10"/>
      <c r="BT9" s="606"/>
      <c r="BU9" s="607"/>
      <c r="BV9" s="607"/>
      <c r="BW9" s="608"/>
      <c r="BX9" s="608"/>
      <c r="BY9" s="607"/>
      <c r="BZ9" s="390"/>
      <c r="CA9" s="10"/>
      <c r="CB9" s="606"/>
      <c r="CC9" s="607"/>
      <c r="CD9" s="607"/>
      <c r="CE9" s="608"/>
      <c r="CF9" s="608"/>
      <c r="CG9" s="607"/>
      <c r="CH9" s="390"/>
      <c r="CI9" s="10"/>
      <c r="CJ9" s="606"/>
      <c r="CK9" s="607"/>
      <c r="CL9" s="607"/>
      <c r="CM9" s="608"/>
      <c r="CN9" s="608"/>
      <c r="CO9" s="607"/>
      <c r="CP9" s="390"/>
      <c r="CQ9" s="10"/>
      <c r="CR9" s="606"/>
      <c r="CS9" s="607"/>
      <c r="CT9" s="607"/>
      <c r="CU9" s="608"/>
      <c r="CV9" s="608"/>
      <c r="CW9" s="607"/>
      <c r="CX9" s="390"/>
      <c r="CY9" s="10"/>
      <c r="CZ9" s="606"/>
      <c r="DA9" s="607"/>
      <c r="DB9" s="607"/>
      <c r="DC9" s="607"/>
      <c r="DD9" s="607"/>
      <c r="DE9" s="512"/>
      <c r="DF9" s="512"/>
      <c r="DG9" s="512"/>
      <c r="DH9" s="390"/>
    </row>
    <row r="10" spans="1:112" s="550" customFormat="1" ht="15" customHeight="1">
      <c r="A10" s="543" t="s">
        <v>424</v>
      </c>
      <c r="B10" s="543"/>
      <c r="C10" s="544"/>
      <c r="D10" s="545"/>
      <c r="E10" s="546"/>
      <c r="F10" s="547"/>
      <c r="G10" s="546"/>
      <c r="H10" s="548"/>
      <c r="I10" s="544"/>
      <c r="J10" s="545"/>
      <c r="K10" s="546"/>
      <c r="L10" s="547"/>
      <c r="M10" s="546"/>
      <c r="N10" s="549"/>
      <c r="O10" s="544"/>
      <c r="P10" s="545"/>
      <c r="Q10" s="551"/>
      <c r="R10" s="551"/>
      <c r="S10" s="552"/>
      <c r="T10" s="552"/>
      <c r="U10" s="551"/>
      <c r="V10" s="553"/>
      <c r="W10" s="544"/>
      <c r="X10" s="545"/>
      <c r="Y10" s="551"/>
      <c r="Z10" s="551"/>
      <c r="AA10" s="552"/>
      <c r="AB10" s="552"/>
      <c r="AC10" s="551"/>
      <c r="AD10" s="553"/>
      <c r="AE10" s="544"/>
      <c r="AF10" s="545"/>
      <c r="AG10" s="551"/>
      <c r="AH10" s="551"/>
      <c r="AI10" s="552"/>
      <c r="AJ10" s="552"/>
      <c r="AK10" s="551"/>
      <c r="AL10" s="553"/>
      <c r="AM10" s="544"/>
      <c r="AN10" s="545"/>
      <c r="AO10" s="551"/>
      <c r="AP10" s="551"/>
      <c r="AQ10" s="552"/>
      <c r="AR10" s="552"/>
      <c r="AS10" s="551"/>
      <c r="AT10" s="553"/>
      <c r="AU10" s="544"/>
      <c r="AV10" s="554"/>
      <c r="AW10" s="551"/>
      <c r="AX10" s="551"/>
      <c r="AY10" s="552"/>
      <c r="AZ10" s="552"/>
      <c r="BA10" s="551"/>
      <c r="BB10" s="556"/>
      <c r="BC10" s="544"/>
      <c r="BD10" s="554"/>
      <c r="BE10" s="551"/>
      <c r="BF10" s="551"/>
      <c r="BG10" s="552"/>
      <c r="BH10" s="552"/>
      <c r="BI10" s="551"/>
      <c r="BJ10" s="556"/>
      <c r="BK10" s="544"/>
      <c r="BL10" s="554"/>
      <c r="BM10" s="551"/>
      <c r="BN10" s="551"/>
      <c r="BO10" s="552"/>
      <c r="BP10" s="552"/>
      <c r="BQ10" s="551"/>
      <c r="BR10" s="556"/>
      <c r="BS10" s="544"/>
      <c r="BT10" s="554"/>
      <c r="BU10" s="551"/>
      <c r="BV10" s="551"/>
      <c r="BW10" s="552"/>
      <c r="BX10" s="552"/>
      <c r="BY10" s="551"/>
      <c r="BZ10" s="556"/>
      <c r="CA10" s="544"/>
      <c r="CB10" s="554"/>
      <c r="CC10" s="551"/>
      <c r="CD10" s="551"/>
      <c r="CE10" s="552"/>
      <c r="CF10" s="552"/>
      <c r="CG10" s="551"/>
      <c r="CH10" s="556"/>
      <c r="CI10" s="544"/>
      <c r="CJ10" s="554"/>
      <c r="CK10" s="551"/>
      <c r="CL10" s="551"/>
      <c r="CM10" s="552"/>
      <c r="CN10" s="552"/>
      <c r="CO10" s="551"/>
      <c r="CP10" s="556"/>
      <c r="CQ10" s="544"/>
      <c r="CR10" s="554"/>
      <c r="CS10" s="551"/>
      <c r="CT10" s="551"/>
      <c r="CU10" s="552"/>
      <c r="CV10" s="552"/>
      <c r="CW10" s="551"/>
      <c r="CX10" s="556"/>
      <c r="CY10" s="544"/>
      <c r="CZ10" s="554"/>
      <c r="DA10" s="551"/>
      <c r="DB10" s="551"/>
      <c r="DC10" s="551"/>
      <c r="DD10" s="551"/>
      <c r="DE10" s="555"/>
      <c r="DF10" s="555"/>
      <c r="DG10" s="555"/>
      <c r="DH10" s="556"/>
    </row>
    <row r="11" spans="1:112" s="3" customFormat="1" ht="15" customHeight="1">
      <c r="A11" s="385"/>
      <c r="B11" s="386" t="s">
        <v>423</v>
      </c>
      <c r="C11" s="6"/>
      <c r="D11" s="387"/>
      <c r="E11" s="388"/>
      <c r="F11" s="389"/>
      <c r="G11" s="388"/>
      <c r="H11" s="390"/>
      <c r="I11" s="6"/>
      <c r="J11" s="387"/>
      <c r="K11" s="388"/>
      <c r="L11" s="389"/>
      <c r="M11" s="388"/>
      <c r="N11" s="390"/>
      <c r="O11" s="6"/>
      <c r="P11" s="387"/>
      <c r="Q11" s="388"/>
      <c r="R11" s="388"/>
      <c r="S11" s="389"/>
      <c r="T11" s="389"/>
      <c r="U11" s="388"/>
      <c r="V11" s="390"/>
      <c r="W11" s="6"/>
      <c r="X11" s="387"/>
      <c r="Y11" s="388"/>
      <c r="Z11" s="388"/>
      <c r="AA11" s="389"/>
      <c r="AB11" s="389"/>
      <c r="AC11" s="388"/>
      <c r="AD11" s="390"/>
      <c r="AE11" s="6"/>
      <c r="AF11" s="387"/>
      <c r="AG11" s="388"/>
      <c r="AH11" s="388"/>
      <c r="AI11" s="389"/>
      <c r="AJ11" s="389"/>
      <c r="AK11" s="388"/>
      <c r="AL11" s="390"/>
      <c r="AM11" s="6"/>
      <c r="AN11" s="387"/>
      <c r="AO11" s="388"/>
      <c r="AP11" s="388"/>
      <c r="AQ11" s="389"/>
      <c r="AR11" s="389"/>
      <c r="AS11" s="388"/>
      <c r="AT11" s="390"/>
      <c r="AU11" s="6"/>
      <c r="AV11" s="387"/>
      <c r="AW11" s="388"/>
      <c r="AX11" s="388"/>
      <c r="AY11" s="389"/>
      <c r="AZ11" s="389"/>
      <c r="BA11" s="388"/>
      <c r="BB11" s="390"/>
      <c r="BC11" s="6"/>
      <c r="BD11" s="387"/>
      <c r="BE11" s="388"/>
      <c r="BF11" s="388"/>
      <c r="BG11" s="389"/>
      <c r="BH11" s="389"/>
      <c r="BI11" s="388"/>
      <c r="BJ11" s="390"/>
      <c r="BK11" s="6"/>
      <c r="BL11" s="387"/>
      <c r="BM11" s="388"/>
      <c r="BN11" s="388"/>
      <c r="BO11" s="389"/>
      <c r="BP11" s="389"/>
      <c r="BQ11" s="388"/>
      <c r="BR11" s="390"/>
      <c r="BS11" s="6"/>
      <c r="BT11" s="387"/>
      <c r="BU11" s="388"/>
      <c r="BV11" s="388"/>
      <c r="BW11" s="389"/>
      <c r="BX11" s="389"/>
      <c r="BY11" s="388"/>
      <c r="BZ11" s="390"/>
      <c r="CA11" s="6"/>
      <c r="CB11" s="387"/>
      <c r="CC11" s="388"/>
      <c r="CD11" s="388"/>
      <c r="CE11" s="389"/>
      <c r="CF11" s="389"/>
      <c r="CG11" s="388"/>
      <c r="CH11" s="390"/>
      <c r="CI11" s="6"/>
      <c r="CJ11" s="387"/>
      <c r="CK11" s="388"/>
      <c r="CL11" s="388"/>
      <c r="CM11" s="389"/>
      <c r="CN11" s="389"/>
      <c r="CO11" s="388"/>
      <c r="CP11" s="390"/>
      <c r="CQ11" s="6"/>
      <c r="CR11" s="387"/>
      <c r="CS11" s="388"/>
      <c r="CT11" s="388"/>
      <c r="CU11" s="389"/>
      <c r="CV11" s="389"/>
      <c r="CW11" s="388"/>
      <c r="CX11" s="390"/>
      <c r="CY11" s="6"/>
      <c r="CZ11" s="387"/>
      <c r="DA11" s="388"/>
      <c r="DB11" s="388"/>
      <c r="DC11" s="388"/>
      <c r="DD11" s="388"/>
      <c r="DE11" s="512"/>
      <c r="DF11" s="512"/>
      <c r="DG11" s="512"/>
      <c r="DH11" s="390"/>
    </row>
    <row r="12" spans="1:112" ht="14.1" customHeight="1">
      <c r="A12" s="391"/>
      <c r="B12" s="392" t="s">
        <v>425</v>
      </c>
      <c r="C12" s="14"/>
      <c r="D12" s="397"/>
      <c r="E12" s="293"/>
      <c r="F12" s="398"/>
      <c r="G12" s="293"/>
      <c r="H12" s="294"/>
      <c r="I12" s="14"/>
      <c r="J12" s="397"/>
      <c r="K12" s="293"/>
      <c r="L12" s="398"/>
      <c r="M12" s="293"/>
      <c r="N12" s="294"/>
      <c r="O12" s="14"/>
      <c r="P12" s="397"/>
      <c r="Q12" s="293"/>
      <c r="R12" s="293"/>
      <c r="S12" s="398"/>
      <c r="T12" s="398"/>
      <c r="U12" s="293"/>
      <c r="V12" s="294"/>
      <c r="W12" s="14"/>
      <c r="X12" s="397"/>
      <c r="Y12" s="293"/>
      <c r="Z12" s="293"/>
      <c r="AA12" s="398"/>
      <c r="AB12" s="398"/>
      <c r="AC12" s="293"/>
      <c r="AD12" s="294"/>
      <c r="AE12" s="14"/>
      <c r="AF12" s="397"/>
      <c r="AG12" s="293"/>
      <c r="AH12" s="293"/>
      <c r="AI12" s="398"/>
      <c r="AJ12" s="398"/>
      <c r="AK12" s="293"/>
      <c r="AL12" s="294"/>
      <c r="AM12" s="14"/>
      <c r="AN12" s="397"/>
      <c r="AO12" s="293"/>
      <c r="AP12" s="293"/>
      <c r="AQ12" s="398"/>
      <c r="AR12" s="398"/>
      <c r="AS12" s="293"/>
      <c r="AT12" s="294"/>
      <c r="AU12" s="14"/>
      <c r="AV12" s="397"/>
      <c r="AW12" s="293"/>
      <c r="AX12" s="293"/>
      <c r="AY12" s="398"/>
      <c r="AZ12" s="398"/>
      <c r="BA12" s="293"/>
      <c r="BB12" s="294"/>
      <c r="BC12" s="14"/>
      <c r="BD12" s="397"/>
      <c r="BE12" s="293"/>
      <c r="BF12" s="293"/>
      <c r="BG12" s="398"/>
      <c r="BH12" s="398"/>
      <c r="BI12" s="293"/>
      <c r="BJ12" s="294"/>
      <c r="BK12" s="14"/>
      <c r="BL12" s="397"/>
      <c r="BM12" s="293"/>
      <c r="BN12" s="293"/>
      <c r="BO12" s="398"/>
      <c r="BP12" s="398"/>
      <c r="BQ12" s="293"/>
      <c r="BR12" s="294"/>
      <c r="BS12" s="14"/>
      <c r="BT12" s="397"/>
      <c r="BU12" s="293"/>
      <c r="BV12" s="293"/>
      <c r="BW12" s="398"/>
      <c r="BX12" s="398"/>
      <c r="BY12" s="293"/>
      <c r="BZ12" s="294"/>
      <c r="CA12" s="14"/>
      <c r="CB12" s="397"/>
      <c r="CC12" s="293"/>
      <c r="CD12" s="293"/>
      <c r="CE12" s="398"/>
      <c r="CF12" s="398"/>
      <c r="CG12" s="293"/>
      <c r="CH12" s="294"/>
      <c r="CI12" s="14"/>
      <c r="CJ12" s="397"/>
      <c r="CK12" s="293"/>
      <c r="CL12" s="293"/>
      <c r="CM12" s="398"/>
      <c r="CN12" s="398"/>
      <c r="CO12" s="293"/>
      <c r="CP12" s="294"/>
      <c r="CQ12" s="14"/>
      <c r="CR12" s="397"/>
      <c r="CS12" s="293"/>
      <c r="CT12" s="293"/>
      <c r="CU12" s="398"/>
      <c r="CV12" s="398"/>
      <c r="CW12" s="293"/>
      <c r="CX12" s="294"/>
      <c r="CY12" s="14"/>
      <c r="CZ12" s="397"/>
      <c r="DA12" s="293"/>
      <c r="DB12" s="293"/>
      <c r="DC12" s="293"/>
      <c r="DD12" s="293"/>
      <c r="DE12" s="513"/>
      <c r="DF12" s="513"/>
      <c r="DG12" s="513"/>
      <c r="DH12" s="294"/>
    </row>
    <row r="13" spans="1:112" s="3" customFormat="1" ht="14.1" customHeight="1">
      <c r="A13" s="206"/>
      <c r="B13" s="393" t="s">
        <v>426</v>
      </c>
      <c r="C13" s="6"/>
      <c r="D13" s="399"/>
      <c r="E13" s="72"/>
      <c r="F13" s="7"/>
      <c r="G13" s="72"/>
      <c r="H13" s="247"/>
      <c r="I13" s="6"/>
      <c r="J13" s="399"/>
      <c r="K13" s="72"/>
      <c r="L13" s="7"/>
      <c r="M13" s="72"/>
      <c r="N13" s="247"/>
      <c r="O13" s="6"/>
      <c r="P13" s="399"/>
      <c r="Q13" s="72"/>
      <c r="R13" s="72"/>
      <c r="S13" s="7"/>
      <c r="T13" s="7"/>
      <c r="U13" s="72"/>
      <c r="V13" s="247"/>
      <c r="W13" s="6"/>
      <c r="X13" s="399"/>
      <c r="Y13" s="72"/>
      <c r="Z13" s="72"/>
      <c r="AA13" s="7"/>
      <c r="AB13" s="7"/>
      <c r="AC13" s="72"/>
      <c r="AD13" s="247"/>
      <c r="AE13" s="6"/>
      <c r="AF13" s="399"/>
      <c r="AG13" s="72"/>
      <c r="AH13" s="72"/>
      <c r="AI13" s="7"/>
      <c r="AJ13" s="7"/>
      <c r="AK13" s="72"/>
      <c r="AL13" s="247"/>
      <c r="AM13" s="6"/>
      <c r="AN13" s="399"/>
      <c r="AO13" s="72"/>
      <c r="AP13" s="72"/>
      <c r="AQ13" s="7"/>
      <c r="AR13" s="7"/>
      <c r="AS13" s="72"/>
      <c r="AT13" s="247"/>
      <c r="AU13" s="6"/>
      <c r="AV13" s="399"/>
      <c r="AW13" s="72"/>
      <c r="AX13" s="72"/>
      <c r="AY13" s="7"/>
      <c r="AZ13" s="7"/>
      <c r="BA13" s="72"/>
      <c r="BB13" s="247"/>
      <c r="BC13" s="6"/>
      <c r="BD13" s="399"/>
      <c r="BE13" s="72"/>
      <c r="BF13" s="72"/>
      <c r="BG13" s="7"/>
      <c r="BH13" s="7"/>
      <c r="BI13" s="72"/>
      <c r="BJ13" s="247"/>
      <c r="BK13" s="6"/>
      <c r="BL13" s="399"/>
      <c r="BM13" s="72"/>
      <c r="BN13" s="72"/>
      <c r="BO13" s="7"/>
      <c r="BP13" s="7"/>
      <c r="BQ13" s="72"/>
      <c r="BR13" s="247"/>
      <c r="BS13" s="6"/>
      <c r="BT13" s="399"/>
      <c r="BU13" s="72"/>
      <c r="BV13" s="72"/>
      <c r="BW13" s="7"/>
      <c r="BX13" s="7"/>
      <c r="BY13" s="72"/>
      <c r="BZ13" s="247"/>
      <c r="CA13" s="6"/>
      <c r="CB13" s="399"/>
      <c r="CC13" s="72"/>
      <c r="CD13" s="72"/>
      <c r="CE13" s="7"/>
      <c r="CF13" s="7"/>
      <c r="CG13" s="72"/>
      <c r="CH13" s="247"/>
      <c r="CI13" s="6"/>
      <c r="CJ13" s="399"/>
      <c r="CK13" s="72"/>
      <c r="CL13" s="72"/>
      <c r="CM13" s="7"/>
      <c r="CN13" s="7"/>
      <c r="CO13" s="72"/>
      <c r="CP13" s="247"/>
      <c r="CQ13" s="6"/>
      <c r="CR13" s="399"/>
      <c r="CS13" s="72"/>
      <c r="CT13" s="72"/>
      <c r="CU13" s="7"/>
      <c r="CV13" s="7"/>
      <c r="CW13" s="72"/>
      <c r="CX13" s="247"/>
      <c r="CY13" s="6"/>
      <c r="CZ13" s="399"/>
      <c r="DA13" s="72"/>
      <c r="DB13" s="72"/>
      <c r="DC13" s="72"/>
      <c r="DD13" s="72"/>
      <c r="DE13" s="16"/>
      <c r="DF13" s="16"/>
      <c r="DG13" s="16"/>
      <c r="DH13" s="247"/>
    </row>
    <row r="14" spans="1:112" s="17" customFormat="1" ht="14.1" customHeight="1">
      <c r="A14" s="290"/>
      <c r="B14" s="291" t="s">
        <v>427</v>
      </c>
      <c r="C14" s="14"/>
      <c r="D14" s="400"/>
      <c r="E14" s="71"/>
      <c r="F14" s="15"/>
      <c r="G14" s="71"/>
      <c r="H14" s="296"/>
      <c r="I14" s="14"/>
      <c r="J14" s="400"/>
      <c r="K14" s="71"/>
      <c r="L14" s="15"/>
      <c r="M14" s="71"/>
      <c r="N14" s="296"/>
      <c r="O14" s="14"/>
      <c r="P14" s="400"/>
      <c r="Q14" s="71"/>
      <c r="R14" s="71"/>
      <c r="S14" s="15"/>
      <c r="T14" s="15"/>
      <c r="U14" s="71"/>
      <c r="V14" s="296"/>
      <c r="W14" s="14"/>
      <c r="X14" s="400"/>
      <c r="Y14" s="71"/>
      <c r="Z14" s="71"/>
      <c r="AA14" s="15"/>
      <c r="AB14" s="15"/>
      <c r="AC14" s="71"/>
      <c r="AD14" s="296"/>
      <c r="AE14" s="14"/>
      <c r="AF14" s="400"/>
      <c r="AG14" s="71"/>
      <c r="AH14" s="71"/>
      <c r="AI14" s="15"/>
      <c r="AJ14" s="15"/>
      <c r="AK14" s="71"/>
      <c r="AL14" s="296"/>
      <c r="AM14" s="14"/>
      <c r="AN14" s="400"/>
      <c r="AO14" s="71"/>
      <c r="AP14" s="71"/>
      <c r="AQ14" s="15"/>
      <c r="AR14" s="15"/>
      <c r="AS14" s="71"/>
      <c r="AT14" s="296"/>
      <c r="AU14" s="14"/>
      <c r="AV14" s="400"/>
      <c r="AW14" s="71"/>
      <c r="AX14" s="71"/>
      <c r="AY14" s="15"/>
      <c r="AZ14" s="15"/>
      <c r="BA14" s="71"/>
      <c r="BB14" s="296"/>
      <c r="BC14" s="14"/>
      <c r="BD14" s="400"/>
      <c r="BE14" s="71"/>
      <c r="BF14" s="71"/>
      <c r="BG14" s="15"/>
      <c r="BH14" s="15"/>
      <c r="BI14" s="71"/>
      <c r="BJ14" s="296"/>
      <c r="BK14" s="14"/>
      <c r="BL14" s="400"/>
      <c r="BM14" s="71"/>
      <c r="BN14" s="71"/>
      <c r="BO14" s="15"/>
      <c r="BP14" s="15"/>
      <c r="BQ14" s="71"/>
      <c r="BR14" s="296"/>
      <c r="BS14" s="14"/>
      <c r="BT14" s="400"/>
      <c r="BU14" s="71"/>
      <c r="BV14" s="71"/>
      <c r="BW14" s="15"/>
      <c r="BX14" s="15"/>
      <c r="BY14" s="71"/>
      <c r="BZ14" s="296"/>
      <c r="CA14" s="14"/>
      <c r="CB14" s="400"/>
      <c r="CC14" s="71"/>
      <c r="CD14" s="71"/>
      <c r="CE14" s="15"/>
      <c r="CF14" s="15"/>
      <c r="CG14" s="71"/>
      <c r="CH14" s="296"/>
      <c r="CI14" s="14"/>
      <c r="CJ14" s="400"/>
      <c r="CK14" s="71"/>
      <c r="CL14" s="71"/>
      <c r="CM14" s="15"/>
      <c r="CN14" s="15"/>
      <c r="CO14" s="71"/>
      <c r="CP14" s="296"/>
      <c r="CQ14" s="14"/>
      <c r="CR14" s="400"/>
      <c r="CS14" s="71"/>
      <c r="CT14" s="71"/>
      <c r="CU14" s="15"/>
      <c r="CV14" s="15"/>
      <c r="CW14" s="71"/>
      <c r="CX14" s="296"/>
      <c r="CY14" s="14"/>
      <c r="CZ14" s="400"/>
      <c r="DA14" s="71"/>
      <c r="DB14" s="71"/>
      <c r="DC14" s="71"/>
      <c r="DD14" s="71"/>
      <c r="DE14" s="29"/>
      <c r="DF14" s="29"/>
      <c r="DG14" s="29"/>
      <c r="DH14" s="296"/>
    </row>
    <row r="15" spans="1:112" s="3" customFormat="1" ht="14.1" customHeight="1">
      <c r="A15" s="206"/>
      <c r="B15" s="394" t="s">
        <v>426</v>
      </c>
      <c r="C15" s="6"/>
      <c r="D15" s="399"/>
      <c r="E15" s="72"/>
      <c r="F15" s="7"/>
      <c r="G15" s="72"/>
      <c r="H15" s="247"/>
      <c r="I15" s="6"/>
      <c r="J15" s="399"/>
      <c r="K15" s="72"/>
      <c r="L15" s="7"/>
      <c r="M15" s="72"/>
      <c r="N15" s="247"/>
      <c r="O15" s="6"/>
      <c r="P15" s="399"/>
      <c r="Q15" s="72"/>
      <c r="R15" s="72"/>
      <c r="S15" s="7"/>
      <c r="T15" s="7"/>
      <c r="U15" s="72"/>
      <c r="V15" s="247"/>
      <c r="W15" s="6"/>
      <c r="X15" s="399"/>
      <c r="Y15" s="72"/>
      <c r="Z15" s="72"/>
      <c r="AA15" s="7"/>
      <c r="AB15" s="7"/>
      <c r="AC15" s="72"/>
      <c r="AD15" s="247"/>
      <c r="AE15" s="6"/>
      <c r="AF15" s="399"/>
      <c r="AG15" s="72"/>
      <c r="AH15" s="72"/>
      <c r="AI15" s="7"/>
      <c r="AJ15" s="7"/>
      <c r="AK15" s="72"/>
      <c r="AL15" s="247"/>
      <c r="AM15" s="6"/>
      <c r="AN15" s="399"/>
      <c r="AO15" s="72"/>
      <c r="AP15" s="72"/>
      <c r="AQ15" s="7"/>
      <c r="AR15" s="7"/>
      <c r="AS15" s="72"/>
      <c r="AT15" s="247"/>
      <c r="AU15" s="6"/>
      <c r="AV15" s="399"/>
      <c r="AW15" s="72"/>
      <c r="AX15" s="72"/>
      <c r="AY15" s="7"/>
      <c r="AZ15" s="7"/>
      <c r="BA15" s="72"/>
      <c r="BB15" s="247"/>
      <c r="BC15" s="6"/>
      <c r="BD15" s="399"/>
      <c r="BE15" s="72"/>
      <c r="BF15" s="72"/>
      <c r="BG15" s="7"/>
      <c r="BH15" s="7"/>
      <c r="BI15" s="72"/>
      <c r="BJ15" s="247"/>
      <c r="BK15" s="6"/>
      <c r="BL15" s="399"/>
      <c r="BM15" s="72"/>
      <c r="BN15" s="72"/>
      <c r="BO15" s="7"/>
      <c r="BP15" s="7"/>
      <c r="BQ15" s="72"/>
      <c r="BR15" s="247"/>
      <c r="BS15" s="6"/>
      <c r="BT15" s="399"/>
      <c r="BU15" s="72"/>
      <c r="BV15" s="72"/>
      <c r="BW15" s="7"/>
      <c r="BX15" s="7"/>
      <c r="BY15" s="72"/>
      <c r="BZ15" s="247"/>
      <c r="CA15" s="6"/>
      <c r="CB15" s="399"/>
      <c r="CC15" s="72"/>
      <c r="CD15" s="72"/>
      <c r="CE15" s="7"/>
      <c r="CF15" s="7"/>
      <c r="CG15" s="72"/>
      <c r="CH15" s="247"/>
      <c r="CI15" s="6"/>
      <c r="CJ15" s="399"/>
      <c r="CK15" s="72"/>
      <c r="CL15" s="72"/>
      <c r="CM15" s="7"/>
      <c r="CN15" s="7"/>
      <c r="CO15" s="72"/>
      <c r="CP15" s="247"/>
      <c r="CQ15" s="6"/>
      <c r="CR15" s="399"/>
      <c r="CS15" s="72"/>
      <c r="CT15" s="72"/>
      <c r="CU15" s="7"/>
      <c r="CV15" s="7"/>
      <c r="CW15" s="72"/>
      <c r="CX15" s="247"/>
      <c r="CY15" s="6"/>
      <c r="CZ15" s="399"/>
      <c r="DA15" s="72"/>
      <c r="DB15" s="72"/>
      <c r="DC15" s="72"/>
      <c r="DD15" s="72"/>
      <c r="DE15" s="16"/>
      <c r="DF15" s="16"/>
      <c r="DG15" s="16"/>
      <c r="DH15" s="247"/>
    </row>
    <row r="16" spans="1:112" s="6" customFormat="1" ht="15" customHeight="1">
      <c r="A16" s="307"/>
      <c r="B16" s="306" t="s">
        <v>428</v>
      </c>
      <c r="D16" s="295"/>
      <c r="E16" s="16"/>
      <c r="F16" s="16"/>
      <c r="G16" s="16"/>
      <c r="H16" s="300"/>
      <c r="J16" s="295"/>
      <c r="K16" s="16"/>
      <c r="L16" s="16"/>
      <c r="M16" s="16"/>
      <c r="N16" s="247"/>
      <c r="P16" s="295"/>
      <c r="Q16" s="16"/>
      <c r="R16" s="16"/>
      <c r="S16" s="16"/>
      <c r="T16" s="16"/>
      <c r="U16" s="16"/>
      <c r="V16" s="247"/>
      <c r="X16" s="295"/>
      <c r="Y16" s="16"/>
      <c r="Z16" s="16"/>
      <c r="AA16" s="16"/>
      <c r="AB16" s="16"/>
      <c r="AC16" s="16"/>
      <c r="AD16" s="247"/>
      <c r="AF16" s="295"/>
      <c r="AG16" s="16"/>
      <c r="AH16" s="16"/>
      <c r="AI16" s="16"/>
      <c r="AJ16" s="16"/>
      <c r="AK16" s="16"/>
      <c r="AL16" s="247"/>
      <c r="AN16" s="295"/>
      <c r="AO16" s="16"/>
      <c r="AP16" s="16"/>
      <c r="AQ16" s="16"/>
      <c r="AR16" s="16"/>
      <c r="AS16" s="16"/>
      <c r="AT16" s="247"/>
      <c r="AV16" s="295"/>
      <c r="AW16" s="16"/>
      <c r="AX16" s="16"/>
      <c r="AY16" s="16"/>
      <c r="AZ16" s="16"/>
      <c r="BA16" s="16"/>
      <c r="BB16" s="300"/>
      <c r="BD16" s="295"/>
      <c r="BE16" s="16"/>
      <c r="BF16" s="16"/>
      <c r="BG16" s="16"/>
      <c r="BH16" s="16"/>
      <c r="BI16" s="16"/>
      <c r="BJ16" s="300"/>
      <c r="BL16" s="295"/>
      <c r="BM16" s="16"/>
      <c r="BN16" s="16"/>
      <c r="BO16" s="16"/>
      <c r="BP16" s="16"/>
      <c r="BQ16" s="16"/>
      <c r="BR16" s="300"/>
      <c r="BT16" s="295"/>
      <c r="BU16" s="16"/>
      <c r="BV16" s="16"/>
      <c r="BW16" s="16"/>
      <c r="BX16" s="16"/>
      <c r="BY16" s="16"/>
      <c r="BZ16" s="300"/>
      <c r="CB16" s="295"/>
      <c r="CC16" s="16"/>
      <c r="CD16" s="16"/>
      <c r="CE16" s="16"/>
      <c r="CF16" s="16"/>
      <c r="CG16" s="16"/>
      <c r="CH16" s="300"/>
      <c r="CJ16" s="295"/>
      <c r="CK16" s="16"/>
      <c r="CL16" s="16"/>
      <c r="CM16" s="16"/>
      <c r="CN16" s="16"/>
      <c r="CO16" s="16"/>
      <c r="CP16" s="300"/>
      <c r="CR16" s="510"/>
      <c r="CS16" s="541"/>
      <c r="CT16" s="541"/>
      <c r="CU16" s="16"/>
      <c r="CV16" s="16"/>
      <c r="CW16" s="16"/>
      <c r="CX16" s="247"/>
      <c r="CZ16" s="295"/>
      <c r="DA16" s="16"/>
      <c r="DB16" s="16"/>
      <c r="DC16" s="16"/>
      <c r="DD16" s="16"/>
      <c r="DE16" s="16"/>
      <c r="DF16" s="16"/>
      <c r="DG16" s="16"/>
      <c r="DH16" s="247"/>
    </row>
    <row r="17" spans="1:112" s="17" customFormat="1" ht="14.1" customHeight="1">
      <c r="A17" s="290"/>
      <c r="B17" s="291" t="s">
        <v>429</v>
      </c>
      <c r="C17" s="14"/>
      <c r="D17" s="400"/>
      <c r="E17" s="71"/>
      <c r="F17" s="15"/>
      <c r="G17" s="71"/>
      <c r="H17" s="296"/>
      <c r="I17" s="14"/>
      <c r="J17" s="400"/>
      <c r="K17" s="71"/>
      <c r="L17" s="15"/>
      <c r="M17" s="71"/>
      <c r="N17" s="296"/>
      <c r="O17" s="14"/>
      <c r="P17" s="400"/>
      <c r="Q17" s="71"/>
      <c r="R17" s="71"/>
      <c r="S17" s="15"/>
      <c r="T17" s="15"/>
      <c r="U17" s="71"/>
      <c r="V17" s="296"/>
      <c r="W17" s="14"/>
      <c r="X17" s="400"/>
      <c r="Y17" s="71"/>
      <c r="Z17" s="71"/>
      <c r="AA17" s="15"/>
      <c r="AB17" s="15"/>
      <c r="AC17" s="71"/>
      <c r="AD17" s="296"/>
      <c r="AE17" s="14"/>
      <c r="AF17" s="400"/>
      <c r="AG17" s="71"/>
      <c r="AH17" s="71"/>
      <c r="AI17" s="15"/>
      <c r="AJ17" s="15"/>
      <c r="AK17" s="71"/>
      <c r="AL17" s="296"/>
      <c r="AM17" s="14"/>
      <c r="AN17" s="400"/>
      <c r="AO17" s="71"/>
      <c r="AP17" s="71"/>
      <c r="AQ17" s="15"/>
      <c r="AR17" s="15"/>
      <c r="AS17" s="71"/>
      <c r="AT17" s="296"/>
      <c r="AU17" s="14"/>
      <c r="AV17" s="400"/>
      <c r="AW17" s="71"/>
      <c r="AX17" s="71"/>
      <c r="AY17" s="15"/>
      <c r="AZ17" s="15"/>
      <c r="BA17" s="71"/>
      <c r="BB17" s="296"/>
      <c r="BC17" s="14"/>
      <c r="BD17" s="400"/>
      <c r="BE17" s="71"/>
      <c r="BF17" s="71"/>
      <c r="BG17" s="15"/>
      <c r="BH17" s="15"/>
      <c r="BI17" s="71"/>
      <c r="BJ17" s="296"/>
      <c r="BK17" s="14"/>
      <c r="BL17" s="400"/>
      <c r="BM17" s="71"/>
      <c r="BN17" s="71"/>
      <c r="BO17" s="15"/>
      <c r="BP17" s="15"/>
      <c r="BQ17" s="71"/>
      <c r="BR17" s="296"/>
      <c r="BS17" s="14"/>
      <c r="BT17" s="400"/>
      <c r="BU17" s="71"/>
      <c r="BV17" s="71"/>
      <c r="BW17" s="15"/>
      <c r="BX17" s="15"/>
      <c r="BY17" s="71"/>
      <c r="BZ17" s="296"/>
      <c r="CA17" s="14"/>
      <c r="CB17" s="400"/>
      <c r="CC17" s="71"/>
      <c r="CD17" s="71"/>
      <c r="CE17" s="15"/>
      <c r="CF17" s="15"/>
      <c r="CG17" s="71"/>
      <c r="CH17" s="296"/>
      <c r="CI17" s="14"/>
      <c r="CJ17" s="400"/>
      <c r="CK17" s="71"/>
      <c r="CL17" s="71"/>
      <c r="CM17" s="15"/>
      <c r="CN17" s="15"/>
      <c r="CO17" s="71"/>
      <c r="CP17" s="296"/>
      <c r="CQ17" s="14"/>
      <c r="CR17" s="400"/>
      <c r="CS17" s="71"/>
      <c r="CT17" s="71"/>
      <c r="CU17" s="15"/>
      <c r="CV17" s="15"/>
      <c r="CW17" s="71"/>
      <c r="CX17" s="296"/>
      <c r="CY17" s="14"/>
      <c r="CZ17" s="400"/>
      <c r="DA17" s="71"/>
      <c r="DB17" s="71"/>
      <c r="DC17" s="71"/>
      <c r="DD17" s="71"/>
      <c r="DE17" s="29"/>
      <c r="DF17" s="29"/>
      <c r="DG17" s="29"/>
      <c r="DH17" s="296"/>
    </row>
    <row r="18" spans="1:112" s="3" customFormat="1" ht="14.1" customHeight="1">
      <c r="A18" s="206"/>
      <c r="B18" s="394" t="s">
        <v>426</v>
      </c>
      <c r="C18" s="6"/>
      <c r="D18" s="399"/>
      <c r="E18" s="72"/>
      <c r="F18" s="7"/>
      <c r="G18" s="72"/>
      <c r="H18" s="247"/>
      <c r="I18" s="6"/>
      <c r="J18" s="399"/>
      <c r="K18" s="72"/>
      <c r="L18" s="7"/>
      <c r="M18" s="72"/>
      <c r="N18" s="247"/>
      <c r="O18" s="6"/>
      <c r="P18" s="399"/>
      <c r="Q18" s="72"/>
      <c r="R18" s="72"/>
      <c r="S18" s="7"/>
      <c r="T18" s="7"/>
      <c r="U18" s="72"/>
      <c r="V18" s="247"/>
      <c r="W18" s="6"/>
      <c r="X18" s="399"/>
      <c r="Y18" s="72"/>
      <c r="Z18" s="72"/>
      <c r="AA18" s="7"/>
      <c r="AB18" s="7"/>
      <c r="AC18" s="72"/>
      <c r="AD18" s="247"/>
      <c r="AE18" s="6"/>
      <c r="AF18" s="399"/>
      <c r="AG18" s="72"/>
      <c r="AH18" s="72"/>
      <c r="AI18" s="7"/>
      <c r="AJ18" s="7"/>
      <c r="AK18" s="72"/>
      <c r="AL18" s="247"/>
      <c r="AM18" s="6"/>
      <c r="AN18" s="399"/>
      <c r="AO18" s="72"/>
      <c r="AP18" s="72"/>
      <c r="AQ18" s="7"/>
      <c r="AR18" s="7"/>
      <c r="AS18" s="72"/>
      <c r="AT18" s="247"/>
      <c r="AU18" s="6"/>
      <c r="AV18" s="399"/>
      <c r="AW18" s="72"/>
      <c r="AX18" s="72"/>
      <c r="AY18" s="7"/>
      <c r="AZ18" s="7"/>
      <c r="BA18" s="72"/>
      <c r="BB18" s="247"/>
      <c r="BC18" s="6"/>
      <c r="BD18" s="399"/>
      <c r="BE18" s="72"/>
      <c r="BF18" s="72"/>
      <c r="BG18" s="7"/>
      <c r="BH18" s="7"/>
      <c r="BI18" s="72"/>
      <c r="BJ18" s="247"/>
      <c r="BK18" s="6"/>
      <c r="BL18" s="399"/>
      <c r="BM18" s="72"/>
      <c r="BN18" s="72"/>
      <c r="BO18" s="7"/>
      <c r="BP18" s="7"/>
      <c r="BQ18" s="72"/>
      <c r="BR18" s="247"/>
      <c r="BS18" s="6"/>
      <c r="BT18" s="399"/>
      <c r="BU18" s="72"/>
      <c r="BV18" s="72"/>
      <c r="BW18" s="7"/>
      <c r="BX18" s="7"/>
      <c r="BY18" s="72"/>
      <c r="BZ18" s="247"/>
      <c r="CA18" s="6"/>
      <c r="CB18" s="399"/>
      <c r="CC18" s="72"/>
      <c r="CD18" s="72"/>
      <c r="CE18" s="7"/>
      <c r="CF18" s="7"/>
      <c r="CG18" s="72"/>
      <c r="CH18" s="247"/>
      <c r="CI18" s="6"/>
      <c r="CJ18" s="399"/>
      <c r="CK18" s="72"/>
      <c r="CL18" s="72"/>
      <c r="CM18" s="7"/>
      <c r="CN18" s="7"/>
      <c r="CO18" s="72"/>
      <c r="CP18" s="247"/>
      <c r="CQ18" s="6"/>
      <c r="CR18" s="399"/>
      <c r="CS18" s="72"/>
      <c r="CT18" s="72"/>
      <c r="CU18" s="7"/>
      <c r="CV18" s="7"/>
      <c r="CW18" s="72"/>
      <c r="CX18" s="247"/>
      <c r="CY18" s="6"/>
      <c r="CZ18" s="399"/>
      <c r="DA18" s="72"/>
      <c r="DB18" s="72"/>
      <c r="DC18" s="72"/>
      <c r="DD18" s="72"/>
      <c r="DE18" s="16"/>
      <c r="DF18" s="16"/>
      <c r="DG18" s="16"/>
      <c r="DH18" s="247"/>
    </row>
    <row r="19" spans="1:112" s="17" customFormat="1" ht="14.1" customHeight="1">
      <c r="A19" s="290"/>
      <c r="B19" s="291" t="s">
        <v>430</v>
      </c>
      <c r="C19" s="14"/>
      <c r="D19" s="400"/>
      <c r="E19" s="71"/>
      <c r="F19" s="15"/>
      <c r="G19" s="71"/>
      <c r="H19" s="296"/>
      <c r="I19" s="14"/>
      <c r="J19" s="400"/>
      <c r="K19" s="71"/>
      <c r="L19" s="15"/>
      <c r="M19" s="71"/>
      <c r="N19" s="296"/>
      <c r="O19" s="14"/>
      <c r="P19" s="400"/>
      <c r="Q19" s="71"/>
      <c r="R19" s="71"/>
      <c r="S19" s="15"/>
      <c r="T19" s="15"/>
      <c r="U19" s="71"/>
      <c r="V19" s="296"/>
      <c r="W19" s="14"/>
      <c r="X19" s="400"/>
      <c r="Y19" s="71"/>
      <c r="Z19" s="71"/>
      <c r="AA19" s="15"/>
      <c r="AB19" s="15"/>
      <c r="AC19" s="71"/>
      <c r="AD19" s="296"/>
      <c r="AE19" s="14"/>
      <c r="AF19" s="400"/>
      <c r="AG19" s="71"/>
      <c r="AH19" s="71"/>
      <c r="AI19" s="15"/>
      <c r="AJ19" s="15"/>
      <c r="AK19" s="71"/>
      <c r="AL19" s="296"/>
      <c r="AM19" s="14"/>
      <c r="AN19" s="400"/>
      <c r="AO19" s="71"/>
      <c r="AP19" s="71"/>
      <c r="AQ19" s="15"/>
      <c r="AR19" s="15"/>
      <c r="AS19" s="71"/>
      <c r="AT19" s="296"/>
      <c r="AU19" s="14"/>
      <c r="AV19" s="400"/>
      <c r="AW19" s="71"/>
      <c r="AX19" s="71"/>
      <c r="AY19" s="15"/>
      <c r="AZ19" s="15"/>
      <c r="BA19" s="71"/>
      <c r="BB19" s="296"/>
      <c r="BC19" s="14"/>
      <c r="BD19" s="400"/>
      <c r="BE19" s="71"/>
      <c r="BF19" s="71"/>
      <c r="BG19" s="15"/>
      <c r="BH19" s="15"/>
      <c r="BI19" s="71"/>
      <c r="BJ19" s="296"/>
      <c r="BK19" s="14"/>
      <c r="BL19" s="400"/>
      <c r="BM19" s="71"/>
      <c r="BN19" s="71"/>
      <c r="BO19" s="15"/>
      <c r="BP19" s="15"/>
      <c r="BQ19" s="71"/>
      <c r="BR19" s="296"/>
      <c r="BS19" s="14"/>
      <c r="BT19" s="400"/>
      <c r="BU19" s="71"/>
      <c r="BV19" s="71"/>
      <c r="BW19" s="15"/>
      <c r="BX19" s="15"/>
      <c r="BY19" s="71"/>
      <c r="BZ19" s="296"/>
      <c r="CA19" s="14"/>
      <c r="CB19" s="400"/>
      <c r="CC19" s="71"/>
      <c r="CD19" s="71"/>
      <c r="CE19" s="15"/>
      <c r="CF19" s="15"/>
      <c r="CG19" s="71"/>
      <c r="CH19" s="296"/>
      <c r="CI19" s="14"/>
      <c r="CJ19" s="400"/>
      <c r="CK19" s="71"/>
      <c r="CL19" s="71"/>
      <c r="CM19" s="15"/>
      <c r="CN19" s="15"/>
      <c r="CO19" s="71"/>
      <c r="CP19" s="296"/>
      <c r="CQ19" s="14"/>
      <c r="CR19" s="400"/>
      <c r="CS19" s="71"/>
      <c r="CT19" s="71"/>
      <c r="CU19" s="15"/>
      <c r="CV19" s="15"/>
      <c r="CW19" s="71"/>
      <c r="CX19" s="296"/>
      <c r="CY19" s="14"/>
      <c r="CZ19" s="400"/>
      <c r="DA19" s="71"/>
      <c r="DB19" s="71"/>
      <c r="DC19" s="71"/>
      <c r="DD19" s="71"/>
      <c r="DE19" s="29"/>
      <c r="DF19" s="29"/>
      <c r="DG19" s="29"/>
      <c r="DH19" s="296"/>
    </row>
    <row r="20" spans="1:112" s="3" customFormat="1" ht="14.1" customHeight="1">
      <c r="A20" s="206"/>
      <c r="B20" s="394" t="s">
        <v>426</v>
      </c>
      <c r="C20" s="6"/>
      <c r="D20" s="399"/>
      <c r="E20" s="72"/>
      <c r="F20" s="7"/>
      <c r="G20" s="72"/>
      <c r="H20" s="247"/>
      <c r="I20" s="6"/>
      <c r="J20" s="399"/>
      <c r="K20" s="72"/>
      <c r="L20" s="7"/>
      <c r="M20" s="72"/>
      <c r="N20" s="247"/>
      <c r="O20" s="6"/>
      <c r="P20" s="399"/>
      <c r="Q20" s="72"/>
      <c r="R20" s="72"/>
      <c r="S20" s="7"/>
      <c r="T20" s="7"/>
      <c r="U20" s="72"/>
      <c r="V20" s="247"/>
      <c r="W20" s="6"/>
      <c r="X20" s="399"/>
      <c r="Y20" s="72"/>
      <c r="Z20" s="72"/>
      <c r="AA20" s="7"/>
      <c r="AB20" s="7"/>
      <c r="AC20" s="72"/>
      <c r="AD20" s="247"/>
      <c r="AE20" s="6"/>
      <c r="AF20" s="399"/>
      <c r="AG20" s="72"/>
      <c r="AH20" s="72"/>
      <c r="AI20" s="7"/>
      <c r="AJ20" s="7"/>
      <c r="AK20" s="72"/>
      <c r="AL20" s="247"/>
      <c r="AM20" s="6"/>
      <c r="AN20" s="399"/>
      <c r="AO20" s="72"/>
      <c r="AP20" s="72"/>
      <c r="AQ20" s="7"/>
      <c r="AR20" s="7"/>
      <c r="AS20" s="72"/>
      <c r="AT20" s="247"/>
      <c r="AU20" s="6"/>
      <c r="AV20" s="399"/>
      <c r="AW20" s="72"/>
      <c r="AX20" s="72"/>
      <c r="AY20" s="7"/>
      <c r="AZ20" s="7"/>
      <c r="BA20" s="72"/>
      <c r="BB20" s="247"/>
      <c r="BC20" s="6"/>
      <c r="BD20" s="399"/>
      <c r="BE20" s="72"/>
      <c r="BF20" s="72"/>
      <c r="BG20" s="7"/>
      <c r="BH20" s="7"/>
      <c r="BI20" s="72"/>
      <c r="BJ20" s="247"/>
      <c r="BK20" s="6"/>
      <c r="BL20" s="399"/>
      <c r="BM20" s="72"/>
      <c r="BN20" s="72"/>
      <c r="BO20" s="7"/>
      <c r="BP20" s="7"/>
      <c r="BQ20" s="72"/>
      <c r="BR20" s="247"/>
      <c r="BS20" s="6"/>
      <c r="BT20" s="399"/>
      <c r="BU20" s="72"/>
      <c r="BV20" s="72"/>
      <c r="BW20" s="7"/>
      <c r="BX20" s="7"/>
      <c r="BY20" s="72"/>
      <c r="BZ20" s="247"/>
      <c r="CA20" s="6"/>
      <c r="CB20" s="399"/>
      <c r="CC20" s="72"/>
      <c r="CD20" s="72"/>
      <c r="CE20" s="7"/>
      <c r="CF20" s="7"/>
      <c r="CG20" s="72"/>
      <c r="CH20" s="247"/>
      <c r="CI20" s="6"/>
      <c r="CJ20" s="399"/>
      <c r="CK20" s="72"/>
      <c r="CL20" s="72"/>
      <c r="CM20" s="7"/>
      <c r="CN20" s="7"/>
      <c r="CO20" s="72"/>
      <c r="CP20" s="247"/>
      <c r="CQ20" s="6"/>
      <c r="CR20" s="399"/>
      <c r="CS20" s="72"/>
      <c r="CT20" s="72"/>
      <c r="CU20" s="7"/>
      <c r="CV20" s="7"/>
      <c r="CW20" s="72"/>
      <c r="CX20" s="247"/>
      <c r="CY20" s="6"/>
      <c r="CZ20" s="399"/>
      <c r="DA20" s="72"/>
      <c r="DB20" s="72"/>
      <c r="DC20" s="72"/>
      <c r="DD20" s="72"/>
      <c r="DE20" s="16"/>
      <c r="DF20" s="16"/>
      <c r="DG20" s="16"/>
      <c r="DH20" s="247"/>
    </row>
    <row r="21" spans="1:112" s="17" customFormat="1" ht="14.1" customHeight="1">
      <c r="A21" s="290"/>
      <c r="B21" s="291" t="s">
        <v>431</v>
      </c>
      <c r="C21" s="14"/>
      <c r="D21" s="400"/>
      <c r="E21" s="71"/>
      <c r="F21" s="15"/>
      <c r="G21" s="71"/>
      <c r="H21" s="296"/>
      <c r="I21" s="14"/>
      <c r="J21" s="400"/>
      <c r="K21" s="71"/>
      <c r="L21" s="15"/>
      <c r="M21" s="71"/>
      <c r="N21" s="296"/>
      <c r="O21" s="14"/>
      <c r="P21" s="400"/>
      <c r="Q21" s="71"/>
      <c r="R21" s="71"/>
      <c r="S21" s="15"/>
      <c r="T21" s="15"/>
      <c r="U21" s="71"/>
      <c r="V21" s="296"/>
      <c r="W21" s="14"/>
      <c r="X21" s="400"/>
      <c r="Y21" s="71"/>
      <c r="Z21" s="71"/>
      <c r="AA21" s="15"/>
      <c r="AB21" s="15"/>
      <c r="AC21" s="71"/>
      <c r="AD21" s="296"/>
      <c r="AE21" s="14"/>
      <c r="AF21" s="400"/>
      <c r="AG21" s="71"/>
      <c r="AH21" s="71"/>
      <c r="AI21" s="15"/>
      <c r="AJ21" s="15"/>
      <c r="AK21" s="71"/>
      <c r="AL21" s="296"/>
      <c r="AM21" s="14"/>
      <c r="AN21" s="400"/>
      <c r="AO21" s="71"/>
      <c r="AP21" s="71"/>
      <c r="AQ21" s="15"/>
      <c r="AR21" s="15"/>
      <c r="AS21" s="71"/>
      <c r="AT21" s="296"/>
      <c r="AU21" s="14"/>
      <c r="AV21" s="400"/>
      <c r="AW21" s="71"/>
      <c r="AX21" s="71"/>
      <c r="AY21" s="15"/>
      <c r="AZ21" s="15"/>
      <c r="BA21" s="71"/>
      <c r="BB21" s="296"/>
      <c r="BC21" s="14"/>
      <c r="BD21" s="400"/>
      <c r="BE21" s="71"/>
      <c r="BF21" s="71"/>
      <c r="BG21" s="15"/>
      <c r="BH21" s="15"/>
      <c r="BI21" s="71"/>
      <c r="BJ21" s="296"/>
      <c r="BK21" s="14"/>
      <c r="BL21" s="400"/>
      <c r="BM21" s="71"/>
      <c r="BN21" s="71"/>
      <c r="BO21" s="15"/>
      <c r="BP21" s="15"/>
      <c r="BQ21" s="71"/>
      <c r="BR21" s="296"/>
      <c r="BS21" s="14"/>
      <c r="BT21" s="400"/>
      <c r="BU21" s="71"/>
      <c r="BV21" s="71"/>
      <c r="BW21" s="15"/>
      <c r="BX21" s="15"/>
      <c r="BY21" s="71"/>
      <c r="BZ21" s="296"/>
      <c r="CA21" s="14"/>
      <c r="CB21" s="400"/>
      <c r="CC21" s="71"/>
      <c r="CD21" s="71"/>
      <c r="CE21" s="15"/>
      <c r="CF21" s="15"/>
      <c r="CG21" s="71"/>
      <c r="CH21" s="296"/>
      <c r="CI21" s="14"/>
      <c r="CJ21" s="400"/>
      <c r="CK21" s="71"/>
      <c r="CL21" s="71"/>
      <c r="CM21" s="15"/>
      <c r="CN21" s="15"/>
      <c r="CO21" s="71"/>
      <c r="CP21" s="296"/>
      <c r="CQ21" s="14"/>
      <c r="CR21" s="400"/>
      <c r="CS21" s="71"/>
      <c r="CT21" s="71"/>
      <c r="CU21" s="15"/>
      <c r="CV21" s="15"/>
      <c r="CW21" s="71"/>
      <c r="CX21" s="296"/>
      <c r="CY21" s="14"/>
      <c r="CZ21" s="400"/>
      <c r="DA21" s="71"/>
      <c r="DB21" s="71"/>
      <c r="DC21" s="71"/>
      <c r="DD21" s="71"/>
      <c r="DE21" s="29"/>
      <c r="DF21" s="29"/>
      <c r="DG21" s="29"/>
      <c r="DH21" s="296"/>
    </row>
    <row r="22" spans="1:112" s="10" customFormat="1" ht="15" customHeight="1">
      <c r="A22" s="305"/>
      <c r="B22" s="485" t="s">
        <v>432</v>
      </c>
      <c r="C22" s="14"/>
      <c r="D22" s="295"/>
      <c r="E22" s="16"/>
      <c r="F22" s="16"/>
      <c r="G22" s="16"/>
      <c r="H22" s="247"/>
      <c r="I22" s="14"/>
      <c r="J22" s="295"/>
      <c r="K22" s="16"/>
      <c r="L22" s="16"/>
      <c r="M22" s="16"/>
      <c r="N22" s="247"/>
      <c r="O22" s="14"/>
      <c r="P22" s="295"/>
      <c r="Q22" s="16"/>
      <c r="R22" s="16"/>
      <c r="S22" s="16"/>
      <c r="T22" s="16"/>
      <c r="U22" s="16"/>
      <c r="V22" s="247"/>
      <c r="W22" s="14"/>
      <c r="X22" s="295"/>
      <c r="Y22" s="16"/>
      <c r="Z22" s="16"/>
      <c r="AA22" s="16"/>
      <c r="AB22" s="16"/>
      <c r="AC22" s="16"/>
      <c r="AD22" s="247"/>
      <c r="AE22" s="14"/>
      <c r="AF22" s="295"/>
      <c r="AG22" s="16"/>
      <c r="AH22" s="16"/>
      <c r="AI22" s="16"/>
      <c r="AJ22" s="16"/>
      <c r="AK22" s="16"/>
      <c r="AL22" s="247"/>
      <c r="AM22" s="14"/>
      <c r="AN22" s="295"/>
      <c r="AO22" s="16"/>
      <c r="AP22" s="16"/>
      <c r="AQ22" s="16"/>
      <c r="AR22" s="16"/>
      <c r="AS22" s="16"/>
      <c r="AT22" s="247"/>
      <c r="AU22" s="14"/>
      <c r="AV22" s="295"/>
      <c r="AW22" s="16"/>
      <c r="AX22" s="16"/>
      <c r="AY22" s="16"/>
      <c r="AZ22" s="16"/>
      <c r="BA22" s="16"/>
      <c r="BB22" s="247"/>
      <c r="BC22" s="14"/>
      <c r="BD22" s="295"/>
      <c r="BE22" s="16"/>
      <c r="BF22" s="16"/>
      <c r="BG22" s="16"/>
      <c r="BH22" s="16"/>
      <c r="BI22" s="16"/>
      <c r="BJ22" s="247"/>
      <c r="BK22" s="14"/>
      <c r="BL22" s="295"/>
      <c r="BM22" s="16"/>
      <c r="BN22" s="16"/>
      <c r="BO22" s="16"/>
      <c r="BP22" s="16"/>
      <c r="BQ22" s="16"/>
      <c r="BR22" s="247"/>
      <c r="BS22" s="14"/>
      <c r="BT22" s="295"/>
      <c r="BU22" s="16"/>
      <c r="BV22" s="16"/>
      <c r="BW22" s="16"/>
      <c r="BX22" s="16"/>
      <c r="BY22" s="16"/>
      <c r="BZ22" s="247"/>
      <c r="CA22" s="14"/>
      <c r="CB22" s="295"/>
      <c r="CC22" s="16"/>
      <c r="CD22" s="16"/>
      <c r="CE22" s="16"/>
      <c r="CF22" s="16"/>
      <c r="CG22" s="16"/>
      <c r="CH22" s="247"/>
      <c r="CI22" s="14"/>
      <c r="CJ22" s="295"/>
      <c r="CK22" s="16"/>
      <c r="CL22" s="16"/>
      <c r="CM22" s="16"/>
      <c r="CN22" s="16"/>
      <c r="CO22" s="16"/>
      <c r="CP22" s="247"/>
      <c r="CQ22" s="14"/>
      <c r="CR22" s="295"/>
      <c r="CS22" s="16"/>
      <c r="CT22" s="16"/>
      <c r="CU22" s="16"/>
      <c r="CV22" s="16"/>
      <c r="CW22" s="16"/>
      <c r="CX22" s="247"/>
      <c r="CY22" s="14"/>
      <c r="CZ22" s="295"/>
      <c r="DA22" s="16"/>
      <c r="DB22" s="16"/>
      <c r="DC22" s="16"/>
      <c r="DD22" s="16"/>
      <c r="DE22" s="16"/>
      <c r="DF22" s="16"/>
      <c r="DG22" s="16"/>
      <c r="DH22" s="247"/>
    </row>
    <row r="23" spans="1:112" s="17" customFormat="1" ht="14.1" customHeight="1">
      <c r="A23" s="290"/>
      <c r="B23" s="291" t="s">
        <v>433</v>
      </c>
      <c r="C23" s="14"/>
      <c r="D23" s="400"/>
      <c r="E23" s="71"/>
      <c r="F23" s="15"/>
      <c r="G23" s="71"/>
      <c r="H23" s="296"/>
      <c r="I23" s="14"/>
      <c r="J23" s="400"/>
      <c r="K23" s="71"/>
      <c r="L23" s="15"/>
      <c r="M23" s="71"/>
      <c r="N23" s="296"/>
      <c r="O23" s="14"/>
      <c r="P23" s="400"/>
      <c r="Q23" s="71"/>
      <c r="R23" s="71"/>
      <c r="S23" s="15"/>
      <c r="T23" s="15"/>
      <c r="U23" s="71"/>
      <c r="V23" s="296"/>
      <c r="W23" s="14"/>
      <c r="X23" s="400"/>
      <c r="Y23" s="71"/>
      <c r="Z23" s="71"/>
      <c r="AA23" s="15"/>
      <c r="AB23" s="15"/>
      <c r="AC23" s="71"/>
      <c r="AD23" s="296"/>
      <c r="AE23" s="14"/>
      <c r="AF23" s="400"/>
      <c r="AG23" s="71"/>
      <c r="AH23" s="71"/>
      <c r="AI23" s="15"/>
      <c r="AJ23" s="15"/>
      <c r="AK23" s="71"/>
      <c r="AL23" s="296"/>
      <c r="AM23" s="14"/>
      <c r="AN23" s="400"/>
      <c r="AO23" s="71"/>
      <c r="AP23" s="71"/>
      <c r="AQ23" s="15"/>
      <c r="AR23" s="15"/>
      <c r="AS23" s="71"/>
      <c r="AT23" s="296"/>
      <c r="AU23" s="14"/>
      <c r="AV23" s="400"/>
      <c r="AW23" s="71"/>
      <c r="AX23" s="71"/>
      <c r="AY23" s="15"/>
      <c r="AZ23" s="15"/>
      <c r="BA23" s="71"/>
      <c r="BB23" s="296"/>
      <c r="BC23" s="14"/>
      <c r="BD23" s="400"/>
      <c r="BE23" s="71"/>
      <c r="BF23" s="71"/>
      <c r="BG23" s="15"/>
      <c r="BH23" s="15"/>
      <c r="BI23" s="71"/>
      <c r="BJ23" s="296"/>
      <c r="BK23" s="14"/>
      <c r="BL23" s="400"/>
      <c r="BM23" s="71"/>
      <c r="BN23" s="71"/>
      <c r="BO23" s="15"/>
      <c r="BP23" s="15"/>
      <c r="BQ23" s="71"/>
      <c r="BR23" s="296"/>
      <c r="BS23" s="14"/>
      <c r="BT23" s="400"/>
      <c r="BU23" s="71"/>
      <c r="BV23" s="71"/>
      <c r="BW23" s="15"/>
      <c r="BX23" s="15"/>
      <c r="BY23" s="71"/>
      <c r="BZ23" s="296"/>
      <c r="CA23" s="14"/>
      <c r="CB23" s="400"/>
      <c r="CC23" s="71"/>
      <c r="CD23" s="71"/>
      <c r="CE23" s="15"/>
      <c r="CF23" s="15"/>
      <c r="CG23" s="71"/>
      <c r="CH23" s="296"/>
      <c r="CI23" s="14"/>
      <c r="CJ23" s="400"/>
      <c r="CK23" s="71"/>
      <c r="CL23" s="71"/>
      <c r="CM23" s="15"/>
      <c r="CN23" s="15"/>
      <c r="CO23" s="71"/>
      <c r="CP23" s="296"/>
      <c r="CQ23" s="14"/>
      <c r="CR23" s="400"/>
      <c r="CS23" s="71"/>
      <c r="CT23" s="71"/>
      <c r="CU23" s="15"/>
      <c r="CV23" s="15"/>
      <c r="CW23" s="71"/>
      <c r="CX23" s="296"/>
      <c r="CY23" s="14"/>
      <c r="CZ23" s="400"/>
      <c r="DA23" s="71"/>
      <c r="DB23" s="71"/>
      <c r="DC23" s="71"/>
      <c r="DD23" s="71"/>
      <c r="DE23" s="29"/>
      <c r="DF23" s="29"/>
      <c r="DG23" s="29"/>
      <c r="DH23" s="296"/>
    </row>
    <row r="24" spans="1:112" s="3" customFormat="1" ht="14.1" customHeight="1">
      <c r="A24" s="204"/>
      <c r="B24" s="395" t="s">
        <v>426</v>
      </c>
      <c r="C24" s="6"/>
      <c r="D24" s="401"/>
      <c r="E24" s="298"/>
      <c r="F24" s="297"/>
      <c r="G24" s="298"/>
      <c r="H24" s="299"/>
      <c r="I24" s="6"/>
      <c r="J24" s="401"/>
      <c r="K24" s="298"/>
      <c r="L24" s="297"/>
      <c r="M24" s="298"/>
      <c r="N24" s="299"/>
      <c r="O24" s="6"/>
      <c r="P24" s="401"/>
      <c r="Q24" s="298"/>
      <c r="R24" s="298"/>
      <c r="S24" s="297"/>
      <c r="T24" s="297"/>
      <c r="U24" s="298"/>
      <c r="V24" s="299"/>
      <c r="W24" s="6"/>
      <c r="X24" s="401"/>
      <c r="Y24" s="298"/>
      <c r="Z24" s="298"/>
      <c r="AA24" s="297"/>
      <c r="AB24" s="297"/>
      <c r="AC24" s="298"/>
      <c r="AD24" s="299"/>
      <c r="AE24" s="6"/>
      <c r="AF24" s="401"/>
      <c r="AG24" s="298"/>
      <c r="AH24" s="298"/>
      <c r="AI24" s="297"/>
      <c r="AJ24" s="297"/>
      <c r="AK24" s="298"/>
      <c r="AL24" s="299"/>
      <c r="AM24" s="6"/>
      <c r="AN24" s="401"/>
      <c r="AO24" s="298"/>
      <c r="AP24" s="298"/>
      <c r="AQ24" s="297"/>
      <c r="AR24" s="297"/>
      <c r="AS24" s="298"/>
      <c r="AT24" s="299"/>
      <c r="AU24" s="6"/>
      <c r="AV24" s="401"/>
      <c r="AW24" s="298"/>
      <c r="AX24" s="298"/>
      <c r="AY24" s="297"/>
      <c r="AZ24" s="297"/>
      <c r="BA24" s="298"/>
      <c r="BB24" s="299"/>
      <c r="BC24" s="6"/>
      <c r="BD24" s="401"/>
      <c r="BE24" s="298"/>
      <c r="BF24" s="298"/>
      <c r="BG24" s="297"/>
      <c r="BH24" s="297"/>
      <c r="BI24" s="298"/>
      <c r="BJ24" s="299"/>
      <c r="BK24" s="6"/>
      <c r="BL24" s="401"/>
      <c r="BM24" s="298"/>
      <c r="BN24" s="298"/>
      <c r="BO24" s="297"/>
      <c r="BP24" s="297"/>
      <c r="BQ24" s="298"/>
      <c r="BR24" s="299"/>
      <c r="BS24" s="6"/>
      <c r="BT24" s="401"/>
      <c r="BU24" s="298"/>
      <c r="BV24" s="298"/>
      <c r="BW24" s="297"/>
      <c r="BX24" s="297"/>
      <c r="BY24" s="298"/>
      <c r="BZ24" s="299"/>
      <c r="CA24" s="6"/>
      <c r="CB24" s="401"/>
      <c r="CC24" s="298"/>
      <c r="CD24" s="298"/>
      <c r="CE24" s="297"/>
      <c r="CF24" s="297"/>
      <c r="CG24" s="298"/>
      <c r="CH24" s="299"/>
      <c r="CI24" s="6"/>
      <c r="CJ24" s="401"/>
      <c r="CK24" s="298"/>
      <c r="CL24" s="298"/>
      <c r="CM24" s="297"/>
      <c r="CN24" s="297"/>
      <c r="CO24" s="298"/>
      <c r="CP24" s="299"/>
      <c r="CQ24" s="6"/>
      <c r="CR24" s="401"/>
      <c r="CS24" s="298"/>
      <c r="CT24" s="298"/>
      <c r="CU24" s="297"/>
      <c r="CV24" s="297"/>
      <c r="CW24" s="298"/>
      <c r="CX24" s="299"/>
      <c r="CY24" s="6"/>
      <c r="CZ24" s="401"/>
      <c r="DA24" s="298"/>
      <c r="DB24" s="298"/>
      <c r="DC24" s="298"/>
      <c r="DD24" s="297"/>
      <c r="DE24" s="514"/>
      <c r="DF24" s="514"/>
      <c r="DG24" s="514"/>
      <c r="DH24" s="299"/>
    </row>
    <row r="25" spans="1:112" ht="14.1" customHeight="1">
      <c r="A25" s="330" t="s">
        <v>434</v>
      </c>
      <c r="B25" s="396"/>
      <c r="C25" s="10"/>
      <c r="D25" s="402"/>
      <c r="E25" s="403"/>
      <c r="F25" s="404"/>
      <c r="G25" s="403"/>
      <c r="H25" s="405"/>
      <c r="I25" s="10"/>
      <c r="J25" s="402"/>
      <c r="K25" s="403"/>
      <c r="L25" s="404"/>
      <c r="M25" s="403"/>
      <c r="N25" s="405"/>
      <c r="O25" s="10"/>
      <c r="P25" s="402"/>
      <c r="Q25" s="403"/>
      <c r="R25" s="403"/>
      <c r="S25" s="404"/>
      <c r="T25" s="404"/>
      <c r="U25" s="403"/>
      <c r="V25" s="405"/>
      <c r="W25" s="10"/>
      <c r="X25" s="402"/>
      <c r="Y25" s="403"/>
      <c r="Z25" s="403"/>
      <c r="AA25" s="404"/>
      <c r="AB25" s="404"/>
      <c r="AC25" s="403"/>
      <c r="AD25" s="405"/>
      <c r="AE25" s="10"/>
      <c r="AF25" s="402"/>
      <c r="AG25" s="403"/>
      <c r="AH25" s="403"/>
      <c r="AI25" s="404"/>
      <c r="AJ25" s="404"/>
      <c r="AK25" s="403"/>
      <c r="AL25" s="405"/>
      <c r="AM25" s="10"/>
      <c r="AN25" s="402"/>
      <c r="AO25" s="403"/>
      <c r="AP25" s="403"/>
      <c r="AQ25" s="404"/>
      <c r="AR25" s="404"/>
      <c r="AS25" s="403"/>
      <c r="AT25" s="405"/>
      <c r="AU25" s="10"/>
      <c r="AV25" s="402"/>
      <c r="AW25" s="403"/>
      <c r="AX25" s="403"/>
      <c r="AY25" s="404"/>
      <c r="AZ25" s="404"/>
      <c r="BA25" s="403"/>
      <c r="BB25" s="405"/>
      <c r="BC25" s="10"/>
      <c r="BD25" s="402"/>
      <c r="BE25" s="403"/>
      <c r="BF25" s="403"/>
      <c r="BG25" s="404"/>
      <c r="BH25" s="404"/>
      <c r="BI25" s="403"/>
      <c r="BJ25" s="405"/>
      <c r="BK25" s="10"/>
      <c r="BL25" s="402"/>
      <c r="BM25" s="403"/>
      <c r="BN25" s="403"/>
      <c r="BO25" s="404"/>
      <c r="BP25" s="404"/>
      <c r="BQ25" s="403"/>
      <c r="BR25" s="405"/>
      <c r="BS25" s="10"/>
      <c r="BT25" s="595"/>
      <c r="BU25" s="403"/>
      <c r="BV25" s="403"/>
      <c r="BW25" s="404"/>
      <c r="BX25" s="404"/>
      <c r="BY25" s="403"/>
      <c r="BZ25" s="405"/>
      <c r="CA25" s="10"/>
      <c r="CB25" s="595"/>
      <c r="CC25" s="403"/>
      <c r="CD25" s="403"/>
      <c r="CE25" s="404"/>
      <c r="CF25" s="404"/>
      <c r="CG25" s="403"/>
      <c r="CH25" s="405"/>
      <c r="CI25" s="10"/>
      <c r="CJ25" s="595"/>
      <c r="CK25" s="403"/>
      <c r="CL25" s="403"/>
      <c r="CM25" s="404"/>
      <c r="CN25" s="404"/>
      <c r="CO25" s="403"/>
      <c r="CP25" s="405"/>
      <c r="CQ25" s="10"/>
      <c r="CR25" s="402"/>
      <c r="CS25" s="403"/>
      <c r="CT25" s="403"/>
      <c r="CU25" s="404"/>
      <c r="CV25" s="404"/>
      <c r="CW25" s="403"/>
      <c r="CX25" s="405"/>
      <c r="CY25" s="10"/>
      <c r="CZ25" s="402"/>
      <c r="DA25" s="403"/>
      <c r="DB25" s="403"/>
      <c r="DC25" s="403"/>
      <c r="DD25" s="403"/>
      <c r="DE25" s="404"/>
      <c r="DF25" s="404"/>
      <c r="DG25" s="404"/>
      <c r="DH25" s="405"/>
    </row>
    <row r="26" spans="1:112" ht="14.1" customHeight="1">
      <c r="A26" s="287"/>
      <c r="B26" s="288" t="s">
        <v>425</v>
      </c>
      <c r="C26" s="10"/>
      <c r="D26" s="406"/>
      <c r="E26" s="73"/>
      <c r="F26" s="18"/>
      <c r="G26" s="70"/>
      <c r="H26" s="280"/>
      <c r="I26" s="10"/>
      <c r="J26" s="406"/>
      <c r="K26" s="73"/>
      <c r="L26" s="18"/>
      <c r="M26" s="70"/>
      <c r="N26" s="280"/>
      <c r="O26" s="10"/>
      <c r="P26" s="406"/>
      <c r="Q26" s="73"/>
      <c r="R26" s="73"/>
      <c r="S26" s="18"/>
      <c r="T26" s="18"/>
      <c r="U26" s="70"/>
      <c r="V26" s="280"/>
      <c r="W26" s="10"/>
      <c r="X26" s="406"/>
      <c r="Y26" s="73"/>
      <c r="Z26" s="73"/>
      <c r="AA26" s="18"/>
      <c r="AB26" s="18"/>
      <c r="AC26" s="70"/>
      <c r="AD26" s="280"/>
      <c r="AE26" s="10"/>
      <c r="AF26" s="406"/>
      <c r="AG26" s="73"/>
      <c r="AH26" s="73"/>
      <c r="AI26" s="18"/>
      <c r="AJ26" s="18"/>
      <c r="AK26" s="70"/>
      <c r="AL26" s="280"/>
      <c r="AM26" s="10"/>
      <c r="AN26" s="406"/>
      <c r="AO26" s="73"/>
      <c r="AP26" s="73"/>
      <c r="AQ26" s="18"/>
      <c r="AR26" s="18"/>
      <c r="AS26" s="70"/>
      <c r="AT26" s="280"/>
      <c r="AU26" s="10"/>
      <c r="AV26" s="406"/>
      <c r="AW26" s="73"/>
      <c r="AX26" s="73"/>
      <c r="AY26" s="18"/>
      <c r="AZ26" s="18"/>
      <c r="BA26" s="70"/>
      <c r="BB26" s="280"/>
      <c r="BC26" s="10"/>
      <c r="BD26" s="406"/>
      <c r="BE26" s="73"/>
      <c r="BF26" s="73"/>
      <c r="BG26" s="18"/>
      <c r="BH26" s="18"/>
      <c r="BI26" s="70"/>
      <c r="BJ26" s="280"/>
      <c r="BK26" s="10"/>
      <c r="BL26" s="406"/>
      <c r="BM26" s="73"/>
      <c r="BN26" s="73"/>
      <c r="BO26" s="18"/>
      <c r="BP26" s="18"/>
      <c r="BQ26" s="70"/>
      <c r="BR26" s="280"/>
      <c r="BS26" s="10"/>
      <c r="BT26" s="406"/>
      <c r="BU26" s="73"/>
      <c r="BV26" s="73"/>
      <c r="BW26" s="18"/>
      <c r="BX26" s="18"/>
      <c r="BY26" s="70"/>
      <c r="BZ26" s="280"/>
      <c r="CA26" s="10"/>
      <c r="CB26" s="406"/>
      <c r="CC26" s="73"/>
      <c r="CD26" s="73"/>
      <c r="CE26" s="18"/>
      <c r="CF26" s="18"/>
      <c r="CG26" s="70"/>
      <c r="CH26" s="280"/>
      <c r="CI26" s="10"/>
      <c r="CJ26" s="406"/>
      <c r="CK26" s="73"/>
      <c r="CL26" s="73"/>
      <c r="CM26" s="18"/>
      <c r="CN26" s="18"/>
      <c r="CO26" s="70"/>
      <c r="CP26" s="280"/>
      <c r="CQ26" s="10"/>
      <c r="CR26" s="406"/>
      <c r="CS26" s="73"/>
      <c r="CT26" s="73"/>
      <c r="CU26" s="18"/>
      <c r="CV26" s="18"/>
      <c r="CW26" s="70"/>
      <c r="CX26" s="280"/>
      <c r="CY26" s="10"/>
      <c r="CZ26" s="406"/>
      <c r="DA26" s="70"/>
      <c r="DB26" s="70"/>
      <c r="DC26" s="70"/>
      <c r="DD26" s="73"/>
      <c r="DE26" s="19"/>
      <c r="DF26" s="19"/>
      <c r="DG26" s="19"/>
      <c r="DH26" s="280"/>
    </row>
    <row r="27" spans="1:112" ht="14.1" customHeight="1">
      <c r="A27" s="287"/>
      <c r="B27" s="288" t="s">
        <v>427</v>
      </c>
      <c r="C27" s="10"/>
      <c r="D27" s="406"/>
      <c r="E27" s="73"/>
      <c r="F27" s="18"/>
      <c r="G27" s="70"/>
      <c r="H27" s="280"/>
      <c r="I27" s="10"/>
      <c r="J27" s="406"/>
      <c r="K27" s="73"/>
      <c r="L27" s="18"/>
      <c r="M27" s="70"/>
      <c r="N27" s="280"/>
      <c r="O27" s="10"/>
      <c r="P27" s="406"/>
      <c r="Q27" s="73"/>
      <c r="R27" s="73"/>
      <c r="S27" s="18"/>
      <c r="T27" s="18"/>
      <c r="U27" s="70"/>
      <c r="V27" s="280"/>
      <c r="W27" s="10"/>
      <c r="X27" s="406"/>
      <c r="Y27" s="73"/>
      <c r="Z27" s="73"/>
      <c r="AA27" s="18"/>
      <c r="AB27" s="18"/>
      <c r="AC27" s="70"/>
      <c r="AD27" s="280"/>
      <c r="AE27" s="10"/>
      <c r="AF27" s="406"/>
      <c r="AG27" s="73"/>
      <c r="AH27" s="73"/>
      <c r="AI27" s="18"/>
      <c r="AJ27" s="18"/>
      <c r="AK27" s="70"/>
      <c r="AL27" s="280"/>
      <c r="AM27" s="10"/>
      <c r="AN27" s="406"/>
      <c r="AO27" s="73"/>
      <c r="AP27" s="73"/>
      <c r="AQ27" s="18"/>
      <c r="AR27" s="18"/>
      <c r="AS27" s="70"/>
      <c r="AT27" s="280"/>
      <c r="AU27" s="10"/>
      <c r="AV27" s="406"/>
      <c r="AW27" s="73"/>
      <c r="AX27" s="73"/>
      <c r="AY27" s="18"/>
      <c r="AZ27" s="18"/>
      <c r="BA27" s="70"/>
      <c r="BB27" s="280"/>
      <c r="BC27" s="10"/>
      <c r="BD27" s="406"/>
      <c r="BE27" s="73"/>
      <c r="BF27" s="73"/>
      <c r="BG27" s="18"/>
      <c r="BH27" s="18"/>
      <c r="BI27" s="70"/>
      <c r="BJ27" s="280"/>
      <c r="BK27" s="10"/>
      <c r="BL27" s="406"/>
      <c r="BM27" s="73"/>
      <c r="BN27" s="73"/>
      <c r="BO27" s="18"/>
      <c r="BP27" s="18"/>
      <c r="BQ27" s="70"/>
      <c r="BR27" s="280"/>
      <c r="BS27" s="10"/>
      <c r="BT27" s="406"/>
      <c r="BU27" s="73"/>
      <c r="BV27" s="73"/>
      <c r="BW27" s="18"/>
      <c r="BX27" s="18"/>
      <c r="BY27" s="70"/>
      <c r="BZ27" s="280"/>
      <c r="CA27" s="10"/>
      <c r="CB27" s="406"/>
      <c r="CC27" s="73"/>
      <c r="CD27" s="73"/>
      <c r="CE27" s="18"/>
      <c r="CF27" s="18"/>
      <c r="CG27" s="70"/>
      <c r="CH27" s="280"/>
      <c r="CI27" s="10"/>
      <c r="CJ27" s="406"/>
      <c r="CK27" s="73"/>
      <c r="CL27" s="73"/>
      <c r="CM27" s="18"/>
      <c r="CN27" s="18"/>
      <c r="CO27" s="70"/>
      <c r="CP27" s="280"/>
      <c r="CQ27" s="10"/>
      <c r="CR27" s="406"/>
      <c r="CS27" s="73"/>
      <c r="CT27" s="73"/>
      <c r="CU27" s="18"/>
      <c r="CV27" s="18"/>
      <c r="CW27" s="70"/>
      <c r="CX27" s="280"/>
      <c r="CY27" s="10"/>
      <c r="CZ27" s="406"/>
      <c r="DA27" s="70"/>
      <c r="DB27" s="70"/>
      <c r="DC27" s="70"/>
      <c r="DD27" s="73"/>
      <c r="DE27" s="19"/>
      <c r="DF27" s="19"/>
      <c r="DG27" s="19"/>
      <c r="DH27" s="280"/>
    </row>
    <row r="28" spans="1:112" ht="14.1" customHeight="1">
      <c r="A28" s="287"/>
      <c r="B28" s="288" t="s">
        <v>429</v>
      </c>
      <c r="C28" s="10"/>
      <c r="D28" s="406"/>
      <c r="E28" s="70"/>
      <c r="F28" s="18"/>
      <c r="G28" s="70"/>
      <c r="H28" s="280"/>
      <c r="I28" s="10"/>
      <c r="J28" s="406"/>
      <c r="K28" s="70"/>
      <c r="L28" s="18"/>
      <c r="M28" s="70"/>
      <c r="N28" s="280"/>
      <c r="O28" s="10"/>
      <c r="P28" s="406"/>
      <c r="Q28" s="70"/>
      <c r="R28" s="70"/>
      <c r="S28" s="18"/>
      <c r="T28" s="18"/>
      <c r="U28" s="70"/>
      <c r="V28" s="280"/>
      <c r="W28" s="10"/>
      <c r="X28" s="406"/>
      <c r="Y28" s="70"/>
      <c r="Z28" s="70"/>
      <c r="AA28" s="18"/>
      <c r="AB28" s="18"/>
      <c r="AC28" s="70"/>
      <c r="AD28" s="280"/>
      <c r="AE28" s="10"/>
      <c r="AF28" s="406"/>
      <c r="AG28" s="70"/>
      <c r="AH28" s="70"/>
      <c r="AI28" s="18"/>
      <c r="AJ28" s="18"/>
      <c r="AK28" s="70"/>
      <c r="AL28" s="280"/>
      <c r="AM28" s="10"/>
      <c r="AN28" s="406"/>
      <c r="AO28" s="70"/>
      <c r="AP28" s="70"/>
      <c r="AQ28" s="18"/>
      <c r="AR28" s="18"/>
      <c r="AS28" s="70"/>
      <c r="AT28" s="280"/>
      <c r="AU28" s="10"/>
      <c r="AV28" s="406"/>
      <c r="AW28" s="70"/>
      <c r="AX28" s="70"/>
      <c r="AY28" s="18"/>
      <c r="AZ28" s="18"/>
      <c r="BA28" s="70"/>
      <c r="BB28" s="280"/>
      <c r="BC28" s="10"/>
      <c r="BD28" s="406"/>
      <c r="BE28" s="70"/>
      <c r="BF28" s="70"/>
      <c r="BG28" s="18"/>
      <c r="BH28" s="18"/>
      <c r="BI28" s="70"/>
      <c r="BJ28" s="280"/>
      <c r="BK28" s="10"/>
      <c r="BL28" s="406"/>
      <c r="BM28" s="70"/>
      <c r="BN28" s="70"/>
      <c r="BO28" s="18"/>
      <c r="BP28" s="18"/>
      <c r="BQ28" s="70"/>
      <c r="BR28" s="280"/>
      <c r="BS28" s="10"/>
      <c r="BT28" s="406"/>
      <c r="BU28" s="70"/>
      <c r="BV28" s="70"/>
      <c r="BW28" s="18"/>
      <c r="BX28" s="18"/>
      <c r="BY28" s="70"/>
      <c r="BZ28" s="280"/>
      <c r="CA28" s="10"/>
      <c r="CB28" s="406"/>
      <c r="CC28" s="70"/>
      <c r="CD28" s="70"/>
      <c r="CE28" s="18"/>
      <c r="CF28" s="18"/>
      <c r="CG28" s="70"/>
      <c r="CH28" s="280"/>
      <c r="CI28" s="10"/>
      <c r="CJ28" s="406"/>
      <c r="CK28" s="70"/>
      <c r="CL28" s="70"/>
      <c r="CM28" s="18"/>
      <c r="CN28" s="18"/>
      <c r="CO28" s="70"/>
      <c r="CP28" s="280"/>
      <c r="CQ28" s="10"/>
      <c r="CR28" s="406"/>
      <c r="CS28" s="70"/>
      <c r="CT28" s="70"/>
      <c r="CU28" s="18"/>
      <c r="CV28" s="18"/>
      <c r="CW28" s="70"/>
      <c r="CX28" s="280"/>
      <c r="CY28" s="10"/>
      <c r="CZ28" s="406"/>
      <c r="DA28" s="70"/>
      <c r="DB28" s="70"/>
      <c r="DC28" s="70"/>
      <c r="DD28" s="70"/>
      <c r="DE28" s="19"/>
      <c r="DF28" s="19"/>
      <c r="DG28" s="19"/>
      <c r="DH28" s="280"/>
    </row>
    <row r="29" spans="1:112" s="17" customFormat="1" ht="14.1" customHeight="1">
      <c r="A29" s="290"/>
      <c r="B29" s="291" t="s">
        <v>430</v>
      </c>
      <c r="C29" s="14"/>
      <c r="D29" s="400"/>
      <c r="E29" s="71"/>
      <c r="F29" s="15"/>
      <c r="G29" s="71"/>
      <c r="H29" s="226"/>
      <c r="I29" s="14"/>
      <c r="J29" s="400"/>
      <c r="K29" s="71"/>
      <c r="L29" s="15"/>
      <c r="M29" s="71"/>
      <c r="N29" s="226"/>
      <c r="O29" s="14"/>
      <c r="P29" s="400"/>
      <c r="Q29" s="71"/>
      <c r="R29" s="71"/>
      <c r="S29" s="15"/>
      <c r="T29" s="15"/>
      <c r="U29" s="71"/>
      <c r="V29" s="226"/>
      <c r="W29" s="14"/>
      <c r="X29" s="400"/>
      <c r="Y29" s="71"/>
      <c r="Z29" s="71"/>
      <c r="AA29" s="15"/>
      <c r="AB29" s="15"/>
      <c r="AC29" s="71"/>
      <c r="AD29" s="226"/>
      <c r="AE29" s="14"/>
      <c r="AF29" s="400"/>
      <c r="AG29" s="71"/>
      <c r="AH29" s="71"/>
      <c r="AI29" s="15"/>
      <c r="AJ29" s="15"/>
      <c r="AK29" s="71"/>
      <c r="AL29" s="226"/>
      <c r="AM29" s="14"/>
      <c r="AN29" s="400"/>
      <c r="AO29" s="71"/>
      <c r="AP29" s="71"/>
      <c r="AQ29" s="15"/>
      <c r="AR29" s="15"/>
      <c r="AS29" s="71"/>
      <c r="AT29" s="226"/>
      <c r="AU29" s="14"/>
      <c r="AV29" s="400"/>
      <c r="AW29" s="71"/>
      <c r="AX29" s="71"/>
      <c r="AY29" s="15"/>
      <c r="AZ29" s="15"/>
      <c r="BA29" s="71"/>
      <c r="BB29" s="226"/>
      <c r="BC29" s="14"/>
      <c r="BD29" s="400"/>
      <c r="BE29" s="71"/>
      <c r="BF29" s="71"/>
      <c r="BG29" s="15"/>
      <c r="BH29" s="15"/>
      <c r="BI29" s="71"/>
      <c r="BJ29" s="226"/>
      <c r="BK29" s="14"/>
      <c r="BL29" s="400"/>
      <c r="BM29" s="71"/>
      <c r="BN29" s="71"/>
      <c r="BO29" s="15"/>
      <c r="BP29" s="15"/>
      <c r="BQ29" s="71"/>
      <c r="BR29" s="226"/>
      <c r="BS29" s="14"/>
      <c r="BT29" s="400"/>
      <c r="BU29" s="71"/>
      <c r="BV29" s="71"/>
      <c r="BW29" s="15"/>
      <c r="BX29" s="15"/>
      <c r="BY29" s="71"/>
      <c r="BZ29" s="226"/>
      <c r="CA29" s="14"/>
      <c r="CB29" s="400"/>
      <c r="CC29" s="71"/>
      <c r="CD29" s="71"/>
      <c r="CE29" s="15"/>
      <c r="CF29" s="15"/>
      <c r="CG29" s="71"/>
      <c r="CH29" s="226"/>
      <c r="CI29" s="14"/>
      <c r="CJ29" s="400"/>
      <c r="CK29" s="71"/>
      <c r="CL29" s="71"/>
      <c r="CM29" s="15"/>
      <c r="CN29" s="15"/>
      <c r="CO29" s="71"/>
      <c r="CP29" s="226"/>
      <c r="CQ29" s="14"/>
      <c r="CR29" s="400"/>
      <c r="CS29" s="71"/>
      <c r="CT29" s="71"/>
      <c r="CU29" s="15"/>
      <c r="CV29" s="15"/>
      <c r="CW29" s="71"/>
      <c r="CX29" s="226"/>
      <c r="CY29" s="14"/>
      <c r="CZ29" s="400"/>
      <c r="DA29" s="71"/>
      <c r="DB29" s="71"/>
      <c r="DC29" s="71"/>
      <c r="DD29" s="71"/>
      <c r="DE29" s="515"/>
      <c r="DF29" s="515"/>
      <c r="DG29" s="515"/>
      <c r="DH29" s="226"/>
    </row>
    <row r="30" spans="1:112" s="3" customFormat="1" ht="14.1" customHeight="1">
      <c r="A30" s="204"/>
      <c r="B30" s="205" t="s">
        <v>433</v>
      </c>
      <c r="C30" s="6"/>
      <c r="D30" s="407"/>
      <c r="E30" s="314"/>
      <c r="F30" s="315"/>
      <c r="G30" s="314"/>
      <c r="H30" s="312"/>
      <c r="I30" s="6"/>
      <c r="J30" s="407"/>
      <c r="K30" s="314"/>
      <c r="L30" s="315"/>
      <c r="M30" s="314"/>
      <c r="N30" s="312"/>
      <c r="O30" s="6"/>
      <c r="P30" s="407"/>
      <c r="Q30" s="314"/>
      <c r="R30" s="314"/>
      <c r="S30" s="315"/>
      <c r="T30" s="315"/>
      <c r="U30" s="314"/>
      <c r="V30" s="312"/>
      <c r="W30" s="6"/>
      <c r="X30" s="407"/>
      <c r="Y30" s="314"/>
      <c r="Z30" s="314"/>
      <c r="AA30" s="315"/>
      <c r="AB30" s="315"/>
      <c r="AC30" s="314"/>
      <c r="AD30" s="312"/>
      <c r="AE30" s="6"/>
      <c r="AF30" s="407"/>
      <c r="AG30" s="314"/>
      <c r="AH30" s="314"/>
      <c r="AI30" s="315"/>
      <c r="AJ30" s="315"/>
      <c r="AK30" s="314"/>
      <c r="AL30" s="312"/>
      <c r="AM30" s="6"/>
      <c r="AN30" s="407"/>
      <c r="AO30" s="314"/>
      <c r="AP30" s="314"/>
      <c r="AQ30" s="315"/>
      <c r="AR30" s="315"/>
      <c r="AS30" s="314"/>
      <c r="AT30" s="312"/>
      <c r="AU30" s="6"/>
      <c r="AV30" s="407"/>
      <c r="AW30" s="314"/>
      <c r="AX30" s="314"/>
      <c r="AY30" s="315"/>
      <c r="AZ30" s="315"/>
      <c r="BA30" s="314"/>
      <c r="BB30" s="312"/>
      <c r="BC30" s="6"/>
      <c r="BD30" s="407"/>
      <c r="BE30" s="314"/>
      <c r="BF30" s="314"/>
      <c r="BG30" s="315"/>
      <c r="BH30" s="315"/>
      <c r="BI30" s="314"/>
      <c r="BJ30" s="312"/>
      <c r="BK30" s="6"/>
      <c r="BL30" s="407"/>
      <c r="BM30" s="314"/>
      <c r="BN30" s="314"/>
      <c r="BO30" s="315"/>
      <c r="BP30" s="315"/>
      <c r="BQ30" s="314"/>
      <c r="BR30" s="312"/>
      <c r="BS30" s="6"/>
      <c r="BT30" s="407"/>
      <c r="BU30" s="314"/>
      <c r="BV30" s="314"/>
      <c r="BW30" s="315"/>
      <c r="BX30" s="315"/>
      <c r="BY30" s="314"/>
      <c r="BZ30" s="312"/>
      <c r="CA30" s="6"/>
      <c r="CB30" s="407"/>
      <c r="CC30" s="314"/>
      <c r="CD30" s="314"/>
      <c r="CE30" s="315"/>
      <c r="CF30" s="315"/>
      <c r="CG30" s="314"/>
      <c r="CH30" s="312"/>
      <c r="CI30" s="6"/>
      <c r="CJ30" s="407"/>
      <c r="CK30" s="314"/>
      <c r="CL30" s="314"/>
      <c r="CM30" s="315"/>
      <c r="CN30" s="315"/>
      <c r="CO30" s="314"/>
      <c r="CP30" s="312"/>
      <c r="CQ30" s="6"/>
      <c r="CR30" s="407"/>
      <c r="CS30" s="314"/>
      <c r="CT30" s="314"/>
      <c r="CU30" s="315"/>
      <c r="CV30" s="315"/>
      <c r="CW30" s="314"/>
      <c r="CX30" s="312"/>
      <c r="CY30" s="6"/>
      <c r="CZ30" s="407"/>
      <c r="DA30" s="314"/>
      <c r="DB30" s="314"/>
      <c r="DC30" s="314"/>
      <c r="DD30" s="313"/>
      <c r="DE30" s="516"/>
      <c r="DF30" s="516"/>
      <c r="DG30" s="516"/>
      <c r="DH30" s="312"/>
    </row>
    <row r="31" spans="1:112" ht="14.1" customHeight="1">
      <c r="A31" s="330" t="s">
        <v>435</v>
      </c>
      <c r="B31" s="396"/>
      <c r="C31" s="10"/>
      <c r="D31" s="402"/>
      <c r="E31" s="403"/>
      <c r="F31" s="404"/>
      <c r="G31" s="403"/>
      <c r="H31" s="405"/>
      <c r="I31" s="10"/>
      <c r="J31" s="402"/>
      <c r="K31" s="403"/>
      <c r="L31" s="404"/>
      <c r="M31" s="403"/>
      <c r="N31" s="405"/>
      <c r="O31" s="10"/>
      <c r="P31" s="402"/>
      <c r="Q31" s="403"/>
      <c r="R31" s="403"/>
      <c r="S31" s="404"/>
      <c r="T31" s="404"/>
      <c r="U31" s="403"/>
      <c r="V31" s="405"/>
      <c r="W31" s="10"/>
      <c r="X31" s="402"/>
      <c r="Y31" s="403"/>
      <c r="Z31" s="403"/>
      <c r="AA31" s="404"/>
      <c r="AB31" s="404"/>
      <c r="AC31" s="403"/>
      <c r="AD31" s="405"/>
      <c r="AE31" s="10"/>
      <c r="AF31" s="402"/>
      <c r="AG31" s="403"/>
      <c r="AH31" s="403"/>
      <c r="AI31" s="404"/>
      <c r="AJ31" s="404"/>
      <c r="AK31" s="403"/>
      <c r="AL31" s="405"/>
      <c r="AM31" s="10"/>
      <c r="AN31" s="402"/>
      <c r="AO31" s="403"/>
      <c r="AP31" s="403"/>
      <c r="AQ31" s="404"/>
      <c r="AR31" s="404"/>
      <c r="AS31" s="403"/>
      <c r="AT31" s="405"/>
      <c r="AU31" s="10"/>
      <c r="AV31" s="402"/>
      <c r="AW31" s="403"/>
      <c r="AX31" s="403"/>
      <c r="AY31" s="404"/>
      <c r="AZ31" s="404"/>
      <c r="BA31" s="403"/>
      <c r="BB31" s="405"/>
      <c r="BC31" s="10"/>
      <c r="BD31" s="402"/>
      <c r="BE31" s="403"/>
      <c r="BF31" s="403"/>
      <c r="BG31" s="404"/>
      <c r="BH31" s="404"/>
      <c r="BI31" s="403"/>
      <c r="BJ31" s="405"/>
      <c r="BK31" s="10"/>
      <c r="BL31" s="402"/>
      <c r="BM31" s="403"/>
      <c r="BN31" s="403"/>
      <c r="BO31" s="404"/>
      <c r="BP31" s="404"/>
      <c r="BQ31" s="403"/>
      <c r="BR31" s="405"/>
      <c r="BS31" s="10"/>
      <c r="BT31" s="402"/>
      <c r="BU31" s="403"/>
      <c r="BV31" s="403"/>
      <c r="BW31" s="404"/>
      <c r="BX31" s="404"/>
      <c r="BY31" s="403"/>
      <c r="BZ31" s="405"/>
      <c r="CA31" s="10"/>
      <c r="CB31" s="402"/>
      <c r="CC31" s="403"/>
      <c r="CD31" s="403"/>
      <c r="CE31" s="404"/>
      <c r="CF31" s="404"/>
      <c r="CG31" s="403"/>
      <c r="CH31" s="405"/>
      <c r="CI31" s="10"/>
      <c r="CJ31" s="402"/>
      <c r="CK31" s="403"/>
      <c r="CL31" s="403"/>
      <c r="CM31" s="404"/>
      <c r="CN31" s="404"/>
      <c r="CO31" s="403"/>
      <c r="CP31" s="405"/>
      <c r="CQ31" s="10"/>
      <c r="CR31" s="402"/>
      <c r="CS31" s="403"/>
      <c r="CT31" s="403"/>
      <c r="CU31" s="404"/>
      <c r="CV31" s="404"/>
      <c r="CW31" s="403"/>
      <c r="CX31" s="405"/>
      <c r="CY31" s="10"/>
      <c r="CZ31" s="402"/>
      <c r="DA31" s="403"/>
      <c r="DB31" s="403"/>
      <c r="DC31" s="403"/>
      <c r="DD31" s="403"/>
      <c r="DE31" s="404"/>
      <c r="DF31" s="404"/>
      <c r="DG31" s="404"/>
      <c r="DH31" s="405"/>
    </row>
    <row r="32" spans="1:112" ht="14.1" customHeight="1">
      <c r="A32" s="287"/>
      <c r="B32" s="288" t="s">
        <v>425</v>
      </c>
      <c r="C32" s="10"/>
      <c r="D32" s="406"/>
      <c r="E32" s="73"/>
      <c r="F32" s="18"/>
      <c r="G32" s="70"/>
      <c r="H32" s="280"/>
      <c r="I32" s="10"/>
      <c r="J32" s="406"/>
      <c r="K32" s="73"/>
      <c r="L32" s="18"/>
      <c r="M32" s="70"/>
      <c r="N32" s="280"/>
      <c r="O32" s="10"/>
      <c r="P32" s="406"/>
      <c r="Q32" s="73"/>
      <c r="R32" s="73"/>
      <c r="S32" s="18"/>
      <c r="T32" s="18"/>
      <c r="U32" s="70"/>
      <c r="V32" s="280"/>
      <c r="W32" s="10"/>
      <c r="X32" s="406"/>
      <c r="Y32" s="73"/>
      <c r="Z32" s="73"/>
      <c r="AA32" s="18"/>
      <c r="AB32" s="18"/>
      <c r="AC32" s="70"/>
      <c r="AD32" s="280"/>
      <c r="AE32" s="10"/>
      <c r="AF32" s="406"/>
      <c r="AG32" s="73"/>
      <c r="AH32" s="73"/>
      <c r="AI32" s="18"/>
      <c r="AJ32" s="18"/>
      <c r="AK32" s="70"/>
      <c r="AL32" s="280"/>
      <c r="AM32" s="10"/>
      <c r="AN32" s="406"/>
      <c r="AO32" s="73"/>
      <c r="AP32" s="73"/>
      <c r="AQ32" s="18"/>
      <c r="AR32" s="18"/>
      <c r="AS32" s="70"/>
      <c r="AT32" s="280"/>
      <c r="AU32" s="10"/>
      <c r="AV32" s="406"/>
      <c r="AW32" s="73"/>
      <c r="AX32" s="73"/>
      <c r="AY32" s="18"/>
      <c r="AZ32" s="18"/>
      <c r="BA32" s="70"/>
      <c r="BB32" s="280"/>
      <c r="BC32" s="10"/>
      <c r="BD32" s="406"/>
      <c r="BE32" s="73"/>
      <c r="BF32" s="73"/>
      <c r="BG32" s="18"/>
      <c r="BH32" s="18"/>
      <c r="BI32" s="70"/>
      <c r="BJ32" s="280"/>
      <c r="BK32" s="10"/>
      <c r="BL32" s="406"/>
      <c r="BM32" s="73"/>
      <c r="BN32" s="73"/>
      <c r="BO32" s="18"/>
      <c r="BP32" s="18"/>
      <c r="BQ32" s="70"/>
      <c r="BR32" s="280"/>
      <c r="BS32" s="10"/>
      <c r="BT32" s="406"/>
      <c r="BU32" s="73"/>
      <c r="BV32" s="73"/>
      <c r="BW32" s="18"/>
      <c r="BX32" s="18"/>
      <c r="BY32" s="70"/>
      <c r="BZ32" s="280"/>
      <c r="CA32" s="10"/>
      <c r="CB32" s="406"/>
      <c r="CC32" s="73"/>
      <c r="CD32" s="73"/>
      <c r="CE32" s="18"/>
      <c r="CF32" s="18"/>
      <c r="CG32" s="70"/>
      <c r="CH32" s="280"/>
      <c r="CI32" s="10"/>
      <c r="CJ32" s="406"/>
      <c r="CK32" s="73"/>
      <c r="CL32" s="73"/>
      <c r="CM32" s="18"/>
      <c r="CN32" s="18"/>
      <c r="CO32" s="70"/>
      <c r="CP32" s="280"/>
      <c r="CQ32" s="10"/>
      <c r="CR32" s="406"/>
      <c r="CS32" s="73"/>
      <c r="CT32" s="73"/>
      <c r="CU32" s="18"/>
      <c r="CV32" s="18"/>
      <c r="CW32" s="70"/>
      <c r="CX32" s="280"/>
      <c r="CY32" s="10"/>
      <c r="CZ32" s="406"/>
      <c r="DA32" s="70"/>
      <c r="DB32" s="70"/>
      <c r="DC32" s="70"/>
      <c r="DD32" s="73"/>
      <c r="DE32" s="19"/>
      <c r="DF32" s="19"/>
      <c r="DG32" s="19"/>
      <c r="DH32" s="280"/>
    </row>
    <row r="33" spans="1:112" ht="14.1" customHeight="1">
      <c r="A33" s="287"/>
      <c r="B33" s="288" t="s">
        <v>427</v>
      </c>
      <c r="C33" s="10"/>
      <c r="D33" s="406"/>
      <c r="E33" s="73"/>
      <c r="F33" s="18"/>
      <c r="G33" s="70"/>
      <c r="H33" s="280"/>
      <c r="I33" s="10"/>
      <c r="J33" s="406"/>
      <c r="K33" s="73"/>
      <c r="L33" s="18"/>
      <c r="M33" s="70"/>
      <c r="N33" s="280"/>
      <c r="O33" s="10"/>
      <c r="P33" s="406"/>
      <c r="Q33" s="73"/>
      <c r="R33" s="73"/>
      <c r="S33" s="18"/>
      <c r="T33" s="18"/>
      <c r="U33" s="70"/>
      <c r="V33" s="280"/>
      <c r="W33" s="10"/>
      <c r="X33" s="406"/>
      <c r="Y33" s="73"/>
      <c r="Z33" s="73"/>
      <c r="AA33" s="18"/>
      <c r="AB33" s="18"/>
      <c r="AC33" s="70"/>
      <c r="AD33" s="280"/>
      <c r="AE33" s="10"/>
      <c r="AF33" s="406"/>
      <c r="AG33" s="73"/>
      <c r="AH33" s="73"/>
      <c r="AI33" s="18"/>
      <c r="AJ33" s="18"/>
      <c r="AK33" s="70"/>
      <c r="AL33" s="280"/>
      <c r="AM33" s="10"/>
      <c r="AN33" s="406"/>
      <c r="AO33" s="73"/>
      <c r="AP33" s="73"/>
      <c r="AQ33" s="18"/>
      <c r="AR33" s="18"/>
      <c r="AS33" s="70"/>
      <c r="AT33" s="280"/>
      <c r="AU33" s="10"/>
      <c r="AV33" s="406"/>
      <c r="AW33" s="73"/>
      <c r="AX33" s="73"/>
      <c r="AY33" s="18"/>
      <c r="AZ33" s="18"/>
      <c r="BA33" s="70"/>
      <c r="BB33" s="280"/>
      <c r="BC33" s="10"/>
      <c r="BD33" s="406"/>
      <c r="BE33" s="73"/>
      <c r="BF33" s="73"/>
      <c r="BG33" s="18"/>
      <c r="BH33" s="18"/>
      <c r="BI33" s="70"/>
      <c r="BJ33" s="280"/>
      <c r="BK33" s="10"/>
      <c r="BL33" s="406"/>
      <c r="BM33" s="73"/>
      <c r="BN33" s="73"/>
      <c r="BO33" s="18"/>
      <c r="BP33" s="18"/>
      <c r="BQ33" s="70"/>
      <c r="BR33" s="280"/>
      <c r="BS33" s="10"/>
      <c r="BT33" s="406"/>
      <c r="BU33" s="73"/>
      <c r="BV33" s="73"/>
      <c r="BW33" s="18"/>
      <c r="BX33" s="18"/>
      <c r="BY33" s="70"/>
      <c r="BZ33" s="280"/>
      <c r="CA33" s="10"/>
      <c r="CB33" s="406"/>
      <c r="CC33" s="73"/>
      <c r="CD33" s="73"/>
      <c r="CE33" s="18"/>
      <c r="CF33" s="18"/>
      <c r="CG33" s="70"/>
      <c r="CH33" s="280"/>
      <c r="CI33" s="10"/>
      <c r="CJ33" s="406"/>
      <c r="CK33" s="73"/>
      <c r="CL33" s="73"/>
      <c r="CM33" s="18"/>
      <c r="CN33" s="18"/>
      <c r="CO33" s="70"/>
      <c r="CP33" s="280"/>
      <c r="CQ33" s="10"/>
      <c r="CR33" s="406"/>
      <c r="CS33" s="73"/>
      <c r="CT33" s="73"/>
      <c r="CU33" s="18"/>
      <c r="CV33" s="18"/>
      <c r="CW33" s="70"/>
      <c r="CX33" s="280"/>
      <c r="CY33" s="10"/>
      <c r="CZ33" s="406"/>
      <c r="DA33" s="70"/>
      <c r="DB33" s="70"/>
      <c r="DC33" s="70"/>
      <c r="DD33" s="73"/>
      <c r="DE33" s="19"/>
      <c r="DF33" s="19"/>
      <c r="DG33" s="19"/>
      <c r="DH33" s="280"/>
    </row>
    <row r="34" spans="1:112" ht="14.1" customHeight="1">
      <c r="A34" s="287"/>
      <c r="B34" s="288" t="s">
        <v>429</v>
      </c>
      <c r="C34" s="10"/>
      <c r="D34" s="406"/>
      <c r="E34" s="70"/>
      <c r="F34" s="18"/>
      <c r="G34" s="70"/>
      <c r="H34" s="280"/>
      <c r="I34" s="10"/>
      <c r="J34" s="406"/>
      <c r="K34" s="70"/>
      <c r="L34" s="18"/>
      <c r="M34" s="70"/>
      <c r="N34" s="280"/>
      <c r="O34" s="10"/>
      <c r="P34" s="406"/>
      <c r="Q34" s="70"/>
      <c r="R34" s="70"/>
      <c r="S34" s="18"/>
      <c r="T34" s="18"/>
      <c r="U34" s="70"/>
      <c r="V34" s="280"/>
      <c r="W34" s="10"/>
      <c r="X34" s="406"/>
      <c r="Y34" s="70"/>
      <c r="Z34" s="70"/>
      <c r="AA34" s="18"/>
      <c r="AB34" s="18"/>
      <c r="AC34" s="70"/>
      <c r="AD34" s="280"/>
      <c r="AE34" s="10"/>
      <c r="AF34" s="406"/>
      <c r="AG34" s="70"/>
      <c r="AH34" s="70"/>
      <c r="AI34" s="18"/>
      <c r="AJ34" s="18"/>
      <c r="AK34" s="70"/>
      <c r="AL34" s="280"/>
      <c r="AM34" s="10"/>
      <c r="AN34" s="406"/>
      <c r="AO34" s="70"/>
      <c r="AP34" s="70"/>
      <c r="AQ34" s="18"/>
      <c r="AR34" s="18"/>
      <c r="AS34" s="70"/>
      <c r="AT34" s="280"/>
      <c r="AU34" s="10"/>
      <c r="AV34" s="406"/>
      <c r="AW34" s="70"/>
      <c r="AX34" s="70"/>
      <c r="AY34" s="18"/>
      <c r="AZ34" s="18"/>
      <c r="BA34" s="70"/>
      <c r="BB34" s="280"/>
      <c r="BC34" s="10"/>
      <c r="BD34" s="406"/>
      <c r="BE34" s="70"/>
      <c r="BF34" s="70"/>
      <c r="BG34" s="18"/>
      <c r="BH34" s="18"/>
      <c r="BI34" s="70"/>
      <c r="BJ34" s="280"/>
      <c r="BK34" s="10"/>
      <c r="BL34" s="406"/>
      <c r="BM34" s="70"/>
      <c r="BN34" s="70"/>
      <c r="BO34" s="18"/>
      <c r="BP34" s="18"/>
      <c r="BQ34" s="70"/>
      <c r="BR34" s="280"/>
      <c r="BS34" s="10"/>
      <c r="BT34" s="406"/>
      <c r="BU34" s="70"/>
      <c r="BV34" s="70"/>
      <c r="BW34" s="18"/>
      <c r="BX34" s="18"/>
      <c r="BY34" s="70"/>
      <c r="BZ34" s="280"/>
      <c r="CA34" s="10"/>
      <c r="CB34" s="406"/>
      <c r="CC34" s="70"/>
      <c r="CD34" s="70"/>
      <c r="CE34" s="18"/>
      <c r="CF34" s="18"/>
      <c r="CG34" s="70"/>
      <c r="CH34" s="280"/>
      <c r="CI34" s="10"/>
      <c r="CJ34" s="406"/>
      <c r="CK34" s="70"/>
      <c r="CL34" s="70"/>
      <c r="CM34" s="18"/>
      <c r="CN34" s="18"/>
      <c r="CO34" s="70"/>
      <c r="CP34" s="280"/>
      <c r="CQ34" s="10"/>
      <c r="CR34" s="406"/>
      <c r="CS34" s="70"/>
      <c r="CT34" s="70"/>
      <c r="CU34" s="18"/>
      <c r="CV34" s="18"/>
      <c r="CW34" s="70"/>
      <c r="CX34" s="280"/>
      <c r="CY34" s="10"/>
      <c r="CZ34" s="406"/>
      <c r="DA34" s="70"/>
      <c r="DB34" s="70"/>
      <c r="DC34" s="70"/>
      <c r="DD34" s="70"/>
      <c r="DE34" s="19"/>
      <c r="DF34" s="19"/>
      <c r="DG34" s="19"/>
      <c r="DH34" s="280"/>
    </row>
    <row r="35" spans="1:112" s="17" customFormat="1" ht="14.1" customHeight="1">
      <c r="A35" s="290"/>
      <c r="B35" s="291" t="s">
        <v>430</v>
      </c>
      <c r="C35" s="14"/>
      <c r="D35" s="400"/>
      <c r="E35" s="71"/>
      <c r="F35" s="15"/>
      <c r="G35" s="71"/>
      <c r="H35" s="226"/>
      <c r="I35" s="14"/>
      <c r="J35" s="400"/>
      <c r="K35" s="71"/>
      <c r="L35" s="15"/>
      <c r="M35" s="71"/>
      <c r="N35" s="226"/>
      <c r="O35" s="14"/>
      <c r="P35" s="400"/>
      <c r="Q35" s="71"/>
      <c r="R35" s="71"/>
      <c r="S35" s="15"/>
      <c r="T35" s="15"/>
      <c r="U35" s="71"/>
      <c r="V35" s="226"/>
      <c r="W35" s="14"/>
      <c r="X35" s="400"/>
      <c r="Y35" s="71"/>
      <c r="Z35" s="71"/>
      <c r="AA35" s="15"/>
      <c r="AB35" s="15"/>
      <c r="AC35" s="71"/>
      <c r="AD35" s="226"/>
      <c r="AE35" s="14"/>
      <c r="AF35" s="400"/>
      <c r="AG35" s="71"/>
      <c r="AH35" s="71"/>
      <c r="AI35" s="15"/>
      <c r="AJ35" s="15"/>
      <c r="AK35" s="71"/>
      <c r="AL35" s="226"/>
      <c r="AM35" s="14"/>
      <c r="AN35" s="400"/>
      <c r="AO35" s="71"/>
      <c r="AP35" s="71"/>
      <c r="AQ35" s="15"/>
      <c r="AR35" s="15"/>
      <c r="AS35" s="71"/>
      <c r="AT35" s="226"/>
      <c r="AU35" s="14"/>
      <c r="AV35" s="400"/>
      <c r="AW35" s="71"/>
      <c r="AX35" s="71"/>
      <c r="AY35" s="15"/>
      <c r="AZ35" s="15"/>
      <c r="BA35" s="71"/>
      <c r="BB35" s="226"/>
      <c r="BC35" s="14"/>
      <c r="BD35" s="400"/>
      <c r="BE35" s="71"/>
      <c r="BF35" s="71"/>
      <c r="BG35" s="15"/>
      <c r="BH35" s="15"/>
      <c r="BI35" s="71"/>
      <c r="BJ35" s="226"/>
      <c r="BK35" s="14"/>
      <c r="BL35" s="400"/>
      <c r="BM35" s="71"/>
      <c r="BN35" s="71"/>
      <c r="BO35" s="15"/>
      <c r="BP35" s="15"/>
      <c r="BQ35" s="71"/>
      <c r="BR35" s="226"/>
      <c r="BS35" s="14"/>
      <c r="BT35" s="400"/>
      <c r="BU35" s="71"/>
      <c r="BV35" s="71"/>
      <c r="BW35" s="15"/>
      <c r="BX35" s="15"/>
      <c r="BY35" s="71"/>
      <c r="BZ35" s="226"/>
      <c r="CA35" s="14"/>
      <c r="CB35" s="400"/>
      <c r="CC35" s="71"/>
      <c r="CD35" s="71"/>
      <c r="CE35" s="15"/>
      <c r="CF35" s="15"/>
      <c r="CG35" s="71"/>
      <c r="CH35" s="226"/>
      <c r="CI35" s="14"/>
      <c r="CJ35" s="400"/>
      <c r="CK35" s="71"/>
      <c r="CL35" s="71"/>
      <c r="CM35" s="15"/>
      <c r="CN35" s="15"/>
      <c r="CO35" s="71"/>
      <c r="CP35" s="226"/>
      <c r="CQ35" s="14"/>
      <c r="CR35" s="400"/>
      <c r="CS35" s="71"/>
      <c r="CT35" s="71"/>
      <c r="CU35" s="15"/>
      <c r="CV35" s="15"/>
      <c r="CW35" s="71"/>
      <c r="CX35" s="226"/>
      <c r="CY35" s="14"/>
      <c r="CZ35" s="400"/>
      <c r="DA35" s="71"/>
      <c r="DB35" s="71"/>
      <c r="DC35" s="71"/>
      <c r="DD35" s="71"/>
      <c r="DE35" s="515"/>
      <c r="DF35" s="515"/>
      <c r="DG35" s="515"/>
      <c r="DH35" s="226"/>
    </row>
    <row r="36" spans="1:112" s="3" customFormat="1" ht="14.1" customHeight="1">
      <c r="A36" s="204"/>
      <c r="B36" s="205" t="s">
        <v>433</v>
      </c>
      <c r="C36" s="6"/>
      <c r="D36" s="407"/>
      <c r="E36" s="314"/>
      <c r="F36" s="315"/>
      <c r="G36" s="314"/>
      <c r="H36" s="312"/>
      <c r="I36" s="6"/>
      <c r="J36" s="407"/>
      <c r="K36" s="314"/>
      <c r="L36" s="315"/>
      <c r="M36" s="314"/>
      <c r="N36" s="312"/>
      <c r="O36" s="6"/>
      <c r="P36" s="407"/>
      <c r="Q36" s="314"/>
      <c r="R36" s="314"/>
      <c r="S36" s="315"/>
      <c r="T36" s="315"/>
      <c r="U36" s="314"/>
      <c r="V36" s="312"/>
      <c r="W36" s="6"/>
      <c r="X36" s="407"/>
      <c r="Y36" s="314"/>
      <c r="Z36" s="314"/>
      <c r="AA36" s="315"/>
      <c r="AB36" s="315"/>
      <c r="AC36" s="314"/>
      <c r="AD36" s="312"/>
      <c r="AE36" s="6"/>
      <c r="AF36" s="407"/>
      <c r="AG36" s="314"/>
      <c r="AH36" s="314"/>
      <c r="AI36" s="315"/>
      <c r="AJ36" s="315"/>
      <c r="AK36" s="314"/>
      <c r="AL36" s="312"/>
      <c r="AM36" s="6"/>
      <c r="AN36" s="407"/>
      <c r="AO36" s="314"/>
      <c r="AP36" s="314"/>
      <c r="AQ36" s="315"/>
      <c r="AR36" s="315"/>
      <c r="AS36" s="314"/>
      <c r="AT36" s="312"/>
      <c r="AU36" s="6"/>
      <c r="AV36" s="407"/>
      <c r="AW36" s="314"/>
      <c r="AX36" s="314"/>
      <c r="AY36" s="315"/>
      <c r="AZ36" s="315"/>
      <c r="BA36" s="314"/>
      <c r="BB36" s="312"/>
      <c r="BC36" s="6"/>
      <c r="BD36" s="407"/>
      <c r="BE36" s="314"/>
      <c r="BF36" s="314"/>
      <c r="BG36" s="315"/>
      <c r="BH36" s="315"/>
      <c r="BI36" s="314"/>
      <c r="BJ36" s="312"/>
      <c r="BK36" s="6"/>
      <c r="BL36" s="407"/>
      <c r="BM36" s="314"/>
      <c r="BN36" s="314"/>
      <c r="BO36" s="315"/>
      <c r="BP36" s="315"/>
      <c r="BQ36" s="314"/>
      <c r="BR36" s="312"/>
      <c r="BS36" s="6"/>
      <c r="BT36" s="407"/>
      <c r="BU36" s="314"/>
      <c r="BV36" s="314"/>
      <c r="BW36" s="315"/>
      <c r="BX36" s="315"/>
      <c r="BY36" s="314"/>
      <c r="BZ36" s="312"/>
      <c r="CA36" s="6"/>
      <c r="CB36" s="407"/>
      <c r="CC36" s="314"/>
      <c r="CD36" s="314"/>
      <c r="CE36" s="315"/>
      <c r="CF36" s="315"/>
      <c r="CG36" s="314"/>
      <c r="CH36" s="312"/>
      <c r="CI36" s="6"/>
      <c r="CJ36" s="407"/>
      <c r="CK36" s="314"/>
      <c r="CL36" s="314"/>
      <c r="CM36" s="315"/>
      <c r="CN36" s="315"/>
      <c r="CO36" s="314"/>
      <c r="CP36" s="312"/>
      <c r="CQ36" s="6"/>
      <c r="CR36" s="407"/>
      <c r="CS36" s="314"/>
      <c r="CT36" s="314"/>
      <c r="CU36" s="315"/>
      <c r="CV36" s="315"/>
      <c r="CW36" s="314"/>
      <c r="CX36" s="312"/>
      <c r="CY36" s="6"/>
      <c r="CZ36" s="407"/>
      <c r="DA36" s="314"/>
      <c r="DB36" s="314"/>
      <c r="DC36" s="314"/>
      <c r="DD36" s="313"/>
      <c r="DE36" s="516"/>
      <c r="DF36" s="516"/>
      <c r="DG36" s="516"/>
      <c r="DH36" s="312"/>
    </row>
    <row r="37" spans="1:112" ht="14.1" customHeight="1">
      <c r="A37" s="330" t="s">
        <v>436</v>
      </c>
      <c r="B37" s="396"/>
      <c r="C37" s="10"/>
      <c r="D37" s="402"/>
      <c r="E37" s="403"/>
      <c r="F37" s="404"/>
      <c r="G37" s="403"/>
      <c r="H37" s="405"/>
      <c r="I37" s="10"/>
      <c r="J37" s="402"/>
      <c r="K37" s="403"/>
      <c r="L37" s="404"/>
      <c r="M37" s="403"/>
      <c r="N37" s="405"/>
      <c r="O37" s="10"/>
      <c r="P37" s="402"/>
      <c r="Q37" s="403"/>
      <c r="R37" s="403"/>
      <c r="S37" s="404"/>
      <c r="T37" s="404"/>
      <c r="U37" s="403"/>
      <c r="V37" s="405"/>
      <c r="W37" s="10"/>
      <c r="X37" s="402"/>
      <c r="Y37" s="403"/>
      <c r="Z37" s="403"/>
      <c r="AA37" s="404"/>
      <c r="AB37" s="404"/>
      <c r="AC37" s="403"/>
      <c r="AD37" s="405"/>
      <c r="AE37" s="10"/>
      <c r="AF37" s="402"/>
      <c r="AG37" s="403"/>
      <c r="AH37" s="403"/>
      <c r="AI37" s="404"/>
      <c r="AJ37" s="404"/>
      <c r="AK37" s="403"/>
      <c r="AL37" s="405"/>
      <c r="AM37" s="10"/>
      <c r="AN37" s="402"/>
      <c r="AO37" s="403"/>
      <c r="AP37" s="403"/>
      <c r="AQ37" s="404"/>
      <c r="AR37" s="404"/>
      <c r="AS37" s="403"/>
      <c r="AT37" s="405"/>
      <c r="AU37" s="10"/>
      <c r="AV37" s="402"/>
      <c r="AW37" s="403"/>
      <c r="AX37" s="403"/>
      <c r="AY37" s="404"/>
      <c r="AZ37" s="404"/>
      <c r="BA37" s="403"/>
      <c r="BB37" s="405"/>
      <c r="BC37" s="10"/>
      <c r="BD37" s="402"/>
      <c r="BE37" s="403"/>
      <c r="BF37" s="403"/>
      <c r="BG37" s="404"/>
      <c r="BH37" s="404"/>
      <c r="BI37" s="403"/>
      <c r="BJ37" s="405"/>
      <c r="BK37" s="10"/>
      <c r="BL37" s="402"/>
      <c r="BM37" s="403"/>
      <c r="BN37" s="403"/>
      <c r="BO37" s="404"/>
      <c r="BP37" s="404"/>
      <c r="BQ37" s="403"/>
      <c r="BR37" s="405"/>
      <c r="BS37" s="10"/>
      <c r="BT37" s="402"/>
      <c r="BU37" s="403"/>
      <c r="BV37" s="403"/>
      <c r="BW37" s="404"/>
      <c r="BX37" s="404"/>
      <c r="BY37" s="403"/>
      <c r="BZ37" s="405"/>
      <c r="CA37" s="10"/>
      <c r="CB37" s="402"/>
      <c r="CC37" s="403"/>
      <c r="CD37" s="403"/>
      <c r="CE37" s="404"/>
      <c r="CF37" s="404"/>
      <c r="CG37" s="403"/>
      <c r="CH37" s="405"/>
      <c r="CI37" s="10"/>
      <c r="CJ37" s="402"/>
      <c r="CK37" s="403"/>
      <c r="CL37" s="403"/>
      <c r="CM37" s="404"/>
      <c r="CN37" s="404"/>
      <c r="CO37" s="403"/>
      <c r="CP37" s="405"/>
      <c r="CQ37" s="10"/>
      <c r="CR37" s="402"/>
      <c r="CS37" s="403"/>
      <c r="CT37" s="403"/>
      <c r="CU37" s="404"/>
      <c r="CV37" s="404"/>
      <c r="CW37" s="403"/>
      <c r="CX37" s="405"/>
      <c r="CY37" s="10"/>
      <c r="CZ37" s="402"/>
      <c r="DA37" s="403"/>
      <c r="DB37" s="403"/>
      <c r="DC37" s="403"/>
      <c r="DD37" s="403"/>
      <c r="DE37" s="404"/>
      <c r="DF37" s="404"/>
      <c r="DG37" s="404"/>
      <c r="DH37" s="405"/>
    </row>
    <row r="38" spans="1:112" ht="14.1" customHeight="1">
      <c r="A38" s="287"/>
      <c r="B38" s="288" t="s">
        <v>425</v>
      </c>
      <c r="C38" s="10"/>
      <c r="D38" s="406"/>
      <c r="E38" s="73"/>
      <c r="F38" s="18"/>
      <c r="G38" s="70"/>
      <c r="H38" s="280"/>
      <c r="I38" s="10"/>
      <c r="J38" s="406"/>
      <c r="K38" s="73"/>
      <c r="L38" s="18"/>
      <c r="M38" s="70"/>
      <c r="N38" s="280"/>
      <c r="O38" s="10"/>
      <c r="P38" s="406"/>
      <c r="Q38" s="73"/>
      <c r="R38" s="73"/>
      <c r="S38" s="18"/>
      <c r="T38" s="18"/>
      <c r="U38" s="70"/>
      <c r="V38" s="280"/>
      <c r="W38" s="10"/>
      <c r="X38" s="406"/>
      <c r="Y38" s="73"/>
      <c r="Z38" s="73"/>
      <c r="AA38" s="18"/>
      <c r="AB38" s="18"/>
      <c r="AC38" s="70"/>
      <c r="AD38" s="280"/>
      <c r="AE38" s="10"/>
      <c r="AF38" s="406"/>
      <c r="AG38" s="73"/>
      <c r="AH38" s="73"/>
      <c r="AI38" s="18"/>
      <c r="AJ38" s="18"/>
      <c r="AK38" s="70"/>
      <c r="AL38" s="280"/>
      <c r="AM38" s="10"/>
      <c r="AN38" s="406"/>
      <c r="AO38" s="73"/>
      <c r="AP38" s="73"/>
      <c r="AQ38" s="18"/>
      <c r="AR38" s="18"/>
      <c r="AS38" s="70"/>
      <c r="AT38" s="280"/>
      <c r="AU38" s="10"/>
      <c r="AV38" s="406"/>
      <c r="AW38" s="73"/>
      <c r="AX38" s="73"/>
      <c r="AY38" s="18"/>
      <c r="AZ38" s="18"/>
      <c r="BA38" s="70"/>
      <c r="BB38" s="280"/>
      <c r="BC38" s="10"/>
      <c r="BD38" s="406"/>
      <c r="BE38" s="73"/>
      <c r="BF38" s="73"/>
      <c r="BG38" s="18"/>
      <c r="BH38" s="18"/>
      <c r="BI38" s="70"/>
      <c r="BJ38" s="280"/>
      <c r="BK38" s="10"/>
      <c r="BL38" s="406"/>
      <c r="BM38" s="73"/>
      <c r="BN38" s="73"/>
      <c r="BO38" s="18"/>
      <c r="BP38" s="18"/>
      <c r="BQ38" s="70"/>
      <c r="BR38" s="280"/>
      <c r="BS38" s="10"/>
      <c r="BT38" s="406"/>
      <c r="BU38" s="73"/>
      <c r="BV38" s="73"/>
      <c r="BW38" s="18"/>
      <c r="BX38" s="18"/>
      <c r="BY38" s="70"/>
      <c r="BZ38" s="280"/>
      <c r="CA38" s="10"/>
      <c r="CB38" s="406"/>
      <c r="CC38" s="73"/>
      <c r="CD38" s="73"/>
      <c r="CE38" s="18"/>
      <c r="CF38" s="18"/>
      <c r="CG38" s="70"/>
      <c r="CH38" s="280"/>
      <c r="CI38" s="10"/>
      <c r="CJ38" s="406"/>
      <c r="CK38" s="73"/>
      <c r="CL38" s="73"/>
      <c r="CM38" s="18"/>
      <c r="CN38" s="18"/>
      <c r="CO38" s="70"/>
      <c r="CP38" s="280"/>
      <c r="CQ38" s="10"/>
      <c r="CR38" s="406"/>
      <c r="CS38" s="73"/>
      <c r="CT38" s="73"/>
      <c r="CU38" s="18"/>
      <c r="CV38" s="18"/>
      <c r="CW38" s="70"/>
      <c r="CX38" s="280"/>
      <c r="CY38" s="10"/>
      <c r="CZ38" s="406"/>
      <c r="DA38" s="70"/>
      <c r="DB38" s="70"/>
      <c r="DC38" s="70"/>
      <c r="DD38" s="73"/>
      <c r="DE38" s="19"/>
      <c r="DF38" s="19"/>
      <c r="DG38" s="19"/>
      <c r="DH38" s="280"/>
    </row>
    <row r="39" spans="1:112" ht="14.1" customHeight="1">
      <c r="A39" s="287"/>
      <c r="B39" s="288" t="s">
        <v>427</v>
      </c>
      <c r="C39" s="10"/>
      <c r="D39" s="406"/>
      <c r="E39" s="73"/>
      <c r="F39" s="18"/>
      <c r="G39" s="70"/>
      <c r="H39" s="280"/>
      <c r="I39" s="10"/>
      <c r="J39" s="406"/>
      <c r="K39" s="73"/>
      <c r="L39" s="18"/>
      <c r="M39" s="70"/>
      <c r="N39" s="280"/>
      <c r="O39" s="10"/>
      <c r="P39" s="406"/>
      <c r="Q39" s="73"/>
      <c r="R39" s="73"/>
      <c r="S39" s="18"/>
      <c r="T39" s="18"/>
      <c r="U39" s="70"/>
      <c r="V39" s="280"/>
      <c r="W39" s="10"/>
      <c r="X39" s="406"/>
      <c r="Y39" s="73"/>
      <c r="Z39" s="73"/>
      <c r="AA39" s="18"/>
      <c r="AB39" s="18"/>
      <c r="AC39" s="70"/>
      <c r="AD39" s="280"/>
      <c r="AE39" s="10"/>
      <c r="AF39" s="406"/>
      <c r="AG39" s="73"/>
      <c r="AH39" s="73"/>
      <c r="AI39" s="18"/>
      <c r="AJ39" s="18"/>
      <c r="AK39" s="70"/>
      <c r="AL39" s="280"/>
      <c r="AM39" s="10"/>
      <c r="AN39" s="406"/>
      <c r="AO39" s="73"/>
      <c r="AP39" s="73"/>
      <c r="AQ39" s="18"/>
      <c r="AR39" s="18"/>
      <c r="AS39" s="70"/>
      <c r="AT39" s="280"/>
      <c r="AU39" s="10"/>
      <c r="AV39" s="406"/>
      <c r="AW39" s="73"/>
      <c r="AX39" s="73"/>
      <c r="AY39" s="18"/>
      <c r="AZ39" s="18"/>
      <c r="BA39" s="70"/>
      <c r="BB39" s="280"/>
      <c r="BC39" s="10"/>
      <c r="BD39" s="406"/>
      <c r="BE39" s="73"/>
      <c r="BF39" s="73"/>
      <c r="BG39" s="18"/>
      <c r="BH39" s="18"/>
      <c r="BI39" s="70"/>
      <c r="BJ39" s="280"/>
      <c r="BK39" s="10"/>
      <c r="BL39" s="406"/>
      <c r="BM39" s="73"/>
      <c r="BN39" s="73"/>
      <c r="BO39" s="18"/>
      <c r="BP39" s="18"/>
      <c r="BQ39" s="70"/>
      <c r="BR39" s="280"/>
      <c r="BS39" s="10"/>
      <c r="BT39" s="406"/>
      <c r="BU39" s="73"/>
      <c r="BV39" s="73"/>
      <c r="BW39" s="18"/>
      <c r="BX39" s="18"/>
      <c r="BY39" s="70"/>
      <c r="BZ39" s="280"/>
      <c r="CA39" s="10"/>
      <c r="CB39" s="406"/>
      <c r="CC39" s="73"/>
      <c r="CD39" s="73"/>
      <c r="CE39" s="18"/>
      <c r="CF39" s="18"/>
      <c r="CG39" s="70"/>
      <c r="CH39" s="280"/>
      <c r="CI39" s="10"/>
      <c r="CJ39" s="406"/>
      <c r="CK39" s="73"/>
      <c r="CL39" s="73"/>
      <c r="CM39" s="18"/>
      <c r="CN39" s="18"/>
      <c r="CO39" s="70"/>
      <c r="CP39" s="280"/>
      <c r="CQ39" s="10"/>
      <c r="CR39" s="406"/>
      <c r="CS39" s="73"/>
      <c r="CT39" s="73"/>
      <c r="CU39" s="18"/>
      <c r="CV39" s="18"/>
      <c r="CW39" s="70"/>
      <c r="CX39" s="280"/>
      <c r="CY39" s="10"/>
      <c r="CZ39" s="406"/>
      <c r="DA39" s="70"/>
      <c r="DB39" s="70"/>
      <c r="DC39" s="70"/>
      <c r="DD39" s="73"/>
      <c r="DE39" s="19"/>
      <c r="DF39" s="19"/>
      <c r="DG39" s="19"/>
      <c r="DH39" s="280"/>
    </row>
    <row r="40" spans="1:112" ht="14.1" customHeight="1">
      <c r="A40" s="287"/>
      <c r="B40" s="288" t="s">
        <v>429</v>
      </c>
      <c r="C40" s="10"/>
      <c r="D40" s="406"/>
      <c r="E40" s="70"/>
      <c r="F40" s="18"/>
      <c r="G40" s="70"/>
      <c r="H40" s="280"/>
      <c r="I40" s="10"/>
      <c r="J40" s="406"/>
      <c r="K40" s="70"/>
      <c r="L40" s="18"/>
      <c r="M40" s="70"/>
      <c r="N40" s="280"/>
      <c r="O40" s="10"/>
      <c r="P40" s="406"/>
      <c r="Q40" s="70"/>
      <c r="R40" s="70"/>
      <c r="S40" s="18"/>
      <c r="T40" s="18"/>
      <c r="U40" s="70"/>
      <c r="V40" s="280"/>
      <c r="W40" s="10"/>
      <c r="X40" s="406"/>
      <c r="Y40" s="70"/>
      <c r="Z40" s="70"/>
      <c r="AA40" s="18"/>
      <c r="AB40" s="18"/>
      <c r="AC40" s="70"/>
      <c r="AD40" s="280"/>
      <c r="AE40" s="10"/>
      <c r="AF40" s="406"/>
      <c r="AG40" s="70"/>
      <c r="AH40" s="70"/>
      <c r="AI40" s="18"/>
      <c r="AJ40" s="18"/>
      <c r="AK40" s="70"/>
      <c r="AL40" s="280"/>
      <c r="AM40" s="10"/>
      <c r="AN40" s="406"/>
      <c r="AO40" s="70"/>
      <c r="AP40" s="70"/>
      <c r="AQ40" s="18"/>
      <c r="AR40" s="18"/>
      <c r="AS40" s="70"/>
      <c r="AT40" s="280"/>
      <c r="AU40" s="10"/>
      <c r="AV40" s="406"/>
      <c r="AW40" s="70"/>
      <c r="AX40" s="70"/>
      <c r="AY40" s="18"/>
      <c r="AZ40" s="18"/>
      <c r="BA40" s="70"/>
      <c r="BB40" s="280"/>
      <c r="BC40" s="10"/>
      <c r="BD40" s="406"/>
      <c r="BE40" s="70"/>
      <c r="BF40" s="70"/>
      <c r="BG40" s="18"/>
      <c r="BH40" s="18"/>
      <c r="BI40" s="70"/>
      <c r="BJ40" s="280"/>
      <c r="BK40" s="10"/>
      <c r="BL40" s="406"/>
      <c r="BM40" s="70"/>
      <c r="BN40" s="70"/>
      <c r="BO40" s="18"/>
      <c r="BP40" s="18"/>
      <c r="BQ40" s="70"/>
      <c r="BR40" s="280"/>
      <c r="BS40" s="10"/>
      <c r="BT40" s="406"/>
      <c r="BU40" s="70"/>
      <c r="BV40" s="70"/>
      <c r="BW40" s="18"/>
      <c r="BX40" s="18"/>
      <c r="BY40" s="70"/>
      <c r="BZ40" s="280"/>
      <c r="CA40" s="10"/>
      <c r="CB40" s="406"/>
      <c r="CC40" s="70"/>
      <c r="CD40" s="70"/>
      <c r="CE40" s="18"/>
      <c r="CF40" s="18"/>
      <c r="CG40" s="70"/>
      <c r="CH40" s="280"/>
      <c r="CI40" s="10"/>
      <c r="CJ40" s="406"/>
      <c r="CK40" s="70"/>
      <c r="CL40" s="70"/>
      <c r="CM40" s="18"/>
      <c r="CN40" s="18"/>
      <c r="CO40" s="70"/>
      <c r="CP40" s="280"/>
      <c r="CQ40" s="10"/>
      <c r="CR40" s="406"/>
      <c r="CS40" s="70"/>
      <c r="CT40" s="70"/>
      <c r="CU40" s="18"/>
      <c r="CV40" s="18"/>
      <c r="CW40" s="70"/>
      <c r="CX40" s="280"/>
      <c r="CY40" s="10"/>
      <c r="CZ40" s="406"/>
      <c r="DA40" s="70"/>
      <c r="DB40" s="70"/>
      <c r="DC40" s="70"/>
      <c r="DD40" s="70"/>
      <c r="DE40" s="19"/>
      <c r="DF40" s="19"/>
      <c r="DG40" s="19"/>
      <c r="DH40" s="280"/>
    </row>
    <row r="41" spans="1:112" s="17" customFormat="1" ht="14.1" customHeight="1">
      <c r="A41" s="290"/>
      <c r="B41" s="291" t="s">
        <v>430</v>
      </c>
      <c r="C41" s="14"/>
      <c r="D41" s="400"/>
      <c r="E41" s="71"/>
      <c r="F41" s="15"/>
      <c r="G41" s="71"/>
      <c r="H41" s="226"/>
      <c r="I41" s="14"/>
      <c r="J41" s="400"/>
      <c r="K41" s="71"/>
      <c r="L41" s="15"/>
      <c r="M41" s="71"/>
      <c r="N41" s="226"/>
      <c r="O41" s="14"/>
      <c r="P41" s="400"/>
      <c r="Q41" s="71"/>
      <c r="R41" s="71"/>
      <c r="S41" s="15"/>
      <c r="T41" s="15"/>
      <c r="U41" s="71"/>
      <c r="V41" s="226"/>
      <c r="W41" s="14"/>
      <c r="X41" s="400"/>
      <c r="Y41" s="71"/>
      <c r="Z41" s="71"/>
      <c r="AA41" s="15"/>
      <c r="AB41" s="15"/>
      <c r="AC41" s="71"/>
      <c r="AD41" s="226"/>
      <c r="AE41" s="14"/>
      <c r="AF41" s="400"/>
      <c r="AG41" s="71"/>
      <c r="AH41" s="71"/>
      <c r="AI41" s="15"/>
      <c r="AJ41" s="15"/>
      <c r="AK41" s="71"/>
      <c r="AL41" s="226"/>
      <c r="AM41" s="14"/>
      <c r="AN41" s="400"/>
      <c r="AO41" s="71"/>
      <c r="AP41" s="71"/>
      <c r="AQ41" s="15"/>
      <c r="AR41" s="15"/>
      <c r="AS41" s="71"/>
      <c r="AT41" s="226"/>
      <c r="AU41" s="14"/>
      <c r="AV41" s="400"/>
      <c r="AW41" s="71"/>
      <c r="AX41" s="71"/>
      <c r="AY41" s="15"/>
      <c r="AZ41" s="15"/>
      <c r="BA41" s="71"/>
      <c r="BB41" s="226"/>
      <c r="BC41" s="14"/>
      <c r="BD41" s="400"/>
      <c r="BE41" s="71"/>
      <c r="BF41" s="71"/>
      <c r="BG41" s="15"/>
      <c r="BH41" s="15"/>
      <c r="BI41" s="71"/>
      <c r="BJ41" s="226"/>
      <c r="BK41" s="14"/>
      <c r="BL41" s="400"/>
      <c r="BM41" s="71"/>
      <c r="BN41" s="71"/>
      <c r="BO41" s="15"/>
      <c r="BP41" s="15"/>
      <c r="BQ41" s="71"/>
      <c r="BR41" s="226"/>
      <c r="BS41" s="14"/>
      <c r="BT41" s="400"/>
      <c r="BU41" s="71"/>
      <c r="BV41" s="71"/>
      <c r="BW41" s="15"/>
      <c r="BX41" s="15"/>
      <c r="BY41" s="71"/>
      <c r="BZ41" s="226"/>
      <c r="CA41" s="14"/>
      <c r="CB41" s="400"/>
      <c r="CC41" s="71"/>
      <c r="CD41" s="71"/>
      <c r="CE41" s="15"/>
      <c r="CF41" s="15"/>
      <c r="CG41" s="71"/>
      <c r="CH41" s="226"/>
      <c r="CI41" s="14"/>
      <c r="CJ41" s="400"/>
      <c r="CK41" s="71"/>
      <c r="CL41" s="71"/>
      <c r="CM41" s="15"/>
      <c r="CN41" s="15"/>
      <c r="CO41" s="71"/>
      <c r="CP41" s="226"/>
      <c r="CQ41" s="14"/>
      <c r="CR41" s="400"/>
      <c r="CS41" s="71"/>
      <c r="CT41" s="71"/>
      <c r="CU41" s="15"/>
      <c r="CV41" s="15"/>
      <c r="CW41" s="71"/>
      <c r="CX41" s="226"/>
      <c r="CY41" s="14"/>
      <c r="CZ41" s="400"/>
      <c r="DA41" s="71"/>
      <c r="DB41" s="71"/>
      <c r="DC41" s="71"/>
      <c r="DD41" s="71"/>
      <c r="DE41" s="515"/>
      <c r="DF41" s="515"/>
      <c r="DG41" s="515"/>
      <c r="DH41" s="226"/>
    </row>
    <row r="42" spans="1:112" s="3" customFormat="1" ht="14.1" customHeight="1">
      <c r="A42" s="204"/>
      <c r="B42" s="205" t="s">
        <v>433</v>
      </c>
      <c r="C42" s="6"/>
      <c r="D42" s="407"/>
      <c r="E42" s="314"/>
      <c r="F42" s="315"/>
      <c r="G42" s="314"/>
      <c r="H42" s="312"/>
      <c r="I42" s="6"/>
      <c r="J42" s="407"/>
      <c r="K42" s="314"/>
      <c r="L42" s="315"/>
      <c r="M42" s="314"/>
      <c r="N42" s="312"/>
      <c r="O42" s="6"/>
      <c r="P42" s="407"/>
      <c r="Q42" s="314"/>
      <c r="R42" s="314"/>
      <c r="S42" s="315"/>
      <c r="T42" s="315"/>
      <c r="U42" s="314"/>
      <c r="V42" s="312"/>
      <c r="W42" s="6"/>
      <c r="X42" s="407"/>
      <c r="Y42" s="314"/>
      <c r="Z42" s="314"/>
      <c r="AA42" s="315"/>
      <c r="AB42" s="315"/>
      <c r="AC42" s="314"/>
      <c r="AD42" s="312"/>
      <c r="AE42" s="6"/>
      <c r="AF42" s="407"/>
      <c r="AG42" s="314"/>
      <c r="AH42" s="314"/>
      <c r="AI42" s="315"/>
      <c r="AJ42" s="315"/>
      <c r="AK42" s="314"/>
      <c r="AL42" s="312"/>
      <c r="AM42" s="6"/>
      <c r="AN42" s="407"/>
      <c r="AO42" s="314"/>
      <c r="AP42" s="314"/>
      <c r="AQ42" s="315"/>
      <c r="AR42" s="315"/>
      <c r="AS42" s="314"/>
      <c r="AT42" s="312"/>
      <c r="AU42" s="6"/>
      <c r="AV42" s="407"/>
      <c r="AW42" s="314"/>
      <c r="AX42" s="314"/>
      <c r="AY42" s="315"/>
      <c r="AZ42" s="315"/>
      <c r="BA42" s="314"/>
      <c r="BB42" s="312"/>
      <c r="BC42" s="6"/>
      <c r="BD42" s="407"/>
      <c r="BE42" s="314"/>
      <c r="BF42" s="314"/>
      <c r="BG42" s="315"/>
      <c r="BH42" s="315"/>
      <c r="BI42" s="314"/>
      <c r="BJ42" s="312"/>
      <c r="BK42" s="6"/>
      <c r="BL42" s="407"/>
      <c r="BM42" s="314"/>
      <c r="BN42" s="314"/>
      <c r="BO42" s="315"/>
      <c r="BP42" s="315"/>
      <c r="BQ42" s="314"/>
      <c r="BR42" s="312"/>
      <c r="BS42" s="6"/>
      <c r="BT42" s="407"/>
      <c r="BU42" s="314"/>
      <c r="BV42" s="314"/>
      <c r="BW42" s="315"/>
      <c r="BX42" s="315"/>
      <c r="BY42" s="314"/>
      <c r="BZ42" s="312"/>
      <c r="CA42" s="6"/>
      <c r="CB42" s="407"/>
      <c r="CC42" s="314"/>
      <c r="CD42" s="314"/>
      <c r="CE42" s="315"/>
      <c r="CF42" s="315"/>
      <c r="CG42" s="314"/>
      <c r="CH42" s="312"/>
      <c r="CI42" s="6"/>
      <c r="CJ42" s="407"/>
      <c r="CK42" s="314"/>
      <c r="CL42" s="314"/>
      <c r="CM42" s="315"/>
      <c r="CN42" s="315"/>
      <c r="CO42" s="314"/>
      <c r="CP42" s="312"/>
      <c r="CQ42" s="6"/>
      <c r="CR42" s="407"/>
      <c r="CS42" s="314"/>
      <c r="CT42" s="314"/>
      <c r="CU42" s="315"/>
      <c r="CV42" s="315"/>
      <c r="CW42" s="314"/>
      <c r="CX42" s="312"/>
      <c r="CY42" s="6"/>
      <c r="CZ42" s="407"/>
      <c r="DA42" s="314"/>
      <c r="DB42" s="314"/>
      <c r="DC42" s="314"/>
      <c r="DD42" s="313"/>
      <c r="DE42" s="516"/>
      <c r="DF42" s="516"/>
      <c r="DG42" s="516"/>
      <c r="DH42" s="312"/>
    </row>
    <row r="43" spans="1:112" ht="14.1" customHeight="1">
      <c r="A43" s="330" t="s">
        <v>437</v>
      </c>
      <c r="B43" s="396"/>
      <c r="C43" s="10"/>
      <c r="D43" s="402"/>
      <c r="E43" s="403"/>
      <c r="F43" s="404"/>
      <c r="G43" s="403"/>
      <c r="H43" s="405"/>
      <c r="I43" s="10"/>
      <c r="J43" s="402"/>
      <c r="K43" s="403"/>
      <c r="L43" s="404"/>
      <c r="M43" s="403"/>
      <c r="N43" s="405"/>
      <c r="O43" s="10"/>
      <c r="P43" s="402"/>
      <c r="Q43" s="403"/>
      <c r="R43" s="403"/>
      <c r="S43" s="404"/>
      <c r="T43" s="404"/>
      <c r="U43" s="403"/>
      <c r="V43" s="405"/>
      <c r="W43" s="10"/>
      <c r="X43" s="402"/>
      <c r="Y43" s="403"/>
      <c r="Z43" s="403"/>
      <c r="AA43" s="404"/>
      <c r="AB43" s="404"/>
      <c r="AC43" s="403"/>
      <c r="AD43" s="405"/>
      <c r="AE43" s="10"/>
      <c r="AF43" s="402"/>
      <c r="AG43" s="403"/>
      <c r="AH43" s="403"/>
      <c r="AI43" s="404"/>
      <c r="AJ43" s="404"/>
      <c r="AK43" s="403"/>
      <c r="AL43" s="405"/>
      <c r="AM43" s="10"/>
      <c r="AN43" s="402"/>
      <c r="AO43" s="403"/>
      <c r="AP43" s="403"/>
      <c r="AQ43" s="404"/>
      <c r="AR43" s="404"/>
      <c r="AS43" s="403"/>
      <c r="AT43" s="405"/>
      <c r="AU43" s="10"/>
      <c r="AV43" s="402"/>
      <c r="AW43" s="403"/>
      <c r="AX43" s="403"/>
      <c r="AY43" s="404"/>
      <c r="AZ43" s="404"/>
      <c r="BA43" s="403"/>
      <c r="BB43" s="405"/>
      <c r="BC43" s="10"/>
      <c r="BD43" s="402"/>
      <c r="BE43" s="403"/>
      <c r="BF43" s="403"/>
      <c r="BG43" s="404"/>
      <c r="BH43" s="404"/>
      <c r="BI43" s="403"/>
      <c r="BJ43" s="405"/>
      <c r="BK43" s="10"/>
      <c r="BL43" s="402"/>
      <c r="BM43" s="403"/>
      <c r="BN43" s="403"/>
      <c r="BO43" s="404"/>
      <c r="BP43" s="404"/>
      <c r="BQ43" s="403"/>
      <c r="BR43" s="405"/>
      <c r="BS43" s="10"/>
      <c r="BT43" s="402"/>
      <c r="BU43" s="403"/>
      <c r="BV43" s="403"/>
      <c r="BW43" s="404"/>
      <c r="BX43" s="404"/>
      <c r="BY43" s="403"/>
      <c r="BZ43" s="405"/>
      <c r="CA43" s="10"/>
      <c r="CB43" s="402"/>
      <c r="CC43" s="403"/>
      <c r="CD43" s="403"/>
      <c r="CE43" s="404"/>
      <c r="CF43" s="404"/>
      <c r="CG43" s="403"/>
      <c r="CH43" s="405"/>
      <c r="CI43" s="10"/>
      <c r="CJ43" s="402"/>
      <c r="CK43" s="403"/>
      <c r="CL43" s="403"/>
      <c r="CM43" s="404"/>
      <c r="CN43" s="404"/>
      <c r="CO43" s="403"/>
      <c r="CP43" s="405"/>
      <c r="CQ43" s="10"/>
      <c r="CR43" s="402"/>
      <c r="CS43" s="403"/>
      <c r="CT43" s="403"/>
      <c r="CU43" s="404"/>
      <c r="CV43" s="404"/>
      <c r="CW43" s="403"/>
      <c r="CX43" s="405"/>
      <c r="CY43" s="10"/>
      <c r="CZ43" s="402"/>
      <c r="DA43" s="403"/>
      <c r="DB43" s="403"/>
      <c r="DC43" s="403"/>
      <c r="DD43" s="403"/>
      <c r="DE43" s="404"/>
      <c r="DF43" s="404"/>
      <c r="DG43" s="404"/>
      <c r="DH43" s="405"/>
    </row>
    <row r="44" spans="1:112" ht="14.1" customHeight="1">
      <c r="A44" s="287"/>
      <c r="B44" s="288" t="s">
        <v>425</v>
      </c>
      <c r="C44" s="10"/>
      <c r="D44" s="406"/>
      <c r="E44" s="73"/>
      <c r="F44" s="18"/>
      <c r="G44" s="70"/>
      <c r="H44" s="408"/>
      <c r="I44" s="10"/>
      <c r="J44" s="406"/>
      <c r="K44" s="73"/>
      <c r="L44" s="18"/>
      <c r="M44" s="70"/>
      <c r="N44" s="408"/>
      <c r="O44" s="10"/>
      <c r="P44" s="406"/>
      <c r="Q44" s="73"/>
      <c r="R44" s="73"/>
      <c r="S44" s="18"/>
      <c r="T44" s="18"/>
      <c r="U44" s="70"/>
      <c r="V44" s="408"/>
      <c r="W44" s="10"/>
      <c r="X44" s="406"/>
      <c r="Y44" s="73"/>
      <c r="Z44" s="73"/>
      <c r="AA44" s="18"/>
      <c r="AB44" s="18"/>
      <c r="AC44" s="70"/>
      <c r="AD44" s="408"/>
      <c r="AE44" s="10"/>
      <c r="AF44" s="406"/>
      <c r="AG44" s="73"/>
      <c r="AH44" s="73"/>
      <c r="AI44" s="18"/>
      <c r="AJ44" s="18"/>
      <c r="AK44" s="70"/>
      <c r="AL44" s="408"/>
      <c r="AM44" s="10"/>
      <c r="AN44" s="406"/>
      <c r="AO44" s="73"/>
      <c r="AP44" s="73"/>
      <c r="AQ44" s="18"/>
      <c r="AR44" s="18"/>
      <c r="AS44" s="70"/>
      <c r="AT44" s="408"/>
      <c r="AU44" s="10"/>
      <c r="AV44" s="406"/>
      <c r="AW44" s="73"/>
      <c r="AX44" s="73"/>
      <c r="AY44" s="18"/>
      <c r="AZ44" s="18"/>
      <c r="BA44" s="70"/>
      <c r="BB44" s="408"/>
      <c r="BC44" s="10"/>
      <c r="BD44" s="406"/>
      <c r="BE44" s="73"/>
      <c r="BF44" s="73"/>
      <c r="BG44" s="18"/>
      <c r="BH44" s="18"/>
      <c r="BI44" s="70"/>
      <c r="BJ44" s="408"/>
      <c r="BK44" s="10"/>
      <c r="BL44" s="406"/>
      <c r="BM44" s="73"/>
      <c r="BN44" s="73"/>
      <c r="BO44" s="18"/>
      <c r="BP44" s="18"/>
      <c r="BQ44" s="70"/>
      <c r="BR44" s="408"/>
      <c r="BS44" s="10"/>
      <c r="BT44" s="406"/>
      <c r="BU44" s="73"/>
      <c r="BV44" s="73"/>
      <c r="BW44" s="18"/>
      <c r="BX44" s="18"/>
      <c r="BY44" s="70"/>
      <c r="BZ44" s="408"/>
      <c r="CA44" s="10"/>
      <c r="CB44" s="406"/>
      <c r="CC44" s="73"/>
      <c r="CD44" s="73"/>
      <c r="CE44" s="18"/>
      <c r="CF44" s="18"/>
      <c r="CG44" s="70"/>
      <c r="CH44" s="408"/>
      <c r="CI44" s="10"/>
      <c r="CJ44" s="406"/>
      <c r="CK44" s="73"/>
      <c r="CL44" s="73"/>
      <c r="CM44" s="18"/>
      <c r="CN44" s="18"/>
      <c r="CO44" s="70"/>
      <c r="CP44" s="408"/>
      <c r="CQ44" s="10"/>
      <c r="CR44" s="406"/>
      <c r="CS44" s="73"/>
      <c r="CT44" s="73"/>
      <c r="CU44" s="18"/>
      <c r="CV44" s="18"/>
      <c r="CW44" s="70"/>
      <c r="CX44" s="280"/>
      <c r="CY44" s="10"/>
      <c r="CZ44" s="406"/>
      <c r="DA44" s="70"/>
      <c r="DB44" s="70"/>
      <c r="DC44" s="70"/>
      <c r="DD44" s="73"/>
      <c r="DE44" s="19"/>
      <c r="DF44" s="19"/>
      <c r="DG44" s="19"/>
      <c r="DH44" s="280"/>
    </row>
    <row r="45" spans="1:112" ht="14.1" customHeight="1">
      <c r="A45" s="287"/>
      <c r="B45" s="288" t="s">
        <v>427</v>
      </c>
      <c r="C45" s="10"/>
      <c r="D45" s="406"/>
      <c r="E45" s="73"/>
      <c r="F45" s="18"/>
      <c r="G45" s="70"/>
      <c r="H45" s="408"/>
      <c r="I45" s="10"/>
      <c r="J45" s="406"/>
      <c r="K45" s="73"/>
      <c r="L45" s="18"/>
      <c r="M45" s="70"/>
      <c r="N45" s="408"/>
      <c r="O45" s="10"/>
      <c r="P45" s="406"/>
      <c r="Q45" s="73"/>
      <c r="R45" s="73"/>
      <c r="S45" s="18"/>
      <c r="T45" s="18"/>
      <c r="U45" s="70"/>
      <c r="V45" s="408"/>
      <c r="W45" s="10"/>
      <c r="X45" s="406"/>
      <c r="Y45" s="73"/>
      <c r="Z45" s="73"/>
      <c r="AA45" s="18"/>
      <c r="AB45" s="18"/>
      <c r="AC45" s="70"/>
      <c r="AD45" s="408"/>
      <c r="AE45" s="10"/>
      <c r="AF45" s="406"/>
      <c r="AG45" s="73"/>
      <c r="AH45" s="73"/>
      <c r="AI45" s="18"/>
      <c r="AJ45" s="18"/>
      <c r="AK45" s="70"/>
      <c r="AL45" s="408"/>
      <c r="AM45" s="10"/>
      <c r="AN45" s="406"/>
      <c r="AO45" s="73"/>
      <c r="AP45" s="73"/>
      <c r="AQ45" s="18"/>
      <c r="AR45" s="18"/>
      <c r="AS45" s="70"/>
      <c r="AT45" s="408"/>
      <c r="AU45" s="10"/>
      <c r="AV45" s="406"/>
      <c r="AW45" s="73"/>
      <c r="AX45" s="73"/>
      <c r="AY45" s="18"/>
      <c r="AZ45" s="18"/>
      <c r="BA45" s="70"/>
      <c r="BB45" s="408"/>
      <c r="BC45" s="10"/>
      <c r="BD45" s="406"/>
      <c r="BE45" s="73"/>
      <c r="BF45" s="73"/>
      <c r="BG45" s="18"/>
      <c r="BH45" s="18"/>
      <c r="BI45" s="70"/>
      <c r="BJ45" s="408"/>
      <c r="BK45" s="10"/>
      <c r="BL45" s="406"/>
      <c r="BM45" s="73"/>
      <c r="BN45" s="73"/>
      <c r="BO45" s="18"/>
      <c r="BP45" s="18"/>
      <c r="BQ45" s="70"/>
      <c r="BR45" s="408"/>
      <c r="BS45" s="10"/>
      <c r="BT45" s="406"/>
      <c r="BU45" s="73"/>
      <c r="BV45" s="73"/>
      <c r="BW45" s="18"/>
      <c r="BX45" s="18"/>
      <c r="BY45" s="70"/>
      <c r="BZ45" s="408"/>
      <c r="CA45" s="10"/>
      <c r="CB45" s="406"/>
      <c r="CC45" s="73"/>
      <c r="CD45" s="73"/>
      <c r="CE45" s="18"/>
      <c r="CF45" s="18"/>
      <c r="CG45" s="70"/>
      <c r="CH45" s="408"/>
      <c r="CI45" s="10"/>
      <c r="CJ45" s="406"/>
      <c r="CK45" s="73"/>
      <c r="CL45" s="73"/>
      <c r="CM45" s="18"/>
      <c r="CN45" s="18"/>
      <c r="CO45" s="70"/>
      <c r="CP45" s="408"/>
      <c r="CQ45" s="10"/>
      <c r="CR45" s="406"/>
      <c r="CS45" s="73"/>
      <c r="CT45" s="73"/>
      <c r="CU45" s="18"/>
      <c r="CV45" s="18"/>
      <c r="CW45" s="70"/>
      <c r="CX45" s="280"/>
      <c r="CY45" s="10"/>
      <c r="CZ45" s="406"/>
      <c r="DA45" s="70"/>
      <c r="DB45" s="70"/>
      <c r="DC45" s="70"/>
      <c r="DD45" s="73"/>
      <c r="DE45" s="517"/>
      <c r="DF45" s="517"/>
      <c r="DG45" s="517"/>
      <c r="DH45" s="408"/>
    </row>
    <row r="46" spans="1:112" ht="14.1" customHeight="1">
      <c r="A46" s="287"/>
      <c r="B46" s="288" t="s">
        <v>429</v>
      </c>
      <c r="C46" s="10"/>
      <c r="D46" s="406"/>
      <c r="E46" s="70"/>
      <c r="F46" s="18"/>
      <c r="G46" s="70"/>
      <c r="H46" s="408"/>
      <c r="I46" s="10"/>
      <c r="J46" s="406"/>
      <c r="K46" s="70"/>
      <c r="L46" s="18"/>
      <c r="M46" s="70"/>
      <c r="N46" s="408"/>
      <c r="O46" s="10"/>
      <c r="P46" s="406"/>
      <c r="Q46" s="70"/>
      <c r="R46" s="70"/>
      <c r="S46" s="18"/>
      <c r="T46" s="18"/>
      <c r="U46" s="70"/>
      <c r="V46" s="408"/>
      <c r="W46" s="10"/>
      <c r="X46" s="406"/>
      <c r="Y46" s="70"/>
      <c r="Z46" s="70"/>
      <c r="AA46" s="18"/>
      <c r="AB46" s="18"/>
      <c r="AC46" s="70"/>
      <c r="AD46" s="408"/>
      <c r="AE46" s="10"/>
      <c r="AF46" s="406"/>
      <c r="AG46" s="70"/>
      <c r="AH46" s="70"/>
      <c r="AI46" s="18"/>
      <c r="AJ46" s="18"/>
      <c r="AK46" s="70"/>
      <c r="AL46" s="408"/>
      <c r="AM46" s="10"/>
      <c r="AN46" s="406"/>
      <c r="AO46" s="70"/>
      <c r="AP46" s="70"/>
      <c r="AQ46" s="18"/>
      <c r="AR46" s="18"/>
      <c r="AS46" s="70"/>
      <c r="AT46" s="408"/>
      <c r="AU46" s="10"/>
      <c r="AV46" s="406"/>
      <c r="AW46" s="70"/>
      <c r="AX46" s="70"/>
      <c r="AY46" s="18"/>
      <c r="AZ46" s="18"/>
      <c r="BA46" s="70"/>
      <c r="BB46" s="408"/>
      <c r="BC46" s="10"/>
      <c r="BD46" s="406"/>
      <c r="BE46" s="70"/>
      <c r="BF46" s="70"/>
      <c r="BG46" s="18"/>
      <c r="BH46" s="18"/>
      <c r="BI46" s="70"/>
      <c r="BJ46" s="408"/>
      <c r="BK46" s="10"/>
      <c r="BL46" s="406"/>
      <c r="BM46" s="70"/>
      <c r="BN46" s="70"/>
      <c r="BO46" s="18"/>
      <c r="BP46" s="18"/>
      <c r="BQ46" s="70"/>
      <c r="BR46" s="408"/>
      <c r="BS46" s="10"/>
      <c r="BT46" s="406"/>
      <c r="BU46" s="70"/>
      <c r="BV46" s="70"/>
      <c r="BW46" s="18"/>
      <c r="BX46" s="18"/>
      <c r="BY46" s="70"/>
      <c r="BZ46" s="408"/>
      <c r="CA46" s="10"/>
      <c r="CB46" s="406"/>
      <c r="CC46" s="70"/>
      <c r="CD46" s="70"/>
      <c r="CE46" s="18"/>
      <c r="CF46" s="18"/>
      <c r="CG46" s="70"/>
      <c r="CH46" s="408"/>
      <c r="CI46" s="10"/>
      <c r="CJ46" s="406"/>
      <c r="CK46" s="70"/>
      <c r="CL46" s="70"/>
      <c r="CM46" s="18"/>
      <c r="CN46" s="18"/>
      <c r="CO46" s="70"/>
      <c r="CP46" s="408"/>
      <c r="CQ46" s="10"/>
      <c r="CR46" s="406"/>
      <c r="CS46" s="70"/>
      <c r="CT46" s="70"/>
      <c r="CU46" s="18"/>
      <c r="CV46" s="18"/>
      <c r="CW46" s="70"/>
      <c r="CX46" s="280"/>
      <c r="CY46" s="10"/>
      <c r="CZ46" s="406"/>
      <c r="DA46" s="70"/>
      <c r="DB46" s="70"/>
      <c r="DC46" s="70"/>
      <c r="DD46" s="70"/>
      <c r="DE46" s="517"/>
      <c r="DF46" s="517"/>
      <c r="DG46" s="517"/>
      <c r="DH46" s="408"/>
    </row>
    <row r="47" spans="1:112" s="17" customFormat="1" ht="14.1" customHeight="1">
      <c r="A47" s="290"/>
      <c r="B47" s="291" t="s">
        <v>430</v>
      </c>
      <c r="C47" s="14"/>
      <c r="D47" s="400"/>
      <c r="E47" s="71"/>
      <c r="F47" s="15"/>
      <c r="G47" s="71"/>
      <c r="H47" s="226"/>
      <c r="I47" s="14"/>
      <c r="J47" s="400"/>
      <c r="K47" s="71"/>
      <c r="L47" s="15"/>
      <c r="M47" s="71"/>
      <c r="N47" s="226"/>
      <c r="O47" s="14"/>
      <c r="P47" s="400"/>
      <c r="Q47" s="71"/>
      <c r="R47" s="71"/>
      <c r="S47" s="15"/>
      <c r="T47" s="15"/>
      <c r="U47" s="71"/>
      <c r="V47" s="226"/>
      <c r="W47" s="14"/>
      <c r="X47" s="400"/>
      <c r="Y47" s="71"/>
      <c r="Z47" s="71"/>
      <c r="AA47" s="15"/>
      <c r="AB47" s="15"/>
      <c r="AC47" s="71"/>
      <c r="AD47" s="226"/>
      <c r="AE47" s="14"/>
      <c r="AF47" s="400"/>
      <c r="AG47" s="71"/>
      <c r="AH47" s="71"/>
      <c r="AI47" s="15"/>
      <c r="AJ47" s="15"/>
      <c r="AK47" s="71"/>
      <c r="AL47" s="226"/>
      <c r="AM47" s="14"/>
      <c r="AN47" s="400"/>
      <c r="AO47" s="71"/>
      <c r="AP47" s="71"/>
      <c r="AQ47" s="15"/>
      <c r="AR47" s="15"/>
      <c r="AS47" s="71"/>
      <c r="AT47" s="226"/>
      <c r="AU47" s="14"/>
      <c r="AV47" s="400"/>
      <c r="AW47" s="71"/>
      <c r="AX47" s="71"/>
      <c r="AY47" s="15"/>
      <c r="AZ47" s="15"/>
      <c r="BA47" s="71"/>
      <c r="BB47" s="226"/>
      <c r="BC47" s="14"/>
      <c r="BD47" s="400"/>
      <c r="BE47" s="71"/>
      <c r="BF47" s="71"/>
      <c r="BG47" s="15"/>
      <c r="BH47" s="15"/>
      <c r="BI47" s="71"/>
      <c r="BJ47" s="226"/>
      <c r="BK47" s="14"/>
      <c r="BL47" s="400"/>
      <c r="BM47" s="71"/>
      <c r="BN47" s="71"/>
      <c r="BO47" s="15"/>
      <c r="BP47" s="15"/>
      <c r="BQ47" s="71"/>
      <c r="BR47" s="226"/>
      <c r="BS47" s="14"/>
      <c r="BT47" s="400"/>
      <c r="BU47" s="71"/>
      <c r="BV47" s="71"/>
      <c r="BW47" s="15"/>
      <c r="BX47" s="15"/>
      <c r="BY47" s="71"/>
      <c r="BZ47" s="226"/>
      <c r="CA47" s="14"/>
      <c r="CB47" s="400"/>
      <c r="CC47" s="71"/>
      <c r="CD47" s="71"/>
      <c r="CE47" s="15"/>
      <c r="CF47" s="15"/>
      <c r="CG47" s="71"/>
      <c r="CH47" s="226"/>
      <c r="CI47" s="14"/>
      <c r="CJ47" s="400"/>
      <c r="CK47" s="71"/>
      <c r="CL47" s="71"/>
      <c r="CM47" s="15"/>
      <c r="CN47" s="15"/>
      <c r="CO47" s="71"/>
      <c r="CP47" s="226"/>
      <c r="CQ47" s="14"/>
      <c r="CR47" s="400"/>
      <c r="CS47" s="71"/>
      <c r="CT47" s="71"/>
      <c r="CU47" s="15"/>
      <c r="CV47" s="15"/>
      <c r="CW47" s="71"/>
      <c r="CX47" s="226"/>
      <c r="CY47" s="14"/>
      <c r="CZ47" s="400"/>
      <c r="DA47" s="71"/>
      <c r="DB47" s="71"/>
      <c r="DC47" s="71"/>
      <c r="DD47" s="71"/>
      <c r="DE47" s="515"/>
      <c r="DF47" s="515"/>
      <c r="DG47" s="515"/>
      <c r="DH47" s="226"/>
    </row>
    <row r="48" spans="1:112" s="3" customFormat="1" ht="14.1" customHeight="1">
      <c r="A48" s="204"/>
      <c r="B48" s="205" t="s">
        <v>433</v>
      </c>
      <c r="C48" s="6"/>
      <c r="D48" s="407"/>
      <c r="E48" s="314"/>
      <c r="F48" s="315"/>
      <c r="G48" s="314"/>
      <c r="H48" s="312"/>
      <c r="I48" s="6"/>
      <c r="J48" s="407"/>
      <c r="K48" s="314"/>
      <c r="L48" s="315"/>
      <c r="M48" s="314"/>
      <c r="N48" s="312"/>
      <c r="O48" s="6"/>
      <c r="P48" s="407"/>
      <c r="Q48" s="314"/>
      <c r="R48" s="314"/>
      <c r="S48" s="315"/>
      <c r="T48" s="315"/>
      <c r="U48" s="314"/>
      <c r="V48" s="312"/>
      <c r="W48" s="6"/>
      <c r="X48" s="407"/>
      <c r="Y48" s="314"/>
      <c r="Z48" s="314"/>
      <c r="AA48" s="315"/>
      <c r="AB48" s="315"/>
      <c r="AC48" s="314"/>
      <c r="AD48" s="312"/>
      <c r="AE48" s="6"/>
      <c r="AF48" s="407"/>
      <c r="AG48" s="314"/>
      <c r="AH48" s="314"/>
      <c r="AI48" s="315"/>
      <c r="AJ48" s="315"/>
      <c r="AK48" s="314"/>
      <c r="AL48" s="312"/>
      <c r="AM48" s="6"/>
      <c r="AN48" s="407"/>
      <c r="AO48" s="314"/>
      <c r="AP48" s="314"/>
      <c r="AQ48" s="315"/>
      <c r="AR48" s="315"/>
      <c r="AS48" s="314"/>
      <c r="AT48" s="312"/>
      <c r="AU48" s="6"/>
      <c r="AV48" s="407"/>
      <c r="AW48" s="314"/>
      <c r="AX48" s="314"/>
      <c r="AY48" s="315"/>
      <c r="AZ48" s="315"/>
      <c r="BA48" s="314"/>
      <c r="BB48" s="312"/>
      <c r="BC48" s="6"/>
      <c r="BD48" s="407"/>
      <c r="BE48" s="314"/>
      <c r="BF48" s="314"/>
      <c r="BG48" s="315"/>
      <c r="BH48" s="315"/>
      <c r="BI48" s="314"/>
      <c r="BJ48" s="312"/>
      <c r="BK48" s="6"/>
      <c r="BL48" s="407"/>
      <c r="BM48" s="314"/>
      <c r="BN48" s="314"/>
      <c r="BO48" s="315"/>
      <c r="BP48" s="315"/>
      <c r="BQ48" s="314"/>
      <c r="BR48" s="312"/>
      <c r="BS48" s="6"/>
      <c r="BT48" s="407"/>
      <c r="BU48" s="314"/>
      <c r="BV48" s="314"/>
      <c r="BW48" s="315"/>
      <c r="BX48" s="315"/>
      <c r="BY48" s="314"/>
      <c r="BZ48" s="312"/>
      <c r="CA48" s="6"/>
      <c r="CB48" s="407"/>
      <c r="CC48" s="314"/>
      <c r="CD48" s="314"/>
      <c r="CE48" s="315"/>
      <c r="CF48" s="315"/>
      <c r="CG48" s="314"/>
      <c r="CH48" s="312"/>
      <c r="CI48" s="6"/>
      <c r="CJ48" s="407"/>
      <c r="CK48" s="314"/>
      <c r="CL48" s="314"/>
      <c r="CM48" s="315"/>
      <c r="CN48" s="315"/>
      <c r="CO48" s="314"/>
      <c r="CP48" s="312"/>
      <c r="CQ48" s="6"/>
      <c r="CR48" s="407"/>
      <c r="CS48" s="314"/>
      <c r="CT48" s="314"/>
      <c r="CU48" s="315"/>
      <c r="CV48" s="315"/>
      <c r="CW48" s="314"/>
      <c r="CX48" s="312"/>
      <c r="CY48" s="6"/>
      <c r="CZ48" s="407"/>
      <c r="DA48" s="314"/>
      <c r="DB48" s="314"/>
      <c r="DC48" s="314"/>
      <c r="DD48" s="313"/>
      <c r="DE48" s="516"/>
      <c r="DF48" s="516"/>
      <c r="DG48" s="516"/>
      <c r="DH48" s="312"/>
    </row>
    <row r="49" spans="1:112" ht="14.1" customHeight="1">
      <c r="A49" s="330" t="s">
        <v>438</v>
      </c>
      <c r="B49" s="396"/>
      <c r="C49" s="10"/>
      <c r="D49" s="402"/>
      <c r="E49" s="403"/>
      <c r="F49" s="404"/>
      <c r="G49" s="403"/>
      <c r="H49" s="405"/>
      <c r="I49" s="10"/>
      <c r="J49" s="402"/>
      <c r="K49" s="403"/>
      <c r="L49" s="404"/>
      <c r="M49" s="403"/>
      <c r="N49" s="405"/>
      <c r="O49" s="10"/>
      <c r="P49" s="402"/>
      <c r="Q49" s="403"/>
      <c r="R49" s="403"/>
      <c r="S49" s="404"/>
      <c r="T49" s="404"/>
      <c r="U49" s="403"/>
      <c r="V49" s="405"/>
      <c r="W49" s="10"/>
      <c r="X49" s="402"/>
      <c r="Y49" s="403"/>
      <c r="Z49" s="403"/>
      <c r="AA49" s="404"/>
      <c r="AB49" s="404"/>
      <c r="AC49" s="403"/>
      <c r="AD49" s="405"/>
      <c r="AE49" s="10"/>
      <c r="AF49" s="402"/>
      <c r="AG49" s="403"/>
      <c r="AH49" s="403"/>
      <c r="AI49" s="404"/>
      <c r="AJ49" s="404"/>
      <c r="AK49" s="403"/>
      <c r="AL49" s="405"/>
      <c r="AM49" s="10"/>
      <c r="AN49" s="402"/>
      <c r="AO49" s="403"/>
      <c r="AP49" s="403"/>
      <c r="AQ49" s="404"/>
      <c r="AR49" s="404"/>
      <c r="AS49" s="403"/>
      <c r="AT49" s="405"/>
      <c r="AU49" s="10"/>
      <c r="AV49" s="402"/>
      <c r="AW49" s="403"/>
      <c r="AX49" s="403"/>
      <c r="AY49" s="404"/>
      <c r="AZ49" s="404"/>
      <c r="BA49" s="403"/>
      <c r="BB49" s="405"/>
      <c r="BC49" s="10"/>
      <c r="BD49" s="402"/>
      <c r="BE49" s="403"/>
      <c r="BF49" s="403"/>
      <c r="BG49" s="404"/>
      <c r="BH49" s="404"/>
      <c r="BI49" s="403"/>
      <c r="BJ49" s="405"/>
      <c r="BK49" s="10"/>
      <c r="BL49" s="402"/>
      <c r="BM49" s="403"/>
      <c r="BN49" s="403"/>
      <c r="BO49" s="404"/>
      <c r="BP49" s="404"/>
      <c r="BQ49" s="403"/>
      <c r="BR49" s="405"/>
      <c r="BS49" s="10"/>
      <c r="BT49" s="402"/>
      <c r="BU49" s="403"/>
      <c r="BV49" s="403"/>
      <c r="BW49" s="404"/>
      <c r="BX49" s="404"/>
      <c r="BY49" s="403"/>
      <c r="BZ49" s="405"/>
      <c r="CA49" s="10"/>
      <c r="CB49" s="402"/>
      <c r="CC49" s="403"/>
      <c r="CD49" s="403"/>
      <c r="CE49" s="404"/>
      <c r="CF49" s="404"/>
      <c r="CG49" s="403"/>
      <c r="CH49" s="405"/>
      <c r="CI49" s="10"/>
      <c r="CJ49" s="402"/>
      <c r="CK49" s="403"/>
      <c r="CL49" s="403"/>
      <c r="CM49" s="404"/>
      <c r="CN49" s="404"/>
      <c r="CO49" s="403"/>
      <c r="CP49" s="405"/>
      <c r="CQ49" s="10"/>
      <c r="CR49" s="402"/>
      <c r="CS49" s="403"/>
      <c r="CT49" s="403"/>
      <c r="CU49" s="404"/>
      <c r="CV49" s="404"/>
      <c r="CW49" s="403"/>
      <c r="CX49" s="405"/>
      <c r="CY49" s="10"/>
      <c r="CZ49" s="402"/>
      <c r="DA49" s="403"/>
      <c r="DB49" s="403"/>
      <c r="DC49" s="403"/>
      <c r="DD49" s="403"/>
      <c r="DE49" s="404"/>
      <c r="DF49" s="404"/>
      <c r="DG49" s="404"/>
      <c r="DH49" s="405"/>
    </row>
    <row r="50" spans="1:112" ht="14.1" customHeight="1">
      <c r="A50" s="287"/>
      <c r="B50" s="288" t="s">
        <v>425</v>
      </c>
      <c r="C50" s="10"/>
      <c r="D50" s="406"/>
      <c r="E50" s="73"/>
      <c r="F50" s="18"/>
      <c r="G50" s="70"/>
      <c r="H50" s="280"/>
      <c r="I50" s="10"/>
      <c r="J50" s="406"/>
      <c r="K50" s="73"/>
      <c r="L50" s="18"/>
      <c r="M50" s="70"/>
      <c r="N50" s="280"/>
      <c r="O50" s="10"/>
      <c r="P50" s="406"/>
      <c r="Q50" s="73"/>
      <c r="R50" s="73"/>
      <c r="S50" s="18"/>
      <c r="T50" s="18"/>
      <c r="U50" s="70"/>
      <c r="V50" s="280"/>
      <c r="W50" s="10"/>
      <c r="X50" s="406"/>
      <c r="Y50" s="73"/>
      <c r="Z50" s="73"/>
      <c r="AA50" s="18"/>
      <c r="AB50" s="18"/>
      <c r="AC50" s="70"/>
      <c r="AD50" s="280"/>
      <c r="AE50" s="10"/>
      <c r="AF50" s="406"/>
      <c r="AG50" s="73"/>
      <c r="AH50" s="73"/>
      <c r="AI50" s="18"/>
      <c r="AJ50" s="18"/>
      <c r="AK50" s="70"/>
      <c r="AL50" s="280"/>
      <c r="AM50" s="10"/>
      <c r="AN50" s="406"/>
      <c r="AO50" s="73"/>
      <c r="AP50" s="73"/>
      <c r="AQ50" s="18"/>
      <c r="AR50" s="18"/>
      <c r="AS50" s="70"/>
      <c r="AT50" s="280"/>
      <c r="AU50" s="10"/>
      <c r="AV50" s="406"/>
      <c r="AW50" s="73"/>
      <c r="AX50" s="73"/>
      <c r="AY50" s="18"/>
      <c r="AZ50" s="18"/>
      <c r="BA50" s="70"/>
      <c r="BB50" s="280"/>
      <c r="BC50" s="10"/>
      <c r="BD50" s="406"/>
      <c r="BE50" s="73"/>
      <c r="BF50" s="73"/>
      <c r="BG50" s="18"/>
      <c r="BH50" s="18"/>
      <c r="BI50" s="70"/>
      <c r="BJ50" s="280"/>
      <c r="BK50" s="10"/>
      <c r="BL50" s="406"/>
      <c r="BM50" s="73"/>
      <c r="BN50" s="73"/>
      <c r="BO50" s="18"/>
      <c r="BP50" s="18"/>
      <c r="BQ50" s="70"/>
      <c r="BR50" s="280"/>
      <c r="BS50" s="10"/>
      <c r="BT50" s="406"/>
      <c r="BU50" s="73"/>
      <c r="BV50" s="73"/>
      <c r="BW50" s="18"/>
      <c r="BX50" s="18"/>
      <c r="BY50" s="70"/>
      <c r="BZ50" s="280"/>
      <c r="CA50" s="10"/>
      <c r="CB50" s="406"/>
      <c r="CC50" s="73"/>
      <c r="CD50" s="73"/>
      <c r="CE50" s="18"/>
      <c r="CF50" s="18"/>
      <c r="CG50" s="70"/>
      <c r="CH50" s="280"/>
      <c r="CI50" s="10"/>
      <c r="CJ50" s="406"/>
      <c r="CK50" s="73"/>
      <c r="CL50" s="73"/>
      <c r="CM50" s="18"/>
      <c r="CN50" s="18"/>
      <c r="CO50" s="70"/>
      <c r="CP50" s="280"/>
      <c r="CQ50" s="10"/>
      <c r="CR50" s="406"/>
      <c r="CS50" s="73"/>
      <c r="CT50" s="73"/>
      <c r="CU50" s="18"/>
      <c r="CV50" s="18"/>
      <c r="CW50" s="70"/>
      <c r="CX50" s="280"/>
      <c r="CY50" s="10"/>
      <c r="CZ50" s="406"/>
      <c r="DA50" s="70"/>
      <c r="DB50" s="70"/>
      <c r="DC50" s="70"/>
      <c r="DD50" s="73"/>
      <c r="DE50" s="19"/>
      <c r="DF50" s="19"/>
      <c r="DG50" s="19"/>
      <c r="DH50" s="280"/>
    </row>
    <row r="51" spans="1:112" ht="14.1" customHeight="1">
      <c r="A51" s="287"/>
      <c r="B51" s="288" t="s">
        <v>427</v>
      </c>
      <c r="C51" s="10"/>
      <c r="D51" s="406"/>
      <c r="E51" s="73"/>
      <c r="F51" s="18"/>
      <c r="G51" s="70"/>
      <c r="H51" s="280"/>
      <c r="I51" s="10"/>
      <c r="J51" s="406"/>
      <c r="K51" s="73"/>
      <c r="L51" s="18"/>
      <c r="M51" s="70"/>
      <c r="N51" s="280"/>
      <c r="O51" s="10"/>
      <c r="P51" s="406"/>
      <c r="Q51" s="73"/>
      <c r="R51" s="73"/>
      <c r="S51" s="18"/>
      <c r="T51" s="18"/>
      <c r="U51" s="70"/>
      <c r="V51" s="280"/>
      <c r="W51" s="10"/>
      <c r="X51" s="406"/>
      <c r="Y51" s="73"/>
      <c r="Z51" s="73"/>
      <c r="AA51" s="18"/>
      <c r="AB51" s="18"/>
      <c r="AC51" s="70"/>
      <c r="AD51" s="280"/>
      <c r="AE51" s="10"/>
      <c r="AF51" s="406"/>
      <c r="AG51" s="73"/>
      <c r="AH51" s="73"/>
      <c r="AI51" s="18"/>
      <c r="AJ51" s="18"/>
      <c r="AK51" s="70"/>
      <c r="AL51" s="280"/>
      <c r="AM51" s="10"/>
      <c r="AN51" s="406"/>
      <c r="AO51" s="73"/>
      <c r="AP51" s="73"/>
      <c r="AQ51" s="18"/>
      <c r="AR51" s="18"/>
      <c r="AS51" s="70"/>
      <c r="AT51" s="280"/>
      <c r="AU51" s="10"/>
      <c r="AV51" s="406"/>
      <c r="AW51" s="73"/>
      <c r="AX51" s="73"/>
      <c r="AY51" s="18"/>
      <c r="AZ51" s="18"/>
      <c r="BA51" s="70"/>
      <c r="BB51" s="280"/>
      <c r="BC51" s="10"/>
      <c r="BD51" s="406"/>
      <c r="BE51" s="73"/>
      <c r="BF51" s="73"/>
      <c r="BG51" s="18"/>
      <c r="BH51" s="18"/>
      <c r="BI51" s="70"/>
      <c r="BJ51" s="280"/>
      <c r="BK51" s="10"/>
      <c r="BL51" s="406"/>
      <c r="BM51" s="73"/>
      <c r="BN51" s="73"/>
      <c r="BO51" s="18"/>
      <c r="BP51" s="18"/>
      <c r="BQ51" s="70"/>
      <c r="BR51" s="280"/>
      <c r="BS51" s="10"/>
      <c r="BT51" s="406"/>
      <c r="BU51" s="73"/>
      <c r="BV51" s="73"/>
      <c r="BW51" s="18"/>
      <c r="BX51" s="18"/>
      <c r="BY51" s="70"/>
      <c r="BZ51" s="280"/>
      <c r="CA51" s="10"/>
      <c r="CB51" s="406"/>
      <c r="CC51" s="73"/>
      <c r="CD51" s="73"/>
      <c r="CE51" s="18"/>
      <c r="CF51" s="18"/>
      <c r="CG51" s="70"/>
      <c r="CH51" s="280"/>
      <c r="CI51" s="10"/>
      <c r="CJ51" s="406"/>
      <c r="CK51" s="73"/>
      <c r="CL51" s="73"/>
      <c r="CM51" s="18"/>
      <c r="CN51" s="18"/>
      <c r="CO51" s="70"/>
      <c r="CP51" s="280"/>
      <c r="CQ51" s="10"/>
      <c r="CR51" s="406"/>
      <c r="CS51" s="73"/>
      <c r="CT51" s="73"/>
      <c r="CU51" s="18"/>
      <c r="CV51" s="18"/>
      <c r="CW51" s="70"/>
      <c r="CX51" s="280"/>
      <c r="CY51" s="10"/>
      <c r="CZ51" s="406"/>
      <c r="DA51" s="70"/>
      <c r="DB51" s="70"/>
      <c r="DC51" s="70"/>
      <c r="DD51" s="73"/>
      <c r="DE51" s="19"/>
      <c r="DF51" s="19"/>
      <c r="DG51" s="19"/>
      <c r="DH51" s="280"/>
    </row>
    <row r="52" spans="1:112" ht="14.1" customHeight="1">
      <c r="A52" s="287"/>
      <c r="B52" s="288" t="s">
        <v>429</v>
      </c>
      <c r="C52" s="10"/>
      <c r="D52" s="406"/>
      <c r="E52" s="70"/>
      <c r="F52" s="18"/>
      <c r="G52" s="70"/>
      <c r="H52" s="280"/>
      <c r="I52" s="10"/>
      <c r="J52" s="406"/>
      <c r="K52" s="70"/>
      <c r="L52" s="18"/>
      <c r="M52" s="70"/>
      <c r="N52" s="280"/>
      <c r="O52" s="10"/>
      <c r="P52" s="406"/>
      <c r="Q52" s="70"/>
      <c r="R52" s="70"/>
      <c r="S52" s="18"/>
      <c r="T52" s="18"/>
      <c r="U52" s="70"/>
      <c r="V52" s="280"/>
      <c r="W52" s="10"/>
      <c r="X52" s="406"/>
      <c r="Y52" s="70"/>
      <c r="Z52" s="70"/>
      <c r="AA52" s="18"/>
      <c r="AB52" s="18"/>
      <c r="AC52" s="70"/>
      <c r="AD52" s="280"/>
      <c r="AE52" s="10"/>
      <c r="AF52" s="406"/>
      <c r="AG52" s="70"/>
      <c r="AH52" s="70"/>
      <c r="AI52" s="18"/>
      <c r="AJ52" s="18"/>
      <c r="AK52" s="70"/>
      <c r="AL52" s="280"/>
      <c r="AM52" s="10"/>
      <c r="AN52" s="406"/>
      <c r="AO52" s="70"/>
      <c r="AP52" s="70"/>
      <c r="AQ52" s="18"/>
      <c r="AR52" s="18"/>
      <c r="AS52" s="70"/>
      <c r="AT52" s="280"/>
      <c r="AU52" s="10"/>
      <c r="AV52" s="406"/>
      <c r="AW52" s="70"/>
      <c r="AX52" s="70"/>
      <c r="AY52" s="18"/>
      <c r="AZ52" s="18"/>
      <c r="BA52" s="70"/>
      <c r="BB52" s="280"/>
      <c r="BC52" s="10"/>
      <c r="BD52" s="406"/>
      <c r="BE52" s="70"/>
      <c r="BF52" s="70"/>
      <c r="BG52" s="18"/>
      <c r="BH52" s="18"/>
      <c r="BI52" s="70"/>
      <c r="BJ52" s="280"/>
      <c r="BK52" s="10"/>
      <c r="BL52" s="406"/>
      <c r="BM52" s="70"/>
      <c r="BN52" s="70"/>
      <c r="BO52" s="18"/>
      <c r="BP52" s="18"/>
      <c r="BQ52" s="70"/>
      <c r="BR52" s="280"/>
      <c r="BS52" s="10"/>
      <c r="BT52" s="406"/>
      <c r="BU52" s="70"/>
      <c r="BV52" s="70"/>
      <c r="BW52" s="18"/>
      <c r="BX52" s="18"/>
      <c r="BY52" s="70"/>
      <c r="BZ52" s="280"/>
      <c r="CA52" s="10"/>
      <c r="CB52" s="406"/>
      <c r="CC52" s="70"/>
      <c r="CD52" s="70"/>
      <c r="CE52" s="18"/>
      <c r="CF52" s="18"/>
      <c r="CG52" s="70"/>
      <c r="CH52" s="280"/>
      <c r="CI52" s="10"/>
      <c r="CJ52" s="406"/>
      <c r="CK52" s="70"/>
      <c r="CL52" s="70"/>
      <c r="CM52" s="18"/>
      <c r="CN52" s="18"/>
      <c r="CO52" s="70"/>
      <c r="CP52" s="280"/>
      <c r="CQ52" s="10"/>
      <c r="CR52" s="406"/>
      <c r="CS52" s="70"/>
      <c r="CT52" s="70"/>
      <c r="CU52" s="18"/>
      <c r="CV52" s="18"/>
      <c r="CW52" s="70"/>
      <c r="CX52" s="280"/>
      <c r="CY52" s="10"/>
      <c r="CZ52" s="406"/>
      <c r="DA52" s="70"/>
      <c r="DB52" s="70"/>
      <c r="DC52" s="70"/>
      <c r="DD52" s="70"/>
      <c r="DE52" s="19"/>
      <c r="DF52" s="19"/>
      <c r="DG52" s="19"/>
      <c r="DH52" s="280"/>
    </row>
    <row r="53" spans="1:112" s="17" customFormat="1" ht="14.1" customHeight="1">
      <c r="A53" s="290"/>
      <c r="B53" s="291" t="s">
        <v>430</v>
      </c>
      <c r="C53" s="14"/>
      <c r="D53" s="400"/>
      <c r="E53" s="71"/>
      <c r="F53" s="15"/>
      <c r="G53" s="71"/>
      <c r="H53" s="226"/>
      <c r="I53" s="14"/>
      <c r="J53" s="400"/>
      <c r="K53" s="71"/>
      <c r="L53" s="15"/>
      <c r="M53" s="71"/>
      <c r="N53" s="226"/>
      <c r="O53" s="14"/>
      <c r="P53" s="400"/>
      <c r="Q53" s="71"/>
      <c r="R53" s="71"/>
      <c r="S53" s="15"/>
      <c r="T53" s="15"/>
      <c r="U53" s="71"/>
      <c r="V53" s="226"/>
      <c r="W53" s="14"/>
      <c r="X53" s="400"/>
      <c r="Y53" s="71"/>
      <c r="Z53" s="71"/>
      <c r="AA53" s="15"/>
      <c r="AB53" s="15"/>
      <c r="AC53" s="71"/>
      <c r="AD53" s="226"/>
      <c r="AE53" s="14"/>
      <c r="AF53" s="400"/>
      <c r="AG53" s="71"/>
      <c r="AH53" s="71"/>
      <c r="AI53" s="15"/>
      <c r="AJ53" s="15"/>
      <c r="AK53" s="71"/>
      <c r="AL53" s="226"/>
      <c r="AM53" s="14"/>
      <c r="AN53" s="400"/>
      <c r="AO53" s="71"/>
      <c r="AP53" s="71"/>
      <c r="AQ53" s="15"/>
      <c r="AR53" s="15"/>
      <c r="AS53" s="71"/>
      <c r="AT53" s="226"/>
      <c r="AU53" s="14"/>
      <c r="AV53" s="400"/>
      <c r="AW53" s="71"/>
      <c r="AX53" s="71"/>
      <c r="AY53" s="15"/>
      <c r="AZ53" s="15"/>
      <c r="BA53" s="71"/>
      <c r="BB53" s="226"/>
      <c r="BC53" s="14"/>
      <c r="BD53" s="400"/>
      <c r="BE53" s="71"/>
      <c r="BF53" s="71"/>
      <c r="BG53" s="15"/>
      <c r="BH53" s="15"/>
      <c r="BI53" s="71"/>
      <c r="BJ53" s="226"/>
      <c r="BK53" s="14"/>
      <c r="BL53" s="400"/>
      <c r="BM53" s="71"/>
      <c r="BN53" s="71"/>
      <c r="BO53" s="15"/>
      <c r="BP53" s="15"/>
      <c r="BQ53" s="71"/>
      <c r="BR53" s="226"/>
      <c r="BS53" s="14"/>
      <c r="BT53" s="400"/>
      <c r="BU53" s="71"/>
      <c r="BV53" s="71"/>
      <c r="BW53" s="15"/>
      <c r="BX53" s="15"/>
      <c r="BY53" s="71"/>
      <c r="BZ53" s="226"/>
      <c r="CA53" s="14"/>
      <c r="CB53" s="400"/>
      <c r="CC53" s="71"/>
      <c r="CD53" s="71"/>
      <c r="CE53" s="15"/>
      <c r="CF53" s="15"/>
      <c r="CG53" s="71"/>
      <c r="CH53" s="226"/>
      <c r="CI53" s="14"/>
      <c r="CJ53" s="400"/>
      <c r="CK53" s="71"/>
      <c r="CL53" s="71"/>
      <c r="CM53" s="15"/>
      <c r="CN53" s="15"/>
      <c r="CO53" s="71"/>
      <c r="CP53" s="226"/>
      <c r="CQ53" s="14"/>
      <c r="CR53" s="400"/>
      <c r="CS53" s="71"/>
      <c r="CT53" s="71"/>
      <c r="CU53" s="15"/>
      <c r="CV53" s="15"/>
      <c r="CW53" s="71"/>
      <c r="CX53" s="226"/>
      <c r="CY53" s="14"/>
      <c r="CZ53" s="400"/>
      <c r="DA53" s="71"/>
      <c r="DB53" s="71"/>
      <c r="DC53" s="71"/>
      <c r="DD53" s="71"/>
      <c r="DE53" s="515"/>
      <c r="DF53" s="515"/>
      <c r="DG53" s="515"/>
      <c r="DH53" s="226"/>
    </row>
    <row r="54" spans="1:112" s="3" customFormat="1" ht="14.1" customHeight="1">
      <c r="A54" s="204"/>
      <c r="B54" s="205" t="s">
        <v>433</v>
      </c>
      <c r="C54" s="6"/>
      <c r="D54" s="407"/>
      <c r="E54" s="314"/>
      <c r="F54" s="315"/>
      <c r="G54" s="314"/>
      <c r="H54" s="312"/>
      <c r="I54" s="6"/>
      <c r="J54" s="407"/>
      <c r="K54" s="314"/>
      <c r="L54" s="315"/>
      <c r="M54" s="314"/>
      <c r="N54" s="312"/>
      <c r="O54" s="6"/>
      <c r="P54" s="407"/>
      <c r="Q54" s="314"/>
      <c r="R54" s="314"/>
      <c r="S54" s="315"/>
      <c r="T54" s="315"/>
      <c r="U54" s="314"/>
      <c r="V54" s="312"/>
      <c r="W54" s="6"/>
      <c r="X54" s="407"/>
      <c r="Y54" s="314"/>
      <c r="Z54" s="314"/>
      <c r="AA54" s="315"/>
      <c r="AB54" s="315"/>
      <c r="AC54" s="314"/>
      <c r="AD54" s="312"/>
      <c r="AE54" s="6"/>
      <c r="AF54" s="407"/>
      <c r="AG54" s="314"/>
      <c r="AH54" s="314"/>
      <c r="AI54" s="315"/>
      <c r="AJ54" s="315"/>
      <c r="AK54" s="314"/>
      <c r="AL54" s="312"/>
      <c r="AM54" s="6"/>
      <c r="AN54" s="407"/>
      <c r="AO54" s="314"/>
      <c r="AP54" s="314"/>
      <c r="AQ54" s="315"/>
      <c r="AR54" s="315"/>
      <c r="AS54" s="314"/>
      <c r="AT54" s="312"/>
      <c r="AU54" s="6"/>
      <c r="AV54" s="407"/>
      <c r="AW54" s="314"/>
      <c r="AX54" s="314"/>
      <c r="AY54" s="315"/>
      <c r="AZ54" s="315"/>
      <c r="BA54" s="314"/>
      <c r="BB54" s="312"/>
      <c r="BC54" s="6"/>
      <c r="BD54" s="407"/>
      <c r="BE54" s="314"/>
      <c r="BF54" s="314"/>
      <c r="BG54" s="315"/>
      <c r="BH54" s="315"/>
      <c r="BI54" s="314"/>
      <c r="BJ54" s="312"/>
      <c r="BK54" s="6"/>
      <c r="BL54" s="407"/>
      <c r="BM54" s="314"/>
      <c r="BN54" s="314"/>
      <c r="BO54" s="315"/>
      <c r="BP54" s="315"/>
      <c r="BQ54" s="314"/>
      <c r="BR54" s="312"/>
      <c r="BS54" s="6"/>
      <c r="BT54" s="407"/>
      <c r="BU54" s="314"/>
      <c r="BV54" s="314"/>
      <c r="BW54" s="315"/>
      <c r="BX54" s="315"/>
      <c r="BY54" s="314"/>
      <c r="BZ54" s="312"/>
      <c r="CA54" s="6"/>
      <c r="CB54" s="407"/>
      <c r="CC54" s="314"/>
      <c r="CD54" s="314"/>
      <c r="CE54" s="315"/>
      <c r="CF54" s="315"/>
      <c r="CG54" s="314"/>
      <c r="CH54" s="312"/>
      <c r="CI54" s="6"/>
      <c r="CJ54" s="407"/>
      <c r="CK54" s="314"/>
      <c r="CL54" s="314"/>
      <c r="CM54" s="315"/>
      <c r="CN54" s="315"/>
      <c r="CO54" s="314"/>
      <c r="CP54" s="312"/>
      <c r="CQ54" s="6"/>
      <c r="CR54" s="407"/>
      <c r="CS54" s="314"/>
      <c r="CT54" s="314"/>
      <c r="CU54" s="315"/>
      <c r="CV54" s="315"/>
      <c r="CW54" s="314"/>
      <c r="CX54" s="312"/>
      <c r="CY54" s="6"/>
      <c r="CZ54" s="407"/>
      <c r="DA54" s="314"/>
      <c r="DB54" s="314"/>
      <c r="DC54" s="314"/>
      <c r="DD54" s="313"/>
      <c r="DE54" s="516"/>
      <c r="DF54" s="516"/>
      <c r="DG54" s="516"/>
      <c r="DH54" s="312"/>
    </row>
    <row r="55" spans="1:112" ht="8.25" customHeight="1">
      <c r="F55" s="21"/>
      <c r="G55" s="75"/>
      <c r="H55" s="75"/>
      <c r="L55" s="21"/>
      <c r="M55" s="75"/>
      <c r="N55" s="75"/>
      <c r="S55" s="21"/>
      <c r="T55" s="21"/>
      <c r="U55" s="75"/>
      <c r="V55" s="75"/>
      <c r="AA55" s="21"/>
      <c r="AB55" s="21"/>
      <c r="AC55" s="75"/>
      <c r="AD55" s="75"/>
      <c r="AI55" s="21"/>
      <c r="AJ55" s="21"/>
      <c r="AK55" s="75"/>
      <c r="AL55" s="75"/>
      <c r="AQ55" s="21"/>
      <c r="AR55" s="21"/>
      <c r="AS55" s="75"/>
      <c r="AT55" s="75"/>
      <c r="AY55" s="21"/>
      <c r="AZ55" s="21"/>
      <c r="BA55" s="75"/>
      <c r="BB55" s="75"/>
      <c r="BG55" s="21"/>
      <c r="BH55" s="21"/>
      <c r="BI55" s="75"/>
      <c r="BJ55" s="75"/>
      <c r="BO55" s="21"/>
      <c r="BP55" s="21"/>
      <c r="BQ55" s="75"/>
      <c r="BR55" s="75"/>
      <c r="BW55" s="21"/>
      <c r="BX55" s="21"/>
      <c r="BY55" s="75"/>
      <c r="BZ55" s="75"/>
      <c r="CE55" s="21"/>
      <c r="CF55" s="21"/>
      <c r="CG55" s="75"/>
      <c r="CH55" s="75"/>
      <c r="CM55" s="21"/>
      <c r="CN55" s="21"/>
      <c r="CO55" s="75"/>
      <c r="CP55" s="75"/>
      <c r="CS55" s="519"/>
      <c r="CT55" s="519"/>
      <c r="CU55" s="21"/>
      <c r="CV55" s="21"/>
      <c r="CW55" s="75"/>
      <c r="CX55" s="75"/>
    </row>
    <row r="57" spans="1:112" ht="12.75" customHeight="1">
      <c r="BR57" s="78"/>
      <c r="BS57" s="78"/>
      <c r="BT57" s="78"/>
      <c r="BU57" s="78"/>
      <c r="BV57" s="78"/>
      <c r="BW57" s="78"/>
      <c r="BX57" s="78"/>
      <c r="BY57" s="78"/>
      <c r="BZ57" s="78"/>
      <c r="CB57" s="78"/>
      <c r="CC57" s="78"/>
      <c r="CD57" s="78"/>
      <c r="CE57" s="78"/>
      <c r="CF57" s="78"/>
      <c r="CG57" s="78"/>
      <c r="CH57" s="78"/>
      <c r="CJ57" s="78"/>
      <c r="CK57" s="78"/>
      <c r="CL57" s="78"/>
      <c r="CM57" s="78"/>
      <c r="CN57" s="78"/>
      <c r="CO57" s="78"/>
      <c r="CP57" s="78"/>
      <c r="CR57" s="568"/>
    </row>
    <row r="58" spans="1:112" ht="12.75" customHeight="1">
      <c r="BR58" s="78"/>
      <c r="BS58" s="78"/>
      <c r="BT58" s="78"/>
      <c r="BU58" s="78"/>
      <c r="BV58" s="78"/>
      <c r="BW58" s="78"/>
      <c r="BX58" s="78"/>
      <c r="BY58" s="78"/>
      <c r="BZ58" s="78"/>
      <c r="CB58" s="78"/>
      <c r="CC58" s="78"/>
      <c r="CD58" s="78"/>
      <c r="CE58" s="78"/>
      <c r="CF58" s="78"/>
      <c r="CG58" s="78"/>
      <c r="CH58" s="78"/>
      <c r="CJ58" s="78"/>
      <c r="CK58" s="78"/>
      <c r="CL58" s="78"/>
      <c r="CM58" s="78"/>
      <c r="CN58" s="78"/>
      <c r="CO58" s="78"/>
      <c r="CP58" s="78"/>
    </row>
    <row r="59" spans="1:112" ht="12.75" customHeight="1">
      <c r="BR59" s="78"/>
      <c r="BS59" s="78"/>
      <c r="BT59" s="78"/>
      <c r="BU59" s="78"/>
      <c r="BV59" s="78"/>
      <c r="BW59" s="78"/>
      <c r="BX59" s="78"/>
      <c r="BY59" s="78"/>
      <c r="BZ59" s="78"/>
      <c r="CB59" s="78"/>
      <c r="CC59" s="78"/>
      <c r="CD59" s="78"/>
      <c r="CE59" s="78"/>
      <c r="CF59" s="78"/>
      <c r="CG59" s="78"/>
      <c r="CH59" s="78"/>
      <c r="CJ59" s="78"/>
      <c r="CK59" s="78"/>
      <c r="CL59" s="78"/>
      <c r="CM59" s="78"/>
      <c r="CN59" s="78"/>
      <c r="CO59" s="78"/>
      <c r="CP59" s="78"/>
    </row>
    <row r="60" spans="1:112" ht="12.75" customHeight="1">
      <c r="BR60" s="78"/>
      <c r="BS60" s="78"/>
      <c r="BT60" s="78"/>
      <c r="BU60" s="78"/>
      <c r="BV60" s="78"/>
      <c r="BW60" s="78"/>
      <c r="BX60" s="78"/>
      <c r="BY60" s="78"/>
      <c r="BZ60" s="78"/>
      <c r="CB60" s="78"/>
      <c r="CC60" s="78"/>
      <c r="CD60" s="78"/>
      <c r="CE60" s="78"/>
      <c r="CF60" s="78"/>
      <c r="CG60" s="78"/>
      <c r="CH60" s="78"/>
      <c r="CJ60" s="78"/>
      <c r="CK60" s="78"/>
      <c r="CL60" s="78"/>
      <c r="CM60" s="78"/>
      <c r="CN60" s="78"/>
      <c r="CO60" s="78"/>
      <c r="CP60" s="78"/>
    </row>
  </sheetData>
  <mergeCells count="14">
    <mergeCell ref="CZ5:DH5"/>
    <mergeCell ref="CR5:CX5"/>
    <mergeCell ref="D5:H5"/>
    <mergeCell ref="J5:N5"/>
    <mergeCell ref="P5:V5"/>
    <mergeCell ref="X5:AD5"/>
    <mergeCell ref="AF5:AL5"/>
    <mergeCell ref="AN5:AT5"/>
    <mergeCell ref="AV5:BB5"/>
    <mergeCell ref="BD5:BJ5"/>
    <mergeCell ref="BL5:BR5"/>
    <mergeCell ref="BT5:BZ5"/>
    <mergeCell ref="CB5:CH5"/>
    <mergeCell ref="CJ5:CP5"/>
  </mergeCells>
  <printOptions horizontalCentered="1"/>
  <pageMargins left="0.19685039370078741" right="0.19685039370078741" top="0.19685039370078741" bottom="0.51181102362204722" header="0.51181102362204722" footer="0.11811023622047245"/>
  <pageSetup paperSize="9" scale="73" orientation="landscape" horizontalDpi="300" verticalDpi="300" r:id="rId1"/>
  <headerFooter alignWithMargins="0">
    <oddFooter xml:space="preserve">&amp;LOnatel&amp;C&amp;P/&amp;N&amp;RTBG &amp;D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I65"/>
  <sheetViews>
    <sheetView showGridLines="0" view="pageBreakPreview" zoomScale="80" zoomScaleNormal="85" zoomScaleSheetLayoutView="80" workbookViewId="0">
      <pane xSplit="2" ySplit="5" topLeftCell="F6" activePane="bottomRight" state="frozen"/>
      <selection pane="bottomRight" activeCell="CW21" sqref="CW21"/>
      <selection pane="bottomLeft" activeCell="A2" sqref="A2"/>
      <selection pane="topRight" activeCell="A2" sqref="A2"/>
    </sheetView>
  </sheetViews>
  <sheetFormatPr defaultColWidth="11.42578125" defaultRowHeight="12.75" outlineLevelCol="1"/>
  <cols>
    <col min="1" max="1" width="2.140625" customWidth="1"/>
    <col min="2" max="2" width="26.140625" customWidth="1"/>
    <col min="3" max="3" width="1.140625" customWidth="1"/>
    <col min="4" max="8" width="10.42578125" customWidth="1"/>
    <col min="9" max="9" width="1.140625" customWidth="1"/>
    <col min="10" max="14" width="10.42578125" hidden="1" customWidth="1" outlineLevel="1"/>
    <col min="15" max="15" width="1" hidden="1" customWidth="1" outlineLevel="1"/>
    <col min="16" max="17" width="10.42578125" hidden="1" customWidth="1" outlineLevel="1"/>
    <col min="18" max="18" width="8.5703125" hidden="1" customWidth="1" outlineLevel="1"/>
    <col min="19" max="19" width="10.42578125" hidden="1" customWidth="1" outlineLevel="1"/>
    <col min="20" max="20" width="8.5703125" hidden="1" customWidth="1" outlineLevel="1"/>
    <col min="21" max="22" width="10.42578125" hidden="1" customWidth="1" outlineLevel="1"/>
    <col min="23" max="23" width="1.140625" hidden="1" customWidth="1" outlineLevel="1"/>
    <col min="24" max="25" width="10.42578125" hidden="1" customWidth="1" outlineLevel="1"/>
    <col min="26" max="26" width="8.5703125" hidden="1" customWidth="1" outlineLevel="1"/>
    <col min="27" max="27" width="10.42578125" hidden="1" customWidth="1" outlineLevel="1"/>
    <col min="28" max="28" width="8.5703125" hidden="1" customWidth="1" outlineLevel="1"/>
    <col min="29" max="30" width="10.42578125" hidden="1" customWidth="1" outlineLevel="1"/>
    <col min="31" max="31" width="1.42578125" hidden="1" customWidth="1" outlineLevel="1"/>
    <col min="32" max="33" width="10.42578125" hidden="1" customWidth="1" outlineLevel="1"/>
    <col min="34" max="34" width="8.5703125" hidden="1" customWidth="1" outlineLevel="1"/>
    <col min="35" max="35" width="10.42578125" hidden="1" customWidth="1" outlineLevel="1"/>
    <col min="36" max="36" width="8.5703125" hidden="1" customWidth="1" outlineLevel="1"/>
    <col min="37" max="38" width="10.42578125" hidden="1" customWidth="1" outlineLevel="1"/>
    <col min="39" max="39" width="1.42578125" hidden="1" customWidth="1" outlineLevel="1" collapsed="1"/>
    <col min="40" max="41" width="10.42578125" hidden="1" customWidth="1" outlineLevel="1"/>
    <col min="42" max="42" width="8.5703125" hidden="1" customWidth="1" outlineLevel="1"/>
    <col min="43" max="43" width="10.42578125" hidden="1" customWidth="1" outlineLevel="1"/>
    <col min="44" max="44" width="8.5703125" hidden="1" customWidth="1" outlineLevel="1"/>
    <col min="45" max="46" width="10.42578125" hidden="1" customWidth="1" outlineLevel="1"/>
    <col min="47" max="47" width="1.42578125" hidden="1" customWidth="1" outlineLevel="1" collapsed="1"/>
    <col min="48" max="49" width="10.42578125" hidden="1" customWidth="1" outlineLevel="1"/>
    <col min="50" max="50" width="8.5703125" hidden="1" customWidth="1" outlineLevel="1"/>
    <col min="51" max="51" width="10.42578125" hidden="1" customWidth="1" outlineLevel="1"/>
    <col min="52" max="52" width="8.5703125" hidden="1" customWidth="1" outlineLevel="1"/>
    <col min="53" max="54" width="10.42578125" hidden="1" customWidth="1" outlineLevel="1"/>
    <col min="55" max="55" width="1.140625" hidden="1" customWidth="1" outlineLevel="1"/>
    <col min="56" max="57" width="10.42578125" hidden="1" customWidth="1" outlineLevel="1"/>
    <col min="58" max="58" width="8.5703125" hidden="1" customWidth="1" outlineLevel="1"/>
    <col min="59" max="59" width="10.42578125" hidden="1" customWidth="1" outlineLevel="1"/>
    <col min="60" max="60" width="8.5703125" hidden="1" customWidth="1" outlineLevel="1"/>
    <col min="61" max="62" width="10.42578125" hidden="1" customWidth="1" outlineLevel="1"/>
    <col min="63" max="63" width="1" hidden="1" customWidth="1" outlineLevel="1" collapsed="1"/>
    <col min="64" max="65" width="10.42578125" hidden="1" customWidth="1" outlineLevel="1"/>
    <col min="66" max="66" width="8.5703125" hidden="1" customWidth="1" outlineLevel="1"/>
    <col min="67" max="67" width="10.42578125" hidden="1" customWidth="1" outlineLevel="1"/>
    <col min="68" max="68" width="8.5703125" hidden="1" customWidth="1" outlineLevel="1"/>
    <col min="69" max="70" width="10.42578125" hidden="1" customWidth="1" outlineLevel="1"/>
    <col min="71" max="71" width="1.140625" hidden="1" customWidth="1" outlineLevel="1" collapsed="1"/>
    <col min="72" max="73" width="10.42578125" hidden="1" customWidth="1" outlineLevel="1"/>
    <col min="74" max="74" width="8.5703125" hidden="1" customWidth="1" outlineLevel="1"/>
    <col min="75" max="75" width="10.42578125" hidden="1" customWidth="1" outlineLevel="1"/>
    <col min="76" max="76" width="8.5703125" hidden="1" customWidth="1" outlineLevel="1"/>
    <col min="77" max="78" width="10.42578125" hidden="1" customWidth="1" outlineLevel="1"/>
    <col min="79" max="79" width="1.140625" hidden="1" customWidth="1" outlineLevel="1" collapsed="1"/>
    <col min="80" max="81" width="10.42578125" hidden="1" customWidth="1" outlineLevel="1"/>
    <col min="82" max="82" width="8.5703125" hidden="1" customWidth="1" outlineLevel="1"/>
    <col min="83" max="83" width="10.42578125" hidden="1" customWidth="1" outlineLevel="1"/>
    <col min="84" max="84" width="8.5703125" hidden="1" customWidth="1" outlineLevel="1"/>
    <col min="85" max="86" width="10.42578125" hidden="1" customWidth="1" outlineLevel="1"/>
    <col min="87" max="87" width="1.42578125" hidden="1" customWidth="1" outlineLevel="1" collapsed="1"/>
    <col min="88" max="89" width="10.42578125" hidden="1" customWidth="1" outlineLevel="1"/>
    <col min="90" max="90" width="8.5703125" hidden="1" customWidth="1" outlineLevel="1"/>
    <col min="91" max="91" width="10.42578125" hidden="1" customWidth="1" outlineLevel="1"/>
    <col min="92" max="92" width="8.5703125" hidden="1" customWidth="1" outlineLevel="1"/>
    <col min="93" max="94" width="10.42578125" hidden="1" customWidth="1" outlineLevel="1"/>
    <col min="95" max="95" width="1.5703125" hidden="1" customWidth="1" outlineLevel="1" collapsed="1"/>
    <col min="96" max="96" width="10" customWidth="1" collapsed="1"/>
    <col min="97" max="97" width="10" customWidth="1"/>
    <col min="98" max="98" width="10" hidden="1" customWidth="1" outlineLevel="1"/>
    <col min="99" max="99" width="10" customWidth="1" collapsed="1"/>
    <col min="100" max="100" width="10" hidden="1" customWidth="1" outlineLevel="1"/>
    <col min="101" max="101" width="10" customWidth="1" collapsed="1"/>
    <col min="102" max="102" width="10" customWidth="1"/>
    <col min="103" max="103" width="1.140625" customWidth="1"/>
    <col min="104" max="104" width="9.140625" customWidth="1"/>
    <col min="105" max="106" width="9.140625" hidden="1" customWidth="1" outlineLevel="1"/>
    <col min="107" max="107" width="9.140625" customWidth="1" collapsed="1"/>
    <col min="108" max="108" width="9.140625" customWidth="1"/>
    <col min="109" max="109" width="10.140625" customWidth="1"/>
    <col min="110" max="110" width="10.140625" hidden="1" customWidth="1" outlineLevel="1"/>
    <col min="111" max="111" width="9.140625" hidden="1" customWidth="1" outlineLevel="1"/>
    <col min="112" max="112" width="9.140625" hidden="1" customWidth="1" outlineLevel="1" collapsed="1"/>
    <col min="113" max="113" width="1" customWidth="1" collapsed="1"/>
  </cols>
  <sheetData>
    <row r="1" spans="1:113" ht="6.75" customHeight="1"/>
    <row r="2" spans="1:113" ht="21" thickBot="1">
      <c r="A2" s="187" t="s">
        <v>439</v>
      </c>
      <c r="B2" s="178"/>
      <c r="D2" s="178"/>
      <c r="E2" s="178"/>
      <c r="F2" s="178"/>
      <c r="G2" s="178"/>
      <c r="H2" s="178"/>
      <c r="J2" s="178"/>
      <c r="K2" s="178"/>
      <c r="L2" s="178"/>
      <c r="M2" s="178"/>
      <c r="N2" s="178"/>
      <c r="P2" s="178"/>
      <c r="Q2" s="178"/>
      <c r="R2" s="178"/>
      <c r="S2" s="178"/>
      <c r="T2" s="178"/>
      <c r="U2" s="178"/>
      <c r="V2" s="178"/>
      <c r="X2" s="178"/>
      <c r="Y2" s="178"/>
      <c r="Z2" s="178"/>
      <c r="AA2" s="178"/>
      <c r="AB2" s="178"/>
      <c r="AC2" s="178"/>
      <c r="AD2" s="178"/>
      <c r="AF2" s="178"/>
      <c r="AG2" s="178"/>
      <c r="AH2" s="178"/>
      <c r="AI2" s="178"/>
      <c r="AJ2" s="178"/>
      <c r="AK2" s="178"/>
      <c r="AL2" s="178"/>
      <c r="AN2" s="178"/>
      <c r="AO2" s="178"/>
      <c r="AP2" s="178"/>
      <c r="AQ2" s="178"/>
      <c r="AR2" s="178"/>
      <c r="AS2" s="178"/>
      <c r="AT2" s="178"/>
      <c r="AV2" s="178"/>
      <c r="AW2" s="178"/>
      <c r="AX2" s="178"/>
      <c r="AY2" s="178"/>
      <c r="AZ2" s="178"/>
      <c r="BA2" s="178"/>
      <c r="BB2" s="178"/>
      <c r="BD2" s="178"/>
      <c r="BE2" s="178"/>
      <c r="BF2" s="178"/>
      <c r="BG2" s="178"/>
      <c r="BH2" s="178"/>
      <c r="BI2" s="178"/>
      <c r="BJ2" s="178"/>
      <c r="BL2" s="178"/>
      <c r="BM2" s="178"/>
      <c r="BN2" s="178"/>
      <c r="BO2" s="178"/>
      <c r="BP2" s="178"/>
      <c r="BQ2" s="178"/>
      <c r="BR2" s="178"/>
      <c r="BT2" s="178"/>
      <c r="BU2" s="178"/>
      <c r="BV2" s="178"/>
      <c r="BW2" s="178"/>
      <c r="BX2" s="178"/>
      <c r="BY2" s="178"/>
      <c r="BZ2" s="178"/>
      <c r="CB2" s="178"/>
      <c r="CC2" s="178"/>
      <c r="CD2" s="178"/>
      <c r="CE2" s="178"/>
      <c r="CF2" s="178"/>
      <c r="CG2" s="178"/>
      <c r="CH2" s="178"/>
      <c r="CJ2" s="178"/>
      <c r="CK2" s="178"/>
      <c r="CL2" s="178"/>
      <c r="CM2" s="178"/>
      <c r="CN2" s="178"/>
      <c r="CO2" s="178"/>
      <c r="CP2" s="178"/>
      <c r="CR2" s="178"/>
      <c r="CS2" s="178"/>
      <c r="CT2" s="178"/>
      <c r="CU2" s="178"/>
      <c r="CV2" s="178"/>
      <c r="CW2" s="178"/>
      <c r="CX2" s="178"/>
      <c r="CZ2" s="178"/>
      <c r="DA2" s="178"/>
      <c r="DB2" s="178"/>
      <c r="DC2" s="178"/>
      <c r="DD2" s="178"/>
      <c r="DE2" s="178"/>
      <c r="DF2" s="178"/>
      <c r="DG2" s="178"/>
      <c r="DH2" s="178"/>
    </row>
    <row r="3" spans="1:113" ht="6.75" customHeight="1"/>
    <row r="4" spans="1:113" s="216" customFormat="1">
      <c r="D4" s="2188" t="s">
        <v>128</v>
      </c>
      <c r="E4" s="2188"/>
      <c r="F4" s="2188"/>
      <c r="G4" s="2188"/>
      <c r="H4" s="2188"/>
      <c r="J4" s="2188" t="s">
        <v>129</v>
      </c>
      <c r="K4" s="2188"/>
      <c r="L4" s="2188"/>
      <c r="M4" s="2188"/>
      <c r="N4" s="2188"/>
      <c r="P4" s="2188" t="s">
        <v>130</v>
      </c>
      <c r="Q4" s="2188"/>
      <c r="R4" s="2188"/>
      <c r="S4" s="2188"/>
      <c r="T4" s="2188"/>
      <c r="U4" s="2188"/>
      <c r="V4" s="2188"/>
      <c r="X4" s="2188" t="s">
        <v>131</v>
      </c>
      <c r="Y4" s="2188"/>
      <c r="Z4" s="2188"/>
      <c r="AA4" s="2188"/>
      <c r="AB4" s="2188"/>
      <c r="AC4" s="2188"/>
      <c r="AD4" s="2188"/>
      <c r="AF4" s="2188" t="s">
        <v>71</v>
      </c>
      <c r="AG4" s="2188"/>
      <c r="AH4" s="2188"/>
      <c r="AI4" s="2188"/>
      <c r="AJ4" s="2188"/>
      <c r="AK4" s="2188"/>
      <c r="AL4" s="2188"/>
      <c r="AN4" s="2188" t="s">
        <v>72</v>
      </c>
      <c r="AO4" s="2188"/>
      <c r="AP4" s="2188"/>
      <c r="AQ4" s="2188"/>
      <c r="AR4" s="2188"/>
      <c r="AS4" s="2188"/>
      <c r="AT4" s="2188"/>
      <c r="AV4" s="2188" t="s">
        <v>132</v>
      </c>
      <c r="AW4" s="2188"/>
      <c r="AX4" s="2188"/>
      <c r="AY4" s="2188"/>
      <c r="AZ4" s="2188"/>
      <c r="BA4" s="2188"/>
      <c r="BB4" s="2188"/>
      <c r="BD4" s="2188" t="s">
        <v>74</v>
      </c>
      <c r="BE4" s="2188"/>
      <c r="BF4" s="2188"/>
      <c r="BG4" s="2188"/>
      <c r="BH4" s="2188"/>
      <c r="BI4" s="2188"/>
      <c r="BJ4" s="2188"/>
      <c r="BL4" s="2188" t="s">
        <v>166</v>
      </c>
      <c r="BM4" s="2188"/>
      <c r="BN4" s="2188"/>
      <c r="BO4" s="2188"/>
      <c r="BP4" s="2188"/>
      <c r="BQ4" s="2188"/>
      <c r="BR4" s="2188"/>
      <c r="BT4" s="2188" t="s">
        <v>167</v>
      </c>
      <c r="BU4" s="2188"/>
      <c r="BV4" s="2188"/>
      <c r="BW4" s="2188"/>
      <c r="BX4" s="2188"/>
      <c r="BY4" s="2188"/>
      <c r="BZ4" s="2188"/>
      <c r="CB4" s="2188" t="s">
        <v>168</v>
      </c>
      <c r="CC4" s="2188"/>
      <c r="CD4" s="2188"/>
      <c r="CE4" s="2188"/>
      <c r="CF4" s="2188"/>
      <c r="CG4" s="2188"/>
      <c r="CH4" s="2188"/>
      <c r="CJ4" s="2188" t="s">
        <v>169</v>
      </c>
      <c r="CK4" s="2188"/>
      <c r="CL4" s="2188"/>
      <c r="CM4" s="2188"/>
      <c r="CN4" s="2188"/>
      <c r="CO4" s="2188"/>
      <c r="CP4" s="2188"/>
      <c r="CR4" s="2188" t="s">
        <v>421</v>
      </c>
      <c r="CS4" s="2188"/>
      <c r="CT4" s="2188"/>
      <c r="CU4" s="2188"/>
      <c r="CV4" s="2188"/>
      <c r="CW4" s="2188"/>
      <c r="CX4" s="2188"/>
      <c r="CZ4" s="2189" t="s">
        <v>79</v>
      </c>
      <c r="DA4" s="2189"/>
      <c r="DB4" s="2189"/>
      <c r="DC4" s="2189"/>
      <c r="DD4" s="2189"/>
      <c r="DE4" s="2189"/>
      <c r="DF4" s="2189"/>
      <c r="DG4" s="2189"/>
      <c r="DH4" s="2189"/>
    </row>
    <row r="5" spans="1:113" s="215" customFormat="1" ht="25.5">
      <c r="D5" s="219" t="s">
        <v>395</v>
      </c>
      <c r="E5" s="220" t="s">
        <v>396</v>
      </c>
      <c r="F5" s="220" t="s">
        <v>186</v>
      </c>
      <c r="G5" s="220" t="s">
        <v>398</v>
      </c>
      <c r="H5" s="221" t="s">
        <v>191</v>
      </c>
      <c r="J5" s="219" t="s">
        <v>395</v>
      </c>
      <c r="K5" s="220" t="s">
        <v>396</v>
      </c>
      <c r="L5" s="220" t="s">
        <v>186</v>
      </c>
      <c r="M5" s="220" t="s">
        <v>398</v>
      </c>
      <c r="N5" s="221" t="s">
        <v>191</v>
      </c>
      <c r="P5" s="219" t="s">
        <v>395</v>
      </c>
      <c r="Q5" s="220" t="s">
        <v>396</v>
      </c>
      <c r="R5" s="220" t="s">
        <v>399</v>
      </c>
      <c r="S5" s="220" t="s">
        <v>186</v>
      </c>
      <c r="T5" s="220" t="s">
        <v>187</v>
      </c>
      <c r="U5" s="220" t="s">
        <v>398</v>
      </c>
      <c r="V5" s="221" t="s">
        <v>191</v>
      </c>
      <c r="X5" s="219" t="s">
        <v>395</v>
      </c>
      <c r="Y5" s="220" t="s">
        <v>396</v>
      </c>
      <c r="Z5" s="220" t="s">
        <v>399</v>
      </c>
      <c r="AA5" s="220" t="s">
        <v>186</v>
      </c>
      <c r="AB5" s="220" t="s">
        <v>187</v>
      </c>
      <c r="AC5" s="220" t="s">
        <v>398</v>
      </c>
      <c r="AD5" s="221" t="s">
        <v>191</v>
      </c>
      <c r="AF5" s="219" t="s">
        <v>395</v>
      </c>
      <c r="AG5" s="220" t="s">
        <v>396</v>
      </c>
      <c r="AH5" s="220" t="s">
        <v>399</v>
      </c>
      <c r="AI5" s="220" t="s">
        <v>186</v>
      </c>
      <c r="AJ5" s="220" t="s">
        <v>187</v>
      </c>
      <c r="AK5" s="220" t="s">
        <v>398</v>
      </c>
      <c r="AL5" s="221" t="s">
        <v>191</v>
      </c>
      <c r="AN5" s="219" t="s">
        <v>395</v>
      </c>
      <c r="AO5" s="220" t="s">
        <v>396</v>
      </c>
      <c r="AP5" s="220" t="s">
        <v>400</v>
      </c>
      <c r="AQ5" s="220" t="s">
        <v>186</v>
      </c>
      <c r="AR5" s="220" t="s">
        <v>188</v>
      </c>
      <c r="AS5" s="220" t="s">
        <v>398</v>
      </c>
      <c r="AT5" s="221" t="s">
        <v>191</v>
      </c>
      <c r="AV5" s="219" t="s">
        <v>395</v>
      </c>
      <c r="AW5" s="220" t="s">
        <v>396</v>
      </c>
      <c r="AX5" s="220" t="s">
        <v>400</v>
      </c>
      <c r="AY5" s="220" t="s">
        <v>186</v>
      </c>
      <c r="AZ5" s="220" t="s">
        <v>188</v>
      </c>
      <c r="BA5" s="220" t="s">
        <v>398</v>
      </c>
      <c r="BB5" s="221" t="s">
        <v>191</v>
      </c>
      <c r="BD5" s="219" t="s">
        <v>395</v>
      </c>
      <c r="BE5" s="220" t="s">
        <v>396</v>
      </c>
      <c r="BF5" s="220" t="s">
        <v>400</v>
      </c>
      <c r="BG5" s="220" t="s">
        <v>186</v>
      </c>
      <c r="BH5" s="220" t="s">
        <v>188</v>
      </c>
      <c r="BI5" s="220" t="s">
        <v>398</v>
      </c>
      <c r="BJ5" s="221" t="s">
        <v>191</v>
      </c>
      <c r="BL5" s="219" t="s">
        <v>395</v>
      </c>
      <c r="BM5" s="220" t="s">
        <v>396</v>
      </c>
      <c r="BN5" s="220" t="s">
        <v>401</v>
      </c>
      <c r="BO5" s="220" t="s">
        <v>186</v>
      </c>
      <c r="BP5" s="220" t="s">
        <v>189</v>
      </c>
      <c r="BQ5" s="220" t="s">
        <v>398</v>
      </c>
      <c r="BR5" s="221" t="s">
        <v>191</v>
      </c>
      <c r="BT5" s="219" t="s">
        <v>395</v>
      </c>
      <c r="BU5" s="220" t="s">
        <v>396</v>
      </c>
      <c r="BV5" s="220" t="s">
        <v>401</v>
      </c>
      <c r="BW5" s="220" t="s">
        <v>186</v>
      </c>
      <c r="BX5" s="220" t="s">
        <v>189</v>
      </c>
      <c r="BY5" s="220" t="s">
        <v>398</v>
      </c>
      <c r="BZ5" s="221" t="s">
        <v>191</v>
      </c>
      <c r="CB5" s="219" t="s">
        <v>395</v>
      </c>
      <c r="CC5" s="220" t="s">
        <v>396</v>
      </c>
      <c r="CD5" s="220" t="s">
        <v>401</v>
      </c>
      <c r="CE5" s="220" t="s">
        <v>186</v>
      </c>
      <c r="CF5" s="220" t="s">
        <v>189</v>
      </c>
      <c r="CG5" s="220" t="s">
        <v>398</v>
      </c>
      <c r="CH5" s="221" t="s">
        <v>191</v>
      </c>
      <c r="CJ5" s="219" t="s">
        <v>395</v>
      </c>
      <c r="CK5" s="220" t="s">
        <v>396</v>
      </c>
      <c r="CL5" s="220" t="s">
        <v>401</v>
      </c>
      <c r="CM5" s="220" t="s">
        <v>186</v>
      </c>
      <c r="CN5" s="220" t="s">
        <v>189</v>
      </c>
      <c r="CO5" s="220" t="s">
        <v>398</v>
      </c>
      <c r="CP5" s="221" t="s">
        <v>191</v>
      </c>
      <c r="CR5" s="219" t="s">
        <v>395</v>
      </c>
      <c r="CS5" s="220" t="s">
        <v>396</v>
      </c>
      <c r="CT5" s="220" t="s">
        <v>401</v>
      </c>
      <c r="CU5" s="220" t="s">
        <v>186</v>
      </c>
      <c r="CV5" s="220" t="s">
        <v>189</v>
      </c>
      <c r="CW5" s="220" t="s">
        <v>398</v>
      </c>
      <c r="CX5" s="221" t="s">
        <v>191</v>
      </c>
      <c r="CZ5" s="219" t="s">
        <v>396</v>
      </c>
      <c r="DA5" s="220" t="s">
        <v>399</v>
      </c>
      <c r="DB5" s="220" t="s">
        <v>400</v>
      </c>
      <c r="DC5" s="220" t="s">
        <v>401</v>
      </c>
      <c r="DD5" s="220" t="s">
        <v>398</v>
      </c>
      <c r="DE5" s="220" t="s">
        <v>409</v>
      </c>
      <c r="DF5" s="220" t="s">
        <v>410</v>
      </c>
      <c r="DG5" s="220" t="s">
        <v>411</v>
      </c>
      <c r="DH5" s="221" t="s">
        <v>412</v>
      </c>
      <c r="DI5" s="620"/>
    </row>
    <row r="6" spans="1:113" ht="4.5" customHeight="1">
      <c r="D6" s="11"/>
      <c r="E6" s="11"/>
      <c r="F6" s="11"/>
      <c r="G6" s="11"/>
      <c r="H6" s="11"/>
      <c r="J6" s="11"/>
      <c r="K6" s="11"/>
      <c r="L6" s="11"/>
      <c r="M6" s="11"/>
      <c r="N6" s="11"/>
      <c r="P6" s="11"/>
      <c r="Q6" s="11"/>
      <c r="R6" s="11"/>
      <c r="S6" s="11"/>
      <c r="T6" s="11"/>
      <c r="U6" s="11"/>
      <c r="V6" s="11"/>
      <c r="X6" s="11"/>
      <c r="Y6" s="11"/>
      <c r="Z6" s="11"/>
      <c r="AA6" s="11"/>
      <c r="AB6" s="11"/>
      <c r="AC6" s="11"/>
      <c r="AD6" s="11"/>
      <c r="AF6" s="11"/>
      <c r="AG6" s="11"/>
      <c r="AH6" s="11"/>
      <c r="AI6" s="11"/>
      <c r="AJ6" s="11"/>
      <c r="AK6" s="11"/>
      <c r="AL6" s="11"/>
      <c r="AN6" s="11"/>
      <c r="AO6" s="11"/>
      <c r="AP6" s="11"/>
      <c r="AQ6" s="11"/>
      <c r="AR6" s="11"/>
      <c r="AS6" s="11"/>
      <c r="AT6" s="11"/>
      <c r="AV6" s="11"/>
      <c r="AW6" s="11"/>
      <c r="AX6" s="11"/>
      <c r="AY6" s="11"/>
      <c r="AZ6" s="11"/>
      <c r="BA6" s="11"/>
      <c r="BB6" s="11"/>
      <c r="BD6" s="11"/>
      <c r="BE6" s="11"/>
      <c r="BF6" s="11"/>
      <c r="BG6" s="11"/>
      <c r="BH6" s="11"/>
      <c r="BI6" s="11"/>
      <c r="BJ6" s="11"/>
      <c r="BL6" s="11"/>
      <c r="BM6" s="11"/>
      <c r="BN6" s="11"/>
      <c r="BO6" s="11"/>
      <c r="BP6" s="11"/>
      <c r="BQ6" s="11"/>
      <c r="BR6" s="11"/>
      <c r="BT6" s="11"/>
      <c r="BU6" s="11"/>
      <c r="BV6" s="11"/>
      <c r="BW6" s="11"/>
      <c r="BX6" s="11"/>
      <c r="BY6" s="11"/>
      <c r="BZ6" s="11"/>
      <c r="CB6" s="11"/>
      <c r="CC6" s="11"/>
      <c r="CD6" s="11"/>
      <c r="CE6" s="11"/>
      <c r="CF6" s="11"/>
      <c r="CG6" s="11"/>
      <c r="CH6" s="11"/>
      <c r="CJ6" s="11"/>
      <c r="CK6" s="11"/>
      <c r="CL6" s="11"/>
      <c r="CM6" s="11"/>
      <c r="CN6" s="11"/>
      <c r="CO6" s="11"/>
      <c r="CP6" s="11"/>
      <c r="CR6" s="11"/>
      <c r="CS6" s="11"/>
      <c r="CT6" s="11"/>
      <c r="CU6" s="11"/>
      <c r="CV6" s="11"/>
      <c r="CW6" s="11"/>
      <c r="CX6" s="11"/>
      <c r="DE6" s="11"/>
      <c r="DF6" s="11"/>
      <c r="DG6" s="11"/>
      <c r="DH6" s="11"/>
    </row>
    <row r="7" spans="1:113" ht="15" customHeight="1">
      <c r="A7" s="330" t="s">
        <v>440</v>
      </c>
      <c r="B7" s="331"/>
      <c r="C7" s="14"/>
      <c r="D7" s="363"/>
      <c r="E7" s="364"/>
      <c r="F7" s="364"/>
      <c r="G7" s="364"/>
      <c r="H7" s="327"/>
      <c r="I7" s="14"/>
      <c r="J7" s="363"/>
      <c r="K7" s="364"/>
      <c r="L7" s="364"/>
      <c r="M7" s="364"/>
      <c r="N7" s="327"/>
      <c r="O7" s="14"/>
      <c r="P7" s="363"/>
      <c r="Q7" s="364"/>
      <c r="R7" s="364"/>
      <c r="S7" s="364"/>
      <c r="T7" s="364"/>
      <c r="U7" s="364"/>
      <c r="V7" s="327"/>
      <c r="W7" s="14"/>
      <c r="X7" s="363"/>
      <c r="Y7" s="364"/>
      <c r="Z7" s="364"/>
      <c r="AA7" s="364"/>
      <c r="AB7" s="364"/>
      <c r="AC7" s="364"/>
      <c r="AD7" s="327"/>
      <c r="AE7" s="14"/>
      <c r="AF7" s="363"/>
      <c r="AG7" s="364"/>
      <c r="AH7" s="364"/>
      <c r="AI7" s="364"/>
      <c r="AJ7" s="364"/>
      <c r="AK7" s="364"/>
      <c r="AL7" s="327"/>
      <c r="AM7" s="14"/>
      <c r="AN7" s="363"/>
      <c r="AO7" s="364"/>
      <c r="AP7" s="364"/>
      <c r="AQ7" s="364"/>
      <c r="AR7" s="364"/>
      <c r="AS7" s="364"/>
      <c r="AT7" s="327"/>
      <c r="AU7" s="14"/>
      <c r="AV7" s="363"/>
      <c r="AW7" s="364"/>
      <c r="AX7" s="364"/>
      <c r="AY7" s="369"/>
      <c r="AZ7" s="369"/>
      <c r="BA7" s="364"/>
      <c r="BB7" s="327"/>
      <c r="BC7" s="14"/>
      <c r="BD7" s="363"/>
      <c r="BE7" s="364"/>
      <c r="BF7" s="364"/>
      <c r="BG7" s="369"/>
      <c r="BH7" s="369"/>
      <c r="BI7" s="364"/>
      <c r="BJ7" s="327"/>
      <c r="BK7" s="14"/>
      <c r="BL7" s="363"/>
      <c r="BM7" s="364"/>
      <c r="BN7" s="364"/>
      <c r="BO7" s="369"/>
      <c r="BP7" s="369"/>
      <c r="BQ7" s="364"/>
      <c r="BR7" s="327"/>
      <c r="BS7" s="14"/>
      <c r="BT7" s="363"/>
      <c r="BU7" s="364"/>
      <c r="BV7" s="364"/>
      <c r="BW7" s="369"/>
      <c r="BX7" s="369"/>
      <c r="BY7" s="364"/>
      <c r="BZ7" s="327"/>
      <c r="CA7" s="14"/>
      <c r="CB7" s="363"/>
      <c r="CC7" s="364"/>
      <c r="CD7" s="364"/>
      <c r="CE7" s="369"/>
      <c r="CF7" s="369"/>
      <c r="CG7" s="364"/>
      <c r="CH7" s="327"/>
      <c r="CI7" s="14"/>
      <c r="CJ7" s="363"/>
      <c r="CK7" s="364"/>
      <c r="CL7" s="364"/>
      <c r="CM7" s="369"/>
      <c r="CN7" s="369"/>
      <c r="CO7" s="364"/>
      <c r="CP7" s="327"/>
      <c r="CQ7" s="14"/>
      <c r="CR7" s="363"/>
      <c r="CS7" s="364"/>
      <c r="CT7" s="364"/>
      <c r="CU7" s="369"/>
      <c r="CV7" s="369"/>
      <c r="CW7" s="364"/>
      <c r="CX7" s="327"/>
      <c r="CY7" s="14"/>
      <c r="CZ7" s="363"/>
      <c r="DA7" s="364"/>
      <c r="DB7" s="364"/>
      <c r="DC7" s="364"/>
      <c r="DD7" s="364"/>
      <c r="DE7" s="511"/>
      <c r="DF7" s="511"/>
      <c r="DG7" s="511"/>
      <c r="DH7" s="327"/>
      <c r="DI7" s="287"/>
    </row>
    <row r="8" spans="1:113" ht="15" customHeight="1">
      <c r="A8" s="361"/>
      <c r="B8" s="362" t="s">
        <v>441</v>
      </c>
      <c r="C8" s="14"/>
      <c r="D8" s="365"/>
      <c r="E8" s="366"/>
      <c r="F8" s="367"/>
      <c r="G8" s="366"/>
      <c r="H8" s="368"/>
      <c r="I8" s="14"/>
      <c r="J8" s="365"/>
      <c r="K8" s="366"/>
      <c r="L8" s="367"/>
      <c r="M8" s="366"/>
      <c r="N8" s="368"/>
      <c r="O8" s="14"/>
      <c r="P8" s="365"/>
      <c r="Q8" s="366"/>
      <c r="R8" s="366"/>
      <c r="S8" s="367"/>
      <c r="T8" s="367"/>
      <c r="U8" s="366"/>
      <c r="V8" s="368"/>
      <c r="W8" s="14"/>
      <c r="X8" s="365"/>
      <c r="Y8" s="366"/>
      <c r="Z8" s="366"/>
      <c r="AA8" s="367"/>
      <c r="AB8" s="367"/>
      <c r="AC8" s="366"/>
      <c r="AD8" s="368"/>
      <c r="AE8" s="14"/>
      <c r="AF8" s="365"/>
      <c r="AG8" s="366"/>
      <c r="AH8" s="366"/>
      <c r="AI8" s="367"/>
      <c r="AJ8" s="367"/>
      <c r="AK8" s="366"/>
      <c r="AL8" s="368"/>
      <c r="AM8" s="14"/>
      <c r="AN8" s="365"/>
      <c r="AO8" s="366"/>
      <c r="AP8" s="366"/>
      <c r="AQ8" s="367"/>
      <c r="AR8" s="367"/>
      <c r="AS8" s="366"/>
      <c r="AT8" s="368"/>
      <c r="AU8" s="14"/>
      <c r="AV8" s="365"/>
      <c r="AW8" s="366"/>
      <c r="AX8" s="366"/>
      <c r="AY8" s="367"/>
      <c r="AZ8" s="367"/>
      <c r="BA8" s="366"/>
      <c r="BB8" s="368"/>
      <c r="BC8" s="14"/>
      <c r="BD8" s="365"/>
      <c r="BE8" s="366"/>
      <c r="BF8" s="366"/>
      <c r="BG8" s="367"/>
      <c r="BH8" s="367"/>
      <c r="BI8" s="366"/>
      <c r="BJ8" s="368"/>
      <c r="BK8" s="14"/>
      <c r="BL8" s="365"/>
      <c r="BM8" s="366"/>
      <c r="BN8" s="366"/>
      <c r="BO8" s="367"/>
      <c r="BP8" s="367"/>
      <c r="BQ8" s="366"/>
      <c r="BR8" s="368"/>
      <c r="BS8" s="14"/>
      <c r="BT8" s="365"/>
      <c r="BU8" s="366"/>
      <c r="BV8" s="366"/>
      <c r="BW8" s="367"/>
      <c r="BX8" s="367"/>
      <c r="BY8" s="366"/>
      <c r="BZ8" s="368"/>
      <c r="CA8" s="14"/>
      <c r="CB8" s="365"/>
      <c r="CC8" s="366"/>
      <c r="CD8" s="366"/>
      <c r="CE8" s="367"/>
      <c r="CF8" s="367"/>
      <c r="CG8" s="366"/>
      <c r="CH8" s="368"/>
      <c r="CI8" s="14"/>
      <c r="CJ8" s="365"/>
      <c r="CK8" s="366"/>
      <c r="CL8" s="366"/>
      <c r="CM8" s="367"/>
      <c r="CN8" s="367"/>
      <c r="CO8" s="366"/>
      <c r="CP8" s="368"/>
      <c r="CQ8" s="14"/>
      <c r="CR8" s="365"/>
      <c r="CS8" s="366"/>
      <c r="CT8" s="366"/>
      <c r="CU8" s="367"/>
      <c r="CV8" s="367"/>
      <c r="CW8" s="366"/>
      <c r="CX8" s="368"/>
      <c r="CY8" s="14"/>
      <c r="CZ8" s="365"/>
      <c r="DA8" s="366"/>
      <c r="DB8" s="366"/>
      <c r="DC8" s="366"/>
      <c r="DD8" s="366"/>
      <c r="DE8" s="367"/>
      <c r="DF8" s="367"/>
      <c r="DG8" s="367"/>
      <c r="DH8" s="368"/>
      <c r="DI8" s="287"/>
    </row>
    <row r="9" spans="1:113" s="3" customFormat="1" ht="15" customHeight="1">
      <c r="A9" s="238"/>
      <c r="B9" s="239" t="s">
        <v>425</v>
      </c>
      <c r="C9" s="6"/>
      <c r="D9" s="242"/>
      <c r="E9" s="243"/>
      <c r="F9" s="373"/>
      <c r="G9" s="244"/>
      <c r="H9" s="245"/>
      <c r="I9" s="6"/>
      <c r="J9" s="242"/>
      <c r="K9" s="243"/>
      <c r="L9" s="373"/>
      <c r="M9" s="244"/>
      <c r="N9" s="245"/>
      <c r="O9" s="6"/>
      <c r="P9" s="242"/>
      <c r="Q9" s="243"/>
      <c r="R9" s="243"/>
      <c r="S9" s="373"/>
      <c r="T9" s="373"/>
      <c r="U9" s="244"/>
      <c r="V9" s="245"/>
      <c r="W9" s="6"/>
      <c r="X9" s="242"/>
      <c r="Y9" s="243"/>
      <c r="Z9" s="243"/>
      <c r="AA9" s="373"/>
      <c r="AB9" s="373"/>
      <c r="AC9" s="244"/>
      <c r="AD9" s="245"/>
      <c r="AE9" s="6"/>
      <c r="AF9" s="242"/>
      <c r="AG9" s="243"/>
      <c r="AH9" s="243"/>
      <c r="AI9" s="373"/>
      <c r="AJ9" s="373"/>
      <c r="AK9" s="244"/>
      <c r="AL9" s="245"/>
      <c r="AM9" s="6"/>
      <c r="AN9" s="242"/>
      <c r="AO9" s="243"/>
      <c r="AP9" s="243"/>
      <c r="AQ9" s="373"/>
      <c r="AR9" s="373"/>
      <c r="AS9" s="244"/>
      <c r="AT9" s="245"/>
      <c r="AU9" s="6"/>
      <c r="AV9" s="242"/>
      <c r="AW9" s="243"/>
      <c r="AX9" s="243"/>
      <c r="AY9" s="243"/>
      <c r="AZ9" s="243"/>
      <c r="BA9" s="243"/>
      <c r="BB9" s="245"/>
      <c r="BC9" s="6"/>
      <c r="BD9" s="242"/>
      <c r="BE9" s="243"/>
      <c r="BF9" s="243"/>
      <c r="BG9" s="243"/>
      <c r="BH9" s="243"/>
      <c r="BI9" s="243"/>
      <c r="BJ9" s="245"/>
      <c r="BK9" s="6"/>
      <c r="BL9" s="242"/>
      <c r="BM9" s="243"/>
      <c r="BN9" s="243"/>
      <c r="BO9" s="243"/>
      <c r="BP9" s="243"/>
      <c r="BQ9" s="243"/>
      <c r="BR9" s="245"/>
      <c r="BS9" s="6"/>
      <c r="BT9" s="242"/>
      <c r="BU9" s="243"/>
      <c r="BV9" s="243"/>
      <c r="BW9" s="243"/>
      <c r="BX9" s="243"/>
      <c r="BY9" s="243"/>
      <c r="BZ9" s="245"/>
      <c r="CA9" s="6"/>
      <c r="CB9" s="242"/>
      <c r="CC9" s="243"/>
      <c r="CD9" s="243"/>
      <c r="CE9" s="243"/>
      <c r="CF9" s="243"/>
      <c r="CG9" s="243"/>
      <c r="CH9" s="245"/>
      <c r="CI9" s="6"/>
      <c r="CJ9" s="242"/>
      <c r="CK9" s="243"/>
      <c r="CL9" s="243"/>
      <c r="CM9" s="243"/>
      <c r="CN9" s="243"/>
      <c r="CO9" s="243"/>
      <c r="CP9" s="245"/>
      <c r="CQ9" s="6"/>
      <c r="CR9" s="242"/>
      <c r="CS9" s="243"/>
      <c r="CT9" s="243"/>
      <c r="CU9" s="243"/>
      <c r="CV9" s="243"/>
      <c r="CW9" s="243"/>
      <c r="CX9" s="245"/>
      <c r="CY9" s="6"/>
      <c r="CZ9" s="242"/>
      <c r="DA9" s="243"/>
      <c r="DB9" s="243"/>
      <c r="DC9" s="243"/>
      <c r="DD9" s="243"/>
      <c r="DE9" s="520"/>
      <c r="DF9" s="520"/>
      <c r="DG9" s="520"/>
      <c r="DH9" s="245"/>
      <c r="DI9" s="206"/>
    </row>
    <row r="10" spans="1:113" s="3" customFormat="1" ht="15" customHeight="1">
      <c r="A10" s="206"/>
      <c r="B10" s="207" t="s">
        <v>427</v>
      </c>
      <c r="C10" s="6"/>
      <c r="D10" s="246"/>
      <c r="E10" s="18"/>
      <c r="F10" s="18"/>
      <c r="G10" s="52"/>
      <c r="H10" s="247"/>
      <c r="I10" s="6"/>
      <c r="J10" s="246"/>
      <c r="K10" s="18"/>
      <c r="L10" s="18"/>
      <c r="M10" s="52"/>
      <c r="N10" s="247"/>
      <c r="O10" s="6"/>
      <c r="P10" s="246"/>
      <c r="Q10" s="18"/>
      <c r="R10" s="18"/>
      <c r="S10" s="18"/>
      <c r="T10" s="18"/>
      <c r="U10" s="52"/>
      <c r="V10" s="247"/>
      <c r="W10" s="6"/>
      <c r="X10" s="246"/>
      <c r="Y10" s="18"/>
      <c r="Z10" s="18"/>
      <c r="AA10" s="18"/>
      <c r="AB10" s="18"/>
      <c r="AC10" s="52"/>
      <c r="AD10" s="247"/>
      <c r="AE10" s="6"/>
      <c r="AF10" s="246"/>
      <c r="AG10" s="18"/>
      <c r="AH10" s="18"/>
      <c r="AI10" s="18"/>
      <c r="AJ10" s="18"/>
      <c r="AK10" s="52"/>
      <c r="AL10" s="247"/>
      <c r="AM10" s="6"/>
      <c r="AN10" s="246"/>
      <c r="AO10" s="18"/>
      <c r="AP10" s="18"/>
      <c r="AQ10" s="18"/>
      <c r="AR10" s="18"/>
      <c r="AS10" s="52"/>
      <c r="AT10" s="247"/>
      <c r="AU10" s="6"/>
      <c r="AV10" s="246"/>
      <c r="AW10" s="62"/>
      <c r="AX10" s="62"/>
      <c r="AY10" s="62"/>
      <c r="AZ10" s="62"/>
      <c r="BA10" s="52"/>
      <c r="BB10" s="247"/>
      <c r="BC10" s="6"/>
      <c r="BD10" s="246"/>
      <c r="BE10" s="62"/>
      <c r="BF10" s="62"/>
      <c r="BG10" s="62"/>
      <c r="BH10" s="62"/>
      <c r="BI10" s="52"/>
      <c r="BJ10" s="247"/>
      <c r="BK10" s="6"/>
      <c r="BL10" s="246"/>
      <c r="BM10" s="62"/>
      <c r="BN10" s="62"/>
      <c r="BO10" s="62"/>
      <c r="BP10" s="62"/>
      <c r="BQ10" s="52"/>
      <c r="BR10" s="247"/>
      <c r="BS10" s="6"/>
      <c r="BT10" s="246"/>
      <c r="BU10" s="62"/>
      <c r="BV10" s="62"/>
      <c r="BW10" s="62"/>
      <c r="BX10" s="62"/>
      <c r="BY10" s="52"/>
      <c r="BZ10" s="247"/>
      <c r="CA10" s="6"/>
      <c r="CB10" s="246"/>
      <c r="CC10" s="62"/>
      <c r="CD10" s="62"/>
      <c r="CE10" s="62"/>
      <c r="CF10" s="62"/>
      <c r="CG10" s="52"/>
      <c r="CH10" s="247"/>
      <c r="CI10" s="6"/>
      <c r="CJ10" s="246"/>
      <c r="CK10" s="62"/>
      <c r="CL10" s="62"/>
      <c r="CM10" s="62"/>
      <c r="CN10" s="62"/>
      <c r="CO10" s="52"/>
      <c r="CP10" s="247"/>
      <c r="CQ10" s="6"/>
      <c r="CR10" s="246"/>
      <c r="CS10" s="62"/>
      <c r="CT10" s="62"/>
      <c r="CU10" s="62"/>
      <c r="CV10" s="62"/>
      <c r="CW10" s="52"/>
      <c r="CX10" s="247"/>
      <c r="CY10" s="6"/>
      <c r="CZ10" s="246"/>
      <c r="DA10" s="7"/>
      <c r="DB10" s="7"/>
      <c r="DC10" s="7"/>
      <c r="DD10" s="7"/>
      <c r="DE10" s="16"/>
      <c r="DF10" s="16"/>
      <c r="DG10" s="16"/>
      <c r="DH10" s="247"/>
      <c r="DI10" s="206"/>
    </row>
    <row r="11" spans="1:113" s="6" customFormat="1" ht="15" customHeight="1">
      <c r="A11" s="307"/>
      <c r="B11" s="306" t="s">
        <v>428</v>
      </c>
      <c r="D11" s="295"/>
      <c r="E11" s="16"/>
      <c r="F11" s="16"/>
      <c r="G11" s="16"/>
      <c r="H11" s="300"/>
      <c r="J11" s="295"/>
      <c r="K11" s="16"/>
      <c r="L11" s="16"/>
      <c r="M11" s="16"/>
      <c r="N11" s="247"/>
      <c r="P11" s="295"/>
      <c r="Q11" s="16"/>
      <c r="R11" s="16"/>
      <c r="S11" s="16"/>
      <c r="T11" s="16"/>
      <c r="U11" s="16"/>
      <c r="V11" s="247"/>
      <c r="X11" s="295"/>
      <c r="Y11" s="16"/>
      <c r="Z11" s="16"/>
      <c r="AA11" s="16"/>
      <c r="AB11" s="16"/>
      <c r="AC11" s="16"/>
      <c r="AD11" s="247"/>
      <c r="AF11" s="295"/>
      <c r="AG11" s="16"/>
      <c r="AH11" s="16"/>
      <c r="AI11" s="16"/>
      <c r="AJ11" s="16"/>
      <c r="AK11" s="16"/>
      <c r="AL11" s="247"/>
      <c r="AN11" s="295"/>
      <c r="AO11" s="16"/>
      <c r="AP11" s="16"/>
      <c r="AQ11" s="16"/>
      <c r="AR11" s="16"/>
      <c r="AS11" s="16"/>
      <c r="AT11" s="247"/>
      <c r="AV11" s="295"/>
      <c r="AW11" s="16"/>
      <c r="AX11" s="16"/>
      <c r="AY11" s="16"/>
      <c r="AZ11" s="16"/>
      <c r="BA11" s="16"/>
      <c r="BB11" s="300"/>
      <c r="BD11" s="295"/>
      <c r="BE11" s="16"/>
      <c r="BF11" s="16"/>
      <c r="BG11" s="16"/>
      <c r="BH11" s="16"/>
      <c r="BI11" s="16"/>
      <c r="BJ11" s="300"/>
      <c r="BL11" s="295"/>
      <c r="BM11" s="16"/>
      <c r="BN11" s="16"/>
      <c r="BO11" s="16"/>
      <c r="BP11" s="16"/>
      <c r="BQ11" s="16"/>
      <c r="BR11" s="300"/>
      <c r="BT11" s="295"/>
      <c r="BU11" s="16"/>
      <c r="BV11" s="16"/>
      <c r="BW11" s="16"/>
      <c r="BX11" s="16"/>
      <c r="BY11" s="16"/>
      <c r="BZ11" s="300"/>
      <c r="CB11" s="295"/>
      <c r="CC11" s="16"/>
      <c r="CD11" s="16"/>
      <c r="CE11" s="16"/>
      <c r="CF11" s="16"/>
      <c r="CG11" s="16"/>
      <c r="CH11" s="300"/>
      <c r="CJ11" s="295"/>
      <c r="CK11" s="16"/>
      <c r="CL11" s="16"/>
      <c r="CM11" s="16"/>
      <c r="CN11" s="16"/>
      <c r="CO11" s="16"/>
      <c r="CP11" s="300"/>
      <c r="CR11" s="510"/>
      <c r="CS11" s="541"/>
      <c r="CT11" s="541"/>
      <c r="CU11" s="16"/>
      <c r="CV11" s="16"/>
      <c r="CW11" s="16"/>
      <c r="CX11" s="247"/>
      <c r="CZ11" s="295"/>
      <c r="DA11" s="16"/>
      <c r="DB11" s="16"/>
      <c r="DC11" s="16"/>
      <c r="DD11" s="16"/>
      <c r="DE11" s="16"/>
      <c r="DF11" s="16"/>
      <c r="DG11" s="16"/>
      <c r="DH11" s="247"/>
      <c r="DI11" s="307"/>
    </row>
    <row r="12" spans="1:113" s="3" customFormat="1" ht="15" customHeight="1">
      <c r="A12" s="206"/>
      <c r="B12" s="207" t="s">
        <v>429</v>
      </c>
      <c r="C12" s="6"/>
      <c r="D12" s="307"/>
      <c r="E12" s="18"/>
      <c r="F12" s="18"/>
      <c r="G12" s="52"/>
      <c r="H12" s="247"/>
      <c r="I12" s="6"/>
      <c r="J12" s="307"/>
      <c r="K12" s="18"/>
      <c r="L12" s="18"/>
      <c r="M12" s="52"/>
      <c r="N12" s="247"/>
      <c r="O12" s="6"/>
      <c r="P12" s="307"/>
      <c r="Q12" s="18"/>
      <c r="R12" s="18"/>
      <c r="S12" s="18"/>
      <c r="T12" s="18"/>
      <c r="U12" s="52"/>
      <c r="V12" s="247"/>
      <c r="W12" s="6"/>
      <c r="X12" s="307"/>
      <c r="Y12" s="18"/>
      <c r="Z12" s="18"/>
      <c r="AA12" s="18"/>
      <c r="AB12" s="18"/>
      <c r="AC12" s="52"/>
      <c r="AD12" s="247"/>
      <c r="AE12" s="6"/>
      <c r="AF12" s="246"/>
      <c r="AG12" s="18"/>
      <c r="AH12" s="18"/>
      <c r="AI12" s="18"/>
      <c r="AJ12" s="18"/>
      <c r="AK12" s="52"/>
      <c r="AL12" s="247"/>
      <c r="AM12" s="6"/>
      <c r="AN12" s="246"/>
      <c r="AO12" s="18"/>
      <c r="AP12" s="18"/>
      <c r="AQ12" s="18"/>
      <c r="AR12" s="18"/>
      <c r="AS12" s="52"/>
      <c r="AT12" s="247"/>
      <c r="AU12" s="6"/>
      <c r="AV12" s="246"/>
      <c r="AW12" s="62"/>
      <c r="AX12" s="62"/>
      <c r="AY12" s="62"/>
      <c r="AZ12" s="62"/>
      <c r="BA12" s="52"/>
      <c r="BB12" s="247"/>
      <c r="BC12" s="6"/>
      <c r="BD12" s="246"/>
      <c r="BE12" s="62"/>
      <c r="BF12" s="62"/>
      <c r="BG12" s="62"/>
      <c r="BH12" s="62"/>
      <c r="BI12" s="52"/>
      <c r="BJ12" s="247"/>
      <c r="BK12" s="6"/>
      <c r="BL12" s="246"/>
      <c r="BM12" s="62"/>
      <c r="BN12" s="62"/>
      <c r="BO12" s="62"/>
      <c r="BP12" s="62"/>
      <c r="BQ12" s="52"/>
      <c r="BR12" s="247"/>
      <c r="BS12" s="6"/>
      <c r="BT12" s="246"/>
      <c r="BU12" s="62"/>
      <c r="BV12" s="62"/>
      <c r="BW12" s="62"/>
      <c r="BX12" s="62"/>
      <c r="BY12" s="52"/>
      <c r="BZ12" s="247"/>
      <c r="CA12" s="6"/>
      <c r="CB12" s="246"/>
      <c r="CC12" s="62"/>
      <c r="CD12" s="62"/>
      <c r="CE12" s="62"/>
      <c r="CF12" s="62"/>
      <c r="CG12" s="52"/>
      <c r="CH12" s="247"/>
      <c r="CI12" s="6"/>
      <c r="CJ12" s="246"/>
      <c r="CK12" s="62"/>
      <c r="CL12" s="62"/>
      <c r="CM12" s="62"/>
      <c r="CN12" s="62"/>
      <c r="CO12" s="52"/>
      <c r="CP12" s="247"/>
      <c r="CQ12" s="6"/>
      <c r="CR12" s="246"/>
      <c r="CS12" s="62"/>
      <c r="CT12" s="62"/>
      <c r="CU12" s="62"/>
      <c r="CV12" s="62"/>
      <c r="CW12" s="52"/>
      <c r="CX12" s="247"/>
      <c r="CY12" s="6"/>
      <c r="CZ12" s="246"/>
      <c r="DA12" s="7"/>
      <c r="DB12" s="7"/>
      <c r="DC12" s="7"/>
      <c r="DD12" s="7"/>
      <c r="DE12" s="16"/>
      <c r="DF12" s="16"/>
      <c r="DG12" s="16"/>
      <c r="DH12" s="247"/>
      <c r="DI12" s="206"/>
    </row>
    <row r="13" spans="1:113" s="3" customFormat="1" ht="15" customHeight="1">
      <c r="A13" s="206"/>
      <c r="B13" s="207" t="s">
        <v>431</v>
      </c>
      <c r="C13" s="6"/>
      <c r="D13" s="307"/>
      <c r="E13" s="18"/>
      <c r="F13" s="18"/>
      <c r="G13" s="52"/>
      <c r="H13" s="247"/>
      <c r="I13" s="6"/>
      <c r="J13" s="307"/>
      <c r="K13" s="18"/>
      <c r="L13" s="18"/>
      <c r="M13" s="52"/>
      <c r="N13" s="247"/>
      <c r="O13" s="6"/>
      <c r="P13" s="307"/>
      <c r="Q13" s="18"/>
      <c r="R13" s="18"/>
      <c r="S13" s="18"/>
      <c r="T13" s="18"/>
      <c r="U13" s="52"/>
      <c r="V13" s="247"/>
      <c r="W13" s="6"/>
      <c r="X13" s="307"/>
      <c r="Y13" s="18"/>
      <c r="Z13" s="18"/>
      <c r="AA13" s="18"/>
      <c r="AB13" s="18"/>
      <c r="AC13" s="52"/>
      <c r="AD13" s="247"/>
      <c r="AE13" s="6"/>
      <c r="AF13" s="246"/>
      <c r="AG13" s="18"/>
      <c r="AH13" s="18"/>
      <c r="AI13" s="18"/>
      <c r="AJ13" s="18"/>
      <c r="AK13" s="52"/>
      <c r="AL13" s="247"/>
      <c r="AM13" s="6"/>
      <c r="AN13" s="246"/>
      <c r="AO13" s="18"/>
      <c r="AP13" s="18"/>
      <c r="AQ13" s="18"/>
      <c r="AR13" s="18"/>
      <c r="AS13" s="52"/>
      <c r="AT13" s="247"/>
      <c r="AU13" s="6"/>
      <c r="AV13" s="246"/>
      <c r="AW13" s="62"/>
      <c r="AX13" s="62"/>
      <c r="AY13" s="62"/>
      <c r="AZ13" s="62"/>
      <c r="BA13" s="52"/>
      <c r="BB13" s="247"/>
      <c r="BC13" s="6"/>
      <c r="BD13" s="246"/>
      <c r="BE13" s="62"/>
      <c r="BF13" s="62"/>
      <c r="BG13" s="62"/>
      <c r="BH13" s="62"/>
      <c r="BI13" s="52"/>
      <c r="BJ13" s="247"/>
      <c r="BK13" s="6"/>
      <c r="BL13" s="246"/>
      <c r="BM13" s="62"/>
      <c r="BN13" s="62"/>
      <c r="BO13" s="62"/>
      <c r="BP13" s="62"/>
      <c r="BQ13" s="52"/>
      <c r="BR13" s="247"/>
      <c r="BS13" s="6"/>
      <c r="BT13" s="246"/>
      <c r="BU13" s="62"/>
      <c r="BV13" s="62"/>
      <c r="BW13" s="62"/>
      <c r="BX13" s="62"/>
      <c r="BY13" s="52"/>
      <c r="BZ13" s="247"/>
      <c r="CA13" s="6"/>
      <c r="CB13" s="246"/>
      <c r="CC13" s="62"/>
      <c r="CD13" s="62"/>
      <c r="CE13" s="62"/>
      <c r="CF13" s="62"/>
      <c r="CG13" s="52"/>
      <c r="CH13" s="247"/>
      <c r="CI13" s="6"/>
      <c r="CJ13" s="246"/>
      <c r="CK13" s="62"/>
      <c r="CL13" s="62"/>
      <c r="CM13" s="62"/>
      <c r="CN13" s="62"/>
      <c r="CO13" s="52"/>
      <c r="CP13" s="247"/>
      <c r="CQ13" s="6"/>
      <c r="CR13" s="246"/>
      <c r="CS13" s="62"/>
      <c r="CT13" s="62"/>
      <c r="CU13" s="62"/>
      <c r="CV13" s="62"/>
      <c r="CW13" s="52"/>
      <c r="CX13" s="247"/>
      <c r="CY13" s="6"/>
      <c r="CZ13" s="246"/>
      <c r="DA13" s="7"/>
      <c r="DB13" s="7"/>
      <c r="DC13" s="7"/>
      <c r="DD13" s="7"/>
      <c r="DE13" s="16"/>
      <c r="DF13" s="16"/>
      <c r="DG13" s="16"/>
      <c r="DH13" s="247"/>
      <c r="DI13" s="206"/>
    </row>
    <row r="14" spans="1:113" s="10" customFormat="1" ht="15" customHeight="1">
      <c r="A14" s="305"/>
      <c r="B14" s="485" t="s">
        <v>432</v>
      </c>
      <c r="C14" s="14"/>
      <c r="D14" s="295"/>
      <c r="E14" s="16"/>
      <c r="F14" s="16"/>
      <c r="G14" s="16"/>
      <c r="H14" s="247"/>
      <c r="I14" s="14"/>
      <c r="J14" s="295"/>
      <c r="K14" s="16"/>
      <c r="L14" s="16"/>
      <c r="M14" s="16"/>
      <c r="N14" s="247"/>
      <c r="O14" s="14"/>
      <c r="P14" s="295"/>
      <c r="Q14" s="16"/>
      <c r="R14" s="16"/>
      <c r="S14" s="16"/>
      <c r="T14" s="16"/>
      <c r="U14" s="16"/>
      <c r="V14" s="247"/>
      <c r="W14" s="14"/>
      <c r="X14" s="295"/>
      <c r="Y14" s="16"/>
      <c r="Z14" s="16"/>
      <c r="AA14" s="16"/>
      <c r="AB14" s="16"/>
      <c r="AC14" s="16"/>
      <c r="AD14" s="247"/>
      <c r="AE14" s="14"/>
      <c r="AF14" s="295"/>
      <c r="AG14" s="16"/>
      <c r="AH14" s="16"/>
      <c r="AI14" s="16"/>
      <c r="AJ14" s="16"/>
      <c r="AK14" s="16"/>
      <c r="AL14" s="247"/>
      <c r="AM14" s="14"/>
      <c r="AN14" s="295"/>
      <c r="AO14" s="16"/>
      <c r="AP14" s="16"/>
      <c r="AQ14" s="16"/>
      <c r="AR14" s="16"/>
      <c r="AS14" s="16"/>
      <c r="AT14" s="247"/>
      <c r="AU14" s="14"/>
      <c r="AV14" s="295"/>
      <c r="AW14" s="16"/>
      <c r="AX14" s="16"/>
      <c r="AY14" s="16"/>
      <c r="AZ14" s="16"/>
      <c r="BA14" s="16"/>
      <c r="BB14" s="247"/>
      <c r="BC14" s="14"/>
      <c r="BD14" s="295"/>
      <c r="BE14" s="16"/>
      <c r="BF14" s="16"/>
      <c r="BG14" s="16"/>
      <c r="BH14" s="16"/>
      <c r="BI14" s="16"/>
      <c r="BJ14" s="247"/>
      <c r="BK14" s="14"/>
      <c r="BL14" s="295"/>
      <c r="BM14" s="16"/>
      <c r="BN14" s="16"/>
      <c r="BO14" s="16"/>
      <c r="BP14" s="16"/>
      <c r="BQ14" s="16"/>
      <c r="BR14" s="247"/>
      <c r="BS14" s="14"/>
      <c r="BT14" s="295"/>
      <c r="BU14" s="16"/>
      <c r="BV14" s="16"/>
      <c r="BW14" s="16"/>
      <c r="BX14" s="16"/>
      <c r="BY14" s="16"/>
      <c r="BZ14" s="247"/>
      <c r="CA14" s="14"/>
      <c r="CB14" s="295"/>
      <c r="CC14" s="16"/>
      <c r="CD14" s="16"/>
      <c r="CE14" s="16"/>
      <c r="CF14" s="16"/>
      <c r="CG14" s="16"/>
      <c r="CH14" s="247"/>
      <c r="CI14" s="14"/>
      <c r="CJ14" s="295"/>
      <c r="CK14" s="16"/>
      <c r="CL14" s="16"/>
      <c r="CM14" s="16"/>
      <c r="CN14" s="16"/>
      <c r="CO14" s="16"/>
      <c r="CP14" s="247"/>
      <c r="CQ14" s="14"/>
      <c r="CR14" s="295"/>
      <c r="CS14" s="16"/>
      <c r="CT14" s="16"/>
      <c r="CU14" s="16"/>
      <c r="CV14" s="16"/>
      <c r="CW14" s="16"/>
      <c r="CX14" s="247"/>
      <c r="CY14" s="14"/>
      <c r="CZ14" s="295"/>
      <c r="DA14" s="16"/>
      <c r="DB14" s="16"/>
      <c r="DC14" s="16"/>
      <c r="DD14" s="16"/>
      <c r="DE14" s="16"/>
      <c r="DF14" s="16"/>
      <c r="DG14" s="16"/>
      <c r="DH14" s="247"/>
      <c r="DI14" s="305"/>
    </row>
    <row r="15" spans="1:113" ht="15" customHeight="1">
      <c r="A15" s="290"/>
      <c r="B15" s="291" t="s">
        <v>430</v>
      </c>
      <c r="C15" s="14"/>
      <c r="D15" s="301"/>
      <c r="E15" s="15"/>
      <c r="F15" s="15"/>
      <c r="G15" s="15"/>
      <c r="H15" s="296"/>
      <c r="I15" s="14"/>
      <c r="J15" s="301"/>
      <c r="K15" s="15"/>
      <c r="L15" s="15"/>
      <c r="M15" s="15"/>
      <c r="N15" s="296"/>
      <c r="O15" s="14"/>
      <c r="P15" s="301"/>
      <c r="Q15" s="15"/>
      <c r="R15" s="15"/>
      <c r="S15" s="15"/>
      <c r="T15" s="15"/>
      <c r="U15" s="15"/>
      <c r="V15" s="296"/>
      <c r="W15" s="14"/>
      <c r="X15" s="301"/>
      <c r="Y15" s="15"/>
      <c r="Z15" s="15"/>
      <c r="AA15" s="15"/>
      <c r="AB15" s="15"/>
      <c r="AC15" s="15"/>
      <c r="AD15" s="296"/>
      <c r="AE15" s="14"/>
      <c r="AF15" s="301"/>
      <c r="AG15" s="15"/>
      <c r="AH15" s="15"/>
      <c r="AI15" s="15"/>
      <c r="AJ15" s="15"/>
      <c r="AK15" s="15"/>
      <c r="AL15" s="296"/>
      <c r="AM15" s="14"/>
      <c r="AN15" s="301"/>
      <c r="AO15" s="15"/>
      <c r="AP15" s="15"/>
      <c r="AQ15" s="15"/>
      <c r="AR15" s="15"/>
      <c r="AS15" s="15"/>
      <c r="AT15" s="296"/>
      <c r="AU15" s="14"/>
      <c r="AV15" s="301"/>
      <c r="AW15" s="15"/>
      <c r="AX15" s="15"/>
      <c r="AY15" s="15"/>
      <c r="AZ15" s="15"/>
      <c r="BA15" s="15"/>
      <c r="BB15" s="296"/>
      <c r="BC15" s="14"/>
      <c r="BD15" s="301"/>
      <c r="BE15" s="15"/>
      <c r="BF15" s="15"/>
      <c r="BG15" s="15"/>
      <c r="BH15" s="15"/>
      <c r="BI15" s="15"/>
      <c r="BJ15" s="296"/>
      <c r="BK15" s="14"/>
      <c r="BL15" s="301"/>
      <c r="BM15" s="15"/>
      <c r="BN15" s="15"/>
      <c r="BO15" s="15"/>
      <c r="BP15" s="15"/>
      <c r="BQ15" s="15"/>
      <c r="BR15" s="296"/>
      <c r="BS15" s="14"/>
      <c r="BT15" s="301"/>
      <c r="BU15" s="15"/>
      <c r="BV15" s="15"/>
      <c r="BW15" s="15"/>
      <c r="BX15" s="15"/>
      <c r="BY15" s="15"/>
      <c r="BZ15" s="296"/>
      <c r="CA15" s="14"/>
      <c r="CB15" s="301"/>
      <c r="CC15" s="15"/>
      <c r="CD15" s="15"/>
      <c r="CE15" s="15"/>
      <c r="CF15" s="15"/>
      <c r="CG15" s="15"/>
      <c r="CH15" s="296"/>
      <c r="CI15" s="14"/>
      <c r="CJ15" s="301"/>
      <c r="CK15" s="15"/>
      <c r="CL15" s="15"/>
      <c r="CM15" s="15"/>
      <c r="CN15" s="15"/>
      <c r="CO15" s="15"/>
      <c r="CP15" s="296"/>
      <c r="CQ15" s="14"/>
      <c r="CR15" s="301"/>
      <c r="CS15" s="15"/>
      <c r="CT15" s="15"/>
      <c r="CU15" s="15"/>
      <c r="CV15" s="15"/>
      <c r="CW15" s="15"/>
      <c r="CX15" s="296"/>
      <c r="CY15" s="14"/>
      <c r="CZ15" s="301"/>
      <c r="DA15" s="15"/>
      <c r="DB15" s="15"/>
      <c r="DC15" s="15"/>
      <c r="DD15" s="15"/>
      <c r="DE15" s="29"/>
      <c r="DF15" s="29"/>
      <c r="DG15" s="29"/>
      <c r="DH15" s="296"/>
      <c r="DI15" s="287"/>
    </row>
    <row r="16" spans="1:113" s="3" customFormat="1" ht="15" customHeight="1">
      <c r="A16" s="206"/>
      <c r="B16" s="207" t="s">
        <v>433</v>
      </c>
      <c r="C16" s="6"/>
      <c r="D16" s="246"/>
      <c r="E16" s="7"/>
      <c r="F16" s="7"/>
      <c r="G16" s="7"/>
      <c r="H16" s="247"/>
      <c r="I16" s="6"/>
      <c r="J16" s="246"/>
      <c r="K16" s="7"/>
      <c r="L16" s="7"/>
      <c r="M16" s="7"/>
      <c r="N16" s="247"/>
      <c r="O16" s="6"/>
      <c r="P16" s="246"/>
      <c r="Q16" s="7"/>
      <c r="R16" s="7"/>
      <c r="S16" s="7"/>
      <c r="T16" s="7"/>
      <c r="U16" s="7"/>
      <c r="V16" s="247"/>
      <c r="W16" s="6"/>
      <c r="X16" s="246"/>
      <c r="Y16" s="7"/>
      <c r="Z16" s="7"/>
      <c r="AA16" s="7"/>
      <c r="AB16" s="7"/>
      <c r="AC16" s="7"/>
      <c r="AD16" s="247"/>
      <c r="AE16" s="6"/>
      <c r="AF16" s="246"/>
      <c r="AG16" s="7"/>
      <c r="AH16" s="7"/>
      <c r="AI16" s="7"/>
      <c r="AJ16" s="7"/>
      <c r="AK16" s="7"/>
      <c r="AL16" s="247"/>
      <c r="AM16" s="6"/>
      <c r="AN16" s="246"/>
      <c r="AO16" s="7"/>
      <c r="AP16" s="7"/>
      <c r="AQ16" s="7"/>
      <c r="AR16" s="7"/>
      <c r="AS16" s="7"/>
      <c r="AT16" s="247"/>
      <c r="AU16" s="6"/>
      <c r="AV16" s="246"/>
      <c r="AW16" s="7"/>
      <c r="AX16" s="7"/>
      <c r="AY16" s="7"/>
      <c r="AZ16" s="7"/>
      <c r="BA16" s="7"/>
      <c r="BB16" s="247"/>
      <c r="BC16" s="6"/>
      <c r="BD16" s="246"/>
      <c r="BE16" s="7"/>
      <c r="BF16" s="7"/>
      <c r="BG16" s="7"/>
      <c r="BH16" s="7"/>
      <c r="BI16" s="7"/>
      <c r="BJ16" s="247"/>
      <c r="BK16" s="6"/>
      <c r="BL16" s="246"/>
      <c r="BM16" s="7"/>
      <c r="BN16" s="7"/>
      <c r="BO16" s="7"/>
      <c r="BP16" s="7"/>
      <c r="BQ16" s="7"/>
      <c r="BR16" s="247"/>
      <c r="BS16" s="6"/>
      <c r="BT16" s="246"/>
      <c r="BU16" s="7"/>
      <c r="BV16" s="7"/>
      <c r="BW16" s="7"/>
      <c r="BX16" s="7"/>
      <c r="BY16" s="7"/>
      <c r="BZ16" s="247"/>
      <c r="CA16" s="6"/>
      <c r="CB16" s="246"/>
      <c r="CC16" s="7"/>
      <c r="CD16" s="7"/>
      <c r="CE16" s="7"/>
      <c r="CF16" s="7"/>
      <c r="CG16" s="7"/>
      <c r="CH16" s="247"/>
      <c r="CI16" s="6"/>
      <c r="CJ16" s="246"/>
      <c r="CK16" s="7"/>
      <c r="CL16" s="7"/>
      <c r="CM16" s="7"/>
      <c r="CN16" s="7"/>
      <c r="CO16" s="7"/>
      <c r="CP16" s="247"/>
      <c r="CQ16" s="6"/>
      <c r="CR16" s="246"/>
      <c r="CS16" s="7"/>
      <c r="CT16" s="7"/>
      <c r="CU16" s="7"/>
      <c r="CV16" s="7"/>
      <c r="CW16" s="7"/>
      <c r="CX16" s="247"/>
      <c r="CY16" s="6"/>
      <c r="CZ16" s="246"/>
      <c r="DA16" s="7"/>
      <c r="DB16" s="7"/>
      <c r="DC16" s="7"/>
      <c r="DD16" s="7"/>
      <c r="DE16" s="16"/>
      <c r="DF16" s="16"/>
      <c r="DG16" s="16"/>
      <c r="DH16" s="247"/>
      <c r="DI16" s="206"/>
    </row>
    <row r="17" spans="1:113" ht="6.75" customHeight="1">
      <c r="A17" s="334"/>
      <c r="B17" s="374"/>
      <c r="C17" s="14"/>
      <c r="D17" s="370"/>
      <c r="E17" s="371"/>
      <c r="F17" s="371"/>
      <c r="G17" s="372"/>
      <c r="H17" s="250"/>
      <c r="I17" s="14"/>
      <c r="J17" s="370"/>
      <c r="K17" s="371"/>
      <c r="L17" s="371"/>
      <c r="M17" s="372"/>
      <c r="N17" s="250"/>
      <c r="O17" s="14"/>
      <c r="P17" s="370"/>
      <c r="Q17" s="371"/>
      <c r="R17" s="371"/>
      <c r="S17" s="371"/>
      <c r="T17" s="371"/>
      <c r="U17" s="372"/>
      <c r="V17" s="250"/>
      <c r="W17" s="14"/>
      <c r="X17" s="370"/>
      <c r="Y17" s="371"/>
      <c r="Z17" s="371"/>
      <c r="AA17" s="371"/>
      <c r="AB17" s="371"/>
      <c r="AC17" s="372"/>
      <c r="AD17" s="250"/>
      <c r="AE17" s="14"/>
      <c r="AF17" s="370"/>
      <c r="AG17" s="371"/>
      <c r="AH17" s="371"/>
      <c r="AI17" s="371"/>
      <c r="AJ17" s="371"/>
      <c r="AK17" s="372"/>
      <c r="AL17" s="250"/>
      <c r="AM17" s="14"/>
      <c r="AN17" s="370"/>
      <c r="AO17" s="371"/>
      <c r="AP17" s="371"/>
      <c r="AQ17" s="371"/>
      <c r="AR17" s="371"/>
      <c r="AS17" s="372"/>
      <c r="AT17" s="250"/>
      <c r="AU17" s="14"/>
      <c r="AV17" s="370"/>
      <c r="AW17" s="371"/>
      <c r="AX17" s="371"/>
      <c r="AY17" s="371"/>
      <c r="AZ17" s="371"/>
      <c r="BA17" s="372"/>
      <c r="BB17" s="250"/>
      <c r="BC17" s="14"/>
      <c r="BD17" s="370"/>
      <c r="BE17" s="371"/>
      <c r="BF17" s="371"/>
      <c r="BG17" s="371"/>
      <c r="BH17" s="371"/>
      <c r="BI17" s="372"/>
      <c r="BJ17" s="250"/>
      <c r="BK17" s="14"/>
      <c r="BL17" s="370"/>
      <c r="BM17" s="371"/>
      <c r="BN17" s="371"/>
      <c r="BO17" s="371"/>
      <c r="BP17" s="371"/>
      <c r="BQ17" s="372"/>
      <c r="BR17" s="250"/>
      <c r="BS17" s="14"/>
      <c r="BT17" s="370"/>
      <c r="BU17" s="371"/>
      <c r="BV17" s="371"/>
      <c r="BW17" s="371"/>
      <c r="BX17" s="371"/>
      <c r="BY17" s="372"/>
      <c r="BZ17" s="250"/>
      <c r="CA17" s="14"/>
      <c r="CB17" s="370"/>
      <c r="CC17" s="371"/>
      <c r="CD17" s="371"/>
      <c r="CE17" s="371"/>
      <c r="CF17" s="371"/>
      <c r="CG17" s="372"/>
      <c r="CH17" s="250"/>
      <c r="CI17" s="14"/>
      <c r="CJ17" s="370"/>
      <c r="CK17" s="371"/>
      <c r="CL17" s="371"/>
      <c r="CM17" s="371"/>
      <c r="CN17" s="371"/>
      <c r="CO17" s="372"/>
      <c r="CP17" s="250"/>
      <c r="CQ17" s="14"/>
      <c r="CR17" s="370"/>
      <c r="CS17" s="371"/>
      <c r="CT17" s="371"/>
      <c r="CU17" s="371"/>
      <c r="CV17" s="371"/>
      <c r="CW17" s="372"/>
      <c r="CX17" s="250"/>
      <c r="CY17" s="14"/>
      <c r="CZ17" s="248"/>
      <c r="DA17" s="249"/>
      <c r="DB17" s="249"/>
      <c r="DC17" s="249"/>
      <c r="DD17" s="249"/>
      <c r="DE17" s="521"/>
      <c r="DF17" s="521"/>
      <c r="DG17" s="521"/>
      <c r="DH17" s="250"/>
      <c r="DI17" s="287"/>
    </row>
    <row r="18" spans="1:113" ht="15" customHeight="1">
      <c r="A18" s="330" t="s">
        <v>442</v>
      </c>
      <c r="B18" s="375"/>
      <c r="C18" s="10"/>
      <c r="D18" s="381"/>
      <c r="E18" s="382"/>
      <c r="F18" s="383"/>
      <c r="G18" s="382"/>
      <c r="H18" s="379"/>
      <c r="I18" s="10"/>
      <c r="J18" s="381"/>
      <c r="K18" s="382"/>
      <c r="L18" s="383"/>
      <c r="M18" s="382"/>
      <c r="N18" s="379"/>
      <c r="O18" s="10"/>
      <c r="P18" s="381"/>
      <c r="Q18" s="382"/>
      <c r="R18" s="382"/>
      <c r="S18" s="383"/>
      <c r="T18" s="383"/>
      <c r="U18" s="382"/>
      <c r="V18" s="379"/>
      <c r="W18" s="10"/>
      <c r="X18" s="381"/>
      <c r="Y18" s="382"/>
      <c r="Z18" s="382"/>
      <c r="AA18" s="383"/>
      <c r="AB18" s="383"/>
      <c r="AC18" s="382"/>
      <c r="AD18" s="379"/>
      <c r="AE18" s="10"/>
      <c r="AF18" s="381"/>
      <c r="AG18" s="382"/>
      <c r="AH18" s="382"/>
      <c r="AI18" s="383"/>
      <c r="AJ18" s="383"/>
      <c r="AK18" s="382"/>
      <c r="AL18" s="379"/>
      <c r="AM18" s="10"/>
      <c r="AN18" s="381"/>
      <c r="AO18" s="382"/>
      <c r="AP18" s="382"/>
      <c r="AQ18" s="383"/>
      <c r="AR18" s="383"/>
      <c r="AS18" s="382"/>
      <c r="AT18" s="379"/>
      <c r="AU18" s="10"/>
      <c r="AV18" s="381"/>
      <c r="AW18" s="382"/>
      <c r="AX18" s="382"/>
      <c r="AY18" s="383"/>
      <c r="AZ18" s="383"/>
      <c r="BA18" s="382"/>
      <c r="BB18" s="379"/>
      <c r="BC18" s="10"/>
      <c r="BD18" s="381"/>
      <c r="BE18" s="382"/>
      <c r="BF18" s="382"/>
      <c r="BG18" s="383"/>
      <c r="BH18" s="383"/>
      <c r="BI18" s="382"/>
      <c r="BJ18" s="379"/>
      <c r="BK18" s="10"/>
      <c r="BL18" s="381"/>
      <c r="BM18" s="382"/>
      <c r="BN18" s="382"/>
      <c r="BO18" s="383"/>
      <c r="BP18" s="383"/>
      <c r="BQ18" s="382"/>
      <c r="BR18" s="379"/>
      <c r="BS18" s="10"/>
      <c r="BT18" s="381"/>
      <c r="BU18" s="382"/>
      <c r="BV18" s="382"/>
      <c r="BW18" s="383"/>
      <c r="BX18" s="383"/>
      <c r="BY18" s="382"/>
      <c r="BZ18" s="379"/>
      <c r="CA18" s="10"/>
      <c r="CB18" s="381"/>
      <c r="CC18" s="382"/>
      <c r="CD18" s="382"/>
      <c r="CE18" s="383"/>
      <c r="CF18" s="383"/>
      <c r="CG18" s="382"/>
      <c r="CH18" s="379"/>
      <c r="CI18" s="10"/>
      <c r="CJ18" s="381"/>
      <c r="CK18" s="382"/>
      <c r="CL18" s="382"/>
      <c r="CM18" s="383"/>
      <c r="CN18" s="383"/>
      <c r="CO18" s="382"/>
      <c r="CP18" s="379"/>
      <c r="CQ18" s="10"/>
      <c r="CR18" s="381"/>
      <c r="CS18" s="382"/>
      <c r="CT18" s="382"/>
      <c r="CU18" s="382"/>
      <c r="CV18" s="382"/>
      <c r="CW18" s="382"/>
      <c r="CX18" s="379"/>
      <c r="CY18" s="10"/>
      <c r="CZ18" s="376"/>
      <c r="DA18" s="377"/>
      <c r="DB18" s="377"/>
      <c r="DC18" s="377"/>
      <c r="DD18" s="377"/>
      <c r="DE18" s="383"/>
      <c r="DF18" s="383"/>
      <c r="DG18" s="383"/>
      <c r="DH18" s="379"/>
      <c r="DI18" s="287"/>
    </row>
    <row r="19" spans="1:113" ht="15" customHeight="1">
      <c r="A19" s="287"/>
      <c r="B19" s="288" t="s">
        <v>425</v>
      </c>
      <c r="C19" s="10"/>
      <c r="D19" s="380"/>
      <c r="E19" s="18"/>
      <c r="F19" s="18"/>
      <c r="G19" s="18"/>
      <c r="H19" s="280"/>
      <c r="I19" s="10"/>
      <c r="J19" s="380"/>
      <c r="K19" s="18"/>
      <c r="L19" s="18"/>
      <c r="M19" s="18"/>
      <c r="N19" s="280"/>
      <c r="O19" s="10"/>
      <c r="P19" s="380"/>
      <c r="Q19" s="18"/>
      <c r="R19" s="18"/>
      <c r="S19" s="18"/>
      <c r="T19" s="18"/>
      <c r="U19" s="18"/>
      <c r="V19" s="280"/>
      <c r="W19" s="10"/>
      <c r="X19" s="380"/>
      <c r="Y19" s="18"/>
      <c r="Z19" s="18"/>
      <c r="AA19" s="18"/>
      <c r="AB19" s="18"/>
      <c r="AC19" s="18"/>
      <c r="AD19" s="280"/>
      <c r="AE19" s="10"/>
      <c r="AF19" s="380"/>
      <c r="AG19" s="18"/>
      <c r="AH19" s="18"/>
      <c r="AI19" s="18"/>
      <c r="AJ19" s="18"/>
      <c r="AK19" s="18"/>
      <c r="AL19" s="280"/>
      <c r="AM19" s="10"/>
      <c r="AN19" s="380"/>
      <c r="AO19" s="18"/>
      <c r="AP19" s="18"/>
      <c r="AQ19" s="18"/>
      <c r="AR19" s="18"/>
      <c r="AS19" s="18"/>
      <c r="AT19" s="280"/>
      <c r="AU19" s="10"/>
      <c r="AV19" s="380"/>
      <c r="AW19" s="18"/>
      <c r="AX19" s="18"/>
      <c r="AY19" s="18"/>
      <c r="AZ19" s="18"/>
      <c r="BA19" s="18"/>
      <c r="BB19" s="280"/>
      <c r="BC19" s="10"/>
      <c r="BD19" s="380"/>
      <c r="BE19" s="18"/>
      <c r="BF19" s="18"/>
      <c r="BG19" s="18"/>
      <c r="BH19" s="18"/>
      <c r="BI19" s="18"/>
      <c r="BJ19" s="280"/>
      <c r="BK19" s="10"/>
      <c r="BL19" s="380"/>
      <c r="BM19" s="18"/>
      <c r="BN19" s="18"/>
      <c r="BO19" s="18"/>
      <c r="BP19" s="18"/>
      <c r="BQ19" s="18"/>
      <c r="BR19" s="280"/>
      <c r="BS19" s="10"/>
      <c r="BT19" s="380"/>
      <c r="BU19" s="18"/>
      <c r="BV19" s="18"/>
      <c r="BW19" s="18"/>
      <c r="BX19" s="18"/>
      <c r="BY19" s="18"/>
      <c r="BZ19" s="280"/>
      <c r="CA19" s="10"/>
      <c r="CB19" s="380"/>
      <c r="CC19" s="18"/>
      <c r="CD19" s="18"/>
      <c r="CE19" s="18"/>
      <c r="CF19" s="18"/>
      <c r="CG19" s="18"/>
      <c r="CH19" s="280"/>
      <c r="CI19" s="10"/>
      <c r="CJ19" s="380"/>
      <c r="CK19" s="18"/>
      <c r="CL19" s="18"/>
      <c r="CM19" s="18"/>
      <c r="CN19" s="18"/>
      <c r="CO19" s="18"/>
      <c r="CP19" s="280"/>
      <c r="CQ19" s="10"/>
      <c r="CR19" s="380"/>
      <c r="CS19" s="18"/>
      <c r="CT19" s="18"/>
      <c r="CU19" s="18"/>
      <c r="CV19" s="18"/>
      <c r="CW19" s="18"/>
      <c r="CX19" s="280"/>
      <c r="CY19" s="10"/>
      <c r="CZ19" s="380"/>
      <c r="DA19" s="18"/>
      <c r="DB19" s="18"/>
      <c r="DC19" s="18"/>
      <c r="DD19" s="18"/>
      <c r="DE19" s="19"/>
      <c r="DF19" s="19"/>
      <c r="DG19" s="19"/>
      <c r="DH19" s="280"/>
      <c r="DI19" s="287"/>
    </row>
    <row r="20" spans="1:113" ht="15" customHeight="1">
      <c r="A20" s="287"/>
      <c r="B20" s="288" t="s">
        <v>427</v>
      </c>
      <c r="C20" s="10"/>
      <c r="D20" s="380"/>
      <c r="E20" s="18"/>
      <c r="F20" s="18"/>
      <c r="G20" s="18"/>
      <c r="H20" s="280"/>
      <c r="I20" s="10"/>
      <c r="J20" s="380"/>
      <c r="K20" s="18"/>
      <c r="L20" s="18"/>
      <c r="M20" s="18"/>
      <c r="N20" s="280"/>
      <c r="O20" s="10"/>
      <c r="P20" s="380"/>
      <c r="Q20" s="18"/>
      <c r="R20" s="18"/>
      <c r="S20" s="18"/>
      <c r="T20" s="18"/>
      <c r="U20" s="18"/>
      <c r="V20" s="280"/>
      <c r="W20" s="10"/>
      <c r="X20" s="380"/>
      <c r="Y20" s="18"/>
      <c r="Z20" s="18"/>
      <c r="AA20" s="18"/>
      <c r="AB20" s="18"/>
      <c r="AC20" s="18"/>
      <c r="AD20" s="280"/>
      <c r="AE20" s="10"/>
      <c r="AF20" s="380"/>
      <c r="AG20" s="18"/>
      <c r="AH20" s="18"/>
      <c r="AI20" s="18"/>
      <c r="AJ20" s="18"/>
      <c r="AK20" s="18"/>
      <c r="AL20" s="280"/>
      <c r="AM20" s="10"/>
      <c r="AN20" s="380"/>
      <c r="AO20" s="18"/>
      <c r="AP20" s="18"/>
      <c r="AQ20" s="18"/>
      <c r="AR20" s="18"/>
      <c r="AS20" s="18"/>
      <c r="AT20" s="280"/>
      <c r="AU20" s="10"/>
      <c r="AV20" s="380"/>
      <c r="AW20" s="18"/>
      <c r="AX20" s="18"/>
      <c r="AY20" s="18"/>
      <c r="AZ20" s="18"/>
      <c r="BA20" s="18"/>
      <c r="BB20" s="280"/>
      <c r="BC20" s="10"/>
      <c r="BD20" s="380"/>
      <c r="BE20" s="18"/>
      <c r="BF20" s="18"/>
      <c r="BG20" s="18"/>
      <c r="BH20" s="18"/>
      <c r="BI20" s="18"/>
      <c r="BJ20" s="280"/>
      <c r="BK20" s="10"/>
      <c r="BL20" s="380"/>
      <c r="BM20" s="18"/>
      <c r="BN20" s="18"/>
      <c r="BO20" s="18"/>
      <c r="BP20" s="18"/>
      <c r="BQ20" s="18"/>
      <c r="BR20" s="280"/>
      <c r="BS20" s="10"/>
      <c r="BT20" s="380"/>
      <c r="BU20" s="18"/>
      <c r="BV20" s="18"/>
      <c r="BW20" s="18"/>
      <c r="BX20" s="18"/>
      <c r="BY20" s="18"/>
      <c r="BZ20" s="280"/>
      <c r="CA20" s="10"/>
      <c r="CB20" s="380"/>
      <c r="CC20" s="18"/>
      <c r="CD20" s="18"/>
      <c r="CE20" s="18"/>
      <c r="CF20" s="18"/>
      <c r="CG20" s="18"/>
      <c r="CH20" s="280"/>
      <c r="CI20" s="10"/>
      <c r="CJ20" s="380"/>
      <c r="CK20" s="18"/>
      <c r="CL20" s="18"/>
      <c r="CM20" s="18"/>
      <c r="CN20" s="18"/>
      <c r="CO20" s="18"/>
      <c r="CP20" s="280"/>
      <c r="CQ20" s="10"/>
      <c r="CR20" s="380"/>
      <c r="CS20" s="18"/>
      <c r="CT20" s="18"/>
      <c r="CU20" s="18"/>
      <c r="CV20" s="18"/>
      <c r="CW20" s="18"/>
      <c r="CX20" s="280"/>
      <c r="CY20" s="10"/>
      <c r="CZ20" s="380"/>
      <c r="DA20" s="18"/>
      <c r="DB20" s="18"/>
      <c r="DC20" s="18"/>
      <c r="DD20" s="18"/>
      <c r="DE20" s="19"/>
      <c r="DF20" s="19"/>
      <c r="DG20" s="19"/>
      <c r="DH20" s="280"/>
      <c r="DI20" s="287"/>
    </row>
    <row r="21" spans="1:113" ht="15" customHeight="1">
      <c r="A21" s="287"/>
      <c r="B21" s="288" t="s">
        <v>429</v>
      </c>
      <c r="C21" s="10"/>
      <c r="D21" s="380"/>
      <c r="E21" s="18"/>
      <c r="F21" s="18"/>
      <c r="G21" s="18"/>
      <c r="H21" s="280"/>
      <c r="I21" s="10"/>
      <c r="J21" s="380"/>
      <c r="K21" s="18"/>
      <c r="L21" s="18"/>
      <c r="M21" s="18"/>
      <c r="N21" s="280"/>
      <c r="O21" s="10"/>
      <c r="P21" s="380"/>
      <c r="Q21" s="18"/>
      <c r="R21" s="18"/>
      <c r="S21" s="18"/>
      <c r="T21" s="18"/>
      <c r="U21" s="18"/>
      <c r="V21" s="280"/>
      <c r="W21" s="10"/>
      <c r="X21" s="380"/>
      <c r="Y21" s="18"/>
      <c r="Z21" s="18"/>
      <c r="AA21" s="18"/>
      <c r="AB21" s="18"/>
      <c r="AC21" s="18"/>
      <c r="AD21" s="280"/>
      <c r="AE21" s="10"/>
      <c r="AF21" s="380"/>
      <c r="AG21" s="18"/>
      <c r="AH21" s="18"/>
      <c r="AI21" s="18"/>
      <c r="AJ21" s="18"/>
      <c r="AK21" s="18"/>
      <c r="AL21" s="280"/>
      <c r="AM21" s="10"/>
      <c r="AN21" s="380"/>
      <c r="AO21" s="18"/>
      <c r="AP21" s="18"/>
      <c r="AQ21" s="18"/>
      <c r="AR21" s="18"/>
      <c r="AS21" s="18"/>
      <c r="AT21" s="280"/>
      <c r="AU21" s="10"/>
      <c r="AV21" s="380"/>
      <c r="AW21" s="18"/>
      <c r="AX21" s="18"/>
      <c r="AY21" s="18"/>
      <c r="AZ21" s="18"/>
      <c r="BA21" s="18"/>
      <c r="BB21" s="280"/>
      <c r="BC21" s="10"/>
      <c r="BD21" s="380"/>
      <c r="BE21" s="18"/>
      <c r="BF21" s="18"/>
      <c r="BG21" s="18"/>
      <c r="BH21" s="18"/>
      <c r="BI21" s="18"/>
      <c r="BJ21" s="280"/>
      <c r="BK21" s="10"/>
      <c r="BL21" s="380"/>
      <c r="BM21" s="18"/>
      <c r="BN21" s="18"/>
      <c r="BO21" s="18"/>
      <c r="BP21" s="18"/>
      <c r="BQ21" s="18"/>
      <c r="BR21" s="280"/>
      <c r="BS21" s="10"/>
      <c r="BT21" s="380"/>
      <c r="BU21" s="18"/>
      <c r="BV21" s="18"/>
      <c r="BW21" s="18"/>
      <c r="BX21" s="18"/>
      <c r="BY21" s="18"/>
      <c r="BZ21" s="280"/>
      <c r="CA21" s="10"/>
      <c r="CB21" s="380"/>
      <c r="CC21" s="18"/>
      <c r="CD21" s="18"/>
      <c r="CE21" s="18"/>
      <c r="CF21" s="18"/>
      <c r="CG21" s="18"/>
      <c r="CH21" s="280"/>
      <c r="CI21" s="10"/>
      <c r="CJ21" s="380"/>
      <c r="CK21" s="18"/>
      <c r="CL21" s="18"/>
      <c r="CM21" s="18"/>
      <c r="CN21" s="18"/>
      <c r="CO21" s="18"/>
      <c r="CP21" s="280"/>
      <c r="CQ21" s="10"/>
      <c r="CR21" s="380"/>
      <c r="CS21" s="18"/>
      <c r="CT21" s="18"/>
      <c r="CU21" s="18"/>
      <c r="CV21" s="18"/>
      <c r="CW21" s="18"/>
      <c r="CX21" s="280"/>
      <c r="CY21" s="10"/>
      <c r="CZ21" s="380"/>
      <c r="DA21" s="18"/>
      <c r="DB21" s="18"/>
      <c r="DC21" s="18"/>
      <c r="DD21" s="18"/>
      <c r="DE21" s="19"/>
      <c r="DF21" s="19"/>
      <c r="DG21" s="19"/>
      <c r="DH21" s="280"/>
      <c r="DI21" s="287"/>
    </row>
    <row r="22" spans="1:113" ht="15" customHeight="1">
      <c r="A22" s="290"/>
      <c r="B22" s="291" t="s">
        <v>430</v>
      </c>
      <c r="C22" s="14"/>
      <c r="D22" s="301"/>
      <c r="E22" s="15"/>
      <c r="F22" s="15"/>
      <c r="G22" s="15"/>
      <c r="H22" s="296"/>
      <c r="I22" s="14"/>
      <c r="J22" s="301"/>
      <c r="K22" s="15"/>
      <c r="L22" s="15"/>
      <c r="M22" s="15"/>
      <c r="N22" s="296"/>
      <c r="O22" s="14"/>
      <c r="P22" s="301"/>
      <c r="Q22" s="15"/>
      <c r="R22" s="15"/>
      <c r="S22" s="15"/>
      <c r="T22" s="15"/>
      <c r="U22" s="15"/>
      <c r="V22" s="296"/>
      <c r="W22" s="14"/>
      <c r="X22" s="301"/>
      <c r="Y22" s="15"/>
      <c r="Z22" s="15"/>
      <c r="AA22" s="15"/>
      <c r="AB22" s="15"/>
      <c r="AC22" s="15"/>
      <c r="AD22" s="296"/>
      <c r="AE22" s="14"/>
      <c r="AF22" s="301"/>
      <c r="AG22" s="15"/>
      <c r="AH22" s="15"/>
      <c r="AI22" s="15"/>
      <c r="AJ22" s="15"/>
      <c r="AK22" s="15"/>
      <c r="AL22" s="296"/>
      <c r="AM22" s="14"/>
      <c r="AN22" s="301"/>
      <c r="AO22" s="15"/>
      <c r="AP22" s="15"/>
      <c r="AQ22" s="15"/>
      <c r="AR22" s="15"/>
      <c r="AS22" s="15"/>
      <c r="AT22" s="296"/>
      <c r="AU22" s="14"/>
      <c r="AV22" s="301"/>
      <c r="AW22" s="15"/>
      <c r="AX22" s="15"/>
      <c r="AY22" s="15"/>
      <c r="AZ22" s="15"/>
      <c r="BA22" s="15"/>
      <c r="BB22" s="296"/>
      <c r="BC22" s="14"/>
      <c r="BD22" s="301"/>
      <c r="BE22" s="15"/>
      <c r="BF22" s="15"/>
      <c r="BG22" s="15"/>
      <c r="BH22" s="15"/>
      <c r="BI22" s="15"/>
      <c r="BJ22" s="296"/>
      <c r="BK22" s="14"/>
      <c r="BL22" s="301"/>
      <c r="BM22" s="15"/>
      <c r="BN22" s="15"/>
      <c r="BO22" s="15"/>
      <c r="BP22" s="15"/>
      <c r="BQ22" s="15"/>
      <c r="BR22" s="296"/>
      <c r="BS22" s="14"/>
      <c r="BT22" s="301"/>
      <c r="BU22" s="15"/>
      <c r="BV22" s="15"/>
      <c r="BW22" s="15"/>
      <c r="BX22" s="15"/>
      <c r="BY22" s="15"/>
      <c r="BZ22" s="296"/>
      <c r="CA22" s="14"/>
      <c r="CB22" s="301"/>
      <c r="CC22" s="15"/>
      <c r="CD22" s="15"/>
      <c r="CE22" s="15"/>
      <c r="CF22" s="15"/>
      <c r="CG22" s="15"/>
      <c r="CH22" s="296"/>
      <c r="CI22" s="14"/>
      <c r="CJ22" s="301"/>
      <c r="CK22" s="15"/>
      <c r="CL22" s="15"/>
      <c r="CM22" s="15"/>
      <c r="CN22" s="15"/>
      <c r="CO22" s="15"/>
      <c r="CP22" s="296"/>
      <c r="CQ22" s="14"/>
      <c r="CR22" s="301"/>
      <c r="CS22" s="15"/>
      <c r="CT22" s="15"/>
      <c r="CU22" s="15"/>
      <c r="CV22" s="15"/>
      <c r="CW22" s="15"/>
      <c r="CX22" s="296"/>
      <c r="CY22" s="14"/>
      <c r="CZ22" s="301"/>
      <c r="DA22" s="15"/>
      <c r="DB22" s="15"/>
      <c r="DC22" s="15"/>
      <c r="DD22" s="15"/>
      <c r="DE22" s="29"/>
      <c r="DF22" s="29"/>
      <c r="DG22" s="29"/>
      <c r="DH22" s="296"/>
      <c r="DI22" s="287"/>
    </row>
    <row r="23" spans="1:113" s="3" customFormat="1" ht="15" customHeight="1">
      <c r="A23" s="204"/>
      <c r="B23" s="205" t="s">
        <v>433</v>
      </c>
      <c r="C23" s="6"/>
      <c r="D23" s="302"/>
      <c r="E23" s="297"/>
      <c r="F23" s="297"/>
      <c r="G23" s="297"/>
      <c r="H23" s="299"/>
      <c r="I23" s="6"/>
      <c r="J23" s="302"/>
      <c r="K23" s="297"/>
      <c r="L23" s="297"/>
      <c r="M23" s="297"/>
      <c r="N23" s="299"/>
      <c r="O23" s="6"/>
      <c r="P23" s="302"/>
      <c r="Q23" s="297"/>
      <c r="R23" s="297"/>
      <c r="S23" s="297"/>
      <c r="T23" s="297"/>
      <c r="U23" s="297"/>
      <c r="V23" s="299"/>
      <c r="W23" s="6"/>
      <c r="X23" s="302"/>
      <c r="Y23" s="297"/>
      <c r="Z23" s="297"/>
      <c r="AA23" s="297"/>
      <c r="AB23" s="297"/>
      <c r="AC23" s="297"/>
      <c r="AD23" s="299"/>
      <c r="AE23" s="6"/>
      <c r="AF23" s="302"/>
      <c r="AG23" s="297"/>
      <c r="AH23" s="297"/>
      <c r="AI23" s="297"/>
      <c r="AJ23" s="297"/>
      <c r="AK23" s="297"/>
      <c r="AL23" s="299"/>
      <c r="AM23" s="6"/>
      <c r="AN23" s="302"/>
      <c r="AO23" s="297"/>
      <c r="AP23" s="297"/>
      <c r="AQ23" s="297"/>
      <c r="AR23" s="297"/>
      <c r="AS23" s="297"/>
      <c r="AT23" s="299"/>
      <c r="AU23" s="6"/>
      <c r="AV23" s="302"/>
      <c r="AW23" s="297"/>
      <c r="AX23" s="297"/>
      <c r="AY23" s="297"/>
      <c r="AZ23" s="297"/>
      <c r="BA23" s="297"/>
      <c r="BB23" s="299"/>
      <c r="BC23" s="6"/>
      <c r="BD23" s="302"/>
      <c r="BE23" s="297"/>
      <c r="BF23" s="297"/>
      <c r="BG23" s="297"/>
      <c r="BH23" s="297"/>
      <c r="BI23" s="297"/>
      <c r="BJ23" s="299"/>
      <c r="BK23" s="6"/>
      <c r="BL23" s="302"/>
      <c r="BM23" s="297"/>
      <c r="BN23" s="297"/>
      <c r="BO23" s="297"/>
      <c r="BP23" s="297"/>
      <c r="BQ23" s="297"/>
      <c r="BR23" s="299"/>
      <c r="BS23" s="6"/>
      <c r="BT23" s="302"/>
      <c r="BU23" s="297"/>
      <c r="BV23" s="297"/>
      <c r="BW23" s="297"/>
      <c r="BX23" s="297"/>
      <c r="BY23" s="297"/>
      <c r="BZ23" s="299"/>
      <c r="CA23" s="6"/>
      <c r="CB23" s="302"/>
      <c r="CC23" s="297"/>
      <c r="CD23" s="297"/>
      <c r="CE23" s="297"/>
      <c r="CF23" s="297"/>
      <c r="CG23" s="297"/>
      <c r="CH23" s="299"/>
      <c r="CI23" s="6"/>
      <c r="CJ23" s="302"/>
      <c r="CK23" s="297"/>
      <c r="CL23" s="297"/>
      <c r="CM23" s="297"/>
      <c r="CN23" s="297"/>
      <c r="CO23" s="297"/>
      <c r="CP23" s="299"/>
      <c r="CQ23" s="6"/>
      <c r="CR23" s="302"/>
      <c r="CS23" s="297"/>
      <c r="CT23" s="297"/>
      <c r="CU23" s="297"/>
      <c r="CV23" s="297"/>
      <c r="CW23" s="297"/>
      <c r="CX23" s="299"/>
      <c r="CY23" s="6"/>
      <c r="CZ23" s="302"/>
      <c r="DA23" s="297"/>
      <c r="DB23" s="297"/>
      <c r="DC23" s="297"/>
      <c r="DD23" s="297"/>
      <c r="DE23" s="514"/>
      <c r="DF23" s="514"/>
      <c r="DG23" s="514"/>
      <c r="DH23" s="299"/>
      <c r="DI23" s="206"/>
    </row>
    <row r="24" spans="1:113" ht="15" customHeight="1">
      <c r="A24" s="330" t="s">
        <v>443</v>
      </c>
      <c r="B24" s="375"/>
      <c r="C24" s="10"/>
      <c r="D24" s="376"/>
      <c r="E24" s="377"/>
      <c r="F24" s="378"/>
      <c r="G24" s="377"/>
      <c r="H24" s="379"/>
      <c r="I24" s="10"/>
      <c r="J24" s="376"/>
      <c r="K24" s="377"/>
      <c r="L24" s="378"/>
      <c r="M24" s="377"/>
      <c r="N24" s="379"/>
      <c r="O24" s="10"/>
      <c r="P24" s="376"/>
      <c r="Q24" s="377"/>
      <c r="R24" s="377"/>
      <c r="S24" s="378"/>
      <c r="T24" s="378"/>
      <c r="U24" s="377"/>
      <c r="V24" s="379"/>
      <c r="W24" s="10"/>
      <c r="X24" s="376"/>
      <c r="Y24" s="377"/>
      <c r="Z24" s="377"/>
      <c r="AA24" s="378"/>
      <c r="AB24" s="378"/>
      <c r="AC24" s="377"/>
      <c r="AD24" s="379"/>
      <c r="AE24" s="10"/>
      <c r="AF24" s="376"/>
      <c r="AG24" s="377"/>
      <c r="AH24" s="377"/>
      <c r="AI24" s="378"/>
      <c r="AJ24" s="378"/>
      <c r="AK24" s="377"/>
      <c r="AL24" s="379"/>
      <c r="AM24" s="10"/>
      <c r="AN24" s="376"/>
      <c r="AO24" s="377"/>
      <c r="AP24" s="377"/>
      <c r="AQ24" s="378"/>
      <c r="AR24" s="378"/>
      <c r="AS24" s="377"/>
      <c r="AT24" s="379"/>
      <c r="AU24" s="10"/>
      <c r="AV24" s="376"/>
      <c r="AW24" s="377"/>
      <c r="AX24" s="377"/>
      <c r="AY24" s="378"/>
      <c r="AZ24" s="378"/>
      <c r="BA24" s="377"/>
      <c r="BB24" s="379"/>
      <c r="BC24" s="10"/>
      <c r="BD24" s="376"/>
      <c r="BE24" s="377"/>
      <c r="BF24" s="377"/>
      <c r="BG24" s="378"/>
      <c r="BH24" s="378"/>
      <c r="BI24" s="377"/>
      <c r="BJ24" s="379"/>
      <c r="BK24" s="10"/>
      <c r="BL24" s="376"/>
      <c r="BM24" s="377"/>
      <c r="BN24" s="377"/>
      <c r="BO24" s="378"/>
      <c r="BP24" s="378"/>
      <c r="BQ24" s="377"/>
      <c r="BR24" s="379"/>
      <c r="BS24" s="10"/>
      <c r="BT24" s="376"/>
      <c r="BU24" s="377"/>
      <c r="BV24" s="377"/>
      <c r="BW24" s="378"/>
      <c r="BX24" s="378"/>
      <c r="BY24" s="377"/>
      <c r="BZ24" s="379"/>
      <c r="CA24" s="10"/>
      <c r="CB24" s="376"/>
      <c r="CC24" s="377"/>
      <c r="CD24" s="377"/>
      <c r="CE24" s="378"/>
      <c r="CF24" s="378"/>
      <c r="CG24" s="377"/>
      <c r="CH24" s="379"/>
      <c r="CI24" s="10"/>
      <c r="CJ24" s="376"/>
      <c r="CK24" s="377"/>
      <c r="CL24" s="377"/>
      <c r="CM24" s="378"/>
      <c r="CN24" s="378"/>
      <c r="CO24" s="377"/>
      <c r="CP24" s="379"/>
      <c r="CQ24" s="10"/>
      <c r="CR24" s="376"/>
      <c r="CS24" s="377"/>
      <c r="CT24" s="377"/>
      <c r="CU24" s="377"/>
      <c r="CV24" s="377"/>
      <c r="CW24" s="377"/>
      <c r="CX24" s="379"/>
      <c r="CY24" s="10"/>
      <c r="CZ24" s="376"/>
      <c r="DA24" s="377"/>
      <c r="DB24" s="377"/>
      <c r="DC24" s="377"/>
      <c r="DD24" s="377"/>
      <c r="DE24" s="383"/>
      <c r="DF24" s="383"/>
      <c r="DG24" s="383"/>
      <c r="DH24" s="379"/>
      <c r="DI24" s="287"/>
    </row>
    <row r="25" spans="1:113" ht="15" customHeight="1">
      <c r="A25" s="287"/>
      <c r="B25" s="288" t="s">
        <v>425</v>
      </c>
      <c r="C25" s="10"/>
      <c r="D25" s="380"/>
      <c r="E25" s="18"/>
      <c r="F25" s="18"/>
      <c r="G25" s="18"/>
      <c r="H25" s="280"/>
      <c r="I25" s="10"/>
      <c r="J25" s="380"/>
      <c r="K25" s="18"/>
      <c r="L25" s="18"/>
      <c r="M25" s="18"/>
      <c r="N25" s="280"/>
      <c r="O25" s="10"/>
      <c r="P25" s="380"/>
      <c r="Q25" s="18"/>
      <c r="R25" s="18"/>
      <c r="S25" s="18"/>
      <c r="T25" s="18"/>
      <c r="U25" s="18"/>
      <c r="V25" s="280"/>
      <c r="W25" s="10"/>
      <c r="X25" s="380"/>
      <c r="Y25" s="18"/>
      <c r="Z25" s="18"/>
      <c r="AA25" s="18"/>
      <c r="AB25" s="18"/>
      <c r="AC25" s="18"/>
      <c r="AD25" s="280"/>
      <c r="AE25" s="10"/>
      <c r="AF25" s="380"/>
      <c r="AG25" s="18"/>
      <c r="AH25" s="18"/>
      <c r="AI25" s="18"/>
      <c r="AJ25" s="18"/>
      <c r="AK25" s="18"/>
      <c r="AL25" s="280"/>
      <c r="AM25" s="10"/>
      <c r="AN25" s="380"/>
      <c r="AO25" s="18"/>
      <c r="AP25" s="18"/>
      <c r="AQ25" s="18"/>
      <c r="AR25" s="18"/>
      <c r="AS25" s="18"/>
      <c r="AT25" s="280"/>
      <c r="AU25" s="10"/>
      <c r="AV25" s="380"/>
      <c r="AW25" s="18"/>
      <c r="AX25" s="18"/>
      <c r="AY25" s="18"/>
      <c r="AZ25" s="18"/>
      <c r="BA25" s="18"/>
      <c r="BB25" s="280"/>
      <c r="BC25" s="10"/>
      <c r="BD25" s="380"/>
      <c r="BE25" s="18"/>
      <c r="BF25" s="18"/>
      <c r="BG25" s="18"/>
      <c r="BH25" s="18"/>
      <c r="BI25" s="18"/>
      <c r="BJ25" s="280"/>
      <c r="BK25" s="10"/>
      <c r="BL25" s="380"/>
      <c r="BM25" s="18"/>
      <c r="BN25" s="18"/>
      <c r="BO25" s="18"/>
      <c r="BP25" s="18"/>
      <c r="BQ25" s="18"/>
      <c r="BR25" s="280"/>
      <c r="BS25" s="10"/>
      <c r="BT25" s="380"/>
      <c r="BU25" s="18"/>
      <c r="BV25" s="18"/>
      <c r="BW25" s="18"/>
      <c r="BX25" s="18"/>
      <c r="BY25" s="18"/>
      <c r="BZ25" s="280"/>
      <c r="CA25" s="10"/>
      <c r="CB25" s="380"/>
      <c r="CC25" s="18"/>
      <c r="CD25" s="18"/>
      <c r="CE25" s="18"/>
      <c r="CF25" s="18"/>
      <c r="CG25" s="18"/>
      <c r="CH25" s="280"/>
      <c r="CI25" s="10"/>
      <c r="CJ25" s="380"/>
      <c r="CK25" s="18"/>
      <c r="CL25" s="18"/>
      <c r="CM25" s="18"/>
      <c r="CN25" s="18"/>
      <c r="CO25" s="18"/>
      <c r="CP25" s="280"/>
      <c r="CQ25" s="10"/>
      <c r="CR25" s="380"/>
      <c r="CS25" s="18"/>
      <c r="CT25" s="18"/>
      <c r="CU25" s="18"/>
      <c r="CV25" s="18"/>
      <c r="CW25" s="18"/>
      <c r="CX25" s="280"/>
      <c r="CY25" s="10"/>
      <c r="CZ25" s="380"/>
      <c r="DA25" s="18"/>
      <c r="DB25" s="18"/>
      <c r="DC25" s="18"/>
      <c r="DD25" s="18"/>
      <c r="DE25" s="19"/>
      <c r="DF25" s="19"/>
      <c r="DG25" s="19"/>
      <c r="DH25" s="280"/>
      <c r="DI25" s="287"/>
    </row>
    <row r="26" spans="1:113" ht="15" customHeight="1">
      <c r="A26" s="287"/>
      <c r="B26" s="288" t="s">
        <v>427</v>
      </c>
      <c r="C26" s="10"/>
      <c r="D26" s="380"/>
      <c r="E26" s="18"/>
      <c r="F26" s="18"/>
      <c r="G26" s="18"/>
      <c r="H26" s="280"/>
      <c r="I26" s="10"/>
      <c r="J26" s="380"/>
      <c r="K26" s="18"/>
      <c r="L26" s="18"/>
      <c r="M26" s="18"/>
      <c r="N26" s="280"/>
      <c r="O26" s="10"/>
      <c r="P26" s="380"/>
      <c r="Q26" s="18"/>
      <c r="R26" s="18"/>
      <c r="S26" s="18"/>
      <c r="T26" s="18"/>
      <c r="U26" s="18"/>
      <c r="V26" s="280"/>
      <c r="W26" s="10"/>
      <c r="X26" s="380"/>
      <c r="Y26" s="18"/>
      <c r="Z26" s="18"/>
      <c r="AA26" s="18"/>
      <c r="AB26" s="18"/>
      <c r="AC26" s="18"/>
      <c r="AD26" s="280"/>
      <c r="AE26" s="10"/>
      <c r="AF26" s="380"/>
      <c r="AG26" s="18"/>
      <c r="AH26" s="18"/>
      <c r="AI26" s="18"/>
      <c r="AJ26" s="18"/>
      <c r="AK26" s="18"/>
      <c r="AL26" s="280"/>
      <c r="AM26" s="10"/>
      <c r="AN26" s="380"/>
      <c r="AO26" s="18"/>
      <c r="AP26" s="18"/>
      <c r="AQ26" s="18"/>
      <c r="AR26" s="18"/>
      <c r="AS26" s="18"/>
      <c r="AT26" s="280"/>
      <c r="AU26" s="10"/>
      <c r="AV26" s="380"/>
      <c r="AW26" s="18"/>
      <c r="AX26" s="18"/>
      <c r="AY26" s="18"/>
      <c r="AZ26" s="18"/>
      <c r="BA26" s="18"/>
      <c r="BB26" s="280"/>
      <c r="BC26" s="10"/>
      <c r="BD26" s="380"/>
      <c r="BE26" s="18"/>
      <c r="BF26" s="18"/>
      <c r="BG26" s="18"/>
      <c r="BH26" s="18"/>
      <c r="BI26" s="18"/>
      <c r="BJ26" s="280"/>
      <c r="BK26" s="10"/>
      <c r="BL26" s="380"/>
      <c r="BM26" s="18"/>
      <c r="BN26" s="18"/>
      <c r="BO26" s="18"/>
      <c r="BP26" s="18"/>
      <c r="BQ26" s="18"/>
      <c r="BR26" s="280"/>
      <c r="BS26" s="10"/>
      <c r="BT26" s="380"/>
      <c r="BU26" s="18"/>
      <c r="BV26" s="18"/>
      <c r="BW26" s="18"/>
      <c r="BX26" s="18"/>
      <c r="BY26" s="18"/>
      <c r="BZ26" s="280"/>
      <c r="CA26" s="10"/>
      <c r="CB26" s="380"/>
      <c r="CC26" s="18"/>
      <c r="CD26" s="18"/>
      <c r="CE26" s="18"/>
      <c r="CF26" s="18"/>
      <c r="CG26" s="18"/>
      <c r="CH26" s="280"/>
      <c r="CI26" s="10"/>
      <c r="CJ26" s="380"/>
      <c r="CK26" s="18"/>
      <c r="CL26" s="18"/>
      <c r="CM26" s="18"/>
      <c r="CN26" s="18"/>
      <c r="CO26" s="18"/>
      <c r="CP26" s="280"/>
      <c r="CQ26" s="10"/>
      <c r="CR26" s="380"/>
      <c r="CS26" s="18"/>
      <c r="CT26" s="18"/>
      <c r="CU26" s="18"/>
      <c r="CV26" s="18"/>
      <c r="CW26" s="18"/>
      <c r="CX26" s="280"/>
      <c r="CY26" s="10"/>
      <c r="CZ26" s="380"/>
      <c r="DA26" s="18"/>
      <c r="DB26" s="18"/>
      <c r="DC26" s="18"/>
      <c r="DD26" s="18"/>
      <c r="DE26" s="19"/>
      <c r="DF26" s="19"/>
      <c r="DG26" s="19"/>
      <c r="DH26" s="280"/>
      <c r="DI26" s="287"/>
    </row>
    <row r="27" spans="1:113" ht="15" customHeight="1">
      <c r="A27" s="287"/>
      <c r="B27" s="288" t="s">
        <v>429</v>
      </c>
      <c r="C27" s="10"/>
      <c r="D27" s="380"/>
      <c r="E27" s="18"/>
      <c r="F27" s="18"/>
      <c r="G27" s="18"/>
      <c r="H27" s="269"/>
      <c r="I27" s="10"/>
      <c r="J27" s="380"/>
      <c r="K27" s="18"/>
      <c r="L27" s="18"/>
      <c r="M27" s="18"/>
      <c r="N27" s="269"/>
      <c r="O27" s="10"/>
      <c r="P27" s="380"/>
      <c r="Q27" s="18"/>
      <c r="R27" s="18"/>
      <c r="S27" s="18"/>
      <c r="T27" s="18"/>
      <c r="U27" s="18"/>
      <c r="V27" s="269"/>
      <c r="W27" s="10"/>
      <c r="X27" s="380"/>
      <c r="Y27" s="18"/>
      <c r="Z27" s="18"/>
      <c r="AA27" s="18"/>
      <c r="AB27" s="18"/>
      <c r="AC27" s="18"/>
      <c r="AD27" s="280"/>
      <c r="AE27" s="10"/>
      <c r="AF27" s="380"/>
      <c r="AG27" s="18"/>
      <c r="AH27" s="18"/>
      <c r="AI27" s="18"/>
      <c r="AJ27" s="18"/>
      <c r="AK27" s="18"/>
      <c r="AL27" s="280"/>
      <c r="AM27" s="10"/>
      <c r="AN27" s="380"/>
      <c r="AO27" s="18"/>
      <c r="AP27" s="18"/>
      <c r="AQ27" s="18"/>
      <c r="AR27" s="18"/>
      <c r="AS27" s="18"/>
      <c r="AT27" s="280"/>
      <c r="AU27" s="10"/>
      <c r="AV27" s="380"/>
      <c r="AW27" s="18"/>
      <c r="AX27" s="18"/>
      <c r="AY27" s="18"/>
      <c r="AZ27" s="18"/>
      <c r="BA27" s="18"/>
      <c r="BB27" s="280"/>
      <c r="BC27" s="10"/>
      <c r="BD27" s="380"/>
      <c r="BE27" s="18"/>
      <c r="BF27" s="18"/>
      <c r="BG27" s="18"/>
      <c r="BH27" s="18"/>
      <c r="BI27" s="18"/>
      <c r="BJ27" s="280"/>
      <c r="BK27" s="10"/>
      <c r="BL27" s="380"/>
      <c r="BM27" s="18"/>
      <c r="BN27" s="18"/>
      <c r="BO27" s="18"/>
      <c r="BP27" s="18"/>
      <c r="BQ27" s="18"/>
      <c r="BR27" s="280"/>
      <c r="BS27" s="10"/>
      <c r="BT27" s="380"/>
      <c r="BU27" s="18"/>
      <c r="BV27" s="18"/>
      <c r="BW27" s="18"/>
      <c r="BX27" s="18"/>
      <c r="BY27" s="18"/>
      <c r="BZ27" s="280"/>
      <c r="CA27" s="10"/>
      <c r="CB27" s="380"/>
      <c r="CC27" s="18"/>
      <c r="CD27" s="18"/>
      <c r="CE27" s="18"/>
      <c r="CF27" s="18"/>
      <c r="CG27" s="18"/>
      <c r="CH27" s="280"/>
      <c r="CI27" s="10"/>
      <c r="CJ27" s="380"/>
      <c r="CK27" s="18"/>
      <c r="CL27" s="18"/>
      <c r="CM27" s="18"/>
      <c r="CN27" s="18"/>
      <c r="CO27" s="18"/>
      <c r="CP27" s="280"/>
      <c r="CQ27" s="10"/>
      <c r="CR27" s="380"/>
      <c r="CS27" s="18"/>
      <c r="CT27" s="18"/>
      <c r="CU27" s="18"/>
      <c r="CV27" s="18"/>
      <c r="CW27" s="18"/>
      <c r="CX27" s="280"/>
      <c r="CY27" s="10"/>
      <c r="CZ27" s="380"/>
      <c r="DA27" s="18"/>
      <c r="DB27" s="18"/>
      <c r="DC27" s="18"/>
      <c r="DD27" s="18"/>
      <c r="DE27" s="19"/>
      <c r="DF27" s="19"/>
      <c r="DG27" s="19"/>
      <c r="DH27" s="280"/>
      <c r="DI27" s="287"/>
    </row>
    <row r="28" spans="1:113" ht="15" customHeight="1">
      <c r="A28" s="290"/>
      <c r="B28" s="291" t="s">
        <v>430</v>
      </c>
      <c r="C28" s="14"/>
      <c r="D28" s="301"/>
      <c r="E28" s="15"/>
      <c r="F28" s="15"/>
      <c r="G28" s="15"/>
      <c r="H28" s="296"/>
      <c r="I28" s="14"/>
      <c r="J28" s="301"/>
      <c r="K28" s="15"/>
      <c r="L28" s="15"/>
      <c r="M28" s="15"/>
      <c r="N28" s="296"/>
      <c r="O28" s="14"/>
      <c r="P28" s="301"/>
      <c r="Q28" s="15"/>
      <c r="R28" s="15"/>
      <c r="S28" s="15"/>
      <c r="T28" s="15"/>
      <c r="U28" s="15"/>
      <c r="V28" s="296"/>
      <c r="W28" s="14"/>
      <c r="X28" s="301"/>
      <c r="Y28" s="15"/>
      <c r="Z28" s="15"/>
      <c r="AA28" s="15"/>
      <c r="AB28" s="15"/>
      <c r="AC28" s="15"/>
      <c r="AD28" s="296"/>
      <c r="AE28" s="14"/>
      <c r="AF28" s="301"/>
      <c r="AG28" s="15"/>
      <c r="AH28" s="15"/>
      <c r="AI28" s="15"/>
      <c r="AJ28" s="15"/>
      <c r="AK28" s="15"/>
      <c r="AL28" s="296"/>
      <c r="AM28" s="14"/>
      <c r="AN28" s="301"/>
      <c r="AO28" s="15"/>
      <c r="AP28" s="15"/>
      <c r="AQ28" s="15"/>
      <c r="AR28" s="15"/>
      <c r="AS28" s="15"/>
      <c r="AT28" s="296"/>
      <c r="AU28" s="14"/>
      <c r="AV28" s="301"/>
      <c r="AW28" s="15"/>
      <c r="AX28" s="15"/>
      <c r="AY28" s="15"/>
      <c r="AZ28" s="15"/>
      <c r="BA28" s="15"/>
      <c r="BB28" s="296"/>
      <c r="BC28" s="14"/>
      <c r="BD28" s="301"/>
      <c r="BE28" s="15"/>
      <c r="BF28" s="15"/>
      <c r="BG28" s="15"/>
      <c r="BH28" s="15"/>
      <c r="BI28" s="15"/>
      <c r="BJ28" s="296"/>
      <c r="BK28" s="14"/>
      <c r="BL28" s="301"/>
      <c r="BM28" s="15"/>
      <c r="BN28" s="15"/>
      <c r="BO28" s="15"/>
      <c r="BP28" s="15"/>
      <c r="BQ28" s="15"/>
      <c r="BR28" s="296"/>
      <c r="BS28" s="14"/>
      <c r="BT28" s="301"/>
      <c r="BU28" s="15"/>
      <c r="BV28" s="15"/>
      <c r="BW28" s="15"/>
      <c r="BX28" s="15"/>
      <c r="BY28" s="15"/>
      <c r="BZ28" s="296"/>
      <c r="CA28" s="14"/>
      <c r="CB28" s="301"/>
      <c r="CC28" s="15"/>
      <c r="CD28" s="15"/>
      <c r="CE28" s="15"/>
      <c r="CF28" s="15"/>
      <c r="CG28" s="15"/>
      <c r="CH28" s="296"/>
      <c r="CI28" s="14"/>
      <c r="CJ28" s="301"/>
      <c r="CK28" s="15"/>
      <c r="CL28" s="15"/>
      <c r="CM28" s="15"/>
      <c r="CN28" s="15"/>
      <c r="CO28" s="15"/>
      <c r="CP28" s="296"/>
      <c r="CQ28" s="14"/>
      <c r="CR28" s="301"/>
      <c r="CS28" s="15"/>
      <c r="CT28" s="15"/>
      <c r="CU28" s="15"/>
      <c r="CV28" s="15"/>
      <c r="CW28" s="15"/>
      <c r="CX28" s="296"/>
      <c r="CY28" s="14"/>
      <c r="CZ28" s="301"/>
      <c r="DA28" s="15"/>
      <c r="DB28" s="15"/>
      <c r="DC28" s="15"/>
      <c r="DD28" s="15"/>
      <c r="DE28" s="29"/>
      <c r="DF28" s="29"/>
      <c r="DG28" s="29"/>
      <c r="DH28" s="296"/>
      <c r="DI28" s="287"/>
    </row>
    <row r="29" spans="1:113" s="3" customFormat="1" ht="15" customHeight="1">
      <c r="A29" s="204"/>
      <c r="B29" s="205" t="s">
        <v>433</v>
      </c>
      <c r="C29" s="6"/>
      <c r="D29" s="302"/>
      <c r="E29" s="297"/>
      <c r="F29" s="297"/>
      <c r="G29" s="297"/>
      <c r="H29" s="299"/>
      <c r="I29" s="6"/>
      <c r="J29" s="302"/>
      <c r="K29" s="297"/>
      <c r="L29" s="297"/>
      <c r="M29" s="297"/>
      <c r="N29" s="299"/>
      <c r="O29" s="6"/>
      <c r="P29" s="302"/>
      <c r="Q29" s="297"/>
      <c r="R29" s="297"/>
      <c r="S29" s="297"/>
      <c r="T29" s="297"/>
      <c r="U29" s="297"/>
      <c r="V29" s="299"/>
      <c r="W29" s="6"/>
      <c r="X29" s="302"/>
      <c r="Y29" s="297"/>
      <c r="Z29" s="297"/>
      <c r="AA29" s="297"/>
      <c r="AB29" s="297"/>
      <c r="AC29" s="297"/>
      <c r="AD29" s="299"/>
      <c r="AE29" s="6"/>
      <c r="AF29" s="302"/>
      <c r="AG29" s="297"/>
      <c r="AH29" s="297"/>
      <c r="AI29" s="297"/>
      <c r="AJ29" s="297"/>
      <c r="AK29" s="297"/>
      <c r="AL29" s="299"/>
      <c r="AM29" s="6"/>
      <c r="AN29" s="302"/>
      <c r="AO29" s="297"/>
      <c r="AP29" s="297"/>
      <c r="AQ29" s="297"/>
      <c r="AR29" s="297"/>
      <c r="AS29" s="297"/>
      <c r="AT29" s="299"/>
      <c r="AU29" s="6"/>
      <c r="AV29" s="302"/>
      <c r="AW29" s="297"/>
      <c r="AX29" s="297"/>
      <c r="AY29" s="297"/>
      <c r="AZ29" s="297"/>
      <c r="BA29" s="297"/>
      <c r="BB29" s="299"/>
      <c r="BC29" s="6"/>
      <c r="BD29" s="302"/>
      <c r="BE29" s="297"/>
      <c r="BF29" s="297"/>
      <c r="BG29" s="297"/>
      <c r="BH29" s="297"/>
      <c r="BI29" s="297"/>
      <c r="BJ29" s="299"/>
      <c r="BK29" s="6"/>
      <c r="BL29" s="302"/>
      <c r="BM29" s="297"/>
      <c r="BN29" s="297"/>
      <c r="BO29" s="297"/>
      <c r="BP29" s="297"/>
      <c r="BQ29" s="297"/>
      <c r="BR29" s="299"/>
      <c r="BS29" s="6"/>
      <c r="BT29" s="302"/>
      <c r="BU29" s="297"/>
      <c r="BV29" s="297"/>
      <c r="BW29" s="297"/>
      <c r="BX29" s="297"/>
      <c r="BY29" s="297"/>
      <c r="BZ29" s="299"/>
      <c r="CA29" s="6"/>
      <c r="CB29" s="302"/>
      <c r="CC29" s="297"/>
      <c r="CD29" s="297"/>
      <c r="CE29" s="297"/>
      <c r="CF29" s="297"/>
      <c r="CG29" s="297"/>
      <c r="CH29" s="299"/>
      <c r="CI29" s="6"/>
      <c r="CJ29" s="302"/>
      <c r="CK29" s="297"/>
      <c r="CL29" s="297"/>
      <c r="CM29" s="297"/>
      <c r="CN29" s="297"/>
      <c r="CO29" s="297"/>
      <c r="CP29" s="299"/>
      <c r="CQ29" s="6"/>
      <c r="CR29" s="302"/>
      <c r="CS29" s="297"/>
      <c r="CT29" s="297"/>
      <c r="CU29" s="297"/>
      <c r="CV29" s="297"/>
      <c r="CW29" s="297"/>
      <c r="CX29" s="299"/>
      <c r="CY29" s="6"/>
      <c r="CZ29" s="302"/>
      <c r="DA29" s="297"/>
      <c r="DB29" s="297"/>
      <c r="DC29" s="297"/>
      <c r="DD29" s="297"/>
      <c r="DE29" s="514"/>
      <c r="DF29" s="514"/>
      <c r="DG29" s="514"/>
      <c r="DH29" s="299"/>
      <c r="DI29" s="206"/>
    </row>
    <row r="30" spans="1:113" ht="15" customHeight="1">
      <c r="A30" s="330" t="s">
        <v>444</v>
      </c>
      <c r="B30" s="375"/>
      <c r="C30" s="10"/>
      <c r="D30" s="376"/>
      <c r="E30" s="377"/>
      <c r="F30" s="378"/>
      <c r="G30" s="377"/>
      <c r="H30" s="379"/>
      <c r="I30" s="10"/>
      <c r="J30" s="376"/>
      <c r="K30" s="377"/>
      <c r="L30" s="378"/>
      <c r="M30" s="377"/>
      <c r="N30" s="379"/>
      <c r="O30" s="10"/>
      <c r="P30" s="376"/>
      <c r="Q30" s="377"/>
      <c r="R30" s="377"/>
      <c r="S30" s="378"/>
      <c r="T30" s="378"/>
      <c r="U30" s="377"/>
      <c r="V30" s="379"/>
      <c r="W30" s="10"/>
      <c r="X30" s="376"/>
      <c r="Y30" s="377"/>
      <c r="Z30" s="377"/>
      <c r="AA30" s="378"/>
      <c r="AB30" s="378"/>
      <c r="AC30" s="377"/>
      <c r="AD30" s="379"/>
      <c r="AE30" s="10"/>
      <c r="AF30" s="376"/>
      <c r="AG30" s="377"/>
      <c r="AH30" s="377"/>
      <c r="AI30" s="378"/>
      <c r="AJ30" s="378"/>
      <c r="AK30" s="377"/>
      <c r="AL30" s="379"/>
      <c r="AM30" s="10"/>
      <c r="AN30" s="376"/>
      <c r="AO30" s="377"/>
      <c r="AP30" s="377"/>
      <c r="AQ30" s="378"/>
      <c r="AR30" s="378"/>
      <c r="AS30" s="377"/>
      <c r="AT30" s="379"/>
      <c r="AU30" s="10"/>
      <c r="AV30" s="376"/>
      <c r="AW30" s="377"/>
      <c r="AX30" s="377"/>
      <c r="AY30" s="378"/>
      <c r="AZ30" s="378"/>
      <c r="BA30" s="377"/>
      <c r="BB30" s="379"/>
      <c r="BC30" s="10"/>
      <c r="BD30" s="376"/>
      <c r="BE30" s="377"/>
      <c r="BF30" s="377"/>
      <c r="BG30" s="378"/>
      <c r="BH30" s="378"/>
      <c r="BI30" s="377"/>
      <c r="BJ30" s="379"/>
      <c r="BK30" s="10"/>
      <c r="BL30" s="376"/>
      <c r="BM30" s="377"/>
      <c r="BN30" s="377"/>
      <c r="BO30" s="378"/>
      <c r="BP30" s="378"/>
      <c r="BQ30" s="377"/>
      <c r="BR30" s="379"/>
      <c r="BS30" s="10"/>
      <c r="BT30" s="376"/>
      <c r="BU30" s="377"/>
      <c r="BV30" s="377"/>
      <c r="BW30" s="378"/>
      <c r="BX30" s="378"/>
      <c r="BY30" s="377"/>
      <c r="BZ30" s="379"/>
      <c r="CA30" s="10"/>
      <c r="CB30" s="376"/>
      <c r="CC30" s="377"/>
      <c r="CD30" s="377"/>
      <c r="CE30" s="378"/>
      <c r="CF30" s="378"/>
      <c r="CG30" s="377"/>
      <c r="CH30" s="379"/>
      <c r="CI30" s="10"/>
      <c r="CJ30" s="376"/>
      <c r="CK30" s="377"/>
      <c r="CL30" s="377"/>
      <c r="CM30" s="378"/>
      <c r="CN30" s="378"/>
      <c r="CO30" s="377"/>
      <c r="CP30" s="379"/>
      <c r="CQ30" s="10"/>
      <c r="CR30" s="376"/>
      <c r="CS30" s="377"/>
      <c r="CT30" s="377"/>
      <c r="CU30" s="378"/>
      <c r="CV30" s="378"/>
      <c r="CW30" s="377"/>
      <c r="CX30" s="379"/>
      <c r="CY30" s="10"/>
      <c r="CZ30" s="376"/>
      <c r="DA30" s="377"/>
      <c r="DB30" s="377"/>
      <c r="DC30" s="377"/>
      <c r="DD30" s="377"/>
      <c r="DE30" s="383"/>
      <c r="DF30" s="383"/>
      <c r="DG30" s="383"/>
      <c r="DH30" s="379"/>
      <c r="DI30" s="287"/>
    </row>
    <row r="31" spans="1:113" ht="15" customHeight="1">
      <c r="A31" s="287"/>
      <c r="B31" s="288" t="s">
        <v>425</v>
      </c>
      <c r="C31" s="10"/>
      <c r="D31" s="380"/>
      <c r="E31" s="18"/>
      <c r="F31" s="18"/>
      <c r="G31" s="18"/>
      <c r="H31" s="280"/>
      <c r="I31" s="10"/>
      <c r="J31" s="380"/>
      <c r="K31" s="18"/>
      <c r="L31" s="18"/>
      <c r="M31" s="18"/>
      <c r="N31" s="280"/>
      <c r="O31" s="10"/>
      <c r="P31" s="380"/>
      <c r="Q31" s="18"/>
      <c r="R31" s="18"/>
      <c r="S31" s="18"/>
      <c r="T31" s="18"/>
      <c r="U31" s="18"/>
      <c r="V31" s="280"/>
      <c r="W31" s="10"/>
      <c r="X31" s="380"/>
      <c r="Y31" s="18"/>
      <c r="Z31" s="18"/>
      <c r="AA31" s="18"/>
      <c r="AB31" s="18"/>
      <c r="AC31" s="18"/>
      <c r="AD31" s="280"/>
      <c r="AE31" s="10"/>
      <c r="AF31" s="380"/>
      <c r="AG31" s="18"/>
      <c r="AH31" s="18"/>
      <c r="AI31" s="18"/>
      <c r="AJ31" s="18"/>
      <c r="AK31" s="18"/>
      <c r="AL31" s="280"/>
      <c r="AM31" s="10"/>
      <c r="AN31" s="380"/>
      <c r="AO31" s="18"/>
      <c r="AP31" s="18"/>
      <c r="AQ31" s="18"/>
      <c r="AR31" s="18"/>
      <c r="AS31" s="18"/>
      <c r="AT31" s="280"/>
      <c r="AU31" s="10"/>
      <c r="AV31" s="380"/>
      <c r="AW31" s="18"/>
      <c r="AX31" s="18"/>
      <c r="AY31" s="18"/>
      <c r="AZ31" s="18"/>
      <c r="BA31" s="18"/>
      <c r="BB31" s="280"/>
      <c r="BC31" s="10"/>
      <c r="BD31" s="380"/>
      <c r="BE31" s="18"/>
      <c r="BF31" s="18"/>
      <c r="BG31" s="18"/>
      <c r="BH31" s="18"/>
      <c r="BI31" s="18"/>
      <c r="BJ31" s="280"/>
      <c r="BK31" s="10"/>
      <c r="BL31" s="380"/>
      <c r="BM31" s="18"/>
      <c r="BN31" s="18"/>
      <c r="BO31" s="18"/>
      <c r="BP31" s="18"/>
      <c r="BQ31" s="18"/>
      <c r="BR31" s="280"/>
      <c r="BS31" s="10"/>
      <c r="BT31" s="380"/>
      <c r="BU31" s="18"/>
      <c r="BV31" s="18"/>
      <c r="BW31" s="18"/>
      <c r="BX31" s="18"/>
      <c r="BY31" s="18"/>
      <c r="BZ31" s="280"/>
      <c r="CA31" s="10"/>
      <c r="CB31" s="380"/>
      <c r="CC31" s="18"/>
      <c r="CD31" s="18"/>
      <c r="CE31" s="18"/>
      <c r="CF31" s="18"/>
      <c r="CG31" s="18"/>
      <c r="CH31" s="280"/>
      <c r="CI31" s="10"/>
      <c r="CJ31" s="380"/>
      <c r="CK31" s="18"/>
      <c r="CL31" s="18"/>
      <c r="CM31" s="18"/>
      <c r="CN31" s="18"/>
      <c r="CO31" s="18"/>
      <c r="CP31" s="280"/>
      <c r="CQ31" s="10"/>
      <c r="CR31" s="380"/>
      <c r="CS31" s="18"/>
      <c r="CT31" s="18"/>
      <c r="CU31" s="18"/>
      <c r="CV31" s="18"/>
      <c r="CW31" s="18"/>
      <c r="CX31" s="280"/>
      <c r="CY31" s="10"/>
      <c r="CZ31" s="380"/>
      <c r="DA31" s="18"/>
      <c r="DB31" s="18"/>
      <c r="DC31" s="18"/>
      <c r="DD31" s="18"/>
      <c r="DE31" s="19"/>
      <c r="DF31" s="19"/>
      <c r="DG31" s="19"/>
      <c r="DH31" s="280"/>
      <c r="DI31" s="287"/>
    </row>
    <row r="32" spans="1:113" ht="15" customHeight="1">
      <c r="A32" s="287"/>
      <c r="B32" s="288" t="s">
        <v>427</v>
      </c>
      <c r="C32" s="10"/>
      <c r="D32" s="380"/>
      <c r="E32" s="18"/>
      <c r="F32" s="18"/>
      <c r="G32" s="18"/>
      <c r="H32" s="280"/>
      <c r="I32" s="10"/>
      <c r="J32" s="380"/>
      <c r="K32" s="18"/>
      <c r="L32" s="18"/>
      <c r="M32" s="18"/>
      <c r="N32" s="280"/>
      <c r="O32" s="10"/>
      <c r="P32" s="380"/>
      <c r="Q32" s="18"/>
      <c r="R32" s="18"/>
      <c r="S32" s="18"/>
      <c r="T32" s="18"/>
      <c r="U32" s="18"/>
      <c r="V32" s="280"/>
      <c r="W32" s="10"/>
      <c r="X32" s="380"/>
      <c r="Y32" s="18"/>
      <c r="Z32" s="18"/>
      <c r="AA32" s="18"/>
      <c r="AB32" s="18"/>
      <c r="AC32" s="18"/>
      <c r="AD32" s="280"/>
      <c r="AE32" s="10"/>
      <c r="AF32" s="380"/>
      <c r="AG32" s="18"/>
      <c r="AH32" s="18"/>
      <c r="AI32" s="18"/>
      <c r="AJ32" s="18"/>
      <c r="AK32" s="18"/>
      <c r="AL32" s="280"/>
      <c r="AM32" s="10"/>
      <c r="AN32" s="380"/>
      <c r="AO32" s="18"/>
      <c r="AP32" s="18"/>
      <c r="AQ32" s="18"/>
      <c r="AR32" s="18"/>
      <c r="AS32" s="18"/>
      <c r="AT32" s="280"/>
      <c r="AU32" s="10"/>
      <c r="AV32" s="380"/>
      <c r="AW32" s="18"/>
      <c r="AX32" s="18"/>
      <c r="AY32" s="18"/>
      <c r="AZ32" s="18"/>
      <c r="BA32" s="18"/>
      <c r="BB32" s="280"/>
      <c r="BC32" s="10"/>
      <c r="BD32" s="380"/>
      <c r="BE32" s="18"/>
      <c r="BF32" s="18"/>
      <c r="BG32" s="18"/>
      <c r="BH32" s="18"/>
      <c r="BI32" s="18"/>
      <c r="BJ32" s="280"/>
      <c r="BK32" s="10"/>
      <c r="BL32" s="380"/>
      <c r="BM32" s="18"/>
      <c r="BN32" s="18"/>
      <c r="BO32" s="18"/>
      <c r="BP32" s="18"/>
      <c r="BQ32" s="18"/>
      <c r="BR32" s="280"/>
      <c r="BS32" s="10"/>
      <c r="BT32" s="380"/>
      <c r="BU32" s="18"/>
      <c r="BV32" s="18"/>
      <c r="BW32" s="18"/>
      <c r="BX32" s="18"/>
      <c r="BY32" s="18"/>
      <c r="BZ32" s="280"/>
      <c r="CA32" s="10"/>
      <c r="CB32" s="380"/>
      <c r="CC32" s="18"/>
      <c r="CD32" s="18"/>
      <c r="CE32" s="18"/>
      <c r="CF32" s="18"/>
      <c r="CG32" s="18"/>
      <c r="CH32" s="280"/>
      <c r="CI32" s="10"/>
      <c r="CJ32" s="380"/>
      <c r="CK32" s="18"/>
      <c r="CL32" s="18"/>
      <c r="CM32" s="18"/>
      <c r="CN32" s="18"/>
      <c r="CO32" s="18"/>
      <c r="CP32" s="280"/>
      <c r="CQ32" s="10"/>
      <c r="CR32" s="380"/>
      <c r="CS32" s="18"/>
      <c r="CT32" s="18"/>
      <c r="CU32" s="18"/>
      <c r="CV32" s="18"/>
      <c r="CW32" s="18"/>
      <c r="CX32" s="280"/>
      <c r="CY32" s="10"/>
      <c r="CZ32" s="380"/>
      <c r="DA32" s="18"/>
      <c r="DB32" s="18"/>
      <c r="DC32" s="18"/>
      <c r="DD32" s="18"/>
      <c r="DE32" s="19"/>
      <c r="DF32" s="19"/>
      <c r="DG32" s="19"/>
      <c r="DH32" s="280"/>
      <c r="DI32" s="287"/>
    </row>
    <row r="33" spans="1:113" ht="15" customHeight="1">
      <c r="A33" s="287"/>
      <c r="B33" s="288" t="s">
        <v>429</v>
      </c>
      <c r="C33" s="10"/>
      <c r="D33" s="380"/>
      <c r="E33" s="18"/>
      <c r="F33" s="18"/>
      <c r="G33" s="18"/>
      <c r="H33" s="280"/>
      <c r="I33" s="10"/>
      <c r="J33" s="380"/>
      <c r="K33" s="18"/>
      <c r="L33" s="18"/>
      <c r="M33" s="18"/>
      <c r="N33" s="280"/>
      <c r="O33" s="10"/>
      <c r="P33" s="380"/>
      <c r="Q33" s="18"/>
      <c r="R33" s="18"/>
      <c r="S33" s="18"/>
      <c r="T33" s="18"/>
      <c r="U33" s="18"/>
      <c r="V33" s="280"/>
      <c r="W33" s="10"/>
      <c r="X33" s="380"/>
      <c r="Y33" s="18"/>
      <c r="Z33" s="18"/>
      <c r="AA33" s="18"/>
      <c r="AB33" s="18"/>
      <c r="AC33" s="18"/>
      <c r="AD33" s="280"/>
      <c r="AE33" s="10"/>
      <c r="AF33" s="380"/>
      <c r="AG33" s="18"/>
      <c r="AH33" s="18"/>
      <c r="AI33" s="18"/>
      <c r="AJ33" s="18"/>
      <c r="AK33" s="18"/>
      <c r="AL33" s="280"/>
      <c r="AM33" s="10"/>
      <c r="AN33" s="380"/>
      <c r="AO33" s="18"/>
      <c r="AP33" s="18"/>
      <c r="AQ33" s="18"/>
      <c r="AR33" s="18"/>
      <c r="AS33" s="18"/>
      <c r="AT33" s="280"/>
      <c r="AU33" s="10"/>
      <c r="AV33" s="380"/>
      <c r="AW33" s="18"/>
      <c r="AX33" s="18"/>
      <c r="AY33" s="18"/>
      <c r="AZ33" s="18"/>
      <c r="BA33" s="18"/>
      <c r="BB33" s="280"/>
      <c r="BC33" s="10"/>
      <c r="BD33" s="380"/>
      <c r="BE33" s="18"/>
      <c r="BF33" s="18"/>
      <c r="BG33" s="18"/>
      <c r="BH33" s="18"/>
      <c r="BI33" s="18"/>
      <c r="BJ33" s="280"/>
      <c r="BK33" s="10"/>
      <c r="BL33" s="380"/>
      <c r="BM33" s="18"/>
      <c r="BN33" s="18"/>
      <c r="BO33" s="18"/>
      <c r="BP33" s="18"/>
      <c r="BQ33" s="18"/>
      <c r="BR33" s="280"/>
      <c r="BS33" s="10"/>
      <c r="BT33" s="380"/>
      <c r="BU33" s="18"/>
      <c r="BV33" s="18"/>
      <c r="BW33" s="18"/>
      <c r="BX33" s="18"/>
      <c r="BY33" s="18"/>
      <c r="BZ33" s="280"/>
      <c r="CA33" s="10"/>
      <c r="CB33" s="380"/>
      <c r="CC33" s="18"/>
      <c r="CD33" s="18"/>
      <c r="CE33" s="18"/>
      <c r="CF33" s="18"/>
      <c r="CG33" s="18"/>
      <c r="CH33" s="280"/>
      <c r="CI33" s="10"/>
      <c r="CJ33" s="380"/>
      <c r="CK33" s="18"/>
      <c r="CL33" s="18"/>
      <c r="CM33" s="18"/>
      <c r="CN33" s="18"/>
      <c r="CO33" s="18"/>
      <c r="CP33" s="280"/>
      <c r="CQ33" s="10"/>
      <c r="CR33" s="380"/>
      <c r="CS33" s="18"/>
      <c r="CT33" s="18"/>
      <c r="CU33" s="18"/>
      <c r="CV33" s="18"/>
      <c r="CW33" s="18"/>
      <c r="CX33" s="280"/>
      <c r="CY33" s="10"/>
      <c r="CZ33" s="380"/>
      <c r="DA33" s="18"/>
      <c r="DB33" s="18"/>
      <c r="DC33" s="18"/>
      <c r="DD33" s="18"/>
      <c r="DE33" s="19"/>
      <c r="DF33" s="19"/>
      <c r="DG33" s="19"/>
      <c r="DH33" s="280"/>
      <c r="DI33" s="287"/>
    </row>
    <row r="34" spans="1:113" ht="15" customHeight="1">
      <c r="A34" s="290"/>
      <c r="B34" s="291" t="s">
        <v>430</v>
      </c>
      <c r="C34" s="14"/>
      <c r="D34" s="301"/>
      <c r="E34" s="15"/>
      <c r="F34" s="15"/>
      <c r="G34" s="15"/>
      <c r="H34" s="296"/>
      <c r="I34" s="14"/>
      <c r="J34" s="301"/>
      <c r="K34" s="15"/>
      <c r="L34" s="15"/>
      <c r="M34" s="15"/>
      <c r="N34" s="296"/>
      <c r="O34" s="14"/>
      <c r="P34" s="301"/>
      <c r="Q34" s="15"/>
      <c r="R34" s="15"/>
      <c r="S34" s="15"/>
      <c r="T34" s="15"/>
      <c r="U34" s="15"/>
      <c r="V34" s="296"/>
      <c r="W34" s="14"/>
      <c r="X34" s="301"/>
      <c r="Y34" s="15"/>
      <c r="Z34" s="15"/>
      <c r="AA34" s="15"/>
      <c r="AB34" s="15"/>
      <c r="AC34" s="15"/>
      <c r="AD34" s="296"/>
      <c r="AE34" s="14"/>
      <c r="AF34" s="301"/>
      <c r="AG34" s="15"/>
      <c r="AH34" s="15"/>
      <c r="AI34" s="15"/>
      <c r="AJ34" s="15"/>
      <c r="AK34" s="15"/>
      <c r="AL34" s="296"/>
      <c r="AM34" s="14"/>
      <c r="AN34" s="301"/>
      <c r="AO34" s="15"/>
      <c r="AP34" s="15"/>
      <c r="AQ34" s="15"/>
      <c r="AR34" s="15"/>
      <c r="AS34" s="15"/>
      <c r="AT34" s="296"/>
      <c r="AU34" s="14"/>
      <c r="AV34" s="301"/>
      <c r="AW34" s="15"/>
      <c r="AX34" s="15"/>
      <c r="AY34" s="15"/>
      <c r="AZ34" s="15"/>
      <c r="BA34" s="15"/>
      <c r="BB34" s="296"/>
      <c r="BC34" s="14"/>
      <c r="BD34" s="301"/>
      <c r="BE34" s="15"/>
      <c r="BF34" s="15"/>
      <c r="BG34" s="15"/>
      <c r="BH34" s="15"/>
      <c r="BI34" s="15"/>
      <c r="BJ34" s="296"/>
      <c r="BK34" s="14"/>
      <c r="BL34" s="301"/>
      <c r="BM34" s="15"/>
      <c r="BN34" s="15"/>
      <c r="BO34" s="15"/>
      <c r="BP34" s="15"/>
      <c r="BQ34" s="15"/>
      <c r="BR34" s="296"/>
      <c r="BS34" s="14"/>
      <c r="BT34" s="301"/>
      <c r="BU34" s="15"/>
      <c r="BV34" s="15"/>
      <c r="BW34" s="15"/>
      <c r="BX34" s="15"/>
      <c r="BY34" s="15"/>
      <c r="BZ34" s="296"/>
      <c r="CA34" s="14"/>
      <c r="CB34" s="301"/>
      <c r="CC34" s="15"/>
      <c r="CD34" s="15"/>
      <c r="CE34" s="15"/>
      <c r="CF34" s="15"/>
      <c r="CG34" s="15"/>
      <c r="CH34" s="296"/>
      <c r="CI34" s="14"/>
      <c r="CJ34" s="301"/>
      <c r="CK34" s="15"/>
      <c r="CL34" s="15"/>
      <c r="CM34" s="15"/>
      <c r="CN34" s="15"/>
      <c r="CO34" s="15"/>
      <c r="CP34" s="296"/>
      <c r="CQ34" s="14"/>
      <c r="CR34" s="301"/>
      <c r="CS34" s="15"/>
      <c r="CT34" s="15"/>
      <c r="CU34" s="15"/>
      <c r="CV34" s="15"/>
      <c r="CW34" s="15"/>
      <c r="CX34" s="296"/>
      <c r="CY34" s="14"/>
      <c r="CZ34" s="301"/>
      <c r="DA34" s="15"/>
      <c r="DB34" s="15"/>
      <c r="DC34" s="15"/>
      <c r="DD34" s="15"/>
      <c r="DE34" s="29"/>
      <c r="DF34" s="29"/>
      <c r="DG34" s="29"/>
      <c r="DH34" s="296"/>
      <c r="DI34" s="287"/>
    </row>
    <row r="35" spans="1:113" s="3" customFormat="1" ht="15" customHeight="1">
      <c r="A35" s="204"/>
      <c r="B35" s="205" t="s">
        <v>433</v>
      </c>
      <c r="C35" s="6"/>
      <c r="D35" s="302"/>
      <c r="E35" s="297"/>
      <c r="F35" s="297"/>
      <c r="G35" s="297"/>
      <c r="H35" s="299"/>
      <c r="I35" s="6"/>
      <c r="J35" s="302"/>
      <c r="K35" s="297"/>
      <c r="L35" s="297"/>
      <c r="M35" s="297"/>
      <c r="N35" s="299"/>
      <c r="O35" s="6"/>
      <c r="P35" s="302"/>
      <c r="Q35" s="297"/>
      <c r="R35" s="297"/>
      <c r="S35" s="297"/>
      <c r="T35" s="297"/>
      <c r="U35" s="297"/>
      <c r="V35" s="299"/>
      <c r="W35" s="6"/>
      <c r="X35" s="302"/>
      <c r="Y35" s="297"/>
      <c r="Z35" s="297"/>
      <c r="AA35" s="297"/>
      <c r="AB35" s="297"/>
      <c r="AC35" s="297"/>
      <c r="AD35" s="299"/>
      <c r="AE35" s="6"/>
      <c r="AF35" s="302"/>
      <c r="AG35" s="297"/>
      <c r="AH35" s="297"/>
      <c r="AI35" s="297"/>
      <c r="AJ35" s="297"/>
      <c r="AK35" s="297"/>
      <c r="AL35" s="299"/>
      <c r="AM35" s="6"/>
      <c r="AN35" s="302"/>
      <c r="AO35" s="297"/>
      <c r="AP35" s="297"/>
      <c r="AQ35" s="297"/>
      <c r="AR35" s="297"/>
      <c r="AS35" s="297"/>
      <c r="AT35" s="299"/>
      <c r="AU35" s="6"/>
      <c r="AV35" s="302"/>
      <c r="AW35" s="297"/>
      <c r="AX35" s="297"/>
      <c r="AY35" s="297"/>
      <c r="AZ35" s="297"/>
      <c r="BA35" s="297"/>
      <c r="BB35" s="299"/>
      <c r="BC35" s="6"/>
      <c r="BD35" s="302"/>
      <c r="BE35" s="297"/>
      <c r="BF35" s="297"/>
      <c r="BG35" s="297"/>
      <c r="BH35" s="297"/>
      <c r="BI35" s="297"/>
      <c r="BJ35" s="299"/>
      <c r="BK35" s="6"/>
      <c r="BL35" s="302"/>
      <c r="BM35" s="297"/>
      <c r="BN35" s="297"/>
      <c r="BO35" s="297"/>
      <c r="BP35" s="297"/>
      <c r="BQ35" s="297"/>
      <c r="BR35" s="299"/>
      <c r="BS35" s="6"/>
      <c r="BT35" s="302"/>
      <c r="BU35" s="297"/>
      <c r="BV35" s="297"/>
      <c r="BW35" s="297"/>
      <c r="BX35" s="297"/>
      <c r="BY35" s="297"/>
      <c r="BZ35" s="299"/>
      <c r="CA35" s="6"/>
      <c r="CB35" s="302"/>
      <c r="CC35" s="297"/>
      <c r="CD35" s="297"/>
      <c r="CE35" s="297"/>
      <c r="CF35" s="297"/>
      <c r="CG35" s="297"/>
      <c r="CH35" s="299"/>
      <c r="CI35" s="6"/>
      <c r="CJ35" s="302"/>
      <c r="CK35" s="297"/>
      <c r="CL35" s="297"/>
      <c r="CM35" s="297"/>
      <c r="CN35" s="297"/>
      <c r="CO35" s="297"/>
      <c r="CP35" s="299"/>
      <c r="CQ35" s="6"/>
      <c r="CR35" s="302"/>
      <c r="CS35" s="297"/>
      <c r="CT35" s="297"/>
      <c r="CU35" s="297"/>
      <c r="CV35" s="297"/>
      <c r="CW35" s="297"/>
      <c r="CX35" s="299"/>
      <c r="CY35" s="6"/>
      <c r="CZ35" s="302"/>
      <c r="DA35" s="297"/>
      <c r="DB35" s="297"/>
      <c r="DC35" s="297"/>
      <c r="DD35" s="297"/>
      <c r="DE35" s="514"/>
      <c r="DF35" s="514"/>
      <c r="DG35" s="514"/>
      <c r="DH35" s="299"/>
      <c r="DI35" s="206"/>
    </row>
    <row r="36" spans="1:113" ht="15" customHeight="1">
      <c r="A36" s="330" t="s">
        <v>445</v>
      </c>
      <c r="B36" s="375"/>
      <c r="C36" s="10"/>
      <c r="D36" s="376"/>
      <c r="E36" s="377"/>
      <c r="F36" s="378"/>
      <c r="G36" s="377"/>
      <c r="H36" s="379"/>
      <c r="I36" s="10"/>
      <c r="J36" s="376"/>
      <c r="K36" s="377"/>
      <c r="L36" s="378"/>
      <c r="M36" s="377"/>
      <c r="N36" s="379"/>
      <c r="O36" s="10"/>
      <c r="P36" s="376"/>
      <c r="Q36" s="377"/>
      <c r="R36" s="377"/>
      <c r="S36" s="378"/>
      <c r="T36" s="378"/>
      <c r="U36" s="377"/>
      <c r="V36" s="379"/>
      <c r="W36" s="10"/>
      <c r="X36" s="376"/>
      <c r="Y36" s="377"/>
      <c r="Z36" s="377"/>
      <c r="AA36" s="378"/>
      <c r="AB36" s="378"/>
      <c r="AC36" s="377"/>
      <c r="AD36" s="379"/>
      <c r="AE36" s="10"/>
      <c r="AF36" s="376"/>
      <c r="AG36" s="377"/>
      <c r="AH36" s="377"/>
      <c r="AI36" s="378"/>
      <c r="AJ36" s="378"/>
      <c r="AK36" s="377"/>
      <c r="AL36" s="379"/>
      <c r="AM36" s="10"/>
      <c r="AN36" s="376"/>
      <c r="AO36" s="377"/>
      <c r="AP36" s="377"/>
      <c r="AQ36" s="378"/>
      <c r="AR36" s="378"/>
      <c r="AS36" s="377"/>
      <c r="AT36" s="379"/>
      <c r="AU36" s="10"/>
      <c r="AV36" s="376"/>
      <c r="AW36" s="377"/>
      <c r="AX36" s="377"/>
      <c r="AY36" s="378"/>
      <c r="AZ36" s="378"/>
      <c r="BA36" s="377"/>
      <c r="BB36" s="379"/>
      <c r="BC36" s="10"/>
      <c r="BD36" s="376"/>
      <c r="BE36" s="377"/>
      <c r="BF36" s="377"/>
      <c r="BG36" s="378"/>
      <c r="BH36" s="378"/>
      <c r="BI36" s="377"/>
      <c r="BJ36" s="379"/>
      <c r="BK36" s="10"/>
      <c r="BL36" s="376"/>
      <c r="BM36" s="377"/>
      <c r="BN36" s="377"/>
      <c r="BO36" s="378"/>
      <c r="BP36" s="378"/>
      <c r="BQ36" s="377"/>
      <c r="BR36" s="379"/>
      <c r="BS36" s="10"/>
      <c r="BT36" s="376"/>
      <c r="BU36" s="377"/>
      <c r="BV36" s="377"/>
      <c r="BW36" s="378"/>
      <c r="BX36" s="378"/>
      <c r="BY36" s="377"/>
      <c r="BZ36" s="379"/>
      <c r="CA36" s="10"/>
      <c r="CB36" s="376"/>
      <c r="CC36" s="377"/>
      <c r="CD36" s="377"/>
      <c r="CE36" s="378"/>
      <c r="CF36" s="378"/>
      <c r="CG36" s="377"/>
      <c r="CH36" s="379"/>
      <c r="CI36" s="10"/>
      <c r="CJ36" s="376"/>
      <c r="CK36" s="377"/>
      <c r="CL36" s="377"/>
      <c r="CM36" s="378"/>
      <c r="CN36" s="378"/>
      <c r="CO36" s="377"/>
      <c r="CP36" s="379"/>
      <c r="CQ36" s="10"/>
      <c r="CR36" s="376"/>
      <c r="CS36" s="377"/>
      <c r="CT36" s="377"/>
      <c r="CU36" s="378"/>
      <c r="CV36" s="378"/>
      <c r="CW36" s="377"/>
      <c r="CX36" s="379"/>
      <c r="CY36" s="10"/>
      <c r="CZ36" s="376"/>
      <c r="DA36" s="377"/>
      <c r="DB36" s="377"/>
      <c r="DC36" s="377"/>
      <c r="DD36" s="377"/>
      <c r="DE36" s="383"/>
      <c r="DF36" s="383"/>
      <c r="DG36" s="383"/>
      <c r="DH36" s="379"/>
      <c r="DI36" s="287"/>
    </row>
    <row r="37" spans="1:113" ht="15" customHeight="1">
      <c r="A37" s="287"/>
      <c r="B37" s="288" t="s">
        <v>425</v>
      </c>
      <c r="C37" s="10"/>
      <c r="D37" s="380"/>
      <c r="E37" s="18"/>
      <c r="F37" s="18"/>
      <c r="G37" s="18"/>
      <c r="H37" s="280"/>
      <c r="I37" s="10"/>
      <c r="J37" s="380"/>
      <c r="K37" s="18"/>
      <c r="L37" s="18"/>
      <c r="M37" s="18"/>
      <c r="N37" s="280"/>
      <c r="O37" s="10"/>
      <c r="P37" s="380"/>
      <c r="Q37" s="18"/>
      <c r="R37" s="18"/>
      <c r="S37" s="18"/>
      <c r="T37" s="18"/>
      <c r="U37" s="18"/>
      <c r="V37" s="280"/>
      <c r="W37" s="10"/>
      <c r="X37" s="380"/>
      <c r="Y37" s="18"/>
      <c r="Z37" s="18"/>
      <c r="AA37" s="18"/>
      <c r="AB37" s="18"/>
      <c r="AC37" s="18"/>
      <c r="AD37" s="280"/>
      <c r="AE37" s="10"/>
      <c r="AF37" s="380"/>
      <c r="AG37" s="18"/>
      <c r="AH37" s="18"/>
      <c r="AI37" s="18"/>
      <c r="AJ37" s="18"/>
      <c r="AK37" s="18"/>
      <c r="AL37" s="280"/>
      <c r="AM37" s="10"/>
      <c r="AN37" s="380"/>
      <c r="AO37" s="18"/>
      <c r="AP37" s="18"/>
      <c r="AQ37" s="18"/>
      <c r="AR37" s="18"/>
      <c r="AS37" s="18"/>
      <c r="AT37" s="280"/>
      <c r="AU37" s="10"/>
      <c r="AV37" s="380"/>
      <c r="AW37" s="18"/>
      <c r="AX37" s="18"/>
      <c r="AY37" s="18"/>
      <c r="AZ37" s="18"/>
      <c r="BA37" s="18"/>
      <c r="BB37" s="280"/>
      <c r="BC37" s="10"/>
      <c r="BD37" s="380"/>
      <c r="BE37" s="18"/>
      <c r="BF37" s="18"/>
      <c r="BG37" s="18"/>
      <c r="BH37" s="18"/>
      <c r="BI37" s="18"/>
      <c r="BJ37" s="280"/>
      <c r="BK37" s="10"/>
      <c r="BL37" s="380"/>
      <c r="BM37" s="18"/>
      <c r="BN37" s="18"/>
      <c r="BO37" s="18"/>
      <c r="BP37" s="18"/>
      <c r="BQ37" s="18"/>
      <c r="BR37" s="280"/>
      <c r="BS37" s="10"/>
      <c r="BT37" s="380"/>
      <c r="BU37" s="18"/>
      <c r="BV37" s="18"/>
      <c r="BW37" s="18"/>
      <c r="BX37" s="18"/>
      <c r="BY37" s="18"/>
      <c r="BZ37" s="280"/>
      <c r="CA37" s="10"/>
      <c r="CB37" s="380"/>
      <c r="CC37" s="18"/>
      <c r="CD37" s="18"/>
      <c r="CE37" s="18"/>
      <c r="CF37" s="18"/>
      <c r="CG37" s="18"/>
      <c r="CH37" s="280"/>
      <c r="CI37" s="10"/>
      <c r="CJ37" s="380"/>
      <c r="CK37" s="18"/>
      <c r="CL37" s="18"/>
      <c r="CM37" s="18"/>
      <c r="CN37" s="18"/>
      <c r="CO37" s="18"/>
      <c r="CP37" s="280"/>
      <c r="CQ37" s="10"/>
      <c r="CR37" s="380"/>
      <c r="CS37" s="18"/>
      <c r="CT37" s="18"/>
      <c r="CU37" s="18"/>
      <c r="CV37" s="18"/>
      <c r="CW37" s="18"/>
      <c r="CX37" s="280"/>
      <c r="CY37" s="10"/>
      <c r="CZ37" s="380"/>
      <c r="DA37" s="18"/>
      <c r="DB37" s="18"/>
      <c r="DC37" s="18"/>
      <c r="DD37" s="18"/>
      <c r="DE37" s="19"/>
      <c r="DF37" s="19"/>
      <c r="DG37" s="19"/>
      <c r="DH37" s="280"/>
      <c r="DI37" s="287"/>
    </row>
    <row r="38" spans="1:113" ht="15" customHeight="1">
      <c r="A38" s="287"/>
      <c r="B38" s="288" t="s">
        <v>427</v>
      </c>
      <c r="C38" s="10"/>
      <c r="D38" s="380"/>
      <c r="E38" s="18"/>
      <c r="F38" s="18"/>
      <c r="G38" s="18"/>
      <c r="H38" s="280"/>
      <c r="I38" s="10"/>
      <c r="J38" s="380"/>
      <c r="K38" s="18"/>
      <c r="L38" s="18"/>
      <c r="M38" s="18"/>
      <c r="N38" s="280"/>
      <c r="O38" s="10"/>
      <c r="P38" s="380"/>
      <c r="Q38" s="18"/>
      <c r="R38" s="18"/>
      <c r="S38" s="18"/>
      <c r="T38" s="18"/>
      <c r="U38" s="18"/>
      <c r="V38" s="280"/>
      <c r="W38" s="10"/>
      <c r="X38" s="380"/>
      <c r="Y38" s="18"/>
      <c r="Z38" s="18"/>
      <c r="AA38" s="18"/>
      <c r="AB38" s="18"/>
      <c r="AC38" s="18"/>
      <c r="AD38" s="280"/>
      <c r="AE38" s="10"/>
      <c r="AF38" s="566"/>
      <c r="AG38" s="18"/>
      <c r="AH38" s="18"/>
      <c r="AI38" s="18"/>
      <c r="AJ38" s="18"/>
      <c r="AK38" s="18"/>
      <c r="AL38" s="280"/>
      <c r="AM38" s="10"/>
      <c r="AN38" s="380"/>
      <c r="AO38" s="18"/>
      <c r="AP38" s="18"/>
      <c r="AQ38" s="18"/>
      <c r="AR38" s="18"/>
      <c r="AS38" s="18"/>
      <c r="AT38" s="280"/>
      <c r="AU38" s="10"/>
      <c r="AV38" s="380"/>
      <c r="AW38" s="18"/>
      <c r="AX38" s="18"/>
      <c r="AY38" s="18"/>
      <c r="AZ38" s="18"/>
      <c r="BA38" s="18"/>
      <c r="BB38" s="280"/>
      <c r="BC38" s="10"/>
      <c r="BD38" s="380"/>
      <c r="BE38" s="18"/>
      <c r="BF38" s="18"/>
      <c r="BG38" s="18"/>
      <c r="BH38" s="18"/>
      <c r="BI38" s="18"/>
      <c r="BJ38" s="280"/>
      <c r="BK38" s="10"/>
      <c r="BL38" s="380"/>
      <c r="BM38" s="18"/>
      <c r="BN38" s="18"/>
      <c r="BO38" s="18"/>
      <c r="BP38" s="18"/>
      <c r="BQ38" s="18"/>
      <c r="BR38" s="280"/>
      <c r="BS38" s="10"/>
      <c r="BT38" s="380"/>
      <c r="BU38" s="18"/>
      <c r="BV38" s="18"/>
      <c r="BW38" s="18"/>
      <c r="BX38" s="18"/>
      <c r="BY38" s="18"/>
      <c r="BZ38" s="280"/>
      <c r="CA38" s="10"/>
      <c r="CB38" s="380"/>
      <c r="CC38" s="18"/>
      <c r="CD38" s="18"/>
      <c r="CE38" s="18"/>
      <c r="CF38" s="18"/>
      <c r="CG38" s="18"/>
      <c r="CH38" s="280"/>
      <c r="CI38" s="10"/>
      <c r="CJ38" s="380"/>
      <c r="CK38" s="18"/>
      <c r="CL38" s="18"/>
      <c r="CM38" s="18"/>
      <c r="CN38" s="18"/>
      <c r="CO38" s="18"/>
      <c r="CP38" s="280"/>
      <c r="CQ38" s="10"/>
      <c r="CR38" s="380"/>
      <c r="CS38" s="18"/>
      <c r="CT38" s="18"/>
      <c r="CU38" s="18"/>
      <c r="CV38" s="18"/>
      <c r="CW38" s="18"/>
      <c r="CX38" s="280"/>
      <c r="CY38" s="10"/>
      <c r="CZ38" s="380"/>
      <c r="DA38" s="18"/>
      <c r="DB38" s="18"/>
      <c r="DC38" s="18"/>
      <c r="DD38" s="18"/>
      <c r="DE38" s="19"/>
      <c r="DF38" s="19"/>
      <c r="DG38" s="19"/>
      <c r="DH38" s="280"/>
      <c r="DI38" s="287"/>
    </row>
    <row r="39" spans="1:113" ht="15" customHeight="1">
      <c r="A39" s="287"/>
      <c r="B39" s="288" t="s">
        <v>429</v>
      </c>
      <c r="C39" s="10"/>
      <c r="D39" s="380"/>
      <c r="E39" s="18"/>
      <c r="F39" s="18"/>
      <c r="G39" s="18"/>
      <c r="H39" s="280"/>
      <c r="I39" s="10"/>
      <c r="J39" s="380"/>
      <c r="K39" s="18"/>
      <c r="L39" s="18"/>
      <c r="M39" s="18"/>
      <c r="N39" s="280"/>
      <c r="O39" s="10"/>
      <c r="P39" s="380"/>
      <c r="Q39" s="18"/>
      <c r="R39" s="18"/>
      <c r="S39" s="18"/>
      <c r="T39" s="18"/>
      <c r="U39" s="18"/>
      <c r="V39" s="280"/>
      <c r="W39" s="10"/>
      <c r="X39" s="380"/>
      <c r="Y39" s="18"/>
      <c r="Z39" s="18"/>
      <c r="AA39" s="18"/>
      <c r="AB39" s="18"/>
      <c r="AC39" s="18"/>
      <c r="AD39" s="280"/>
      <c r="AE39" s="10"/>
      <c r="AF39" s="380"/>
      <c r="AG39" s="18"/>
      <c r="AH39" s="18"/>
      <c r="AI39" s="18"/>
      <c r="AJ39" s="18"/>
      <c r="AK39" s="18"/>
      <c r="AL39" s="280"/>
      <c r="AM39" s="10"/>
      <c r="AN39" s="380"/>
      <c r="AO39" s="18"/>
      <c r="AP39" s="18"/>
      <c r="AQ39" s="18"/>
      <c r="AR39" s="18"/>
      <c r="AS39" s="18"/>
      <c r="AT39" s="280"/>
      <c r="AU39" s="10"/>
      <c r="AV39" s="380"/>
      <c r="AW39" s="18"/>
      <c r="AX39" s="18"/>
      <c r="AY39" s="18"/>
      <c r="AZ39" s="18"/>
      <c r="BA39" s="18"/>
      <c r="BB39" s="280"/>
      <c r="BC39" s="10"/>
      <c r="BD39" s="380"/>
      <c r="BE39" s="18"/>
      <c r="BF39" s="18"/>
      <c r="BG39" s="18"/>
      <c r="BH39" s="18"/>
      <c r="BI39" s="18"/>
      <c r="BJ39" s="280"/>
      <c r="BK39" s="10"/>
      <c r="BL39" s="380"/>
      <c r="BM39" s="18"/>
      <c r="BN39" s="18"/>
      <c r="BO39" s="18"/>
      <c r="BP39" s="18"/>
      <c r="BQ39" s="18"/>
      <c r="BR39" s="280"/>
      <c r="BS39" s="10"/>
      <c r="BT39" s="380"/>
      <c r="BU39" s="18"/>
      <c r="BV39" s="18"/>
      <c r="BW39" s="18"/>
      <c r="BX39" s="18"/>
      <c r="BY39" s="18"/>
      <c r="BZ39" s="280"/>
      <c r="CA39" s="10"/>
      <c r="CB39" s="380"/>
      <c r="CC39" s="18"/>
      <c r="CD39" s="18"/>
      <c r="CE39" s="18"/>
      <c r="CF39" s="18"/>
      <c r="CG39" s="18"/>
      <c r="CH39" s="280"/>
      <c r="CI39" s="10"/>
      <c r="CJ39" s="380"/>
      <c r="CK39" s="18"/>
      <c r="CL39" s="18"/>
      <c r="CM39" s="18"/>
      <c r="CN39" s="18"/>
      <c r="CO39" s="18"/>
      <c r="CP39" s="280"/>
      <c r="CQ39" s="10"/>
      <c r="CR39" s="380"/>
      <c r="CS39" s="18"/>
      <c r="CT39" s="18"/>
      <c r="CU39" s="18"/>
      <c r="CV39" s="18"/>
      <c r="CW39" s="18"/>
      <c r="CX39" s="280"/>
      <c r="CY39" s="10"/>
      <c r="CZ39" s="380"/>
      <c r="DA39" s="18"/>
      <c r="DB39" s="18"/>
      <c r="DC39" s="18"/>
      <c r="DD39" s="18"/>
      <c r="DE39" s="19"/>
      <c r="DF39" s="19"/>
      <c r="DG39" s="19"/>
      <c r="DH39" s="280"/>
      <c r="DI39" s="287"/>
    </row>
    <row r="40" spans="1:113" ht="15" customHeight="1">
      <c r="A40" s="290"/>
      <c r="B40" s="291" t="s">
        <v>430</v>
      </c>
      <c r="C40" s="14"/>
      <c r="D40" s="301"/>
      <c r="E40" s="15"/>
      <c r="F40" s="15"/>
      <c r="G40" s="15"/>
      <c r="H40" s="296"/>
      <c r="I40" s="14"/>
      <c r="J40" s="301"/>
      <c r="K40" s="15"/>
      <c r="L40" s="15"/>
      <c r="M40" s="15"/>
      <c r="N40" s="296"/>
      <c r="O40" s="14"/>
      <c r="P40" s="301"/>
      <c r="Q40" s="15"/>
      <c r="R40" s="15"/>
      <c r="S40" s="15"/>
      <c r="T40" s="15"/>
      <c r="U40" s="15"/>
      <c r="V40" s="296"/>
      <c r="W40" s="14"/>
      <c r="X40" s="301"/>
      <c r="Y40" s="15"/>
      <c r="Z40" s="15"/>
      <c r="AA40" s="15"/>
      <c r="AB40" s="15"/>
      <c r="AC40" s="15"/>
      <c r="AD40" s="296"/>
      <c r="AE40" s="14"/>
      <c r="AF40" s="301"/>
      <c r="AG40" s="15"/>
      <c r="AH40" s="15"/>
      <c r="AI40" s="15"/>
      <c r="AJ40" s="15"/>
      <c r="AK40" s="15"/>
      <c r="AL40" s="296"/>
      <c r="AM40" s="14"/>
      <c r="AN40" s="301"/>
      <c r="AO40" s="15"/>
      <c r="AP40" s="15"/>
      <c r="AQ40" s="15"/>
      <c r="AR40" s="15"/>
      <c r="AS40" s="15"/>
      <c r="AT40" s="296"/>
      <c r="AU40" s="14"/>
      <c r="AV40" s="301"/>
      <c r="AW40" s="15"/>
      <c r="AX40" s="15"/>
      <c r="AY40" s="15"/>
      <c r="AZ40" s="15"/>
      <c r="BA40" s="15"/>
      <c r="BB40" s="296"/>
      <c r="BC40" s="14"/>
      <c r="BD40" s="301"/>
      <c r="BE40" s="15"/>
      <c r="BF40" s="15"/>
      <c r="BG40" s="15"/>
      <c r="BH40" s="15"/>
      <c r="BI40" s="15"/>
      <c r="BJ40" s="296"/>
      <c r="BK40" s="14"/>
      <c r="BL40" s="301"/>
      <c r="BM40" s="15"/>
      <c r="BN40" s="15"/>
      <c r="BO40" s="15"/>
      <c r="BP40" s="15"/>
      <c r="BQ40" s="15"/>
      <c r="BR40" s="296"/>
      <c r="BS40" s="14"/>
      <c r="BT40" s="301"/>
      <c r="BU40" s="15"/>
      <c r="BV40" s="15"/>
      <c r="BW40" s="15"/>
      <c r="BX40" s="15"/>
      <c r="BY40" s="15"/>
      <c r="BZ40" s="296"/>
      <c r="CA40" s="14"/>
      <c r="CB40" s="301"/>
      <c r="CC40" s="15"/>
      <c r="CD40" s="15"/>
      <c r="CE40" s="15"/>
      <c r="CF40" s="15"/>
      <c r="CG40" s="15"/>
      <c r="CH40" s="296"/>
      <c r="CI40" s="14"/>
      <c r="CJ40" s="301"/>
      <c r="CK40" s="15"/>
      <c r="CL40" s="15"/>
      <c r="CM40" s="15"/>
      <c r="CN40" s="15"/>
      <c r="CO40" s="15"/>
      <c r="CP40" s="296"/>
      <c r="CQ40" s="14"/>
      <c r="CR40" s="301"/>
      <c r="CS40" s="15"/>
      <c r="CT40" s="15"/>
      <c r="CU40" s="15"/>
      <c r="CV40" s="15"/>
      <c r="CW40" s="15"/>
      <c r="CX40" s="296"/>
      <c r="CY40" s="14"/>
      <c r="CZ40" s="301"/>
      <c r="DA40" s="15"/>
      <c r="DB40" s="15"/>
      <c r="DC40" s="15"/>
      <c r="DD40" s="15"/>
      <c r="DE40" s="29"/>
      <c r="DF40" s="29"/>
      <c r="DG40" s="29"/>
      <c r="DH40" s="296"/>
      <c r="DI40" s="287"/>
    </row>
    <row r="41" spans="1:113" s="3" customFormat="1" ht="15" customHeight="1">
      <c r="A41" s="206"/>
      <c r="B41" s="207" t="s">
        <v>433</v>
      </c>
      <c r="C41" s="6"/>
      <c r="D41" s="246"/>
      <c r="E41" s="7"/>
      <c r="F41" s="7"/>
      <c r="G41" s="7"/>
      <c r="H41" s="269"/>
      <c r="I41" s="6"/>
      <c r="J41" s="246"/>
      <c r="K41" s="7"/>
      <c r="L41" s="7"/>
      <c r="M41" s="7"/>
      <c r="N41" s="269"/>
      <c r="O41" s="6"/>
      <c r="P41" s="246"/>
      <c r="Q41" s="7"/>
      <c r="R41" s="7"/>
      <c r="S41" s="7"/>
      <c r="T41" s="7"/>
      <c r="U41" s="7"/>
      <c r="V41" s="269"/>
      <c r="W41" s="6"/>
      <c r="X41" s="246"/>
      <c r="Y41" s="7"/>
      <c r="Z41" s="7"/>
      <c r="AA41" s="7"/>
      <c r="AB41" s="7"/>
      <c r="AC41" s="7"/>
      <c r="AD41" s="269"/>
      <c r="AE41" s="6"/>
      <c r="AF41" s="246"/>
      <c r="AG41" s="7"/>
      <c r="AH41" s="7"/>
      <c r="AI41" s="7"/>
      <c r="AJ41" s="7"/>
      <c r="AK41" s="7"/>
      <c r="AL41" s="269"/>
      <c r="AM41" s="6"/>
      <c r="AN41" s="246"/>
      <c r="AO41" s="7"/>
      <c r="AP41" s="7"/>
      <c r="AQ41" s="7"/>
      <c r="AR41" s="7"/>
      <c r="AS41" s="7"/>
      <c r="AT41" s="269"/>
      <c r="AU41" s="6"/>
      <c r="AV41" s="246"/>
      <c r="AW41" s="7"/>
      <c r="AX41" s="7"/>
      <c r="AY41" s="7"/>
      <c r="AZ41" s="7"/>
      <c r="BA41" s="7"/>
      <c r="BB41" s="269"/>
      <c r="BC41" s="6"/>
      <c r="BD41" s="246"/>
      <c r="BE41" s="7"/>
      <c r="BF41" s="7"/>
      <c r="BG41" s="7"/>
      <c r="BH41" s="7"/>
      <c r="BI41" s="7"/>
      <c r="BJ41" s="269"/>
      <c r="BK41" s="6"/>
      <c r="BL41" s="246"/>
      <c r="BM41" s="7"/>
      <c r="BN41" s="7"/>
      <c r="BO41" s="7"/>
      <c r="BP41" s="7"/>
      <c r="BQ41" s="7"/>
      <c r="BR41" s="269"/>
      <c r="BS41" s="6"/>
      <c r="BT41" s="246"/>
      <c r="BU41" s="7"/>
      <c r="BV41" s="7"/>
      <c r="BW41" s="7"/>
      <c r="BX41" s="7"/>
      <c r="BY41" s="7"/>
      <c r="BZ41" s="269"/>
      <c r="CA41" s="6"/>
      <c r="CB41" s="246"/>
      <c r="CC41" s="7"/>
      <c r="CD41" s="7"/>
      <c r="CE41" s="7"/>
      <c r="CF41" s="7"/>
      <c r="CG41" s="7"/>
      <c r="CH41" s="269"/>
      <c r="CI41" s="6"/>
      <c r="CJ41" s="246"/>
      <c r="CK41" s="7"/>
      <c r="CL41" s="7"/>
      <c r="CM41" s="7"/>
      <c r="CN41" s="7"/>
      <c r="CO41" s="7"/>
      <c r="CP41" s="269"/>
      <c r="CQ41" s="6"/>
      <c r="CR41" s="246"/>
      <c r="CS41" s="7"/>
      <c r="CT41" s="7"/>
      <c r="CU41" s="7"/>
      <c r="CV41" s="7"/>
      <c r="CW41" s="7"/>
      <c r="CX41" s="269"/>
      <c r="CY41" s="6"/>
      <c r="CZ41" s="246"/>
      <c r="DA41" s="7"/>
      <c r="DB41" s="7"/>
      <c r="DC41" s="7"/>
      <c r="DD41" s="7"/>
      <c r="DE41" s="8"/>
      <c r="DF41" s="8"/>
      <c r="DG41" s="8"/>
      <c r="DH41" s="269"/>
      <c r="DI41" s="206"/>
    </row>
    <row r="42" spans="1:113" ht="6" customHeight="1">
      <c r="A42" s="240"/>
      <c r="B42" s="241"/>
      <c r="D42" s="240"/>
      <c r="E42" s="319"/>
      <c r="F42" s="319"/>
      <c r="G42" s="319"/>
      <c r="H42" s="241"/>
      <c r="J42" s="240"/>
      <c r="K42" s="319"/>
      <c r="L42" s="319"/>
      <c r="M42" s="319"/>
      <c r="N42" s="241"/>
      <c r="P42" s="240"/>
      <c r="Q42" s="319"/>
      <c r="R42" s="319"/>
      <c r="S42" s="319"/>
      <c r="T42" s="319"/>
      <c r="U42" s="319"/>
      <c r="V42" s="241"/>
      <c r="X42" s="240"/>
      <c r="Y42" s="319"/>
      <c r="Z42" s="319"/>
      <c r="AA42" s="319"/>
      <c r="AB42" s="319"/>
      <c r="AC42" s="319"/>
      <c r="AD42" s="241"/>
      <c r="AF42" s="240"/>
      <c r="AG42" s="319"/>
      <c r="AH42" s="319"/>
      <c r="AI42" s="319"/>
      <c r="AJ42" s="319"/>
      <c r="AK42" s="319"/>
      <c r="AL42" s="241"/>
      <c r="AN42" s="240"/>
      <c r="AO42" s="319"/>
      <c r="AP42" s="319"/>
      <c r="AQ42" s="319"/>
      <c r="AR42" s="319"/>
      <c r="AS42" s="319"/>
      <c r="AT42" s="241"/>
      <c r="AV42" s="240"/>
      <c r="AW42" s="319"/>
      <c r="AX42" s="319"/>
      <c r="AY42" s="319"/>
      <c r="AZ42" s="319"/>
      <c r="BA42" s="319"/>
      <c r="BB42" s="241"/>
      <c r="BD42" s="240"/>
      <c r="BE42" s="319"/>
      <c r="BF42" s="319"/>
      <c r="BG42" s="319"/>
      <c r="BH42" s="319"/>
      <c r="BI42" s="319"/>
      <c r="BJ42" s="241"/>
      <c r="BL42" s="240"/>
      <c r="BM42" s="319"/>
      <c r="BN42" s="319"/>
      <c r="BO42" s="319"/>
      <c r="BP42" s="319"/>
      <c r="BQ42" s="319"/>
      <c r="BR42" s="241"/>
      <c r="BT42" s="240"/>
      <c r="BU42" s="319"/>
      <c r="BV42" s="319"/>
      <c r="BW42" s="319"/>
      <c r="BX42" s="319"/>
      <c r="BY42" s="319"/>
      <c r="BZ42" s="241"/>
      <c r="CB42" s="240"/>
      <c r="CC42" s="319"/>
      <c r="CD42" s="319"/>
      <c r="CE42" s="319"/>
      <c r="CF42" s="319"/>
      <c r="CG42" s="319"/>
      <c r="CH42" s="241"/>
      <c r="CJ42" s="240"/>
      <c r="CK42" s="319"/>
      <c r="CL42" s="319"/>
      <c r="CM42" s="319"/>
      <c r="CN42" s="319"/>
      <c r="CO42" s="319"/>
      <c r="CP42" s="241"/>
      <c r="CR42" s="240"/>
      <c r="CS42" s="319"/>
      <c r="CT42" s="319"/>
      <c r="CU42" s="319"/>
      <c r="CV42" s="319"/>
      <c r="CW42" s="319"/>
      <c r="CX42" s="241"/>
      <c r="CZ42" s="240"/>
      <c r="DA42" s="319"/>
      <c r="DB42" s="319"/>
      <c r="DC42" s="319"/>
      <c r="DD42" s="319"/>
      <c r="DE42" s="319"/>
      <c r="DF42" s="319"/>
      <c r="DG42" s="319"/>
      <c r="DH42" s="241"/>
    </row>
    <row r="43" spans="1:113" ht="6.75" customHeight="1">
      <c r="E43" s="74"/>
      <c r="F43" s="74"/>
      <c r="G43" s="74"/>
      <c r="K43" s="74"/>
      <c r="L43" s="74"/>
      <c r="M43" s="74"/>
      <c r="Q43" s="74"/>
      <c r="R43" s="74"/>
      <c r="S43" s="74"/>
      <c r="T43" s="74"/>
      <c r="U43" s="74"/>
      <c r="Y43" s="74"/>
      <c r="Z43" s="74"/>
      <c r="AA43" s="74"/>
      <c r="AB43" s="74"/>
      <c r="AC43" s="74"/>
      <c r="AG43" s="74"/>
      <c r="AH43" s="74"/>
      <c r="AI43" s="74"/>
      <c r="AJ43" s="74"/>
      <c r="AK43" s="74"/>
      <c r="AO43" s="74"/>
      <c r="AP43" s="74"/>
      <c r="AQ43" s="74"/>
      <c r="AR43" s="74"/>
      <c r="AS43" s="74"/>
      <c r="AW43" s="74"/>
      <c r="AX43" s="74"/>
      <c r="AY43" s="74"/>
      <c r="AZ43" s="74"/>
      <c r="BA43" s="74"/>
      <c r="BE43" s="74"/>
      <c r="BF43" s="74"/>
      <c r="BG43" s="74"/>
      <c r="BH43" s="74"/>
      <c r="BI43" s="74"/>
      <c r="BM43" s="74"/>
      <c r="BN43" s="74"/>
      <c r="BO43" s="74"/>
      <c r="BP43" s="74"/>
      <c r="BQ43" s="74"/>
      <c r="BU43" s="74"/>
      <c r="BV43" s="74"/>
      <c r="BW43" s="74"/>
      <c r="BX43" s="74"/>
      <c r="BY43" s="74"/>
      <c r="CC43" s="74"/>
      <c r="CD43" s="74"/>
      <c r="CE43" s="74"/>
      <c r="CF43" s="74"/>
      <c r="CG43" s="74"/>
      <c r="CK43" s="74"/>
      <c r="CL43" s="74"/>
      <c r="CM43" s="74"/>
      <c r="CN43" s="74"/>
      <c r="CO43" s="74"/>
      <c r="CS43" s="21"/>
      <c r="CT43" s="21"/>
      <c r="CU43" s="75"/>
      <c r="CV43" s="75"/>
      <c r="CW43" s="75"/>
    </row>
    <row r="44" spans="1:113" ht="19.5" customHeight="1">
      <c r="E44" s="74"/>
      <c r="F44" s="74"/>
      <c r="G44" s="74"/>
      <c r="K44" s="74"/>
      <c r="L44" s="74"/>
      <c r="M44" s="74"/>
      <c r="Q44" s="74"/>
      <c r="R44" s="74"/>
      <c r="S44" s="74"/>
      <c r="T44" s="74"/>
      <c r="U44" s="74"/>
      <c r="Y44" s="74"/>
      <c r="Z44" s="74"/>
      <c r="AA44" s="74"/>
      <c r="AB44" s="74"/>
      <c r="AC44" s="74"/>
      <c r="AG44" s="74"/>
      <c r="AH44" s="74"/>
      <c r="AI44" s="74"/>
      <c r="AJ44" s="74"/>
      <c r="AK44" s="74"/>
      <c r="AO44" s="74"/>
      <c r="AP44" s="74"/>
      <c r="AQ44" s="74"/>
      <c r="AR44" s="74"/>
      <c r="AS44" s="74"/>
      <c r="AW44" s="74"/>
      <c r="AX44" s="74"/>
      <c r="AY44" s="74"/>
      <c r="AZ44" s="74"/>
      <c r="BA44" s="74"/>
      <c r="BE44" s="74"/>
      <c r="BF44" s="74"/>
      <c r="BG44" s="74"/>
      <c r="BH44" s="74"/>
      <c r="BI44" s="74"/>
      <c r="BM44" s="74"/>
      <c r="BN44" s="74"/>
      <c r="BO44" s="74"/>
      <c r="BP44" s="74"/>
      <c r="BQ44" s="74"/>
      <c r="BU44" s="74"/>
      <c r="BV44" s="74"/>
      <c r="BW44" s="74"/>
      <c r="BX44" s="74"/>
      <c r="BY44" s="74"/>
      <c r="CC44" s="74"/>
      <c r="CD44" s="74"/>
      <c r="CE44" s="74"/>
      <c r="CF44" s="74"/>
      <c r="CG44" s="74"/>
      <c r="CK44" s="74"/>
      <c r="CL44" s="74"/>
      <c r="CM44" s="74"/>
      <c r="CN44" s="74"/>
      <c r="CO44" s="74"/>
      <c r="CT44" s="74"/>
      <c r="CU44" s="74"/>
      <c r="CV44" s="74"/>
    </row>
    <row r="65" spans="96:96">
      <c r="CR65" s="567"/>
    </row>
  </sheetData>
  <mergeCells count="14">
    <mergeCell ref="CZ4:DH4"/>
    <mergeCell ref="CR4:CX4"/>
    <mergeCell ref="D4:H4"/>
    <mergeCell ref="J4:N4"/>
    <mergeCell ref="P4:V4"/>
    <mergeCell ref="X4:AD4"/>
    <mergeCell ref="AF4:AL4"/>
    <mergeCell ref="AN4:AT4"/>
    <mergeCell ref="AV4:BB4"/>
    <mergeCell ref="BD4:BJ4"/>
    <mergeCell ref="BL4:BR4"/>
    <mergeCell ref="BT4:BZ4"/>
    <mergeCell ref="CB4:CH4"/>
    <mergeCell ref="CJ4:CP4"/>
  </mergeCells>
  <printOptions horizontalCentered="1"/>
  <pageMargins left="0.19685039370078741" right="0.19685039370078741" top="0.19685039370078741" bottom="0.55118110236220474" header="0.51181102362204722" footer="0.11811023622047245"/>
  <pageSetup paperSize="9" scale="85" orientation="landscape" horizontalDpi="300" verticalDpi="300" r:id="rId1"/>
  <headerFooter alignWithMargins="0">
    <oddFooter xml:space="preserve">&amp;LOnatel&amp;C&amp;P/&amp;N&amp;RTBG &amp;D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I103"/>
  <sheetViews>
    <sheetView showGridLines="0" view="pageBreakPreview" zoomScale="80" zoomScaleSheetLayoutView="80" workbookViewId="0">
      <pane xSplit="2" ySplit="5" topLeftCell="D6" activePane="bottomRight" state="frozen"/>
      <selection pane="bottomRight" activeCell="DK51" sqref="DK51"/>
      <selection pane="bottomLeft" activeCell="A2" sqref="A2"/>
      <selection pane="topRight" activeCell="A2" sqref="A2"/>
    </sheetView>
  </sheetViews>
  <sheetFormatPr defaultColWidth="11.42578125" defaultRowHeight="12.75" outlineLevelCol="1"/>
  <cols>
    <col min="1" max="1" width="2.85546875" customWidth="1"/>
    <col min="2" max="2" width="35.42578125" customWidth="1"/>
    <col min="3" max="3" width="0.85546875" customWidth="1"/>
    <col min="4" max="8" width="8.42578125" style="11" customWidth="1"/>
    <col min="9" max="9" width="0.85546875" customWidth="1"/>
    <col min="10" max="14" width="8.85546875" style="11" hidden="1" customWidth="1" outlineLevel="1"/>
    <col min="15" max="15" width="1.140625" hidden="1" customWidth="1" outlineLevel="1"/>
    <col min="16" max="16" width="9.140625" style="11" hidden="1" customWidth="1" outlineLevel="1"/>
    <col min="17" max="17" width="9.5703125" style="11" hidden="1" customWidth="1" outlineLevel="1"/>
    <col min="18" max="18" width="8.140625" style="11" hidden="1" customWidth="1" outlineLevel="1"/>
    <col min="19" max="19" width="10.42578125" style="11" hidden="1" customWidth="1" outlineLevel="1"/>
    <col min="20" max="20" width="8.140625" style="11" hidden="1" customWidth="1" outlineLevel="1"/>
    <col min="21" max="21" width="9.5703125" style="11" hidden="1" customWidth="1" outlineLevel="1"/>
    <col min="22" max="22" width="8.140625" style="11" hidden="1" customWidth="1" outlineLevel="1"/>
    <col min="23" max="23" width="1" hidden="1" customWidth="1" outlineLevel="1" collapsed="1"/>
    <col min="24" max="24" width="9.140625" style="11" hidden="1" customWidth="1" outlineLevel="1"/>
    <col min="25" max="25" width="9.5703125" style="11" hidden="1" customWidth="1" outlineLevel="1"/>
    <col min="26" max="26" width="8.140625" style="11" hidden="1" customWidth="1" outlineLevel="1"/>
    <col min="27" max="27" width="10.42578125" style="11" hidden="1" customWidth="1" outlineLevel="1"/>
    <col min="28" max="28" width="8.140625" style="11" hidden="1" customWidth="1" outlineLevel="1"/>
    <col min="29" max="29" width="9.5703125" style="11" hidden="1" customWidth="1" outlineLevel="1"/>
    <col min="30" max="30" width="8.140625" style="11" hidden="1" customWidth="1" outlineLevel="1"/>
    <col min="31" max="31" width="0.85546875" hidden="1" customWidth="1" outlineLevel="1"/>
    <col min="32" max="32" width="9.140625" style="11" hidden="1" customWidth="1" outlineLevel="1"/>
    <col min="33" max="33" width="9.5703125" style="11" hidden="1" customWidth="1" outlineLevel="1"/>
    <col min="34" max="34" width="8.140625" style="11" hidden="1" customWidth="1" outlineLevel="1"/>
    <col min="35" max="35" width="10.42578125" style="11" hidden="1" customWidth="1" outlineLevel="1"/>
    <col min="36" max="36" width="8.140625" style="11" hidden="1" customWidth="1" outlineLevel="1"/>
    <col min="37" max="37" width="9.5703125" style="11" hidden="1" customWidth="1" outlineLevel="1"/>
    <col min="38" max="38" width="8.140625" style="11" hidden="1" customWidth="1" outlineLevel="1"/>
    <col min="39" max="39" width="0.85546875" hidden="1" customWidth="1" outlineLevel="1" collapsed="1"/>
    <col min="40" max="40" width="9.140625" style="11" hidden="1" customWidth="1" outlineLevel="1"/>
    <col min="41" max="41" width="9.5703125" style="11" hidden="1" customWidth="1" outlineLevel="1"/>
    <col min="42" max="42" width="8.140625" style="11" hidden="1" customWidth="1" outlineLevel="1"/>
    <col min="43" max="43" width="10.42578125" style="11" hidden="1" customWidth="1" outlineLevel="1"/>
    <col min="44" max="44" width="8.140625" style="11" hidden="1" customWidth="1" outlineLevel="1"/>
    <col min="45" max="45" width="9.5703125" style="11" hidden="1" customWidth="1" outlineLevel="1"/>
    <col min="46" max="46" width="8.140625" style="11" hidden="1" customWidth="1" outlineLevel="1"/>
    <col min="47" max="47" width="0.85546875" hidden="1" customWidth="1" outlineLevel="1" collapsed="1"/>
    <col min="48" max="48" width="9.140625" style="11" hidden="1" customWidth="1" outlineLevel="1"/>
    <col min="49" max="49" width="9.5703125" style="11" hidden="1" customWidth="1" outlineLevel="1"/>
    <col min="50" max="50" width="8.140625" style="11" hidden="1" customWidth="1" outlineLevel="1"/>
    <col min="51" max="51" width="10.42578125" style="11" hidden="1" customWidth="1" outlineLevel="1"/>
    <col min="52" max="52" width="8.140625" style="11" hidden="1" customWidth="1" outlineLevel="1"/>
    <col min="53" max="53" width="9.5703125" style="11" hidden="1" customWidth="1" outlineLevel="1"/>
    <col min="54" max="54" width="8.140625" style="11" hidden="1" customWidth="1" outlineLevel="1"/>
    <col min="55" max="55" width="1.140625" hidden="1" customWidth="1" outlineLevel="1"/>
    <col min="56" max="56" width="9.140625" style="11" hidden="1" customWidth="1" outlineLevel="1"/>
    <col min="57" max="57" width="9.5703125" style="11" hidden="1" customWidth="1" outlineLevel="1"/>
    <col min="58" max="58" width="8.140625" style="11" hidden="1" customWidth="1" outlineLevel="1"/>
    <col min="59" max="59" width="10.42578125" style="11" hidden="1" customWidth="1" outlineLevel="1"/>
    <col min="60" max="60" width="8.140625" style="11" hidden="1" customWidth="1" outlineLevel="1"/>
    <col min="61" max="61" width="9.5703125" style="11" hidden="1" customWidth="1" outlineLevel="1"/>
    <col min="62" max="62" width="8.140625" style="11" hidden="1" customWidth="1" outlineLevel="1"/>
    <col min="63" max="63" width="0.85546875" hidden="1" customWidth="1" outlineLevel="1" collapsed="1"/>
    <col min="64" max="64" width="9.140625" style="11" hidden="1" customWidth="1" outlineLevel="1"/>
    <col min="65" max="65" width="9.5703125" style="11" hidden="1" customWidth="1" outlineLevel="1"/>
    <col min="66" max="66" width="8.140625" style="11" hidden="1" customWidth="1" outlineLevel="1"/>
    <col min="67" max="67" width="10.42578125" style="11" hidden="1" customWidth="1" outlineLevel="1"/>
    <col min="68" max="68" width="8.140625" style="11" hidden="1" customWidth="1" outlineLevel="1"/>
    <col min="69" max="69" width="9.5703125" style="11" hidden="1" customWidth="1" outlineLevel="1"/>
    <col min="70" max="70" width="8.140625" style="11" hidden="1" customWidth="1" outlineLevel="1"/>
    <col min="71" max="71" width="0.85546875" hidden="1" customWidth="1" outlineLevel="1" collapsed="1"/>
    <col min="72" max="72" width="9.140625" style="11" hidden="1" customWidth="1" outlineLevel="1"/>
    <col min="73" max="73" width="9.5703125" style="11" hidden="1" customWidth="1" outlineLevel="1"/>
    <col min="74" max="74" width="8.140625" style="11" hidden="1" customWidth="1" outlineLevel="1"/>
    <col min="75" max="75" width="10.42578125" style="11" hidden="1" customWidth="1" outlineLevel="1"/>
    <col min="76" max="76" width="8.140625" style="11" hidden="1" customWidth="1" outlineLevel="1"/>
    <col min="77" max="77" width="9.5703125" style="11" hidden="1" customWidth="1" outlineLevel="1"/>
    <col min="78" max="78" width="8.140625" style="11" hidden="1" customWidth="1" outlineLevel="1"/>
    <col min="79" max="79" width="1.140625" hidden="1" customWidth="1" outlineLevel="1" collapsed="1"/>
    <col min="80" max="80" width="9.140625" style="11" hidden="1" customWidth="1" outlineLevel="1"/>
    <col min="81" max="81" width="9.5703125" style="11" hidden="1" customWidth="1" outlineLevel="1"/>
    <col min="82" max="82" width="8.140625" style="11" hidden="1" customWidth="1" outlineLevel="1"/>
    <col min="83" max="83" width="10.42578125" style="11" hidden="1" customWidth="1" outlineLevel="1"/>
    <col min="84" max="84" width="8.140625" style="11" hidden="1" customWidth="1" outlineLevel="1"/>
    <col min="85" max="85" width="9.5703125" style="11" hidden="1" customWidth="1" outlineLevel="1"/>
    <col min="86" max="86" width="8.140625" style="11" hidden="1" customWidth="1" outlineLevel="1"/>
    <col min="87" max="87" width="1.140625" hidden="1" customWidth="1" outlineLevel="1" collapsed="1"/>
    <col min="88" max="88" width="9.140625" style="11" hidden="1" customWidth="1" outlineLevel="1"/>
    <col min="89" max="89" width="9.5703125" style="11" hidden="1" customWidth="1" outlineLevel="1"/>
    <col min="90" max="90" width="8.140625" style="11" hidden="1" customWidth="1" outlineLevel="1"/>
    <col min="91" max="91" width="10.42578125" style="11" hidden="1" customWidth="1" outlineLevel="1"/>
    <col min="92" max="92" width="8.140625" style="11" hidden="1" customWidth="1" outlineLevel="1"/>
    <col min="93" max="93" width="9.5703125" style="11" hidden="1" customWidth="1" outlineLevel="1"/>
    <col min="94" max="94" width="8.140625" style="11" hidden="1" customWidth="1" outlineLevel="1"/>
    <col min="95" max="95" width="0.85546875" hidden="1" customWidth="1" outlineLevel="1" collapsed="1"/>
    <col min="96" max="96" width="9.85546875" style="11" customWidth="1" collapsed="1"/>
    <col min="97" max="97" width="10.140625" style="11" customWidth="1"/>
    <col min="98" max="98" width="8.5703125" style="11" hidden="1" customWidth="1" outlineLevel="1"/>
    <col min="99" max="99" width="10" style="11" customWidth="1" collapsed="1"/>
    <col min="100" max="100" width="8.5703125" style="11" hidden="1" customWidth="1" outlineLevel="1"/>
    <col min="101" max="101" width="10.42578125" style="11" customWidth="1" collapsed="1"/>
    <col min="102" max="102" width="8.5703125" style="11" customWidth="1"/>
    <col min="103" max="103" width="1.140625" customWidth="1"/>
    <col min="104" max="104" width="9.85546875" style="11" customWidth="1"/>
    <col min="105" max="107" width="9.85546875" style="11" hidden="1" customWidth="1" outlineLevel="1"/>
    <col min="108" max="108" width="10.140625" style="11" customWidth="1" collapsed="1"/>
    <col min="109" max="109" width="9.140625" style="11" customWidth="1"/>
    <col min="110" max="110" width="9.140625" style="11" hidden="1" customWidth="1" outlineLevel="1"/>
    <col min="111" max="112" width="8.85546875" style="11" hidden="1" customWidth="1" outlineLevel="1"/>
    <col min="113" max="113" width="2" customWidth="1" collapsed="1"/>
  </cols>
  <sheetData>
    <row r="1" spans="1:113" ht="4.5" customHeight="1">
      <c r="D1" s="170"/>
      <c r="J1" s="170"/>
      <c r="P1" s="170"/>
      <c r="X1" s="170"/>
      <c r="AF1" s="170"/>
      <c r="AN1" s="170"/>
      <c r="AV1" s="170"/>
      <c r="BD1" s="170"/>
      <c r="BL1" s="170"/>
      <c r="BT1" s="170"/>
      <c r="CB1" s="170"/>
      <c r="CJ1" s="170"/>
      <c r="CS1" s="23"/>
      <c r="CT1" s="23"/>
    </row>
    <row r="2" spans="1:113" ht="20.25" customHeight="1" thickBot="1">
      <c r="A2" s="187" t="s">
        <v>446</v>
      </c>
      <c r="B2" s="178"/>
      <c r="D2" s="182"/>
      <c r="E2" s="183"/>
      <c r="F2" s="184"/>
      <c r="G2" s="185"/>
      <c r="H2" s="184"/>
      <c r="J2" s="182"/>
      <c r="K2" s="183"/>
      <c r="L2" s="184"/>
      <c r="M2" s="185"/>
      <c r="N2" s="184"/>
      <c r="P2" s="182"/>
      <c r="Q2" s="183"/>
      <c r="R2" s="183"/>
      <c r="S2" s="184"/>
      <c r="T2" s="184"/>
      <c r="U2" s="185"/>
      <c r="V2" s="184"/>
      <c r="X2" s="182"/>
      <c r="Y2" s="183"/>
      <c r="Z2" s="183"/>
      <c r="AA2" s="184"/>
      <c r="AB2" s="184"/>
      <c r="AC2" s="185"/>
      <c r="AD2" s="184"/>
      <c r="AF2" s="182"/>
      <c r="AG2" s="183"/>
      <c r="AH2" s="183"/>
      <c r="AI2" s="184"/>
      <c r="AJ2" s="184"/>
      <c r="AK2" s="185"/>
      <c r="AL2" s="184"/>
      <c r="AN2" s="182"/>
      <c r="AO2" s="183"/>
      <c r="AP2" s="183"/>
      <c r="AQ2" s="184"/>
      <c r="AR2" s="184"/>
      <c r="AS2" s="185"/>
      <c r="AT2" s="184"/>
      <c r="AV2" s="182"/>
      <c r="AW2" s="183"/>
      <c r="AX2" s="183"/>
      <c r="AY2" s="184"/>
      <c r="AZ2" s="184"/>
      <c r="BA2" s="185"/>
      <c r="BB2" s="184"/>
      <c r="BD2" s="182"/>
      <c r="BE2" s="183"/>
      <c r="BF2" s="183"/>
      <c r="BG2" s="184"/>
      <c r="BH2" s="184"/>
      <c r="BI2" s="185"/>
      <c r="BJ2" s="184"/>
      <c r="BL2" s="182"/>
      <c r="BM2" s="183"/>
      <c r="BN2" s="183"/>
      <c r="BO2" s="184"/>
      <c r="BP2" s="184"/>
      <c r="BQ2" s="185"/>
      <c r="BR2" s="184"/>
      <c r="BT2" s="182"/>
      <c r="BU2" s="183"/>
      <c r="BV2" s="183"/>
      <c r="BW2" s="184"/>
      <c r="BX2" s="184"/>
      <c r="BY2" s="185"/>
      <c r="BZ2" s="184"/>
      <c r="CB2" s="182"/>
      <c r="CC2" s="183"/>
      <c r="CD2" s="183"/>
      <c r="CE2" s="184"/>
      <c r="CF2" s="184"/>
      <c r="CG2" s="185"/>
      <c r="CH2" s="184"/>
      <c r="CJ2" s="182"/>
      <c r="CK2" s="183"/>
      <c r="CL2" s="183"/>
      <c r="CM2" s="184"/>
      <c r="CN2" s="184"/>
      <c r="CO2" s="185"/>
      <c r="CP2" s="184"/>
      <c r="CR2" s="183"/>
      <c r="CS2" s="183"/>
      <c r="CT2" s="183"/>
      <c r="CU2" s="184"/>
      <c r="CV2" s="184"/>
      <c r="CW2" s="184"/>
      <c r="CX2" s="184"/>
      <c r="CZ2" s="183"/>
      <c r="DA2" s="183"/>
      <c r="DB2" s="183"/>
      <c r="DC2" s="183"/>
      <c r="DD2" s="183"/>
      <c r="DE2" s="184"/>
      <c r="DF2" s="184"/>
      <c r="DG2" s="184"/>
      <c r="DH2" s="184"/>
    </row>
    <row r="3" spans="1:113" ht="7.5" customHeight="1">
      <c r="CR3" s="23"/>
      <c r="CS3" s="23"/>
      <c r="CT3" s="23"/>
      <c r="CW3" s="23"/>
    </row>
    <row r="4" spans="1:113" s="215" customFormat="1" ht="12.75" customHeight="1">
      <c r="D4" s="2175" t="s">
        <v>128</v>
      </c>
      <c r="E4" s="2175"/>
      <c r="F4" s="2175"/>
      <c r="G4" s="2175"/>
      <c r="H4" s="2175"/>
      <c r="J4" s="2188" t="s">
        <v>129</v>
      </c>
      <c r="K4" s="2188"/>
      <c r="L4" s="2188"/>
      <c r="M4" s="2188"/>
      <c r="N4" s="2188"/>
      <c r="P4" s="2188" t="s">
        <v>130</v>
      </c>
      <c r="Q4" s="2188"/>
      <c r="R4" s="2188"/>
      <c r="S4" s="2188"/>
      <c r="T4" s="2188"/>
      <c r="U4" s="2188"/>
      <c r="V4" s="2188"/>
      <c r="X4" s="2188" t="s">
        <v>131</v>
      </c>
      <c r="Y4" s="2188"/>
      <c r="Z4" s="2188"/>
      <c r="AA4" s="2188"/>
      <c r="AB4" s="2188"/>
      <c r="AC4" s="2188"/>
      <c r="AD4" s="2188"/>
      <c r="AF4" s="2188" t="s">
        <v>71</v>
      </c>
      <c r="AG4" s="2188"/>
      <c r="AH4" s="2188"/>
      <c r="AI4" s="2188"/>
      <c r="AJ4" s="2188"/>
      <c r="AK4" s="2188"/>
      <c r="AL4" s="2188"/>
      <c r="AN4" s="2188" t="s">
        <v>72</v>
      </c>
      <c r="AO4" s="2188"/>
      <c r="AP4" s="2188"/>
      <c r="AQ4" s="2188"/>
      <c r="AR4" s="2188"/>
      <c r="AS4" s="2188"/>
      <c r="AT4" s="2188"/>
      <c r="AV4" s="2188" t="s">
        <v>132</v>
      </c>
      <c r="AW4" s="2188"/>
      <c r="AX4" s="2188"/>
      <c r="AY4" s="2188"/>
      <c r="AZ4" s="2188"/>
      <c r="BA4" s="2188"/>
      <c r="BB4" s="2188"/>
      <c r="BD4" s="2188" t="s">
        <v>74</v>
      </c>
      <c r="BE4" s="2188"/>
      <c r="BF4" s="2188"/>
      <c r="BG4" s="2188"/>
      <c r="BH4" s="2188"/>
      <c r="BI4" s="2188"/>
      <c r="BJ4" s="2188"/>
      <c r="BL4" s="2188" t="s">
        <v>166</v>
      </c>
      <c r="BM4" s="2188"/>
      <c r="BN4" s="2188"/>
      <c r="BO4" s="2188"/>
      <c r="BP4" s="2188"/>
      <c r="BQ4" s="2188"/>
      <c r="BR4" s="2188"/>
      <c r="BT4" s="2188" t="s">
        <v>167</v>
      </c>
      <c r="BU4" s="2188"/>
      <c r="BV4" s="2188"/>
      <c r="BW4" s="2188"/>
      <c r="BX4" s="2188"/>
      <c r="BY4" s="2188"/>
      <c r="BZ4" s="2188"/>
      <c r="CB4" s="2188" t="s">
        <v>168</v>
      </c>
      <c r="CC4" s="2188"/>
      <c r="CD4" s="2188"/>
      <c r="CE4" s="2188"/>
      <c r="CF4" s="2188"/>
      <c r="CG4" s="2188"/>
      <c r="CH4" s="2188"/>
      <c r="CJ4" s="2188" t="s">
        <v>169</v>
      </c>
      <c r="CK4" s="2188"/>
      <c r="CL4" s="2188"/>
      <c r="CM4" s="2188"/>
      <c r="CN4" s="2188"/>
      <c r="CO4" s="2188"/>
      <c r="CP4" s="2188"/>
      <c r="CR4" s="2175" t="s">
        <v>421</v>
      </c>
      <c r="CS4" s="2175"/>
      <c r="CT4" s="2175"/>
      <c r="CU4" s="2175"/>
      <c r="CV4" s="2175"/>
      <c r="CW4" s="2175"/>
      <c r="CX4" s="2175"/>
      <c r="CZ4" s="2187" t="s">
        <v>79</v>
      </c>
      <c r="DA4" s="2187"/>
      <c r="DB4" s="2187"/>
      <c r="DC4" s="2187"/>
      <c r="DD4" s="2187"/>
      <c r="DE4" s="2187"/>
      <c r="DF4" s="2187"/>
      <c r="DG4" s="2187"/>
      <c r="DH4" s="2187"/>
    </row>
    <row r="5" spans="1:113" s="217" customFormat="1" ht="29.25" customHeight="1">
      <c r="B5" s="218" t="s">
        <v>81</v>
      </c>
      <c r="D5" s="219" t="s">
        <v>395</v>
      </c>
      <c r="E5" s="220" t="s">
        <v>396</v>
      </c>
      <c r="F5" s="220" t="s">
        <v>186</v>
      </c>
      <c r="G5" s="220" t="s">
        <v>398</v>
      </c>
      <c r="H5" s="221" t="s">
        <v>191</v>
      </c>
      <c r="J5" s="219" t="s">
        <v>395</v>
      </c>
      <c r="K5" s="220" t="s">
        <v>396</v>
      </c>
      <c r="L5" s="220" t="s">
        <v>186</v>
      </c>
      <c r="M5" s="220" t="s">
        <v>398</v>
      </c>
      <c r="N5" s="221" t="s">
        <v>191</v>
      </c>
      <c r="P5" s="219" t="s">
        <v>395</v>
      </c>
      <c r="Q5" s="220" t="s">
        <v>396</v>
      </c>
      <c r="R5" s="220" t="s">
        <v>399</v>
      </c>
      <c r="S5" s="220" t="s">
        <v>186</v>
      </c>
      <c r="T5" s="220" t="s">
        <v>187</v>
      </c>
      <c r="U5" s="220" t="s">
        <v>398</v>
      </c>
      <c r="V5" s="221" t="s">
        <v>191</v>
      </c>
      <c r="X5" s="219" t="s">
        <v>395</v>
      </c>
      <c r="Y5" s="220" t="s">
        <v>396</v>
      </c>
      <c r="Z5" s="220" t="s">
        <v>399</v>
      </c>
      <c r="AA5" s="220" t="s">
        <v>186</v>
      </c>
      <c r="AB5" s="220" t="s">
        <v>187</v>
      </c>
      <c r="AC5" s="220" t="s">
        <v>398</v>
      </c>
      <c r="AD5" s="221" t="s">
        <v>191</v>
      </c>
      <c r="AF5" s="219" t="s">
        <v>395</v>
      </c>
      <c r="AG5" s="220" t="s">
        <v>396</v>
      </c>
      <c r="AH5" s="220" t="s">
        <v>399</v>
      </c>
      <c r="AI5" s="220" t="s">
        <v>186</v>
      </c>
      <c r="AJ5" s="220" t="s">
        <v>187</v>
      </c>
      <c r="AK5" s="220" t="s">
        <v>398</v>
      </c>
      <c r="AL5" s="221" t="s">
        <v>191</v>
      </c>
      <c r="AN5" s="219" t="s">
        <v>395</v>
      </c>
      <c r="AO5" s="220" t="s">
        <v>396</v>
      </c>
      <c r="AP5" s="220" t="s">
        <v>400</v>
      </c>
      <c r="AQ5" s="220" t="s">
        <v>186</v>
      </c>
      <c r="AR5" s="220" t="s">
        <v>188</v>
      </c>
      <c r="AS5" s="220" t="s">
        <v>398</v>
      </c>
      <c r="AT5" s="221" t="s">
        <v>191</v>
      </c>
      <c r="AV5" s="219" t="s">
        <v>395</v>
      </c>
      <c r="AW5" s="220" t="s">
        <v>396</v>
      </c>
      <c r="AX5" s="220" t="s">
        <v>400</v>
      </c>
      <c r="AY5" s="220" t="s">
        <v>186</v>
      </c>
      <c r="AZ5" s="220" t="s">
        <v>188</v>
      </c>
      <c r="BA5" s="220" t="s">
        <v>398</v>
      </c>
      <c r="BB5" s="221" t="s">
        <v>191</v>
      </c>
      <c r="BD5" s="219" t="s">
        <v>395</v>
      </c>
      <c r="BE5" s="220" t="s">
        <v>396</v>
      </c>
      <c r="BF5" s="220" t="s">
        <v>400</v>
      </c>
      <c r="BG5" s="220" t="s">
        <v>186</v>
      </c>
      <c r="BH5" s="220" t="s">
        <v>188</v>
      </c>
      <c r="BI5" s="220" t="s">
        <v>398</v>
      </c>
      <c r="BJ5" s="221" t="s">
        <v>191</v>
      </c>
      <c r="BL5" s="219" t="s">
        <v>395</v>
      </c>
      <c r="BM5" s="220" t="s">
        <v>396</v>
      </c>
      <c r="BN5" s="220" t="s">
        <v>401</v>
      </c>
      <c r="BO5" s="220" t="s">
        <v>186</v>
      </c>
      <c r="BP5" s="220" t="s">
        <v>189</v>
      </c>
      <c r="BQ5" s="220" t="s">
        <v>398</v>
      </c>
      <c r="BR5" s="221" t="s">
        <v>191</v>
      </c>
      <c r="BT5" s="219" t="s">
        <v>395</v>
      </c>
      <c r="BU5" s="220" t="s">
        <v>396</v>
      </c>
      <c r="BV5" s="220" t="s">
        <v>401</v>
      </c>
      <c r="BW5" s="220" t="s">
        <v>186</v>
      </c>
      <c r="BX5" s="220" t="s">
        <v>189</v>
      </c>
      <c r="BY5" s="220" t="s">
        <v>398</v>
      </c>
      <c r="BZ5" s="221" t="s">
        <v>191</v>
      </c>
      <c r="CB5" s="219" t="s">
        <v>395</v>
      </c>
      <c r="CC5" s="220" t="s">
        <v>396</v>
      </c>
      <c r="CD5" s="220" t="s">
        <v>401</v>
      </c>
      <c r="CE5" s="220" t="s">
        <v>186</v>
      </c>
      <c r="CF5" s="220" t="s">
        <v>189</v>
      </c>
      <c r="CG5" s="220" t="s">
        <v>398</v>
      </c>
      <c r="CH5" s="221" t="s">
        <v>191</v>
      </c>
      <c r="CJ5" s="219" t="s">
        <v>395</v>
      </c>
      <c r="CK5" s="220" t="s">
        <v>396</v>
      </c>
      <c r="CL5" s="220" t="s">
        <v>401</v>
      </c>
      <c r="CM5" s="220" t="s">
        <v>186</v>
      </c>
      <c r="CN5" s="220" t="s">
        <v>189</v>
      </c>
      <c r="CO5" s="220" t="s">
        <v>398</v>
      </c>
      <c r="CP5" s="221" t="s">
        <v>191</v>
      </c>
      <c r="CR5" s="219" t="s">
        <v>395</v>
      </c>
      <c r="CS5" s="220" t="s">
        <v>396</v>
      </c>
      <c r="CT5" s="220" t="s">
        <v>401</v>
      </c>
      <c r="CU5" s="220" t="s">
        <v>186</v>
      </c>
      <c r="CV5" s="220" t="s">
        <v>189</v>
      </c>
      <c r="CW5" s="220" t="s">
        <v>398</v>
      </c>
      <c r="CX5" s="221" t="s">
        <v>191</v>
      </c>
      <c r="CZ5" s="219" t="s">
        <v>396</v>
      </c>
      <c r="DA5" s="220" t="s">
        <v>399</v>
      </c>
      <c r="DB5" s="220" t="s">
        <v>400</v>
      </c>
      <c r="DC5" s="220" t="s">
        <v>401</v>
      </c>
      <c r="DD5" s="220" t="s">
        <v>398</v>
      </c>
      <c r="DE5" s="220" t="s">
        <v>409</v>
      </c>
      <c r="DF5" s="220" t="s">
        <v>410</v>
      </c>
      <c r="DG5" s="220" t="s">
        <v>411</v>
      </c>
      <c r="DH5" s="220" t="s">
        <v>412</v>
      </c>
      <c r="DI5" s="616"/>
    </row>
    <row r="6" spans="1:113" ht="3.75" customHeight="1"/>
    <row r="7" spans="1:113" s="3" customFormat="1" ht="20.100000000000001" customHeight="1">
      <c r="A7" s="199" t="s">
        <v>210</v>
      </c>
      <c r="B7" s="303"/>
      <c r="C7" s="14"/>
      <c r="D7" s="222"/>
      <c r="E7" s="223"/>
      <c r="F7" s="223"/>
      <c r="G7" s="223"/>
      <c r="H7" s="224"/>
      <c r="I7" s="14"/>
      <c r="J7" s="222"/>
      <c r="K7" s="223"/>
      <c r="L7" s="223"/>
      <c r="M7" s="223"/>
      <c r="N7" s="224"/>
      <c r="O7" s="14"/>
      <c r="P7" s="222"/>
      <c r="Q7" s="223"/>
      <c r="R7" s="223"/>
      <c r="S7" s="223"/>
      <c r="T7" s="223"/>
      <c r="U7" s="223"/>
      <c r="V7" s="224"/>
      <c r="W7" s="14"/>
      <c r="X7" s="222"/>
      <c r="Y7" s="223"/>
      <c r="Z7" s="223"/>
      <c r="AA7" s="223"/>
      <c r="AB7" s="223"/>
      <c r="AC7" s="223"/>
      <c r="AD7" s="224"/>
      <c r="AE7" s="14"/>
      <c r="AF7" s="222"/>
      <c r="AG7" s="223"/>
      <c r="AH7" s="223"/>
      <c r="AI7" s="223"/>
      <c r="AJ7" s="223"/>
      <c r="AK7" s="223"/>
      <c r="AL7" s="224"/>
      <c r="AM7" s="14"/>
      <c r="AN7" s="222"/>
      <c r="AO7" s="223"/>
      <c r="AP7" s="223"/>
      <c r="AQ7" s="223"/>
      <c r="AR7" s="223"/>
      <c r="AS7" s="223"/>
      <c r="AT7" s="224"/>
      <c r="AU7" s="14"/>
      <c r="AV7" s="222"/>
      <c r="AW7" s="223"/>
      <c r="AX7" s="223"/>
      <c r="AY7" s="223"/>
      <c r="AZ7" s="223"/>
      <c r="BA7" s="223"/>
      <c r="BB7" s="224"/>
      <c r="BC7" s="14"/>
      <c r="BD7" s="222"/>
      <c r="BE7" s="223"/>
      <c r="BF7" s="223"/>
      <c r="BG7" s="223"/>
      <c r="BH7" s="223"/>
      <c r="BI7" s="223"/>
      <c r="BJ7" s="224"/>
      <c r="BK7" s="14"/>
      <c r="BL7" s="222"/>
      <c r="BM7" s="223"/>
      <c r="BN7" s="223"/>
      <c r="BO7" s="223"/>
      <c r="BP7" s="223"/>
      <c r="BQ7" s="223"/>
      <c r="BR7" s="224"/>
      <c r="BS7" s="14"/>
      <c r="BT7" s="222"/>
      <c r="BU7" s="223"/>
      <c r="BV7" s="223"/>
      <c r="BW7" s="223"/>
      <c r="BX7" s="223"/>
      <c r="BY7" s="223"/>
      <c r="BZ7" s="224"/>
      <c r="CA7" s="14"/>
      <c r="CB7" s="222"/>
      <c r="CC7" s="223"/>
      <c r="CD7" s="223"/>
      <c r="CE7" s="223"/>
      <c r="CF7" s="223"/>
      <c r="CG7" s="223"/>
      <c r="CH7" s="224"/>
      <c r="CI7" s="14"/>
      <c r="CJ7" s="222"/>
      <c r="CK7" s="223"/>
      <c r="CL7" s="223"/>
      <c r="CM7" s="223"/>
      <c r="CN7" s="223"/>
      <c r="CO7" s="223"/>
      <c r="CP7" s="224"/>
      <c r="CQ7" s="14"/>
      <c r="CR7" s="222"/>
      <c r="CS7" s="223"/>
      <c r="CT7" s="223"/>
      <c r="CU7" s="223"/>
      <c r="CV7" s="223"/>
      <c r="CW7" s="223"/>
      <c r="CX7" s="224"/>
      <c r="CY7" s="14"/>
      <c r="CZ7" s="222"/>
      <c r="DA7" s="223"/>
      <c r="DB7" s="223"/>
      <c r="DC7" s="223"/>
      <c r="DD7" s="223"/>
      <c r="DE7" s="523"/>
      <c r="DF7" s="523"/>
      <c r="DG7" s="523"/>
      <c r="DH7" s="523"/>
      <c r="DI7" s="206"/>
    </row>
    <row r="8" spans="1:113" ht="6" customHeight="1">
      <c r="A8" s="24"/>
      <c r="B8" s="24"/>
      <c r="C8" s="10"/>
      <c r="D8" s="25"/>
      <c r="E8" s="25"/>
      <c r="F8" s="25"/>
      <c r="G8" s="25"/>
      <c r="H8" s="26"/>
      <c r="I8" s="10"/>
      <c r="J8" s="25"/>
      <c r="K8" s="25"/>
      <c r="L8" s="25"/>
      <c r="M8" s="25"/>
      <c r="N8" s="26"/>
      <c r="O8" s="10"/>
      <c r="P8" s="25"/>
      <c r="Q8" s="25"/>
      <c r="R8" s="25"/>
      <c r="S8" s="25"/>
      <c r="T8" s="25"/>
      <c r="U8" s="25"/>
      <c r="V8" s="26"/>
      <c r="W8" s="10"/>
      <c r="X8" s="25"/>
      <c r="Y8" s="25"/>
      <c r="Z8" s="25"/>
      <c r="AA8" s="25"/>
      <c r="AB8" s="25"/>
      <c r="AC8" s="25"/>
      <c r="AD8" s="26"/>
      <c r="AE8" s="10"/>
      <c r="AF8" s="25"/>
      <c r="AG8" s="25"/>
      <c r="AH8" s="25"/>
      <c r="AI8" s="25"/>
      <c r="AJ8" s="25"/>
      <c r="AK8" s="25"/>
      <c r="AL8" s="26"/>
      <c r="AM8" s="10"/>
      <c r="AN8" s="25"/>
      <c r="AO8" s="25"/>
      <c r="AP8" s="25"/>
      <c r="AQ8" s="25"/>
      <c r="AR8" s="25"/>
      <c r="AS8" s="25"/>
      <c r="AT8" s="26"/>
      <c r="AU8" s="10"/>
      <c r="AV8" s="25"/>
      <c r="AW8" s="25"/>
      <c r="AX8" s="25"/>
      <c r="AY8" s="25"/>
      <c r="AZ8" s="25"/>
      <c r="BA8" s="25"/>
      <c r="BB8" s="26"/>
      <c r="BC8" s="10"/>
      <c r="BD8" s="25"/>
      <c r="BE8" s="25"/>
      <c r="BF8" s="25"/>
      <c r="BG8" s="25"/>
      <c r="BH8" s="25"/>
      <c r="BI8" s="25"/>
      <c r="BJ8" s="26"/>
      <c r="BK8" s="10"/>
      <c r="BL8" s="25"/>
      <c r="BM8" s="25"/>
      <c r="BN8" s="25"/>
      <c r="BO8" s="25"/>
      <c r="BP8" s="25"/>
      <c r="BQ8" s="25"/>
      <c r="BR8" s="26"/>
      <c r="BS8" s="10"/>
      <c r="BT8" s="25"/>
      <c r="BU8" s="25"/>
      <c r="BV8" s="25"/>
      <c r="BW8" s="25"/>
      <c r="BX8" s="25"/>
      <c r="BY8" s="25"/>
      <c r="BZ8" s="26"/>
      <c r="CA8" s="10"/>
      <c r="CB8" s="25"/>
      <c r="CC8" s="25"/>
      <c r="CD8" s="25"/>
      <c r="CE8" s="25"/>
      <c r="CF8" s="25"/>
      <c r="CG8" s="25"/>
      <c r="CH8" s="26"/>
      <c r="CI8" s="10"/>
      <c r="CJ8" s="25"/>
      <c r="CK8" s="25"/>
      <c r="CL8" s="25"/>
      <c r="CM8" s="25"/>
      <c r="CN8" s="25"/>
      <c r="CO8" s="25"/>
      <c r="CP8" s="26"/>
      <c r="CQ8" s="10"/>
      <c r="CR8" s="25"/>
      <c r="CS8" s="25"/>
      <c r="CT8" s="25"/>
      <c r="CU8" s="25"/>
      <c r="CV8" s="25"/>
      <c r="CW8" s="25"/>
      <c r="CX8" s="26"/>
      <c r="CY8" s="10"/>
      <c r="CZ8" s="25"/>
      <c r="DA8" s="25"/>
      <c r="DB8" s="25"/>
      <c r="DC8" s="25"/>
      <c r="DD8" s="25"/>
      <c r="DE8" s="26"/>
      <c r="DF8" s="26"/>
      <c r="DG8" s="525"/>
      <c r="DH8" s="525"/>
    </row>
    <row r="9" spans="1:113" s="550" customFormat="1" ht="15" customHeight="1">
      <c r="A9" s="610" t="s">
        <v>447</v>
      </c>
      <c r="B9" s="611"/>
      <c r="C9" s="544"/>
      <c r="D9" s="612"/>
      <c r="E9" s="613"/>
      <c r="F9" s="613"/>
      <c r="G9" s="613"/>
      <c r="H9" s="614"/>
      <c r="I9" s="544"/>
      <c r="J9" s="612"/>
      <c r="K9" s="613"/>
      <c r="L9" s="613"/>
      <c r="M9" s="613"/>
      <c r="N9" s="614"/>
      <c r="O9" s="544"/>
      <c r="P9" s="612"/>
      <c r="Q9" s="613"/>
      <c r="R9" s="613"/>
      <c r="S9" s="613"/>
      <c r="T9" s="613"/>
      <c r="U9" s="613"/>
      <c r="V9" s="614"/>
      <c r="W9" s="544"/>
      <c r="X9" s="612"/>
      <c r="Y9" s="613"/>
      <c r="Z9" s="613"/>
      <c r="AA9" s="613"/>
      <c r="AB9" s="613"/>
      <c r="AC9" s="613"/>
      <c r="AD9" s="614"/>
      <c r="AE9" s="544"/>
      <c r="AF9" s="612"/>
      <c r="AG9" s="613"/>
      <c r="AH9" s="613"/>
      <c r="AI9" s="613"/>
      <c r="AJ9" s="613"/>
      <c r="AK9" s="613"/>
      <c r="AL9" s="614"/>
      <c r="AM9" s="544"/>
      <c r="AN9" s="612"/>
      <c r="AO9" s="613"/>
      <c r="AP9" s="613"/>
      <c r="AQ9" s="613"/>
      <c r="AR9" s="613"/>
      <c r="AS9" s="613"/>
      <c r="AT9" s="614"/>
      <c r="AU9" s="544"/>
      <c r="AV9" s="612"/>
      <c r="AW9" s="613"/>
      <c r="AX9" s="613"/>
      <c r="AY9" s="613"/>
      <c r="AZ9" s="613"/>
      <c r="BA9" s="613"/>
      <c r="BB9" s="614"/>
      <c r="BC9" s="544"/>
      <c r="BD9" s="612"/>
      <c r="BE9" s="613"/>
      <c r="BF9" s="613"/>
      <c r="BG9" s="613"/>
      <c r="BH9" s="613"/>
      <c r="BI9" s="613"/>
      <c r="BJ9" s="614"/>
      <c r="BK9" s="544"/>
      <c r="BL9" s="612"/>
      <c r="BM9" s="613"/>
      <c r="BN9" s="613"/>
      <c r="BO9" s="613"/>
      <c r="BP9" s="613"/>
      <c r="BQ9" s="613"/>
      <c r="BR9" s="614"/>
      <c r="BS9" s="544"/>
      <c r="BT9" s="612"/>
      <c r="BU9" s="613"/>
      <c r="BV9" s="613"/>
      <c r="BW9" s="613"/>
      <c r="BX9" s="613"/>
      <c r="BY9" s="613"/>
      <c r="BZ9" s="614"/>
      <c r="CA9" s="544"/>
      <c r="CB9" s="612"/>
      <c r="CC9" s="613"/>
      <c r="CD9" s="613"/>
      <c r="CE9" s="613"/>
      <c r="CF9" s="613"/>
      <c r="CG9" s="613"/>
      <c r="CH9" s="614"/>
      <c r="CI9" s="544"/>
      <c r="CJ9" s="612"/>
      <c r="CK9" s="613"/>
      <c r="CL9" s="613"/>
      <c r="CM9" s="613"/>
      <c r="CN9" s="613"/>
      <c r="CO9" s="613"/>
      <c r="CP9" s="614"/>
      <c r="CQ9" s="544"/>
      <c r="CR9" s="612"/>
      <c r="CS9" s="613"/>
      <c r="CT9" s="613"/>
      <c r="CU9" s="613"/>
      <c r="CV9" s="613"/>
      <c r="CW9" s="613"/>
      <c r="CX9" s="614"/>
      <c r="CY9" s="544"/>
      <c r="CZ9" s="612"/>
      <c r="DA9" s="613"/>
      <c r="DB9" s="613"/>
      <c r="DC9" s="613"/>
      <c r="DD9" s="613"/>
      <c r="DE9" s="615"/>
      <c r="DF9" s="615"/>
      <c r="DG9" s="615"/>
      <c r="DH9" s="615"/>
      <c r="DI9" s="582"/>
    </row>
    <row r="10" spans="1:113" ht="3.75" customHeight="1">
      <c r="C10" s="10"/>
      <c r="D10" s="44"/>
      <c r="E10" s="44"/>
      <c r="F10" s="44"/>
      <c r="G10" s="44"/>
      <c r="H10" s="43"/>
      <c r="I10" s="10"/>
      <c r="J10" s="44"/>
      <c r="K10" s="44"/>
      <c r="L10" s="44"/>
      <c r="M10" s="44"/>
      <c r="N10" s="43"/>
      <c r="O10" s="10"/>
      <c r="P10" s="44"/>
      <c r="Q10" s="44"/>
      <c r="R10" s="44"/>
      <c r="S10" s="44"/>
      <c r="T10" s="44"/>
      <c r="U10" s="44"/>
      <c r="V10" s="43"/>
      <c r="W10" s="10"/>
      <c r="X10" s="44"/>
      <c r="Y10" s="44"/>
      <c r="Z10" s="44"/>
      <c r="AA10" s="44"/>
      <c r="AB10" s="44"/>
      <c r="AC10" s="44"/>
      <c r="AD10" s="43"/>
      <c r="AE10" s="10"/>
      <c r="AF10" s="44"/>
      <c r="AG10" s="44"/>
      <c r="AH10" s="44"/>
      <c r="AI10" s="44"/>
      <c r="AJ10" s="44"/>
      <c r="AK10" s="44"/>
      <c r="AL10" s="43"/>
      <c r="AM10" s="10"/>
      <c r="AN10" s="44"/>
      <c r="AO10" s="44"/>
      <c r="AP10" s="44"/>
      <c r="AQ10" s="44"/>
      <c r="AR10" s="44"/>
      <c r="AS10" s="44"/>
      <c r="AT10" s="43"/>
      <c r="AU10" s="10"/>
      <c r="AV10" s="44"/>
      <c r="AW10" s="44"/>
      <c r="AX10" s="44"/>
      <c r="AY10" s="44"/>
      <c r="AZ10" s="44"/>
      <c r="BA10" s="44"/>
      <c r="BB10" s="43"/>
      <c r="BC10" s="10"/>
      <c r="BD10" s="44"/>
      <c r="BE10" s="44"/>
      <c r="BF10" s="44"/>
      <c r="BG10" s="44"/>
      <c r="BH10" s="44"/>
      <c r="BI10" s="44"/>
      <c r="BJ10" s="43"/>
      <c r="BK10" s="10"/>
      <c r="BL10" s="44"/>
      <c r="BM10" s="44"/>
      <c r="BN10" s="44"/>
      <c r="BO10" s="44"/>
      <c r="BP10" s="44"/>
      <c r="BQ10" s="44"/>
      <c r="BR10" s="43"/>
      <c r="BS10" s="10"/>
      <c r="BT10" s="44"/>
      <c r="BU10" s="44"/>
      <c r="BV10" s="44"/>
      <c r="BW10" s="44"/>
      <c r="BX10" s="44"/>
      <c r="BY10" s="44"/>
      <c r="BZ10" s="43"/>
      <c r="CA10" s="10"/>
      <c r="CB10" s="44"/>
      <c r="CC10" s="44"/>
      <c r="CD10" s="44"/>
      <c r="CE10" s="44"/>
      <c r="CF10" s="44"/>
      <c r="CG10" s="44"/>
      <c r="CH10" s="43"/>
      <c r="CI10" s="10"/>
      <c r="CJ10" s="44"/>
      <c r="CK10" s="44"/>
      <c r="CL10" s="44"/>
      <c r="CM10" s="44"/>
      <c r="CN10" s="44"/>
      <c r="CO10" s="44"/>
      <c r="CP10" s="43"/>
      <c r="CQ10" s="10"/>
      <c r="CR10" s="44"/>
      <c r="CS10" s="44"/>
      <c r="CT10" s="44"/>
      <c r="CU10" s="44"/>
      <c r="CV10" s="44"/>
      <c r="CW10" s="44"/>
      <c r="CX10" s="43"/>
      <c r="CY10" s="10"/>
      <c r="CZ10" s="34"/>
      <c r="DA10" s="34"/>
      <c r="DB10" s="34"/>
      <c r="DC10" s="34"/>
      <c r="DD10" s="44"/>
      <c r="DE10" s="19"/>
      <c r="DF10" s="19"/>
      <c r="DG10" s="19"/>
      <c r="DH10" s="19"/>
    </row>
    <row r="11" spans="1:113" s="498" customFormat="1" ht="20.100000000000001" customHeight="1">
      <c r="A11" s="492" t="s">
        <v>448</v>
      </c>
      <c r="B11" s="493"/>
      <c r="C11" s="494"/>
      <c r="D11" s="495"/>
      <c r="E11" s="496"/>
      <c r="F11" s="496"/>
      <c r="G11" s="496"/>
      <c r="H11" s="497"/>
      <c r="I11" s="494"/>
      <c r="J11" s="495"/>
      <c r="K11" s="496"/>
      <c r="L11" s="496"/>
      <c r="M11" s="496"/>
      <c r="N11" s="497"/>
      <c r="O11" s="494"/>
      <c r="P11" s="495"/>
      <c r="Q11" s="496"/>
      <c r="R11" s="496"/>
      <c r="S11" s="496"/>
      <c r="T11" s="496"/>
      <c r="U11" s="496"/>
      <c r="V11" s="497"/>
      <c r="W11" s="494"/>
      <c r="X11" s="495"/>
      <c r="Y11" s="496"/>
      <c r="Z11" s="496"/>
      <c r="AA11" s="496"/>
      <c r="AB11" s="496"/>
      <c r="AC11" s="496"/>
      <c r="AD11" s="497"/>
      <c r="AE11" s="494"/>
      <c r="AF11" s="495"/>
      <c r="AG11" s="496"/>
      <c r="AH11" s="496"/>
      <c r="AI11" s="496"/>
      <c r="AJ11" s="496"/>
      <c r="AK11" s="496"/>
      <c r="AL11" s="497"/>
      <c r="AM11" s="494"/>
      <c r="AN11" s="495"/>
      <c r="AO11" s="496"/>
      <c r="AP11" s="496"/>
      <c r="AQ11" s="496"/>
      <c r="AR11" s="496"/>
      <c r="AS11" s="496"/>
      <c r="AT11" s="497"/>
      <c r="AU11" s="494"/>
      <c r="AV11" s="495"/>
      <c r="AW11" s="496"/>
      <c r="AX11" s="496"/>
      <c r="AY11" s="496"/>
      <c r="AZ11" s="496"/>
      <c r="BA11" s="496"/>
      <c r="BB11" s="497"/>
      <c r="BC11" s="494"/>
      <c r="BD11" s="495"/>
      <c r="BE11" s="496"/>
      <c r="BF11" s="496"/>
      <c r="BG11" s="496"/>
      <c r="BH11" s="496"/>
      <c r="BI11" s="496"/>
      <c r="BJ11" s="497"/>
      <c r="BK11" s="494"/>
      <c r="BL11" s="495"/>
      <c r="BM11" s="496"/>
      <c r="BN11" s="496"/>
      <c r="BO11" s="496"/>
      <c r="BP11" s="496"/>
      <c r="BQ11" s="496"/>
      <c r="BR11" s="497"/>
      <c r="BS11" s="494"/>
      <c r="BT11" s="495"/>
      <c r="BU11" s="496"/>
      <c r="BV11" s="496"/>
      <c r="BW11" s="496"/>
      <c r="BX11" s="496"/>
      <c r="BY11" s="496"/>
      <c r="BZ11" s="497"/>
      <c r="CA11" s="494"/>
      <c r="CB11" s="495"/>
      <c r="CC11" s="496"/>
      <c r="CD11" s="496"/>
      <c r="CE11" s="496"/>
      <c r="CF11" s="496"/>
      <c r="CG11" s="496"/>
      <c r="CH11" s="497"/>
      <c r="CI11" s="494"/>
      <c r="CJ11" s="495"/>
      <c r="CK11" s="496"/>
      <c r="CL11" s="496"/>
      <c r="CM11" s="496"/>
      <c r="CN11" s="496"/>
      <c r="CO11" s="496"/>
      <c r="CP11" s="497"/>
      <c r="CQ11" s="494"/>
      <c r="CR11" s="495"/>
      <c r="CS11" s="496"/>
      <c r="CT11" s="496"/>
      <c r="CU11" s="496"/>
      <c r="CV11" s="496"/>
      <c r="CW11" s="496"/>
      <c r="CX11" s="497"/>
      <c r="CY11" s="494"/>
      <c r="CZ11" s="495"/>
      <c r="DA11" s="496"/>
      <c r="DB11" s="496"/>
      <c r="DC11" s="496"/>
      <c r="DD11" s="496"/>
      <c r="DE11" s="522"/>
      <c r="DF11" s="522"/>
      <c r="DG11" s="522"/>
      <c r="DH11" s="522"/>
      <c r="DI11" s="621"/>
    </row>
    <row r="12" spans="1:113" ht="4.5" customHeight="1"/>
    <row r="13" spans="1:113" s="3" customFormat="1" ht="14.1" customHeight="1">
      <c r="A13" s="199" t="s">
        <v>449</v>
      </c>
      <c r="B13" s="303"/>
      <c r="C13" s="14"/>
      <c r="D13" s="222"/>
      <c r="E13" s="223"/>
      <c r="F13" s="223"/>
      <c r="G13" s="223"/>
      <c r="H13" s="224"/>
      <c r="I13" s="14"/>
      <c r="J13" s="222"/>
      <c r="K13" s="223"/>
      <c r="L13" s="223"/>
      <c r="M13" s="223"/>
      <c r="N13" s="224"/>
      <c r="O13" s="14"/>
      <c r="P13" s="222"/>
      <c r="Q13" s="223"/>
      <c r="R13" s="223"/>
      <c r="S13" s="223"/>
      <c r="T13" s="223"/>
      <c r="U13" s="223"/>
      <c r="V13" s="224"/>
      <c r="W13" s="14"/>
      <c r="X13" s="222"/>
      <c r="Y13" s="223"/>
      <c r="Z13" s="223"/>
      <c r="AA13" s="223"/>
      <c r="AB13" s="223"/>
      <c r="AC13" s="223"/>
      <c r="AD13" s="224"/>
      <c r="AE13" s="14"/>
      <c r="AF13" s="222"/>
      <c r="AG13" s="223"/>
      <c r="AH13" s="223"/>
      <c r="AI13" s="223"/>
      <c r="AJ13" s="223"/>
      <c r="AK13" s="223"/>
      <c r="AL13" s="224"/>
      <c r="AM13" s="14"/>
      <c r="AN13" s="222"/>
      <c r="AO13" s="223"/>
      <c r="AP13" s="223"/>
      <c r="AQ13" s="223"/>
      <c r="AR13" s="223"/>
      <c r="AS13" s="223"/>
      <c r="AT13" s="224"/>
      <c r="AU13" s="14"/>
      <c r="AV13" s="222"/>
      <c r="AW13" s="223"/>
      <c r="AX13" s="223"/>
      <c r="AY13" s="223"/>
      <c r="AZ13" s="223"/>
      <c r="BA13" s="223"/>
      <c r="BB13" s="224"/>
      <c r="BC13" s="14"/>
      <c r="BD13" s="222"/>
      <c r="BE13" s="223"/>
      <c r="BF13" s="223"/>
      <c r="BG13" s="223"/>
      <c r="BH13" s="223"/>
      <c r="BI13" s="223"/>
      <c r="BJ13" s="224"/>
      <c r="BK13" s="14"/>
      <c r="BL13" s="222"/>
      <c r="BM13" s="223"/>
      <c r="BN13" s="223"/>
      <c r="BO13" s="223"/>
      <c r="BP13" s="223"/>
      <c r="BQ13" s="223"/>
      <c r="BR13" s="224"/>
      <c r="BS13" s="14"/>
      <c r="BT13" s="222"/>
      <c r="BU13" s="223"/>
      <c r="BV13" s="223"/>
      <c r="BW13" s="223"/>
      <c r="BX13" s="223"/>
      <c r="BY13" s="223"/>
      <c r="BZ13" s="224"/>
      <c r="CA13" s="14"/>
      <c r="CB13" s="222"/>
      <c r="CC13" s="223"/>
      <c r="CD13" s="223"/>
      <c r="CE13" s="223"/>
      <c r="CF13" s="223"/>
      <c r="CG13" s="223"/>
      <c r="CH13" s="224"/>
      <c r="CI13" s="14"/>
      <c r="CJ13" s="222"/>
      <c r="CK13" s="223"/>
      <c r="CL13" s="223"/>
      <c r="CM13" s="223"/>
      <c r="CN13" s="223"/>
      <c r="CO13" s="223"/>
      <c r="CP13" s="224"/>
      <c r="CQ13" s="14"/>
      <c r="CR13" s="222"/>
      <c r="CS13" s="223"/>
      <c r="CT13" s="223"/>
      <c r="CU13" s="223"/>
      <c r="CV13" s="223"/>
      <c r="CW13" s="223"/>
      <c r="CX13" s="224"/>
      <c r="CY13" s="14"/>
      <c r="CZ13" s="222"/>
      <c r="DA13" s="223"/>
      <c r="DB13" s="223"/>
      <c r="DC13" s="223"/>
      <c r="DD13" s="223"/>
      <c r="DE13" s="523"/>
      <c r="DF13" s="523"/>
      <c r="DG13" s="523"/>
      <c r="DH13" s="523"/>
      <c r="DI13" s="206"/>
    </row>
    <row r="14" spans="1:113" ht="14.1" customHeight="1">
      <c r="A14" s="332"/>
      <c r="B14" s="336" t="s">
        <v>450</v>
      </c>
      <c r="C14" s="10"/>
      <c r="D14" s="323"/>
      <c r="E14" s="282"/>
      <c r="F14" s="282"/>
      <c r="G14" s="282"/>
      <c r="H14" s="338"/>
      <c r="I14" s="10"/>
      <c r="J14" s="323"/>
      <c r="K14" s="282"/>
      <c r="L14" s="282"/>
      <c r="M14" s="282"/>
      <c r="N14" s="338"/>
      <c r="O14" s="10"/>
      <c r="P14" s="323"/>
      <c r="Q14" s="282"/>
      <c r="R14" s="282"/>
      <c r="S14" s="282"/>
      <c r="T14" s="282"/>
      <c r="U14" s="282"/>
      <c r="V14" s="338"/>
      <c r="W14" s="10"/>
      <c r="X14" s="323"/>
      <c r="Y14" s="282"/>
      <c r="Z14" s="282"/>
      <c r="AA14" s="282"/>
      <c r="AB14" s="282"/>
      <c r="AC14" s="282"/>
      <c r="AD14" s="338"/>
      <c r="AE14" s="10"/>
      <c r="AF14" s="323"/>
      <c r="AG14" s="282"/>
      <c r="AH14" s="282"/>
      <c r="AI14" s="282"/>
      <c r="AJ14" s="282"/>
      <c r="AK14" s="282"/>
      <c r="AL14" s="338"/>
      <c r="AM14" s="10"/>
      <c r="AN14" s="323"/>
      <c r="AO14" s="282"/>
      <c r="AP14" s="282"/>
      <c r="AQ14" s="282"/>
      <c r="AR14" s="282"/>
      <c r="AS14" s="282"/>
      <c r="AT14" s="338"/>
      <c r="AU14" s="10"/>
      <c r="AV14" s="323"/>
      <c r="AW14" s="282"/>
      <c r="AX14" s="282"/>
      <c r="AY14" s="282"/>
      <c r="AZ14" s="282"/>
      <c r="BA14" s="282"/>
      <c r="BB14" s="338"/>
      <c r="BC14" s="10"/>
      <c r="BD14" s="323"/>
      <c r="BE14" s="282"/>
      <c r="BF14" s="282"/>
      <c r="BG14" s="282"/>
      <c r="BH14" s="282"/>
      <c r="BI14" s="282"/>
      <c r="BJ14" s="338"/>
      <c r="BK14" s="10"/>
      <c r="BL14" s="323"/>
      <c r="BM14" s="282"/>
      <c r="BN14" s="282"/>
      <c r="BO14" s="282"/>
      <c r="BP14" s="282"/>
      <c r="BQ14" s="282"/>
      <c r="BR14" s="338"/>
      <c r="BS14" s="10"/>
      <c r="BT14" s="323"/>
      <c r="BU14" s="282"/>
      <c r="BV14" s="282"/>
      <c r="BW14" s="282"/>
      <c r="BX14" s="282"/>
      <c r="BY14" s="282"/>
      <c r="BZ14" s="338"/>
      <c r="CA14" s="10"/>
      <c r="CB14" s="323"/>
      <c r="CC14" s="282"/>
      <c r="CD14" s="282"/>
      <c r="CE14" s="282"/>
      <c r="CF14" s="282"/>
      <c r="CG14" s="282"/>
      <c r="CH14" s="338"/>
      <c r="CI14" s="10"/>
      <c r="CJ14" s="323"/>
      <c r="CK14" s="282"/>
      <c r="CL14" s="282"/>
      <c r="CM14" s="282"/>
      <c r="CN14" s="282"/>
      <c r="CO14" s="282"/>
      <c r="CP14" s="338"/>
      <c r="CQ14" s="10"/>
      <c r="CR14" s="323"/>
      <c r="CS14" s="282"/>
      <c r="CT14" s="282"/>
      <c r="CU14" s="282"/>
      <c r="CV14" s="282"/>
      <c r="CW14" s="282"/>
      <c r="CX14" s="338"/>
      <c r="CY14" s="10"/>
      <c r="CZ14" s="323"/>
      <c r="DA14" s="282"/>
      <c r="DB14" s="282"/>
      <c r="DC14" s="282"/>
      <c r="DD14" s="282"/>
      <c r="DE14" s="524"/>
      <c r="DF14" s="524"/>
      <c r="DG14" s="524"/>
      <c r="DH14" s="524"/>
      <c r="DI14" s="287"/>
    </row>
    <row r="15" spans="1:113" ht="14.1" customHeight="1">
      <c r="A15" s="210"/>
      <c r="B15" s="337" t="s">
        <v>451</v>
      </c>
      <c r="C15" s="10"/>
      <c r="D15" s="324"/>
      <c r="E15" s="25"/>
      <c r="F15" s="25"/>
      <c r="G15" s="25"/>
      <c r="H15" s="339"/>
      <c r="I15" s="10"/>
      <c r="J15" s="324"/>
      <c r="K15" s="25"/>
      <c r="L15" s="25"/>
      <c r="M15" s="25"/>
      <c r="N15" s="339"/>
      <c r="O15" s="10"/>
      <c r="P15" s="324"/>
      <c r="Q15" s="25"/>
      <c r="R15" s="25"/>
      <c r="S15" s="25"/>
      <c r="T15" s="25"/>
      <c r="U15" s="25"/>
      <c r="V15" s="339"/>
      <c r="W15" s="10"/>
      <c r="X15" s="324"/>
      <c r="Y15" s="25"/>
      <c r="Z15" s="25"/>
      <c r="AA15" s="25"/>
      <c r="AB15" s="25"/>
      <c r="AC15" s="25"/>
      <c r="AD15" s="339"/>
      <c r="AE15" s="10"/>
      <c r="AF15" s="324"/>
      <c r="AG15" s="25"/>
      <c r="AH15" s="25"/>
      <c r="AI15" s="25"/>
      <c r="AJ15" s="25"/>
      <c r="AK15" s="25"/>
      <c r="AL15" s="339"/>
      <c r="AM15" s="10"/>
      <c r="AN15" s="324"/>
      <c r="AO15" s="25"/>
      <c r="AP15" s="25"/>
      <c r="AQ15" s="25"/>
      <c r="AR15" s="25"/>
      <c r="AS15" s="25"/>
      <c r="AT15" s="339"/>
      <c r="AU15" s="10"/>
      <c r="AV15" s="324"/>
      <c r="AW15" s="25"/>
      <c r="AX15" s="25"/>
      <c r="AY15" s="25"/>
      <c r="AZ15" s="25"/>
      <c r="BA15" s="25"/>
      <c r="BB15" s="339"/>
      <c r="BC15" s="10"/>
      <c r="BD15" s="324"/>
      <c r="BE15" s="25"/>
      <c r="BF15" s="25"/>
      <c r="BG15" s="25"/>
      <c r="BH15" s="25"/>
      <c r="BI15" s="25"/>
      <c r="BJ15" s="339"/>
      <c r="BK15" s="10"/>
      <c r="BL15" s="324"/>
      <c r="BM15" s="25"/>
      <c r="BN15" s="25"/>
      <c r="BO15" s="25"/>
      <c r="BP15" s="25"/>
      <c r="BQ15" s="25"/>
      <c r="BR15" s="339"/>
      <c r="BS15" s="10"/>
      <c r="BT15" s="324"/>
      <c r="BU15" s="25"/>
      <c r="BV15" s="25"/>
      <c r="BW15" s="25"/>
      <c r="BX15" s="25"/>
      <c r="BY15" s="25"/>
      <c r="BZ15" s="339"/>
      <c r="CA15" s="10"/>
      <c r="CB15" s="324"/>
      <c r="CC15" s="25"/>
      <c r="CD15" s="25"/>
      <c r="CE15" s="25"/>
      <c r="CF15" s="25"/>
      <c r="CG15" s="25"/>
      <c r="CH15" s="339"/>
      <c r="CI15" s="10"/>
      <c r="CJ15" s="324"/>
      <c r="CK15" s="25"/>
      <c r="CL15" s="25"/>
      <c r="CM15" s="25"/>
      <c r="CN15" s="25"/>
      <c r="CO15" s="25"/>
      <c r="CP15" s="339"/>
      <c r="CQ15" s="10"/>
      <c r="CR15" s="324"/>
      <c r="CS15" s="25"/>
      <c r="CT15" s="25"/>
      <c r="CU15" s="25"/>
      <c r="CV15" s="25"/>
      <c r="CW15" s="25"/>
      <c r="CX15" s="339"/>
      <c r="CY15" s="10"/>
      <c r="CZ15" s="324"/>
      <c r="DA15" s="25"/>
      <c r="DB15" s="25"/>
      <c r="DC15" s="25"/>
      <c r="DD15" s="25"/>
      <c r="DE15" s="525"/>
      <c r="DF15" s="525"/>
      <c r="DG15" s="525"/>
      <c r="DH15" s="525"/>
      <c r="DI15" s="287"/>
    </row>
    <row r="16" spans="1:113" ht="14.1" customHeight="1">
      <c r="A16" s="210"/>
      <c r="B16" s="337" t="s">
        <v>452</v>
      </c>
      <c r="C16" s="10"/>
      <c r="D16" s="324"/>
      <c r="E16" s="25"/>
      <c r="F16" s="25"/>
      <c r="G16" s="25"/>
      <c r="H16" s="339"/>
      <c r="I16" s="10"/>
      <c r="J16" s="324"/>
      <c r="K16" s="25"/>
      <c r="L16" s="25"/>
      <c r="M16" s="25"/>
      <c r="N16" s="339"/>
      <c r="O16" s="10"/>
      <c r="P16" s="324"/>
      <c r="Q16" s="25"/>
      <c r="R16" s="25"/>
      <c r="S16" s="25"/>
      <c r="T16" s="25"/>
      <c r="U16" s="25"/>
      <c r="V16" s="339"/>
      <c r="W16" s="10"/>
      <c r="X16" s="324"/>
      <c r="Y16" s="25"/>
      <c r="Z16" s="25"/>
      <c r="AA16" s="25"/>
      <c r="AB16" s="25"/>
      <c r="AC16" s="25"/>
      <c r="AD16" s="339"/>
      <c r="AE16" s="10"/>
      <c r="AF16" s="324"/>
      <c r="AG16" s="25"/>
      <c r="AH16" s="25"/>
      <c r="AI16" s="25"/>
      <c r="AJ16" s="25"/>
      <c r="AK16" s="25"/>
      <c r="AL16" s="339"/>
      <c r="AM16" s="10"/>
      <c r="AN16" s="324"/>
      <c r="AO16" s="25"/>
      <c r="AP16" s="25"/>
      <c r="AQ16" s="25"/>
      <c r="AR16" s="25"/>
      <c r="AS16" s="25"/>
      <c r="AT16" s="339"/>
      <c r="AU16" s="10"/>
      <c r="AV16" s="324"/>
      <c r="AW16" s="25"/>
      <c r="AX16" s="25"/>
      <c r="AY16" s="25"/>
      <c r="AZ16" s="25"/>
      <c r="BA16" s="25"/>
      <c r="BB16" s="339"/>
      <c r="BC16" s="10"/>
      <c r="BD16" s="324"/>
      <c r="BE16" s="25"/>
      <c r="BF16" s="25"/>
      <c r="BG16" s="25"/>
      <c r="BH16" s="25"/>
      <c r="BI16" s="25"/>
      <c r="BJ16" s="339"/>
      <c r="BK16" s="10"/>
      <c r="BL16" s="324"/>
      <c r="BM16" s="25"/>
      <c r="BN16" s="25"/>
      <c r="BO16" s="25"/>
      <c r="BP16" s="25"/>
      <c r="BQ16" s="25"/>
      <c r="BR16" s="339"/>
      <c r="BS16" s="10"/>
      <c r="BT16" s="324"/>
      <c r="BU16" s="25"/>
      <c r="BV16" s="25"/>
      <c r="BW16" s="25"/>
      <c r="BX16" s="25"/>
      <c r="BY16" s="25"/>
      <c r="BZ16" s="339"/>
      <c r="CA16" s="10"/>
      <c r="CB16" s="324"/>
      <c r="CC16" s="25"/>
      <c r="CD16" s="25"/>
      <c r="CE16" s="25"/>
      <c r="CF16" s="25"/>
      <c r="CG16" s="25"/>
      <c r="CH16" s="339"/>
      <c r="CI16" s="10"/>
      <c r="CJ16" s="324"/>
      <c r="CK16" s="25"/>
      <c r="CL16" s="25"/>
      <c r="CM16" s="25"/>
      <c r="CN16" s="25"/>
      <c r="CO16" s="25"/>
      <c r="CP16" s="339"/>
      <c r="CQ16" s="10"/>
      <c r="CR16" s="324"/>
      <c r="CS16" s="25"/>
      <c r="CT16" s="25"/>
      <c r="CU16" s="25"/>
      <c r="CV16" s="25"/>
      <c r="CW16" s="25"/>
      <c r="CX16" s="339"/>
      <c r="CY16" s="10"/>
      <c r="CZ16" s="324"/>
      <c r="DA16" s="25"/>
      <c r="DB16" s="25"/>
      <c r="DC16" s="25"/>
      <c r="DD16" s="25"/>
      <c r="DE16" s="525"/>
      <c r="DF16" s="525"/>
      <c r="DG16" s="525"/>
      <c r="DH16" s="525"/>
      <c r="DI16" s="287"/>
    </row>
    <row r="17" spans="1:113" ht="14.1" customHeight="1">
      <c r="A17" s="210"/>
      <c r="B17" s="337" t="s">
        <v>453</v>
      </c>
      <c r="C17" s="10"/>
      <c r="D17" s="324"/>
      <c r="E17" s="25"/>
      <c r="F17" s="25"/>
      <c r="G17" s="25"/>
      <c r="H17" s="280"/>
      <c r="I17" s="10"/>
      <c r="J17" s="324"/>
      <c r="K17" s="25"/>
      <c r="L17" s="25"/>
      <c r="M17" s="25"/>
      <c r="N17" s="280"/>
      <c r="O17" s="10"/>
      <c r="P17" s="324"/>
      <c r="Q17" s="25"/>
      <c r="R17" s="25"/>
      <c r="S17" s="25"/>
      <c r="T17" s="25"/>
      <c r="U17" s="25"/>
      <c r="V17" s="280"/>
      <c r="W17" s="10"/>
      <c r="X17" s="324"/>
      <c r="Y17" s="25"/>
      <c r="Z17" s="25"/>
      <c r="AA17" s="25"/>
      <c r="AB17" s="25"/>
      <c r="AC17" s="25"/>
      <c r="AD17" s="280"/>
      <c r="AE17" s="10"/>
      <c r="AF17" s="324"/>
      <c r="AG17" s="25"/>
      <c r="AH17" s="25"/>
      <c r="AI17" s="25"/>
      <c r="AJ17" s="25"/>
      <c r="AK17" s="25"/>
      <c r="AL17" s="280"/>
      <c r="AM17" s="10"/>
      <c r="AN17" s="324"/>
      <c r="AO17" s="25"/>
      <c r="AP17" s="25"/>
      <c r="AQ17" s="25"/>
      <c r="AR17" s="25"/>
      <c r="AS17" s="25"/>
      <c r="AT17" s="280"/>
      <c r="AU17" s="10"/>
      <c r="AV17" s="324"/>
      <c r="AW17" s="25"/>
      <c r="AX17" s="25"/>
      <c r="AY17" s="25"/>
      <c r="AZ17" s="25"/>
      <c r="BA17" s="25"/>
      <c r="BB17" s="280"/>
      <c r="BC17" s="10"/>
      <c r="BD17" s="324"/>
      <c r="BE17" s="25"/>
      <c r="BF17" s="25"/>
      <c r="BG17" s="25"/>
      <c r="BH17" s="25"/>
      <c r="BI17" s="25"/>
      <c r="BJ17" s="280"/>
      <c r="BK17" s="10"/>
      <c r="BL17" s="324"/>
      <c r="BM17" s="25"/>
      <c r="BN17" s="25"/>
      <c r="BO17" s="25"/>
      <c r="BP17" s="25"/>
      <c r="BQ17" s="25"/>
      <c r="BR17" s="280"/>
      <c r="BS17" s="10"/>
      <c r="BT17" s="324"/>
      <c r="BU17" s="25"/>
      <c r="BV17" s="25"/>
      <c r="BW17" s="25"/>
      <c r="BX17" s="25"/>
      <c r="BY17" s="25"/>
      <c r="BZ17" s="280"/>
      <c r="CA17" s="10"/>
      <c r="CB17" s="324"/>
      <c r="CC17" s="25"/>
      <c r="CD17" s="25"/>
      <c r="CE17" s="25"/>
      <c r="CF17" s="25"/>
      <c r="CG17" s="25"/>
      <c r="CH17" s="280"/>
      <c r="CI17" s="10"/>
      <c r="CJ17" s="324"/>
      <c r="CK17" s="25"/>
      <c r="CL17" s="25"/>
      <c r="CM17" s="25"/>
      <c r="CN17" s="25"/>
      <c r="CO17" s="25"/>
      <c r="CP17" s="280"/>
      <c r="CQ17" s="10"/>
      <c r="CR17" s="324"/>
      <c r="CS17" s="25"/>
      <c r="CT17" s="25"/>
      <c r="CU17" s="25"/>
      <c r="CV17" s="25"/>
      <c r="CW17" s="25"/>
      <c r="CX17" s="280"/>
      <c r="CY17" s="10"/>
      <c r="CZ17" s="324"/>
      <c r="DA17" s="25"/>
      <c r="DB17" s="25"/>
      <c r="DC17" s="25"/>
      <c r="DD17" s="25"/>
      <c r="DE17" s="19"/>
      <c r="DF17" s="19"/>
      <c r="DG17" s="19"/>
      <c r="DH17" s="19"/>
      <c r="DI17" s="287"/>
    </row>
    <row r="18" spans="1:113" ht="14.1" customHeight="1">
      <c r="A18" s="210"/>
      <c r="B18" s="337" t="s">
        <v>454</v>
      </c>
      <c r="C18" s="10"/>
      <c r="D18" s="324"/>
      <c r="E18" s="25"/>
      <c r="F18" s="25"/>
      <c r="G18" s="25"/>
      <c r="H18" s="339"/>
      <c r="I18" s="10"/>
      <c r="J18" s="324"/>
      <c r="K18" s="25"/>
      <c r="L18" s="25"/>
      <c r="M18" s="25"/>
      <c r="N18" s="339"/>
      <c r="O18" s="10"/>
      <c r="P18" s="324"/>
      <c r="Q18" s="25"/>
      <c r="R18" s="25"/>
      <c r="S18" s="25"/>
      <c r="T18" s="25"/>
      <c r="U18" s="25"/>
      <c r="V18" s="339"/>
      <c r="W18" s="10"/>
      <c r="X18" s="324"/>
      <c r="Y18" s="25"/>
      <c r="Z18" s="25"/>
      <c r="AA18" s="25"/>
      <c r="AB18" s="25"/>
      <c r="AC18" s="25"/>
      <c r="AD18" s="339"/>
      <c r="AE18" s="10"/>
      <c r="AF18" s="324"/>
      <c r="AG18" s="25"/>
      <c r="AH18" s="25"/>
      <c r="AI18" s="25"/>
      <c r="AJ18" s="25"/>
      <c r="AK18" s="25"/>
      <c r="AL18" s="339"/>
      <c r="AM18" s="10"/>
      <c r="AN18" s="324"/>
      <c r="AO18" s="25"/>
      <c r="AP18" s="25"/>
      <c r="AQ18" s="25"/>
      <c r="AR18" s="25"/>
      <c r="AS18" s="25"/>
      <c r="AT18" s="339"/>
      <c r="AU18" s="10"/>
      <c r="AV18" s="324"/>
      <c r="AW18" s="25"/>
      <c r="AX18" s="25"/>
      <c r="AY18" s="25"/>
      <c r="AZ18" s="25"/>
      <c r="BA18" s="25"/>
      <c r="BB18" s="339"/>
      <c r="BC18" s="10"/>
      <c r="BD18" s="324"/>
      <c r="BE18" s="25"/>
      <c r="BF18" s="25"/>
      <c r="BG18" s="25"/>
      <c r="BH18" s="25"/>
      <c r="BI18" s="25"/>
      <c r="BJ18" s="339"/>
      <c r="BK18" s="10"/>
      <c r="BL18" s="324"/>
      <c r="BM18" s="25"/>
      <c r="BN18" s="25"/>
      <c r="BO18" s="25"/>
      <c r="BP18" s="25"/>
      <c r="BQ18" s="25"/>
      <c r="BR18" s="339"/>
      <c r="BS18" s="10"/>
      <c r="BT18" s="324"/>
      <c r="BU18" s="25"/>
      <c r="BV18" s="25"/>
      <c r="BW18" s="25"/>
      <c r="BX18" s="25"/>
      <c r="BY18" s="25"/>
      <c r="BZ18" s="339"/>
      <c r="CA18" s="10"/>
      <c r="CB18" s="324"/>
      <c r="CC18" s="25"/>
      <c r="CD18" s="25"/>
      <c r="CE18" s="25"/>
      <c r="CF18" s="25"/>
      <c r="CG18" s="25"/>
      <c r="CH18" s="339"/>
      <c r="CI18" s="10"/>
      <c r="CJ18" s="324"/>
      <c r="CK18" s="25"/>
      <c r="CL18" s="25"/>
      <c r="CM18" s="25"/>
      <c r="CN18" s="25"/>
      <c r="CO18" s="25"/>
      <c r="CP18" s="339"/>
      <c r="CQ18" s="10"/>
      <c r="CR18" s="324"/>
      <c r="CS18" s="25"/>
      <c r="CT18" s="25"/>
      <c r="CU18" s="25"/>
      <c r="CV18" s="25"/>
      <c r="CW18" s="25"/>
      <c r="CX18" s="339"/>
      <c r="CY18" s="10"/>
      <c r="CZ18" s="324"/>
      <c r="DA18" s="25"/>
      <c r="DB18" s="25"/>
      <c r="DC18" s="25"/>
      <c r="DD18" s="25"/>
      <c r="DE18" s="525"/>
      <c r="DF18" s="525"/>
      <c r="DG18" s="525"/>
      <c r="DH18" s="525"/>
      <c r="DI18" s="287"/>
    </row>
    <row r="19" spans="1:113" ht="4.5" customHeight="1">
      <c r="A19" s="333"/>
      <c r="B19" s="211"/>
      <c r="C19" s="10"/>
      <c r="D19" s="227"/>
      <c r="E19" s="228"/>
      <c r="F19" s="228"/>
      <c r="G19" s="228"/>
      <c r="H19" s="340"/>
      <c r="I19" s="10"/>
      <c r="J19" s="227"/>
      <c r="K19" s="228"/>
      <c r="L19" s="228"/>
      <c r="M19" s="228"/>
      <c r="N19" s="340"/>
      <c r="O19" s="10"/>
      <c r="P19" s="227"/>
      <c r="Q19" s="228"/>
      <c r="R19" s="228"/>
      <c r="S19" s="228"/>
      <c r="T19" s="228"/>
      <c r="U19" s="228"/>
      <c r="V19" s="340"/>
      <c r="W19" s="10"/>
      <c r="X19" s="227"/>
      <c r="Y19" s="228"/>
      <c r="Z19" s="228"/>
      <c r="AA19" s="228"/>
      <c r="AB19" s="228"/>
      <c r="AC19" s="228"/>
      <c r="AD19" s="340"/>
      <c r="AE19" s="10"/>
      <c r="AF19" s="227"/>
      <c r="AG19" s="228"/>
      <c r="AH19" s="228"/>
      <c r="AI19" s="228"/>
      <c r="AJ19" s="228"/>
      <c r="AK19" s="228"/>
      <c r="AL19" s="340"/>
      <c r="AM19" s="10"/>
      <c r="AN19" s="227"/>
      <c r="AO19" s="228"/>
      <c r="AP19" s="228"/>
      <c r="AQ19" s="228"/>
      <c r="AR19" s="228"/>
      <c r="AS19" s="228"/>
      <c r="AT19" s="340"/>
      <c r="AU19" s="10"/>
      <c r="AV19" s="227"/>
      <c r="AW19" s="228"/>
      <c r="AX19" s="228"/>
      <c r="AY19" s="228"/>
      <c r="AZ19" s="228"/>
      <c r="BA19" s="228"/>
      <c r="BB19" s="340"/>
      <c r="BC19" s="10"/>
      <c r="BD19" s="227"/>
      <c r="BE19" s="228"/>
      <c r="BF19" s="228"/>
      <c r="BG19" s="228"/>
      <c r="BH19" s="228"/>
      <c r="BI19" s="228"/>
      <c r="BJ19" s="340"/>
      <c r="BK19" s="10"/>
      <c r="BL19" s="227"/>
      <c r="BM19" s="228"/>
      <c r="BN19" s="228"/>
      <c r="BO19" s="228"/>
      <c r="BP19" s="228"/>
      <c r="BQ19" s="228"/>
      <c r="BR19" s="340"/>
      <c r="BS19" s="10"/>
      <c r="BT19" s="227"/>
      <c r="BU19" s="228"/>
      <c r="BV19" s="228"/>
      <c r="BW19" s="228"/>
      <c r="BX19" s="228"/>
      <c r="BY19" s="228"/>
      <c r="BZ19" s="340"/>
      <c r="CA19" s="10"/>
      <c r="CB19" s="227"/>
      <c r="CC19" s="228"/>
      <c r="CD19" s="228"/>
      <c r="CE19" s="228"/>
      <c r="CF19" s="228"/>
      <c r="CG19" s="228"/>
      <c r="CH19" s="340"/>
      <c r="CI19" s="10"/>
      <c r="CJ19" s="227"/>
      <c r="CK19" s="228"/>
      <c r="CL19" s="228"/>
      <c r="CM19" s="228"/>
      <c r="CN19" s="228"/>
      <c r="CO19" s="228"/>
      <c r="CP19" s="340"/>
      <c r="CQ19" s="10"/>
      <c r="CR19" s="227"/>
      <c r="CS19" s="228"/>
      <c r="CT19" s="228"/>
      <c r="CU19" s="228"/>
      <c r="CV19" s="228"/>
      <c r="CW19" s="228"/>
      <c r="CX19" s="340"/>
      <c r="CY19" s="10"/>
      <c r="CZ19" s="227"/>
      <c r="DA19" s="228"/>
      <c r="DB19" s="228"/>
      <c r="DC19" s="228"/>
      <c r="DD19" s="228"/>
      <c r="DE19" s="526"/>
      <c r="DF19" s="526"/>
      <c r="DG19" s="526"/>
      <c r="DH19" s="526"/>
      <c r="DI19" s="287"/>
    </row>
    <row r="20" spans="1:113" s="3" customFormat="1" ht="14.1" customHeight="1">
      <c r="A20" s="199" t="s">
        <v>455</v>
      </c>
      <c r="B20" s="303"/>
      <c r="C20" s="14"/>
      <c r="D20" s="222"/>
      <c r="E20" s="223"/>
      <c r="F20" s="223"/>
      <c r="G20" s="223"/>
      <c r="H20" s="224"/>
      <c r="I20" s="14"/>
      <c r="J20" s="222"/>
      <c r="K20" s="223"/>
      <c r="L20" s="223"/>
      <c r="M20" s="223"/>
      <c r="N20" s="224"/>
      <c r="O20" s="14"/>
      <c r="P20" s="222"/>
      <c r="Q20" s="223"/>
      <c r="R20" s="223"/>
      <c r="S20" s="223"/>
      <c r="T20" s="223"/>
      <c r="U20" s="223"/>
      <c r="V20" s="224"/>
      <c r="W20" s="14"/>
      <c r="X20" s="222"/>
      <c r="Y20" s="223"/>
      <c r="Z20" s="223"/>
      <c r="AA20" s="223"/>
      <c r="AB20" s="223"/>
      <c r="AC20" s="223"/>
      <c r="AD20" s="224"/>
      <c r="AE20" s="14"/>
      <c r="AF20" s="222"/>
      <c r="AG20" s="223"/>
      <c r="AH20" s="223"/>
      <c r="AI20" s="223"/>
      <c r="AJ20" s="223"/>
      <c r="AK20" s="223"/>
      <c r="AL20" s="224"/>
      <c r="AM20" s="14"/>
      <c r="AN20" s="222"/>
      <c r="AO20" s="223"/>
      <c r="AP20" s="223"/>
      <c r="AQ20" s="223"/>
      <c r="AR20" s="223"/>
      <c r="AS20" s="223"/>
      <c r="AT20" s="224"/>
      <c r="AU20" s="14"/>
      <c r="AV20" s="222"/>
      <c r="AW20" s="223"/>
      <c r="AX20" s="223"/>
      <c r="AY20" s="223"/>
      <c r="AZ20" s="223"/>
      <c r="BA20" s="223"/>
      <c r="BB20" s="224"/>
      <c r="BC20" s="14"/>
      <c r="BD20" s="222"/>
      <c r="BE20" s="223"/>
      <c r="BF20" s="223"/>
      <c r="BG20" s="223"/>
      <c r="BH20" s="223"/>
      <c r="BI20" s="223"/>
      <c r="BJ20" s="224"/>
      <c r="BK20" s="14"/>
      <c r="BL20" s="222"/>
      <c r="BM20" s="223"/>
      <c r="BN20" s="223"/>
      <c r="BO20" s="223"/>
      <c r="BP20" s="223"/>
      <c r="BQ20" s="223"/>
      <c r="BR20" s="224"/>
      <c r="BS20" s="14"/>
      <c r="BT20" s="222"/>
      <c r="BU20" s="223"/>
      <c r="BV20" s="223"/>
      <c r="BW20" s="223"/>
      <c r="BX20" s="223"/>
      <c r="BY20" s="223"/>
      <c r="BZ20" s="224"/>
      <c r="CA20" s="14"/>
      <c r="CB20" s="222"/>
      <c r="CC20" s="223"/>
      <c r="CD20" s="223"/>
      <c r="CE20" s="223"/>
      <c r="CF20" s="223"/>
      <c r="CG20" s="223"/>
      <c r="CH20" s="224"/>
      <c r="CI20" s="14"/>
      <c r="CJ20" s="222"/>
      <c r="CK20" s="223"/>
      <c r="CL20" s="223"/>
      <c r="CM20" s="223"/>
      <c r="CN20" s="223"/>
      <c r="CO20" s="223"/>
      <c r="CP20" s="224"/>
      <c r="CQ20" s="14"/>
      <c r="CR20" s="222"/>
      <c r="CS20" s="223"/>
      <c r="CT20" s="223"/>
      <c r="CU20" s="223"/>
      <c r="CV20" s="223"/>
      <c r="CW20" s="223"/>
      <c r="CX20" s="224"/>
      <c r="CY20" s="14"/>
      <c r="CZ20" s="222"/>
      <c r="DA20" s="223"/>
      <c r="DB20" s="223"/>
      <c r="DC20" s="223"/>
      <c r="DD20" s="223"/>
      <c r="DE20" s="523"/>
      <c r="DF20" s="523"/>
      <c r="DG20" s="523"/>
      <c r="DH20" s="523"/>
      <c r="DI20" s="206"/>
    </row>
    <row r="21" spans="1:113" s="3" customFormat="1" ht="4.5" customHeight="1">
      <c r="A21" s="27"/>
      <c r="B21" s="27"/>
      <c r="C21" s="14"/>
      <c r="D21" s="28"/>
      <c r="E21" s="28"/>
      <c r="F21" s="28"/>
      <c r="G21" s="28"/>
      <c r="H21" s="29"/>
      <c r="I21" s="14"/>
      <c r="J21" s="28"/>
      <c r="K21" s="28"/>
      <c r="L21" s="28"/>
      <c r="M21" s="28"/>
      <c r="N21" s="29"/>
      <c r="O21" s="14"/>
      <c r="P21" s="28"/>
      <c r="Q21" s="28"/>
      <c r="R21" s="28"/>
      <c r="S21" s="28"/>
      <c r="T21" s="28"/>
      <c r="U21" s="28"/>
      <c r="V21" s="29"/>
      <c r="W21" s="14"/>
      <c r="X21" s="28"/>
      <c r="Y21" s="28"/>
      <c r="Z21" s="28"/>
      <c r="AA21" s="28"/>
      <c r="AB21" s="28"/>
      <c r="AC21" s="28"/>
      <c r="AD21" s="29"/>
      <c r="AE21" s="14"/>
      <c r="AF21" s="28"/>
      <c r="AG21" s="28"/>
      <c r="AH21" s="28"/>
      <c r="AI21" s="28"/>
      <c r="AJ21" s="28"/>
      <c r="AK21" s="28"/>
      <c r="AL21" s="29"/>
      <c r="AM21" s="14"/>
      <c r="AN21" s="28"/>
      <c r="AO21" s="28"/>
      <c r="AP21" s="28"/>
      <c r="AQ21" s="28"/>
      <c r="AR21" s="28"/>
      <c r="AS21" s="28"/>
      <c r="AT21" s="29"/>
      <c r="AU21" s="14"/>
      <c r="AV21" s="28"/>
      <c r="AW21" s="28"/>
      <c r="AX21" s="28"/>
      <c r="AY21" s="28"/>
      <c r="AZ21" s="28"/>
      <c r="BA21" s="28"/>
      <c r="BB21" s="29"/>
      <c r="BC21" s="14"/>
      <c r="BD21" s="28"/>
      <c r="BE21" s="28"/>
      <c r="BF21" s="28"/>
      <c r="BG21" s="28"/>
      <c r="BH21" s="28"/>
      <c r="BI21" s="28"/>
      <c r="BJ21" s="29"/>
      <c r="BK21" s="14"/>
      <c r="BL21" s="28"/>
      <c r="BM21" s="28"/>
      <c r="BN21" s="28"/>
      <c r="BO21" s="28"/>
      <c r="BP21" s="28"/>
      <c r="BQ21" s="28"/>
      <c r="BR21" s="29"/>
      <c r="BS21" s="14"/>
      <c r="BT21" s="28"/>
      <c r="BU21" s="28"/>
      <c r="BV21" s="28"/>
      <c r="BW21" s="28"/>
      <c r="BX21" s="28"/>
      <c r="BY21" s="28"/>
      <c r="BZ21" s="29"/>
      <c r="CA21" s="14"/>
      <c r="CB21" s="28"/>
      <c r="CC21" s="28"/>
      <c r="CD21" s="28"/>
      <c r="CE21" s="28"/>
      <c r="CF21" s="28"/>
      <c r="CG21" s="28"/>
      <c r="CH21" s="29"/>
      <c r="CI21" s="14"/>
      <c r="CJ21" s="28"/>
      <c r="CK21" s="28"/>
      <c r="CL21" s="28"/>
      <c r="CM21" s="28"/>
      <c r="CN21" s="28"/>
      <c r="CO21" s="28"/>
      <c r="CP21" s="29"/>
      <c r="CQ21" s="14"/>
      <c r="CR21" s="28"/>
      <c r="CS21" s="28"/>
      <c r="CT21" s="28"/>
      <c r="CU21" s="28"/>
      <c r="CV21" s="28"/>
      <c r="CW21" s="28"/>
      <c r="CX21" s="29"/>
      <c r="CY21" s="14"/>
      <c r="CZ21" s="28"/>
      <c r="DA21" s="28"/>
      <c r="DB21" s="28"/>
      <c r="DC21" s="28"/>
      <c r="DD21" s="28"/>
      <c r="DE21" s="29"/>
      <c r="DF21" s="29"/>
      <c r="DG21" s="29"/>
      <c r="DH21" s="29"/>
    </row>
    <row r="22" spans="1:113" ht="14.1" customHeight="1">
      <c r="A22" s="342" t="s">
        <v>456</v>
      </c>
      <c r="B22" s="343"/>
      <c r="C22" s="14"/>
      <c r="D22" s="349"/>
      <c r="E22" s="350"/>
      <c r="F22" s="350"/>
      <c r="G22" s="350"/>
      <c r="H22" s="263"/>
      <c r="I22" s="14"/>
      <c r="J22" s="349"/>
      <c r="K22" s="350"/>
      <c r="L22" s="350"/>
      <c r="M22" s="350"/>
      <c r="N22" s="263"/>
      <c r="O22" s="14"/>
      <c r="P22" s="349"/>
      <c r="Q22" s="350"/>
      <c r="R22" s="350"/>
      <c r="S22" s="350"/>
      <c r="T22" s="350"/>
      <c r="U22" s="350"/>
      <c r="V22" s="263"/>
      <c r="W22" s="14"/>
      <c r="X22" s="349"/>
      <c r="Y22" s="350"/>
      <c r="Z22" s="350"/>
      <c r="AA22" s="350"/>
      <c r="AB22" s="350"/>
      <c r="AC22" s="350"/>
      <c r="AD22" s="263"/>
      <c r="AE22" s="14"/>
      <c r="AF22" s="349"/>
      <c r="AG22" s="350"/>
      <c r="AH22" s="350"/>
      <c r="AI22" s="350"/>
      <c r="AJ22" s="350"/>
      <c r="AK22" s="350"/>
      <c r="AL22" s="263"/>
      <c r="AM22" s="14"/>
      <c r="AN22" s="349"/>
      <c r="AO22" s="350"/>
      <c r="AP22" s="350"/>
      <c r="AQ22" s="350"/>
      <c r="AR22" s="350"/>
      <c r="AS22" s="350"/>
      <c r="AT22" s="263"/>
      <c r="AU22" s="14"/>
      <c r="AV22" s="349"/>
      <c r="AW22" s="350"/>
      <c r="AX22" s="350"/>
      <c r="AY22" s="350"/>
      <c r="AZ22" s="350"/>
      <c r="BA22" s="350"/>
      <c r="BB22" s="263"/>
      <c r="BC22" s="14"/>
      <c r="BD22" s="349"/>
      <c r="BE22" s="350"/>
      <c r="BF22" s="350"/>
      <c r="BG22" s="350"/>
      <c r="BH22" s="350"/>
      <c r="BI22" s="350"/>
      <c r="BJ22" s="263"/>
      <c r="BK22" s="14"/>
      <c r="BL22" s="349"/>
      <c r="BM22" s="350"/>
      <c r="BN22" s="350"/>
      <c r="BO22" s="350"/>
      <c r="BP22" s="350"/>
      <c r="BQ22" s="350"/>
      <c r="BR22" s="263"/>
      <c r="BS22" s="14"/>
      <c r="BT22" s="349"/>
      <c r="BU22" s="350"/>
      <c r="BV22" s="350"/>
      <c r="BW22" s="350"/>
      <c r="BX22" s="350"/>
      <c r="BY22" s="350"/>
      <c r="BZ22" s="263"/>
      <c r="CA22" s="14"/>
      <c r="CB22" s="349"/>
      <c r="CC22" s="350"/>
      <c r="CD22" s="350"/>
      <c r="CE22" s="350"/>
      <c r="CF22" s="350"/>
      <c r="CG22" s="350"/>
      <c r="CH22" s="263"/>
      <c r="CI22" s="14"/>
      <c r="CJ22" s="349"/>
      <c r="CK22" s="350"/>
      <c r="CL22" s="350"/>
      <c r="CM22" s="350"/>
      <c r="CN22" s="350"/>
      <c r="CO22" s="350"/>
      <c r="CP22" s="263"/>
      <c r="CQ22" s="14"/>
      <c r="CR22" s="349"/>
      <c r="CS22" s="350"/>
      <c r="CT22" s="350"/>
      <c r="CU22" s="350"/>
      <c r="CV22" s="350"/>
      <c r="CW22" s="350"/>
      <c r="CX22" s="263"/>
      <c r="CY22" s="14"/>
      <c r="CZ22" s="349"/>
      <c r="DA22" s="350"/>
      <c r="DB22" s="350"/>
      <c r="DC22" s="350"/>
      <c r="DD22" s="350"/>
      <c r="DE22" s="527"/>
      <c r="DF22" s="527"/>
      <c r="DG22" s="527"/>
      <c r="DH22" s="527"/>
      <c r="DI22" s="287"/>
    </row>
    <row r="23" spans="1:113" ht="14.1" customHeight="1">
      <c r="A23" s="332"/>
      <c r="B23" s="344" t="s">
        <v>457</v>
      </c>
      <c r="C23" s="30"/>
      <c r="D23" s="351"/>
      <c r="E23" s="352"/>
      <c r="F23" s="352"/>
      <c r="G23" s="352"/>
      <c r="H23" s="353"/>
      <c r="I23" s="30"/>
      <c r="J23" s="351"/>
      <c r="K23" s="352"/>
      <c r="L23" s="352"/>
      <c r="M23" s="352"/>
      <c r="N23" s="353"/>
      <c r="O23" s="30"/>
      <c r="P23" s="351"/>
      <c r="Q23" s="352"/>
      <c r="R23" s="352"/>
      <c r="S23" s="352"/>
      <c r="T23" s="352"/>
      <c r="U23" s="352"/>
      <c r="V23" s="353"/>
      <c r="W23" s="30"/>
      <c r="X23" s="351"/>
      <c r="Y23" s="352"/>
      <c r="Z23" s="352"/>
      <c r="AA23" s="352"/>
      <c r="AB23" s="352"/>
      <c r="AC23" s="352"/>
      <c r="AD23" s="353"/>
      <c r="AE23" s="30"/>
      <c r="AF23" s="351"/>
      <c r="AG23" s="352"/>
      <c r="AH23" s="352"/>
      <c r="AI23" s="352"/>
      <c r="AJ23" s="352"/>
      <c r="AK23" s="352"/>
      <c r="AL23" s="353"/>
      <c r="AM23" s="30"/>
      <c r="AN23" s="351"/>
      <c r="AO23" s="352"/>
      <c r="AP23" s="352"/>
      <c r="AQ23" s="352"/>
      <c r="AR23" s="352"/>
      <c r="AS23" s="352"/>
      <c r="AT23" s="353"/>
      <c r="AU23" s="30"/>
      <c r="AV23" s="351"/>
      <c r="AW23" s="352"/>
      <c r="AX23" s="352"/>
      <c r="AY23" s="352"/>
      <c r="AZ23" s="352"/>
      <c r="BA23" s="352"/>
      <c r="BB23" s="353"/>
      <c r="BC23" s="30"/>
      <c r="BD23" s="351"/>
      <c r="BE23" s="352"/>
      <c r="BF23" s="352"/>
      <c r="BG23" s="352"/>
      <c r="BH23" s="352"/>
      <c r="BI23" s="352"/>
      <c r="BJ23" s="353"/>
      <c r="BK23" s="30"/>
      <c r="BL23" s="351"/>
      <c r="BM23" s="352"/>
      <c r="BN23" s="352"/>
      <c r="BO23" s="352"/>
      <c r="BP23" s="352"/>
      <c r="BQ23" s="352"/>
      <c r="BR23" s="353"/>
      <c r="BS23" s="30"/>
      <c r="BT23" s="351"/>
      <c r="BU23" s="352"/>
      <c r="BV23" s="352"/>
      <c r="BW23" s="352"/>
      <c r="BX23" s="352"/>
      <c r="BY23" s="352"/>
      <c r="BZ23" s="353"/>
      <c r="CA23" s="30"/>
      <c r="CB23" s="351"/>
      <c r="CC23" s="352"/>
      <c r="CD23" s="352"/>
      <c r="CE23" s="352"/>
      <c r="CF23" s="352"/>
      <c r="CG23" s="352"/>
      <c r="CH23" s="353"/>
      <c r="CI23" s="30"/>
      <c r="CJ23" s="351"/>
      <c r="CK23" s="352"/>
      <c r="CL23" s="352"/>
      <c r="CM23" s="352"/>
      <c r="CN23" s="352"/>
      <c r="CO23" s="352"/>
      <c r="CP23" s="353"/>
      <c r="CQ23" s="30"/>
      <c r="CR23" s="351"/>
      <c r="CS23" s="352"/>
      <c r="CT23" s="352"/>
      <c r="CU23" s="352"/>
      <c r="CV23" s="352"/>
      <c r="CW23" s="352"/>
      <c r="CX23" s="353"/>
      <c r="CY23" s="30"/>
      <c r="CZ23" s="351"/>
      <c r="DA23" s="352"/>
      <c r="DB23" s="352"/>
      <c r="DC23" s="352"/>
      <c r="DD23" s="352"/>
      <c r="DE23" s="528"/>
      <c r="DF23" s="528"/>
      <c r="DG23" s="528"/>
      <c r="DH23" s="528"/>
      <c r="DI23" s="287"/>
    </row>
    <row r="24" spans="1:113" ht="14.1" customHeight="1">
      <c r="A24" s="210"/>
      <c r="B24" s="345" t="s">
        <v>458</v>
      </c>
      <c r="C24" s="10"/>
      <c r="D24" s="328"/>
      <c r="E24" s="25"/>
      <c r="F24" s="25"/>
      <c r="G24" s="148"/>
      <c r="H24" s="339"/>
      <c r="I24" s="10"/>
      <c r="J24" s="328"/>
      <c r="K24" s="25"/>
      <c r="L24" s="25"/>
      <c r="M24" s="148"/>
      <c r="N24" s="339"/>
      <c r="O24" s="10"/>
      <c r="P24" s="328"/>
      <c r="Q24" s="25"/>
      <c r="R24" s="25"/>
      <c r="S24" s="25"/>
      <c r="T24" s="25"/>
      <c r="U24" s="148"/>
      <c r="V24" s="339"/>
      <c r="W24" s="10"/>
      <c r="X24" s="328"/>
      <c r="Y24" s="25"/>
      <c r="Z24" s="25"/>
      <c r="AA24" s="25"/>
      <c r="AB24" s="25"/>
      <c r="AC24" s="148"/>
      <c r="AD24" s="339"/>
      <c r="AE24" s="10"/>
      <c r="AF24" s="328"/>
      <c r="AG24" s="25"/>
      <c r="AH24" s="25"/>
      <c r="AI24" s="25"/>
      <c r="AJ24" s="25"/>
      <c r="AK24" s="148"/>
      <c r="AL24" s="339"/>
      <c r="AM24" s="10"/>
      <c r="AN24" s="324"/>
      <c r="AO24" s="25"/>
      <c r="AP24" s="25"/>
      <c r="AQ24" s="25"/>
      <c r="AR24" s="25"/>
      <c r="AS24" s="148"/>
      <c r="AT24" s="339"/>
      <c r="AU24" s="10"/>
      <c r="AV24" s="324"/>
      <c r="AW24" s="25"/>
      <c r="AX24" s="25"/>
      <c r="AY24" s="25"/>
      <c r="AZ24" s="25"/>
      <c r="BA24" s="148"/>
      <c r="BB24" s="339"/>
      <c r="BC24" s="10"/>
      <c r="BD24" s="324"/>
      <c r="BE24" s="25"/>
      <c r="BF24" s="25"/>
      <c r="BG24" s="25"/>
      <c r="BH24" s="25"/>
      <c r="BI24" s="148"/>
      <c r="BJ24" s="339"/>
      <c r="BK24" s="10"/>
      <c r="BL24" s="324"/>
      <c r="BM24" s="25"/>
      <c r="BN24" s="25"/>
      <c r="BO24" s="25"/>
      <c r="BP24" s="25"/>
      <c r="BQ24" s="148"/>
      <c r="BR24" s="339"/>
      <c r="BS24" s="10"/>
      <c r="BT24" s="324"/>
      <c r="BU24" s="25"/>
      <c r="BV24" s="25"/>
      <c r="BW24" s="25"/>
      <c r="BX24" s="25"/>
      <c r="BY24" s="148"/>
      <c r="BZ24" s="339"/>
      <c r="CA24" s="10"/>
      <c r="CB24" s="324"/>
      <c r="CC24" s="25"/>
      <c r="CD24" s="25"/>
      <c r="CE24" s="25"/>
      <c r="CF24" s="25"/>
      <c r="CG24" s="148"/>
      <c r="CH24" s="339"/>
      <c r="CI24" s="10"/>
      <c r="CJ24" s="324"/>
      <c r="CK24" s="25"/>
      <c r="CL24" s="25"/>
      <c r="CM24" s="25"/>
      <c r="CN24" s="25"/>
      <c r="CO24" s="148"/>
      <c r="CP24" s="339"/>
      <c r="CQ24" s="10"/>
      <c r="CR24" s="328"/>
      <c r="CS24" s="25"/>
      <c r="CT24" s="25"/>
      <c r="CU24" s="25"/>
      <c r="CV24" s="25"/>
      <c r="CW24" s="148"/>
      <c r="CX24" s="339"/>
      <c r="CY24" s="10"/>
      <c r="CZ24" s="324"/>
      <c r="DA24" s="25"/>
      <c r="DB24" s="25"/>
      <c r="DC24" s="25"/>
      <c r="DD24" s="25"/>
      <c r="DE24" s="525"/>
      <c r="DF24" s="525"/>
      <c r="DG24" s="525"/>
      <c r="DH24" s="525"/>
      <c r="DI24" s="287"/>
    </row>
    <row r="25" spans="1:113" ht="14.1" customHeight="1">
      <c r="A25" s="210"/>
      <c r="B25" s="345" t="s">
        <v>459</v>
      </c>
      <c r="C25" s="10"/>
      <c r="D25" s="328"/>
      <c r="E25" s="25"/>
      <c r="F25" s="25"/>
      <c r="G25" s="148"/>
      <c r="H25" s="339"/>
      <c r="I25" s="10"/>
      <c r="J25" s="328"/>
      <c r="K25" s="25"/>
      <c r="L25" s="25"/>
      <c r="M25" s="148"/>
      <c r="N25" s="339"/>
      <c r="O25" s="10"/>
      <c r="P25" s="328"/>
      <c r="Q25" s="25"/>
      <c r="R25" s="25"/>
      <c r="S25" s="25"/>
      <c r="T25" s="25"/>
      <c r="U25" s="148"/>
      <c r="V25" s="339"/>
      <c r="W25" s="10"/>
      <c r="X25" s="328"/>
      <c r="Y25" s="25"/>
      <c r="Z25" s="25"/>
      <c r="AA25" s="25"/>
      <c r="AB25" s="25"/>
      <c r="AC25" s="148"/>
      <c r="AD25" s="339"/>
      <c r="AE25" s="10"/>
      <c r="AF25" s="328"/>
      <c r="AG25" s="25"/>
      <c r="AH25" s="25"/>
      <c r="AI25" s="25"/>
      <c r="AJ25" s="25"/>
      <c r="AK25" s="148"/>
      <c r="AL25" s="339"/>
      <c r="AM25" s="10"/>
      <c r="AN25" s="324"/>
      <c r="AO25" s="25"/>
      <c r="AP25" s="25"/>
      <c r="AQ25" s="25"/>
      <c r="AR25" s="25"/>
      <c r="AS25" s="148"/>
      <c r="AT25" s="339"/>
      <c r="AU25" s="10"/>
      <c r="AV25" s="324"/>
      <c r="AW25" s="25"/>
      <c r="AX25" s="25"/>
      <c r="AY25" s="25"/>
      <c r="AZ25" s="25"/>
      <c r="BA25" s="148"/>
      <c r="BB25" s="339"/>
      <c r="BC25" s="10"/>
      <c r="BD25" s="324"/>
      <c r="BE25" s="25"/>
      <c r="BF25" s="25"/>
      <c r="BG25" s="25"/>
      <c r="BH25" s="25"/>
      <c r="BI25" s="148"/>
      <c r="BJ25" s="339"/>
      <c r="BK25" s="10"/>
      <c r="BL25" s="324"/>
      <c r="BM25" s="25"/>
      <c r="BN25" s="25"/>
      <c r="BO25" s="25"/>
      <c r="BP25" s="25"/>
      <c r="BQ25" s="148"/>
      <c r="BR25" s="339"/>
      <c r="BS25" s="10"/>
      <c r="BT25" s="324"/>
      <c r="BU25" s="25"/>
      <c r="BV25" s="25"/>
      <c r="BW25" s="25"/>
      <c r="BX25" s="25"/>
      <c r="BY25" s="148"/>
      <c r="BZ25" s="339"/>
      <c r="CA25" s="10"/>
      <c r="CB25" s="324"/>
      <c r="CC25" s="25"/>
      <c r="CD25" s="25"/>
      <c r="CE25" s="25"/>
      <c r="CF25" s="25"/>
      <c r="CG25" s="148"/>
      <c r="CH25" s="339"/>
      <c r="CI25" s="10"/>
      <c r="CJ25" s="324"/>
      <c r="CK25" s="25"/>
      <c r="CL25" s="25"/>
      <c r="CM25" s="25"/>
      <c r="CN25" s="25"/>
      <c r="CO25" s="148"/>
      <c r="CP25" s="339"/>
      <c r="CQ25" s="10"/>
      <c r="CR25" s="328"/>
      <c r="CS25" s="25"/>
      <c r="CT25" s="25"/>
      <c r="CU25" s="25"/>
      <c r="CV25" s="25"/>
      <c r="CW25" s="148"/>
      <c r="CX25" s="339"/>
      <c r="CY25" s="10"/>
      <c r="CZ25" s="324"/>
      <c r="DA25" s="25"/>
      <c r="DB25" s="25"/>
      <c r="DC25" s="25"/>
      <c r="DD25" s="25"/>
      <c r="DE25" s="525"/>
      <c r="DF25" s="525"/>
      <c r="DG25" s="525"/>
      <c r="DH25" s="525"/>
      <c r="DI25" s="287"/>
    </row>
    <row r="26" spans="1:113" ht="14.1" customHeight="1">
      <c r="A26" s="333"/>
      <c r="B26" s="346" t="s">
        <v>460</v>
      </c>
      <c r="C26" s="10"/>
      <c r="D26" s="227"/>
      <c r="E26" s="228"/>
      <c r="F26" s="228"/>
      <c r="G26" s="228"/>
      <c r="H26" s="229"/>
      <c r="I26" s="10"/>
      <c r="J26" s="227"/>
      <c r="K26" s="228"/>
      <c r="L26" s="228"/>
      <c r="M26" s="228"/>
      <c r="N26" s="229"/>
      <c r="O26" s="10"/>
      <c r="P26" s="227"/>
      <c r="Q26" s="228"/>
      <c r="R26" s="228"/>
      <c r="S26" s="228"/>
      <c r="T26" s="228"/>
      <c r="U26" s="228"/>
      <c r="V26" s="229"/>
      <c r="W26" s="10"/>
      <c r="X26" s="227"/>
      <c r="Y26" s="228"/>
      <c r="Z26" s="228"/>
      <c r="AA26" s="228"/>
      <c r="AB26" s="228"/>
      <c r="AC26" s="228"/>
      <c r="AD26" s="229"/>
      <c r="AE26" s="10"/>
      <c r="AF26" s="227"/>
      <c r="AG26" s="228"/>
      <c r="AH26" s="228"/>
      <c r="AI26" s="228"/>
      <c r="AJ26" s="228"/>
      <c r="AK26" s="228"/>
      <c r="AL26" s="229"/>
      <c r="AM26" s="10"/>
      <c r="AN26" s="227"/>
      <c r="AO26" s="228"/>
      <c r="AP26" s="228"/>
      <c r="AQ26" s="228"/>
      <c r="AR26" s="228"/>
      <c r="AS26" s="228"/>
      <c r="AT26" s="229"/>
      <c r="AU26" s="10"/>
      <c r="AV26" s="227"/>
      <c r="AW26" s="228"/>
      <c r="AX26" s="228"/>
      <c r="AY26" s="228"/>
      <c r="AZ26" s="228"/>
      <c r="BA26" s="228"/>
      <c r="BB26" s="229"/>
      <c r="BC26" s="10"/>
      <c r="BD26" s="227"/>
      <c r="BE26" s="228"/>
      <c r="BF26" s="228"/>
      <c r="BG26" s="228"/>
      <c r="BH26" s="228"/>
      <c r="BI26" s="228"/>
      <c r="BJ26" s="229"/>
      <c r="BK26" s="10"/>
      <c r="BL26" s="227"/>
      <c r="BM26" s="228"/>
      <c r="BN26" s="228"/>
      <c r="BO26" s="228"/>
      <c r="BP26" s="228"/>
      <c r="BQ26" s="228"/>
      <c r="BR26" s="229"/>
      <c r="BS26" s="10"/>
      <c r="BT26" s="227"/>
      <c r="BU26" s="228"/>
      <c r="BV26" s="228"/>
      <c r="BW26" s="228"/>
      <c r="BX26" s="228"/>
      <c r="BY26" s="228"/>
      <c r="BZ26" s="229"/>
      <c r="CA26" s="10"/>
      <c r="CB26" s="227"/>
      <c r="CC26" s="228"/>
      <c r="CD26" s="228"/>
      <c r="CE26" s="228"/>
      <c r="CF26" s="228"/>
      <c r="CG26" s="228"/>
      <c r="CH26" s="229"/>
      <c r="CI26" s="10"/>
      <c r="CJ26" s="227"/>
      <c r="CK26" s="228"/>
      <c r="CL26" s="228"/>
      <c r="CM26" s="228"/>
      <c r="CN26" s="228"/>
      <c r="CO26" s="228"/>
      <c r="CP26" s="229"/>
      <c r="CQ26" s="10"/>
      <c r="CR26" s="227"/>
      <c r="CS26" s="228"/>
      <c r="CT26" s="228"/>
      <c r="CU26" s="228"/>
      <c r="CV26" s="228"/>
      <c r="CW26" s="228"/>
      <c r="CX26" s="229"/>
      <c r="CY26" s="10"/>
      <c r="CZ26" s="227"/>
      <c r="DA26" s="228"/>
      <c r="DB26" s="228"/>
      <c r="DC26" s="228"/>
      <c r="DD26" s="228"/>
      <c r="DE26" s="518"/>
      <c r="DF26" s="518"/>
      <c r="DG26" s="518"/>
      <c r="DH26" s="518"/>
      <c r="DI26" s="287"/>
    </row>
    <row r="27" spans="1:113" ht="14.1" customHeight="1">
      <c r="A27" s="342" t="s">
        <v>461</v>
      </c>
      <c r="B27" s="343"/>
      <c r="C27" s="14"/>
      <c r="D27" s="349"/>
      <c r="E27" s="350"/>
      <c r="F27" s="350"/>
      <c r="G27" s="350"/>
      <c r="H27" s="263"/>
      <c r="I27" s="14"/>
      <c r="J27" s="349"/>
      <c r="K27" s="350"/>
      <c r="L27" s="350"/>
      <c r="M27" s="350"/>
      <c r="N27" s="263"/>
      <c r="O27" s="14"/>
      <c r="P27" s="349"/>
      <c r="Q27" s="350"/>
      <c r="R27" s="350"/>
      <c r="S27" s="350"/>
      <c r="T27" s="350"/>
      <c r="U27" s="350"/>
      <c r="V27" s="263"/>
      <c r="W27" s="14"/>
      <c r="X27" s="349"/>
      <c r="Y27" s="350"/>
      <c r="Z27" s="350"/>
      <c r="AA27" s="350"/>
      <c r="AB27" s="350"/>
      <c r="AC27" s="350"/>
      <c r="AD27" s="263"/>
      <c r="AE27" s="14"/>
      <c r="AF27" s="349"/>
      <c r="AG27" s="350"/>
      <c r="AH27" s="350"/>
      <c r="AI27" s="350"/>
      <c r="AJ27" s="350"/>
      <c r="AK27" s="350"/>
      <c r="AL27" s="263"/>
      <c r="AM27" s="14"/>
      <c r="AN27" s="349"/>
      <c r="AO27" s="350"/>
      <c r="AP27" s="350"/>
      <c r="AQ27" s="350"/>
      <c r="AR27" s="350"/>
      <c r="AS27" s="350"/>
      <c r="AT27" s="263"/>
      <c r="AU27" s="14"/>
      <c r="AV27" s="349"/>
      <c r="AW27" s="350"/>
      <c r="AX27" s="350"/>
      <c r="AY27" s="350"/>
      <c r="AZ27" s="350"/>
      <c r="BA27" s="350"/>
      <c r="BB27" s="263"/>
      <c r="BC27" s="14"/>
      <c r="BD27" s="349"/>
      <c r="BE27" s="350"/>
      <c r="BF27" s="350"/>
      <c r="BG27" s="350"/>
      <c r="BH27" s="350"/>
      <c r="BI27" s="350"/>
      <c r="BJ27" s="263"/>
      <c r="BK27" s="14"/>
      <c r="BL27" s="349"/>
      <c r="BM27" s="350"/>
      <c r="BN27" s="350"/>
      <c r="BO27" s="350"/>
      <c r="BP27" s="350"/>
      <c r="BQ27" s="350"/>
      <c r="BR27" s="263"/>
      <c r="BS27" s="14"/>
      <c r="BT27" s="349"/>
      <c r="BU27" s="350"/>
      <c r="BV27" s="350"/>
      <c r="BW27" s="350"/>
      <c r="BX27" s="350"/>
      <c r="BY27" s="350"/>
      <c r="BZ27" s="263"/>
      <c r="CA27" s="14"/>
      <c r="CB27" s="349"/>
      <c r="CC27" s="350"/>
      <c r="CD27" s="350"/>
      <c r="CE27" s="350"/>
      <c r="CF27" s="350"/>
      <c r="CG27" s="350"/>
      <c r="CH27" s="263"/>
      <c r="CI27" s="14"/>
      <c r="CJ27" s="349"/>
      <c r="CK27" s="350"/>
      <c r="CL27" s="350"/>
      <c r="CM27" s="350"/>
      <c r="CN27" s="350"/>
      <c r="CO27" s="350"/>
      <c r="CP27" s="263"/>
      <c r="CQ27" s="14"/>
      <c r="CR27" s="349"/>
      <c r="CS27" s="350"/>
      <c r="CT27" s="350"/>
      <c r="CU27" s="350"/>
      <c r="CV27" s="350"/>
      <c r="CW27" s="350"/>
      <c r="CX27" s="263"/>
      <c r="CY27" s="360"/>
      <c r="CZ27" s="349"/>
      <c r="DA27" s="350"/>
      <c r="DB27" s="350"/>
      <c r="DC27" s="350"/>
      <c r="DD27" s="350"/>
      <c r="DE27" s="527"/>
      <c r="DF27" s="527"/>
      <c r="DG27" s="527"/>
      <c r="DH27" s="527"/>
      <c r="DI27" s="287"/>
    </row>
    <row r="28" spans="1:113" ht="14.1" customHeight="1">
      <c r="A28" s="332"/>
      <c r="B28" s="347" t="s">
        <v>462</v>
      </c>
      <c r="C28" s="10"/>
      <c r="D28" s="323"/>
      <c r="E28" s="282"/>
      <c r="F28" s="282"/>
      <c r="G28" s="282"/>
      <c r="H28" s="338"/>
      <c r="I28" s="10"/>
      <c r="J28" s="323"/>
      <c r="K28" s="282"/>
      <c r="L28" s="282"/>
      <c r="M28" s="282"/>
      <c r="N28" s="338"/>
      <c r="O28" s="10"/>
      <c r="P28" s="323"/>
      <c r="Q28" s="282"/>
      <c r="R28" s="282"/>
      <c r="S28" s="282"/>
      <c r="T28" s="282"/>
      <c r="U28" s="282"/>
      <c r="V28" s="338"/>
      <c r="W28" s="10"/>
      <c r="X28" s="323"/>
      <c r="Y28" s="282"/>
      <c r="Z28" s="282"/>
      <c r="AA28" s="282"/>
      <c r="AB28" s="282"/>
      <c r="AC28" s="282"/>
      <c r="AD28" s="338"/>
      <c r="AE28" s="10"/>
      <c r="AF28" s="323"/>
      <c r="AG28" s="282"/>
      <c r="AH28" s="282"/>
      <c r="AI28" s="282"/>
      <c r="AJ28" s="282"/>
      <c r="AK28" s="282"/>
      <c r="AL28" s="338"/>
      <c r="AM28" s="10"/>
      <c r="AN28" s="323"/>
      <c r="AO28" s="282"/>
      <c r="AP28" s="282"/>
      <c r="AQ28" s="282"/>
      <c r="AR28" s="282"/>
      <c r="AS28" s="282"/>
      <c r="AT28" s="338"/>
      <c r="AU28" s="10"/>
      <c r="AV28" s="323"/>
      <c r="AW28" s="282"/>
      <c r="AX28" s="282"/>
      <c r="AY28" s="282"/>
      <c r="AZ28" s="282"/>
      <c r="BA28" s="282"/>
      <c r="BB28" s="338"/>
      <c r="BC28" s="10"/>
      <c r="BD28" s="323"/>
      <c r="BE28" s="282"/>
      <c r="BF28" s="282"/>
      <c r="BG28" s="282"/>
      <c r="BH28" s="282"/>
      <c r="BI28" s="282"/>
      <c r="BJ28" s="338"/>
      <c r="BK28" s="10"/>
      <c r="BL28" s="323"/>
      <c r="BM28" s="282"/>
      <c r="BN28" s="282"/>
      <c r="BO28" s="282"/>
      <c r="BP28" s="282"/>
      <c r="BQ28" s="282"/>
      <c r="BR28" s="338"/>
      <c r="BS28" s="10"/>
      <c r="BT28" s="323"/>
      <c r="BU28" s="282"/>
      <c r="BV28" s="282"/>
      <c r="BW28" s="282"/>
      <c r="BX28" s="282"/>
      <c r="BY28" s="282"/>
      <c r="BZ28" s="338"/>
      <c r="CA28" s="10"/>
      <c r="CB28" s="323"/>
      <c r="CC28" s="282"/>
      <c r="CD28" s="282"/>
      <c r="CE28" s="282"/>
      <c r="CF28" s="282"/>
      <c r="CG28" s="282"/>
      <c r="CH28" s="338"/>
      <c r="CI28" s="10"/>
      <c r="CJ28" s="323"/>
      <c r="CK28" s="282"/>
      <c r="CL28" s="282"/>
      <c r="CM28" s="282"/>
      <c r="CN28" s="282"/>
      <c r="CO28" s="282"/>
      <c r="CP28" s="338"/>
      <c r="CQ28" s="10"/>
      <c r="CR28" s="323"/>
      <c r="CS28" s="282"/>
      <c r="CT28" s="282"/>
      <c r="CU28" s="282"/>
      <c r="CV28" s="282"/>
      <c r="CW28" s="282"/>
      <c r="CX28" s="338"/>
      <c r="CY28" s="10"/>
      <c r="CZ28" s="323"/>
      <c r="DA28" s="282"/>
      <c r="DB28" s="282"/>
      <c r="DC28" s="282"/>
      <c r="DD28" s="282"/>
      <c r="DE28" s="524"/>
      <c r="DF28" s="524"/>
      <c r="DG28" s="524"/>
      <c r="DH28" s="524"/>
      <c r="DI28" s="287"/>
    </row>
    <row r="29" spans="1:113" ht="14.1" customHeight="1">
      <c r="A29" s="210"/>
      <c r="B29" s="345" t="s">
        <v>463</v>
      </c>
      <c r="C29" s="10"/>
      <c r="D29" s="324"/>
      <c r="E29" s="25"/>
      <c r="F29" s="25"/>
      <c r="G29" s="25"/>
      <c r="H29" s="339"/>
      <c r="I29" s="10"/>
      <c r="J29" s="324"/>
      <c r="K29" s="25"/>
      <c r="L29" s="25"/>
      <c r="M29" s="25"/>
      <c r="N29" s="339"/>
      <c r="O29" s="10"/>
      <c r="P29" s="324"/>
      <c r="Q29" s="25"/>
      <c r="R29" s="25"/>
      <c r="S29" s="25"/>
      <c r="T29" s="25"/>
      <c r="U29" s="25"/>
      <c r="V29" s="339"/>
      <c r="W29" s="10"/>
      <c r="X29" s="324"/>
      <c r="Y29" s="25"/>
      <c r="Z29" s="25"/>
      <c r="AA29" s="25"/>
      <c r="AB29" s="25"/>
      <c r="AC29" s="25"/>
      <c r="AD29" s="339"/>
      <c r="AE29" s="10"/>
      <c r="AF29" s="324"/>
      <c r="AG29" s="25"/>
      <c r="AH29" s="25"/>
      <c r="AI29" s="25"/>
      <c r="AJ29" s="25"/>
      <c r="AK29" s="25"/>
      <c r="AL29" s="339"/>
      <c r="AM29" s="10"/>
      <c r="AN29" s="324"/>
      <c r="AO29" s="25"/>
      <c r="AP29" s="25"/>
      <c r="AQ29" s="25"/>
      <c r="AR29" s="25"/>
      <c r="AS29" s="25"/>
      <c r="AT29" s="339"/>
      <c r="AU29" s="10"/>
      <c r="AV29" s="324"/>
      <c r="AW29" s="25"/>
      <c r="AX29" s="25"/>
      <c r="AY29" s="25"/>
      <c r="AZ29" s="25"/>
      <c r="BA29" s="25"/>
      <c r="BB29" s="339"/>
      <c r="BC29" s="10"/>
      <c r="BD29" s="324"/>
      <c r="BE29" s="25"/>
      <c r="BF29" s="25"/>
      <c r="BG29" s="25"/>
      <c r="BH29" s="25"/>
      <c r="BI29" s="25"/>
      <c r="BJ29" s="339"/>
      <c r="BK29" s="10"/>
      <c r="BL29" s="324"/>
      <c r="BM29" s="25"/>
      <c r="BN29" s="25"/>
      <c r="BO29" s="25"/>
      <c r="BP29" s="25"/>
      <c r="BQ29" s="25"/>
      <c r="BR29" s="339"/>
      <c r="BS29" s="10"/>
      <c r="BT29" s="324"/>
      <c r="BU29" s="25"/>
      <c r="BV29" s="25"/>
      <c r="BW29" s="25"/>
      <c r="BX29" s="25"/>
      <c r="BY29" s="25"/>
      <c r="BZ29" s="339"/>
      <c r="CA29" s="10"/>
      <c r="CB29" s="324"/>
      <c r="CC29" s="25"/>
      <c r="CD29" s="25"/>
      <c r="CE29" s="25"/>
      <c r="CF29" s="25"/>
      <c r="CG29" s="25"/>
      <c r="CH29" s="339"/>
      <c r="CI29" s="10"/>
      <c r="CJ29" s="324"/>
      <c r="CK29" s="25"/>
      <c r="CL29" s="25"/>
      <c r="CM29" s="25"/>
      <c r="CN29" s="25"/>
      <c r="CO29" s="25"/>
      <c r="CP29" s="339"/>
      <c r="CQ29" s="10"/>
      <c r="CR29" s="324"/>
      <c r="CS29" s="25"/>
      <c r="CT29" s="25"/>
      <c r="CU29" s="25"/>
      <c r="CV29" s="25"/>
      <c r="CW29" s="25"/>
      <c r="CX29" s="339"/>
      <c r="CY29" s="10"/>
      <c r="CZ29" s="324"/>
      <c r="DA29" s="25"/>
      <c r="DB29" s="25"/>
      <c r="DC29" s="25"/>
      <c r="DD29" s="25"/>
      <c r="DE29" s="525"/>
      <c r="DF29" s="525"/>
      <c r="DG29" s="525"/>
      <c r="DH29" s="525"/>
      <c r="DI29" s="287"/>
    </row>
    <row r="30" spans="1:113" ht="14.1" customHeight="1">
      <c r="A30" s="210"/>
      <c r="B30" s="345" t="s">
        <v>464</v>
      </c>
      <c r="C30" s="10"/>
      <c r="D30" s="324"/>
      <c r="E30" s="25"/>
      <c r="F30" s="25"/>
      <c r="G30" s="25"/>
      <c r="H30" s="339"/>
      <c r="I30" s="10"/>
      <c r="J30" s="324"/>
      <c r="K30" s="25"/>
      <c r="L30" s="25"/>
      <c r="M30" s="25"/>
      <c r="N30" s="339"/>
      <c r="O30" s="10"/>
      <c r="P30" s="324"/>
      <c r="Q30" s="25"/>
      <c r="R30" s="25"/>
      <c r="S30" s="25"/>
      <c r="T30" s="25"/>
      <c r="U30" s="25"/>
      <c r="V30" s="339"/>
      <c r="W30" s="10"/>
      <c r="X30" s="324"/>
      <c r="Y30" s="25"/>
      <c r="Z30" s="25"/>
      <c r="AA30" s="25"/>
      <c r="AB30" s="25"/>
      <c r="AC30" s="25"/>
      <c r="AD30" s="339"/>
      <c r="AE30" s="10"/>
      <c r="AF30" s="324"/>
      <c r="AG30" s="25"/>
      <c r="AH30" s="25"/>
      <c r="AI30" s="25"/>
      <c r="AJ30" s="25"/>
      <c r="AK30" s="25"/>
      <c r="AL30" s="339"/>
      <c r="AM30" s="10"/>
      <c r="AN30" s="324"/>
      <c r="AO30" s="25"/>
      <c r="AP30" s="25"/>
      <c r="AQ30" s="25"/>
      <c r="AR30" s="25"/>
      <c r="AS30" s="25"/>
      <c r="AT30" s="339"/>
      <c r="AU30" s="10"/>
      <c r="AV30" s="324"/>
      <c r="AW30" s="25"/>
      <c r="AX30" s="25"/>
      <c r="AY30" s="25"/>
      <c r="AZ30" s="25"/>
      <c r="BA30" s="25"/>
      <c r="BB30" s="339"/>
      <c r="BC30" s="10"/>
      <c r="BD30" s="324"/>
      <c r="BE30" s="25"/>
      <c r="BF30" s="25"/>
      <c r="BG30" s="25"/>
      <c r="BH30" s="25"/>
      <c r="BI30" s="25"/>
      <c r="BJ30" s="339"/>
      <c r="BK30" s="10"/>
      <c r="BL30" s="324"/>
      <c r="BM30" s="25"/>
      <c r="BN30" s="25"/>
      <c r="BO30" s="25"/>
      <c r="BP30" s="25"/>
      <c r="BQ30" s="25"/>
      <c r="BR30" s="339"/>
      <c r="BS30" s="10"/>
      <c r="BT30" s="324"/>
      <c r="BU30" s="25"/>
      <c r="BV30" s="25"/>
      <c r="BW30" s="25"/>
      <c r="BX30" s="25"/>
      <c r="BY30" s="25"/>
      <c r="BZ30" s="339"/>
      <c r="CA30" s="10"/>
      <c r="CB30" s="324"/>
      <c r="CC30" s="25"/>
      <c r="CD30" s="25"/>
      <c r="CE30" s="25"/>
      <c r="CF30" s="25"/>
      <c r="CG30" s="25"/>
      <c r="CH30" s="339"/>
      <c r="CI30" s="10"/>
      <c r="CJ30" s="324"/>
      <c r="CK30" s="25"/>
      <c r="CL30" s="25"/>
      <c r="CM30" s="25"/>
      <c r="CN30" s="25"/>
      <c r="CO30" s="25"/>
      <c r="CP30" s="339"/>
      <c r="CQ30" s="10"/>
      <c r="CR30" s="324"/>
      <c r="CS30" s="25"/>
      <c r="CT30" s="25"/>
      <c r="CU30" s="25"/>
      <c r="CV30" s="25"/>
      <c r="CW30" s="25"/>
      <c r="CX30" s="339"/>
      <c r="CY30" s="10"/>
      <c r="CZ30" s="324"/>
      <c r="DA30" s="25"/>
      <c r="DB30" s="25"/>
      <c r="DC30" s="25"/>
      <c r="DD30" s="25"/>
      <c r="DE30" s="525"/>
      <c r="DF30" s="525"/>
      <c r="DG30" s="525"/>
      <c r="DH30" s="525"/>
      <c r="DI30" s="287"/>
    </row>
    <row r="31" spans="1:113" ht="14.1" customHeight="1">
      <c r="A31" s="333"/>
      <c r="B31" s="346" t="s">
        <v>465</v>
      </c>
      <c r="C31" s="10"/>
      <c r="D31" s="227"/>
      <c r="E31" s="228"/>
      <c r="F31" s="228"/>
      <c r="G31" s="228"/>
      <c r="H31" s="277"/>
      <c r="I31" s="10"/>
      <c r="J31" s="227"/>
      <c r="K31" s="228"/>
      <c r="L31" s="228"/>
      <c r="M31" s="228"/>
      <c r="N31" s="277"/>
      <c r="O31" s="10"/>
      <c r="P31" s="227"/>
      <c r="Q31" s="228"/>
      <c r="R31" s="228"/>
      <c r="S31" s="228"/>
      <c r="T31" s="228"/>
      <c r="U31" s="228"/>
      <c r="V31" s="277"/>
      <c r="W31" s="10"/>
      <c r="X31" s="227"/>
      <c r="Y31" s="228"/>
      <c r="Z31" s="228"/>
      <c r="AA31" s="228"/>
      <c r="AB31" s="228"/>
      <c r="AC31" s="228"/>
      <c r="AD31" s="277"/>
      <c r="AE31" s="10"/>
      <c r="AF31" s="227"/>
      <c r="AG31" s="228"/>
      <c r="AH31" s="228"/>
      <c r="AI31" s="228"/>
      <c r="AJ31" s="228"/>
      <c r="AK31" s="228"/>
      <c r="AL31" s="277"/>
      <c r="AM31" s="10"/>
      <c r="AN31" s="227"/>
      <c r="AO31" s="228"/>
      <c r="AP31" s="228"/>
      <c r="AQ31" s="228"/>
      <c r="AR31" s="228"/>
      <c r="AS31" s="228"/>
      <c r="AT31" s="277"/>
      <c r="AU31" s="10"/>
      <c r="AV31" s="227"/>
      <c r="AW31" s="228"/>
      <c r="AX31" s="228"/>
      <c r="AY31" s="228"/>
      <c r="AZ31" s="228"/>
      <c r="BA31" s="228"/>
      <c r="BB31" s="277"/>
      <c r="BC31" s="10"/>
      <c r="BD31" s="227"/>
      <c r="BE31" s="228"/>
      <c r="BF31" s="228"/>
      <c r="BG31" s="228"/>
      <c r="BH31" s="228"/>
      <c r="BI31" s="228"/>
      <c r="BJ31" s="277"/>
      <c r="BK31" s="10"/>
      <c r="BL31" s="227"/>
      <c r="BM31" s="228"/>
      <c r="BN31" s="228"/>
      <c r="BO31" s="228"/>
      <c r="BP31" s="228"/>
      <c r="BQ31" s="228"/>
      <c r="BR31" s="277"/>
      <c r="BS31" s="10"/>
      <c r="BT31" s="227"/>
      <c r="BU31" s="228"/>
      <c r="BV31" s="228"/>
      <c r="BW31" s="228"/>
      <c r="BX31" s="228"/>
      <c r="BY31" s="228"/>
      <c r="BZ31" s="277"/>
      <c r="CA31" s="10"/>
      <c r="CB31" s="227"/>
      <c r="CC31" s="228"/>
      <c r="CD31" s="228"/>
      <c r="CE31" s="228"/>
      <c r="CF31" s="228"/>
      <c r="CG31" s="228"/>
      <c r="CH31" s="277"/>
      <c r="CI31" s="10"/>
      <c r="CJ31" s="227"/>
      <c r="CK31" s="228"/>
      <c r="CL31" s="228"/>
      <c r="CM31" s="228"/>
      <c r="CN31" s="228"/>
      <c r="CO31" s="228"/>
      <c r="CP31" s="277"/>
      <c r="CQ31" s="10"/>
      <c r="CR31" s="227"/>
      <c r="CS31" s="228"/>
      <c r="CT31" s="228"/>
      <c r="CU31" s="228"/>
      <c r="CV31" s="228"/>
      <c r="CW31" s="228"/>
      <c r="CX31" s="277"/>
      <c r="CY31" s="10"/>
      <c r="CZ31" s="227"/>
      <c r="DA31" s="228"/>
      <c r="DB31" s="228"/>
      <c r="DC31" s="228"/>
      <c r="DD31" s="228"/>
      <c r="DE31" s="518"/>
      <c r="DF31" s="518"/>
      <c r="DG31" s="518"/>
      <c r="DH31" s="518"/>
      <c r="DI31" s="287"/>
    </row>
    <row r="32" spans="1:113" ht="14.1" customHeight="1">
      <c r="A32" s="342" t="s">
        <v>466</v>
      </c>
      <c r="B32" s="348"/>
      <c r="C32" s="14"/>
      <c r="D32" s="354"/>
      <c r="E32" s="350"/>
      <c r="F32" s="350"/>
      <c r="G32" s="350"/>
      <c r="H32" s="263"/>
      <c r="I32" s="14"/>
      <c r="J32" s="354"/>
      <c r="K32" s="350"/>
      <c r="L32" s="350"/>
      <c r="M32" s="350"/>
      <c r="N32" s="263"/>
      <c r="O32" s="14"/>
      <c r="P32" s="354"/>
      <c r="Q32" s="350"/>
      <c r="R32" s="350"/>
      <c r="S32" s="350"/>
      <c r="T32" s="350"/>
      <c r="U32" s="350"/>
      <c r="V32" s="263"/>
      <c r="W32" s="14"/>
      <c r="X32" s="354"/>
      <c r="Y32" s="350"/>
      <c r="Z32" s="350"/>
      <c r="AA32" s="350"/>
      <c r="AB32" s="350"/>
      <c r="AC32" s="350"/>
      <c r="AD32" s="263"/>
      <c r="AE32" s="14"/>
      <c r="AF32" s="354"/>
      <c r="AG32" s="350"/>
      <c r="AH32" s="350"/>
      <c r="AI32" s="350"/>
      <c r="AJ32" s="350"/>
      <c r="AK32" s="350"/>
      <c r="AL32" s="263"/>
      <c r="AM32" s="14"/>
      <c r="AN32" s="349"/>
      <c r="AO32" s="350"/>
      <c r="AP32" s="350"/>
      <c r="AQ32" s="350"/>
      <c r="AR32" s="350"/>
      <c r="AS32" s="350"/>
      <c r="AT32" s="263"/>
      <c r="AU32" s="14"/>
      <c r="AV32" s="349"/>
      <c r="AW32" s="350"/>
      <c r="AX32" s="350"/>
      <c r="AY32" s="350"/>
      <c r="AZ32" s="350"/>
      <c r="BA32" s="350"/>
      <c r="BB32" s="263"/>
      <c r="BC32" s="14"/>
      <c r="BD32" s="349"/>
      <c r="BE32" s="350"/>
      <c r="BF32" s="350"/>
      <c r="BG32" s="350"/>
      <c r="BH32" s="350"/>
      <c r="BI32" s="350"/>
      <c r="BJ32" s="263"/>
      <c r="BK32" s="14"/>
      <c r="BL32" s="349"/>
      <c r="BM32" s="350"/>
      <c r="BN32" s="350"/>
      <c r="BO32" s="350"/>
      <c r="BP32" s="350"/>
      <c r="BQ32" s="350"/>
      <c r="BR32" s="263"/>
      <c r="BS32" s="14"/>
      <c r="BT32" s="349"/>
      <c r="BU32" s="350"/>
      <c r="BV32" s="350"/>
      <c r="BW32" s="350"/>
      <c r="BX32" s="350"/>
      <c r="BY32" s="350"/>
      <c r="BZ32" s="263"/>
      <c r="CA32" s="14"/>
      <c r="CB32" s="349"/>
      <c r="CC32" s="350"/>
      <c r="CD32" s="350"/>
      <c r="CE32" s="350"/>
      <c r="CF32" s="350"/>
      <c r="CG32" s="350"/>
      <c r="CH32" s="263"/>
      <c r="CI32" s="14"/>
      <c r="CJ32" s="349"/>
      <c r="CK32" s="350"/>
      <c r="CL32" s="350"/>
      <c r="CM32" s="350"/>
      <c r="CN32" s="350"/>
      <c r="CO32" s="350"/>
      <c r="CP32" s="263"/>
      <c r="CQ32" s="14"/>
      <c r="CR32" s="354"/>
      <c r="CS32" s="350"/>
      <c r="CT32" s="350"/>
      <c r="CU32" s="350"/>
      <c r="CV32" s="350"/>
      <c r="CW32" s="350"/>
      <c r="CX32" s="263"/>
      <c r="CY32" s="14"/>
      <c r="CZ32" s="349"/>
      <c r="DA32" s="350"/>
      <c r="DB32" s="350"/>
      <c r="DC32" s="350"/>
      <c r="DD32" s="350"/>
      <c r="DE32" s="527"/>
      <c r="DF32" s="527"/>
      <c r="DG32" s="527"/>
      <c r="DH32" s="527"/>
      <c r="DI32" s="287"/>
    </row>
    <row r="33" spans="1:113" ht="14.1" customHeight="1">
      <c r="A33" s="332"/>
      <c r="B33" s="347" t="s">
        <v>467</v>
      </c>
      <c r="C33" s="10"/>
      <c r="D33" s="323"/>
      <c r="E33" s="282"/>
      <c r="F33" s="282"/>
      <c r="G33" s="282"/>
      <c r="H33" s="338"/>
      <c r="I33" s="10"/>
      <c r="J33" s="323"/>
      <c r="K33" s="282"/>
      <c r="L33" s="282"/>
      <c r="M33" s="282"/>
      <c r="N33" s="279"/>
      <c r="O33" s="10"/>
      <c r="P33" s="323"/>
      <c r="Q33" s="282"/>
      <c r="R33" s="282"/>
      <c r="S33" s="282"/>
      <c r="T33" s="282"/>
      <c r="U33" s="282"/>
      <c r="V33" s="279"/>
      <c r="W33" s="10"/>
      <c r="X33" s="323"/>
      <c r="Y33" s="282"/>
      <c r="Z33" s="282"/>
      <c r="AA33" s="282"/>
      <c r="AB33" s="282"/>
      <c r="AC33" s="282"/>
      <c r="AD33" s="279"/>
      <c r="AE33" s="10"/>
      <c r="AF33" s="323"/>
      <c r="AG33" s="282"/>
      <c r="AH33" s="282"/>
      <c r="AI33" s="282"/>
      <c r="AJ33" s="282"/>
      <c r="AK33" s="282"/>
      <c r="AL33" s="279"/>
      <c r="AM33" s="10"/>
      <c r="AN33" s="323"/>
      <c r="AO33" s="282"/>
      <c r="AP33" s="282"/>
      <c r="AQ33" s="282"/>
      <c r="AR33" s="282"/>
      <c r="AS33" s="282"/>
      <c r="AT33" s="279"/>
      <c r="AU33" s="10"/>
      <c r="AV33" s="323"/>
      <c r="AW33" s="282"/>
      <c r="AX33" s="282"/>
      <c r="AY33" s="282"/>
      <c r="AZ33" s="282"/>
      <c r="BA33" s="282"/>
      <c r="BB33" s="279"/>
      <c r="BC33" s="10"/>
      <c r="BD33" s="323"/>
      <c r="BE33" s="282"/>
      <c r="BF33" s="282"/>
      <c r="BG33" s="282"/>
      <c r="BH33" s="282"/>
      <c r="BI33" s="282"/>
      <c r="BJ33" s="279"/>
      <c r="BK33" s="10"/>
      <c r="BL33" s="323"/>
      <c r="BM33" s="282"/>
      <c r="BN33" s="282"/>
      <c r="BO33" s="282"/>
      <c r="BP33" s="282"/>
      <c r="BQ33" s="282"/>
      <c r="BR33" s="279"/>
      <c r="BS33" s="10"/>
      <c r="BT33" s="323"/>
      <c r="BU33" s="282"/>
      <c r="BV33" s="282"/>
      <c r="BW33" s="282"/>
      <c r="BX33" s="282"/>
      <c r="BY33" s="282"/>
      <c r="BZ33" s="279"/>
      <c r="CA33" s="10"/>
      <c r="CB33" s="323"/>
      <c r="CC33" s="282"/>
      <c r="CD33" s="282"/>
      <c r="CE33" s="282"/>
      <c r="CF33" s="282"/>
      <c r="CG33" s="282"/>
      <c r="CH33" s="279"/>
      <c r="CI33" s="10"/>
      <c r="CJ33" s="323"/>
      <c r="CK33" s="282"/>
      <c r="CL33" s="282"/>
      <c r="CM33" s="282"/>
      <c r="CN33" s="282"/>
      <c r="CO33" s="282"/>
      <c r="CP33" s="279"/>
      <c r="CQ33" s="10"/>
      <c r="CR33" s="323"/>
      <c r="CS33" s="282"/>
      <c r="CT33" s="282"/>
      <c r="CU33" s="282"/>
      <c r="CV33" s="282"/>
      <c r="CW33" s="282"/>
      <c r="CX33" s="338"/>
      <c r="CY33" s="10"/>
      <c r="CZ33" s="323"/>
      <c r="DA33" s="282"/>
      <c r="DB33" s="282"/>
      <c r="DC33" s="282"/>
      <c r="DD33" s="282"/>
      <c r="DE33" s="524"/>
      <c r="DF33" s="524"/>
      <c r="DG33" s="524"/>
      <c r="DH33" s="524"/>
      <c r="DI33" s="287"/>
    </row>
    <row r="34" spans="1:113" ht="14.1" customHeight="1">
      <c r="A34" s="210"/>
      <c r="B34" s="345" t="s">
        <v>468</v>
      </c>
      <c r="C34" s="10"/>
      <c r="D34" s="324"/>
      <c r="E34" s="25"/>
      <c r="F34" s="25"/>
      <c r="G34" s="25"/>
      <c r="H34" s="339"/>
      <c r="I34" s="10"/>
      <c r="J34" s="324"/>
      <c r="K34" s="25"/>
      <c r="L34" s="25"/>
      <c r="M34" s="25"/>
      <c r="N34" s="339"/>
      <c r="O34" s="10"/>
      <c r="P34" s="324"/>
      <c r="Q34" s="25"/>
      <c r="R34" s="25"/>
      <c r="S34" s="25"/>
      <c r="T34" s="25"/>
      <c r="U34" s="25"/>
      <c r="V34" s="339"/>
      <c r="W34" s="10"/>
      <c r="X34" s="328"/>
      <c r="Y34" s="25"/>
      <c r="Z34" s="25"/>
      <c r="AA34" s="25"/>
      <c r="AB34" s="25"/>
      <c r="AC34" s="25"/>
      <c r="AD34" s="280"/>
      <c r="AE34" s="10"/>
      <c r="AF34" s="328"/>
      <c r="AG34" s="25"/>
      <c r="AH34" s="25"/>
      <c r="AI34" s="25"/>
      <c r="AJ34" s="25"/>
      <c r="AK34" s="25"/>
      <c r="AL34" s="280"/>
      <c r="AM34" s="10"/>
      <c r="AN34" s="581"/>
      <c r="AO34" s="25"/>
      <c r="AP34" s="25"/>
      <c r="AQ34" s="25"/>
      <c r="AR34" s="25"/>
      <c r="AS34" s="25"/>
      <c r="AT34" s="280"/>
      <c r="AU34" s="10"/>
      <c r="AV34" s="581"/>
      <c r="AW34" s="25"/>
      <c r="AX34" s="25"/>
      <c r="AY34" s="25"/>
      <c r="AZ34" s="25"/>
      <c r="BA34" s="25"/>
      <c r="BB34" s="280"/>
      <c r="BC34" s="10"/>
      <c r="BD34" s="324"/>
      <c r="BE34" s="25"/>
      <c r="BF34" s="25"/>
      <c r="BG34" s="25"/>
      <c r="BH34" s="25"/>
      <c r="BI34" s="25"/>
      <c r="BJ34" s="280"/>
      <c r="BK34" s="10"/>
      <c r="BL34" s="324"/>
      <c r="BM34" s="25"/>
      <c r="BN34" s="25"/>
      <c r="BO34" s="25"/>
      <c r="BP34" s="25"/>
      <c r="BQ34" s="25"/>
      <c r="BR34" s="280"/>
      <c r="BS34" s="10"/>
      <c r="BT34" s="324"/>
      <c r="BU34" s="25"/>
      <c r="BV34" s="25"/>
      <c r="BW34" s="25"/>
      <c r="BX34" s="25"/>
      <c r="BY34" s="25"/>
      <c r="BZ34" s="280"/>
      <c r="CA34" s="10"/>
      <c r="CB34" s="324"/>
      <c r="CC34" s="25"/>
      <c r="CD34" s="25"/>
      <c r="CE34" s="25"/>
      <c r="CF34" s="25"/>
      <c r="CG34" s="25"/>
      <c r="CH34" s="280"/>
      <c r="CI34" s="10"/>
      <c r="CJ34" s="324"/>
      <c r="CK34" s="25"/>
      <c r="CL34" s="25"/>
      <c r="CM34" s="25"/>
      <c r="CN34" s="25"/>
      <c r="CO34" s="25"/>
      <c r="CP34" s="280"/>
      <c r="CQ34" s="10"/>
      <c r="CR34" s="324"/>
      <c r="CS34" s="25"/>
      <c r="CT34" s="25"/>
      <c r="CU34" s="25"/>
      <c r="CV34" s="25"/>
      <c r="CW34" s="25"/>
      <c r="CX34" s="339"/>
      <c r="CY34" s="10"/>
      <c r="CZ34" s="324"/>
      <c r="DA34" s="25"/>
      <c r="DB34" s="25"/>
      <c r="DC34" s="25"/>
      <c r="DD34" s="25"/>
      <c r="DE34" s="525"/>
      <c r="DF34" s="525"/>
      <c r="DG34" s="525"/>
      <c r="DH34" s="525"/>
      <c r="DI34" s="287"/>
    </row>
    <row r="35" spans="1:113" ht="14.1" customHeight="1">
      <c r="A35" s="210"/>
      <c r="B35" s="345" t="s">
        <v>469</v>
      </c>
      <c r="C35" s="10"/>
      <c r="D35" s="324"/>
      <c r="E35" s="25"/>
      <c r="F35" s="25"/>
      <c r="G35" s="25"/>
      <c r="H35" s="339"/>
      <c r="I35" s="10"/>
      <c r="J35" s="324"/>
      <c r="K35" s="25"/>
      <c r="L35" s="25"/>
      <c r="M35" s="25"/>
      <c r="N35" s="339"/>
      <c r="O35" s="10"/>
      <c r="P35" s="324"/>
      <c r="Q35" s="25"/>
      <c r="R35" s="25"/>
      <c r="S35" s="25"/>
      <c r="T35" s="25"/>
      <c r="U35" s="25"/>
      <c r="V35" s="339"/>
      <c r="W35" s="10"/>
      <c r="X35" s="324"/>
      <c r="Y35" s="25"/>
      <c r="Z35" s="25"/>
      <c r="AA35" s="25"/>
      <c r="AB35" s="25"/>
      <c r="AC35" s="25"/>
      <c r="AD35" s="339"/>
      <c r="AE35" s="10"/>
      <c r="AF35" s="324"/>
      <c r="AG35" s="25"/>
      <c r="AH35" s="25"/>
      <c r="AI35" s="25"/>
      <c r="AJ35" s="25"/>
      <c r="AK35" s="25"/>
      <c r="AL35" s="339"/>
      <c r="AM35" s="10"/>
      <c r="AN35" s="324"/>
      <c r="AO35" s="25"/>
      <c r="AP35" s="25"/>
      <c r="AQ35" s="25"/>
      <c r="AR35" s="25"/>
      <c r="AS35" s="25"/>
      <c r="AT35" s="339"/>
      <c r="AU35" s="10"/>
      <c r="AV35" s="324"/>
      <c r="AW35" s="25"/>
      <c r="AX35" s="25"/>
      <c r="AY35" s="25"/>
      <c r="AZ35" s="25"/>
      <c r="BA35" s="25"/>
      <c r="BB35" s="339"/>
      <c r="BC35" s="10"/>
      <c r="BD35" s="324"/>
      <c r="BE35" s="25"/>
      <c r="BF35" s="25"/>
      <c r="BG35" s="25"/>
      <c r="BH35" s="25"/>
      <c r="BI35" s="25"/>
      <c r="BJ35" s="339"/>
      <c r="BK35" s="10"/>
      <c r="BL35" s="324"/>
      <c r="BM35" s="25"/>
      <c r="BN35" s="25"/>
      <c r="BO35" s="25"/>
      <c r="BP35" s="25"/>
      <c r="BQ35" s="25"/>
      <c r="BR35" s="339"/>
      <c r="BS35" s="10"/>
      <c r="BT35" s="324"/>
      <c r="BU35" s="25"/>
      <c r="BV35" s="25"/>
      <c r="BW35" s="25"/>
      <c r="BX35" s="25"/>
      <c r="BY35" s="25"/>
      <c r="BZ35" s="339"/>
      <c r="CA35" s="10"/>
      <c r="CB35" s="324"/>
      <c r="CC35" s="25"/>
      <c r="CD35" s="25"/>
      <c r="CE35" s="25"/>
      <c r="CF35" s="25"/>
      <c r="CG35" s="25"/>
      <c r="CH35" s="339"/>
      <c r="CI35" s="10"/>
      <c r="CJ35" s="324"/>
      <c r="CK35" s="25"/>
      <c r="CL35" s="25"/>
      <c r="CM35" s="25"/>
      <c r="CN35" s="25"/>
      <c r="CO35" s="25"/>
      <c r="CP35" s="339"/>
      <c r="CQ35" s="10"/>
      <c r="CR35" s="324"/>
      <c r="CS35" s="25"/>
      <c r="CT35" s="25"/>
      <c r="CU35" s="25"/>
      <c r="CV35" s="25"/>
      <c r="CW35" s="25"/>
      <c r="CX35" s="339"/>
      <c r="CY35" s="10"/>
      <c r="CZ35" s="324"/>
      <c r="DA35" s="25"/>
      <c r="DB35" s="25"/>
      <c r="DC35" s="25"/>
      <c r="DD35" s="25"/>
      <c r="DE35" s="19"/>
      <c r="DF35" s="19"/>
      <c r="DG35" s="19"/>
      <c r="DH35" s="19"/>
      <c r="DI35" s="287"/>
    </row>
    <row r="36" spans="1:113" ht="3.75" customHeight="1">
      <c r="A36" s="333"/>
      <c r="B36" s="211"/>
      <c r="C36" s="10"/>
      <c r="D36" s="227"/>
      <c r="E36" s="228"/>
      <c r="F36" s="228"/>
      <c r="G36" s="228"/>
      <c r="H36" s="341"/>
      <c r="I36" s="10"/>
      <c r="J36" s="227"/>
      <c r="K36" s="228"/>
      <c r="L36" s="228"/>
      <c r="M36" s="228"/>
      <c r="N36" s="341"/>
      <c r="O36" s="10"/>
      <c r="P36" s="227"/>
      <c r="Q36" s="228"/>
      <c r="R36" s="228"/>
      <c r="S36" s="228"/>
      <c r="T36" s="228"/>
      <c r="U36" s="228"/>
      <c r="V36" s="341"/>
      <c r="W36" s="10"/>
      <c r="X36" s="227"/>
      <c r="Y36" s="228"/>
      <c r="Z36" s="228"/>
      <c r="AA36" s="228"/>
      <c r="AB36" s="228"/>
      <c r="AC36" s="228"/>
      <c r="AD36" s="341"/>
      <c r="AE36" s="10"/>
      <c r="AF36" s="227"/>
      <c r="AG36" s="228"/>
      <c r="AH36" s="228"/>
      <c r="AI36" s="228"/>
      <c r="AJ36" s="228"/>
      <c r="AK36" s="228"/>
      <c r="AL36" s="341"/>
      <c r="AM36" s="10"/>
      <c r="AN36" s="227"/>
      <c r="AO36" s="228"/>
      <c r="AP36" s="228"/>
      <c r="AQ36" s="228"/>
      <c r="AR36" s="228"/>
      <c r="AS36" s="228"/>
      <c r="AT36" s="341"/>
      <c r="AU36" s="10"/>
      <c r="AV36" s="227"/>
      <c r="AW36" s="228"/>
      <c r="AX36" s="228"/>
      <c r="AY36" s="228"/>
      <c r="AZ36" s="228"/>
      <c r="BA36" s="228"/>
      <c r="BB36" s="341"/>
      <c r="BC36" s="10"/>
      <c r="BD36" s="227"/>
      <c r="BE36" s="228"/>
      <c r="BF36" s="228"/>
      <c r="BG36" s="228"/>
      <c r="BH36" s="228"/>
      <c r="BI36" s="228"/>
      <c r="BJ36" s="341"/>
      <c r="BK36" s="10"/>
      <c r="BL36" s="227"/>
      <c r="BM36" s="228"/>
      <c r="BN36" s="228"/>
      <c r="BO36" s="228"/>
      <c r="BP36" s="228"/>
      <c r="BQ36" s="228"/>
      <c r="BR36" s="341"/>
      <c r="BS36" s="10"/>
      <c r="BT36" s="227"/>
      <c r="BU36" s="228"/>
      <c r="BV36" s="228"/>
      <c r="BW36" s="228"/>
      <c r="BX36" s="228"/>
      <c r="BY36" s="228"/>
      <c r="BZ36" s="341"/>
      <c r="CA36" s="10"/>
      <c r="CB36" s="227"/>
      <c r="CC36" s="228"/>
      <c r="CD36" s="228"/>
      <c r="CE36" s="228"/>
      <c r="CF36" s="228"/>
      <c r="CG36" s="228"/>
      <c r="CH36" s="341"/>
      <c r="CI36" s="10"/>
      <c r="CJ36" s="227"/>
      <c r="CK36" s="228"/>
      <c r="CL36" s="228"/>
      <c r="CM36" s="228"/>
      <c r="CN36" s="228"/>
      <c r="CO36" s="228"/>
      <c r="CP36" s="341"/>
      <c r="CQ36" s="10"/>
      <c r="CR36" s="324"/>
      <c r="CS36" s="25"/>
      <c r="CT36" s="25"/>
      <c r="CU36" s="25"/>
      <c r="CV36" s="25"/>
      <c r="CW36" s="25"/>
      <c r="CX36" s="356"/>
      <c r="CY36" s="10"/>
      <c r="CZ36" s="227"/>
      <c r="DA36" s="228"/>
      <c r="DB36" s="228"/>
      <c r="DC36" s="228"/>
      <c r="DD36" s="228"/>
      <c r="DE36" s="526"/>
      <c r="DF36" s="526"/>
      <c r="DG36" s="526"/>
      <c r="DH36" s="526"/>
      <c r="DI36" s="287"/>
    </row>
    <row r="37" spans="1:113" s="3" customFormat="1" ht="14.1" customHeight="1">
      <c r="A37" s="199" t="s">
        <v>470</v>
      </c>
      <c r="B37" s="303"/>
      <c r="C37" s="14"/>
      <c r="D37" s="325"/>
      <c r="E37" s="326"/>
      <c r="F37" s="326"/>
      <c r="G37" s="326"/>
      <c r="H37" s="327"/>
      <c r="I37" s="14"/>
      <c r="J37" s="325"/>
      <c r="K37" s="326"/>
      <c r="L37" s="326"/>
      <c r="M37" s="326"/>
      <c r="N37" s="327"/>
      <c r="O37" s="14"/>
      <c r="P37" s="325"/>
      <c r="Q37" s="326"/>
      <c r="R37" s="326"/>
      <c r="S37" s="326"/>
      <c r="T37" s="326"/>
      <c r="U37" s="326"/>
      <c r="V37" s="327"/>
      <c r="W37" s="14"/>
      <c r="X37" s="325"/>
      <c r="Y37" s="326"/>
      <c r="Z37" s="326"/>
      <c r="AA37" s="326"/>
      <c r="AB37" s="326"/>
      <c r="AC37" s="326"/>
      <c r="AD37" s="327"/>
      <c r="AE37" s="14"/>
      <c r="AF37" s="325"/>
      <c r="AG37" s="326"/>
      <c r="AH37" s="326"/>
      <c r="AI37" s="326"/>
      <c r="AJ37" s="326"/>
      <c r="AK37" s="326"/>
      <c r="AL37" s="327"/>
      <c r="AM37" s="14"/>
      <c r="AN37" s="325"/>
      <c r="AO37" s="326"/>
      <c r="AP37" s="326"/>
      <c r="AQ37" s="326"/>
      <c r="AR37" s="326"/>
      <c r="AS37" s="326"/>
      <c r="AT37" s="327"/>
      <c r="AU37" s="14"/>
      <c r="AV37" s="325"/>
      <c r="AW37" s="326"/>
      <c r="AX37" s="326"/>
      <c r="AY37" s="326"/>
      <c r="AZ37" s="326"/>
      <c r="BA37" s="326"/>
      <c r="BB37" s="327"/>
      <c r="BC37" s="14"/>
      <c r="BD37" s="325"/>
      <c r="BE37" s="326"/>
      <c r="BF37" s="326"/>
      <c r="BG37" s="326"/>
      <c r="BH37" s="326"/>
      <c r="BI37" s="326"/>
      <c r="BJ37" s="327"/>
      <c r="BK37" s="14"/>
      <c r="BL37" s="325"/>
      <c r="BM37" s="326"/>
      <c r="BN37" s="326"/>
      <c r="BO37" s="326"/>
      <c r="BP37" s="326"/>
      <c r="BQ37" s="326"/>
      <c r="BR37" s="327"/>
      <c r="BS37" s="14"/>
      <c r="BT37" s="325"/>
      <c r="BU37" s="326"/>
      <c r="BV37" s="326"/>
      <c r="BW37" s="326"/>
      <c r="BX37" s="326"/>
      <c r="BY37" s="326"/>
      <c r="BZ37" s="327"/>
      <c r="CA37" s="14"/>
      <c r="CB37" s="325"/>
      <c r="CC37" s="326"/>
      <c r="CD37" s="326"/>
      <c r="CE37" s="326"/>
      <c r="CF37" s="326"/>
      <c r="CG37" s="326"/>
      <c r="CH37" s="327"/>
      <c r="CI37" s="14"/>
      <c r="CJ37" s="325"/>
      <c r="CK37" s="326"/>
      <c r="CL37" s="326"/>
      <c r="CM37" s="326"/>
      <c r="CN37" s="326"/>
      <c r="CO37" s="326"/>
      <c r="CP37" s="327"/>
      <c r="CQ37" s="14"/>
      <c r="CR37" s="222"/>
      <c r="CS37" s="223"/>
      <c r="CT37" s="223"/>
      <c r="CU37" s="223"/>
      <c r="CV37" s="223"/>
      <c r="CW37" s="223"/>
      <c r="CX37" s="224"/>
      <c r="CY37" s="14"/>
      <c r="CZ37" s="222"/>
      <c r="DA37" s="223"/>
      <c r="DB37" s="223"/>
      <c r="DC37" s="223"/>
      <c r="DD37" s="223"/>
      <c r="DE37" s="523"/>
      <c r="DF37" s="523"/>
      <c r="DG37" s="523"/>
      <c r="DH37" s="523"/>
      <c r="DI37" s="206"/>
    </row>
    <row r="38" spans="1:113" ht="14.25" customHeight="1">
      <c r="A38" s="332"/>
      <c r="B38" s="347" t="s">
        <v>471</v>
      </c>
      <c r="C38" s="10"/>
      <c r="D38" s="323"/>
      <c r="E38" s="355"/>
      <c r="F38" s="282"/>
      <c r="G38" s="282"/>
      <c r="H38" s="338"/>
      <c r="I38" s="10"/>
      <c r="J38" s="323"/>
      <c r="K38" s="355"/>
      <c r="L38" s="282"/>
      <c r="M38" s="282"/>
      <c r="N38" s="338"/>
      <c r="O38" s="10"/>
      <c r="P38" s="323"/>
      <c r="Q38" s="355"/>
      <c r="R38" s="355"/>
      <c r="S38" s="282"/>
      <c r="T38" s="282"/>
      <c r="U38" s="282"/>
      <c r="V38" s="338"/>
      <c r="W38" s="10"/>
      <c r="X38" s="323"/>
      <c r="Y38" s="355"/>
      <c r="Z38" s="355"/>
      <c r="AA38" s="282"/>
      <c r="AB38" s="282"/>
      <c r="AC38" s="282"/>
      <c r="AD38" s="338"/>
      <c r="AE38" s="10"/>
      <c r="AF38" s="323"/>
      <c r="AG38" s="355"/>
      <c r="AH38" s="355"/>
      <c r="AI38" s="282"/>
      <c r="AJ38" s="282"/>
      <c r="AK38" s="282"/>
      <c r="AL38" s="338"/>
      <c r="AM38" s="10"/>
      <c r="AN38" s="323"/>
      <c r="AO38" s="355"/>
      <c r="AP38" s="355"/>
      <c r="AQ38" s="282"/>
      <c r="AR38" s="282"/>
      <c r="AS38" s="282"/>
      <c r="AT38" s="338"/>
      <c r="AU38" s="10"/>
      <c r="AV38" s="323"/>
      <c r="AW38" s="355"/>
      <c r="AX38" s="355"/>
      <c r="AY38" s="282"/>
      <c r="AZ38" s="282"/>
      <c r="BA38" s="282"/>
      <c r="BB38" s="338"/>
      <c r="BC38" s="10"/>
      <c r="BD38" s="323"/>
      <c r="BE38" s="355"/>
      <c r="BF38" s="355"/>
      <c r="BG38" s="282"/>
      <c r="BH38" s="282"/>
      <c r="BI38" s="282"/>
      <c r="BJ38" s="338"/>
      <c r="BK38" s="10"/>
      <c r="BL38" s="323"/>
      <c r="BM38" s="355"/>
      <c r="BN38" s="355"/>
      <c r="BO38" s="282"/>
      <c r="BP38" s="282"/>
      <c r="BQ38" s="282"/>
      <c r="BR38" s="338"/>
      <c r="BS38" s="10"/>
      <c r="BT38" s="323"/>
      <c r="BU38" s="355"/>
      <c r="BV38" s="355"/>
      <c r="BW38" s="282"/>
      <c r="BX38" s="282"/>
      <c r="BY38" s="282"/>
      <c r="BZ38" s="338"/>
      <c r="CA38" s="10"/>
      <c r="CB38" s="323"/>
      <c r="CC38" s="355"/>
      <c r="CD38" s="355"/>
      <c r="CE38" s="282"/>
      <c r="CF38" s="282"/>
      <c r="CG38" s="282"/>
      <c r="CH38" s="338"/>
      <c r="CI38" s="10"/>
      <c r="CJ38" s="596"/>
      <c r="CK38" s="355"/>
      <c r="CL38" s="355"/>
      <c r="CM38" s="282"/>
      <c r="CN38" s="282"/>
      <c r="CO38" s="282"/>
      <c r="CP38" s="338"/>
      <c r="CQ38" s="10"/>
      <c r="CR38" s="323"/>
      <c r="CS38" s="355"/>
      <c r="CT38" s="355"/>
      <c r="CU38" s="282"/>
      <c r="CV38" s="282"/>
      <c r="CW38" s="282"/>
      <c r="CX38" s="338"/>
      <c r="CY38" s="10"/>
      <c r="CZ38" s="323"/>
      <c r="DA38" s="282"/>
      <c r="DB38" s="282"/>
      <c r="DC38" s="282"/>
      <c r="DD38" s="282"/>
      <c r="DE38" s="524"/>
      <c r="DF38" s="524"/>
      <c r="DG38" s="524"/>
      <c r="DH38" s="524"/>
      <c r="DI38" s="287"/>
    </row>
    <row r="39" spans="1:113" ht="14.1" customHeight="1">
      <c r="A39" s="210"/>
      <c r="B39" s="345" t="s">
        <v>472</v>
      </c>
      <c r="C39" s="10"/>
      <c r="D39" s="324"/>
      <c r="E39" s="64"/>
      <c r="F39" s="25"/>
      <c r="G39" s="25"/>
      <c r="H39" s="339"/>
      <c r="I39" s="10"/>
      <c r="J39" s="324"/>
      <c r="K39" s="64"/>
      <c r="L39" s="25"/>
      <c r="M39" s="25"/>
      <c r="N39" s="339"/>
      <c r="O39" s="10"/>
      <c r="P39" s="324"/>
      <c r="Q39" s="64"/>
      <c r="R39" s="64"/>
      <c r="S39" s="25"/>
      <c r="T39" s="25"/>
      <c r="U39" s="25"/>
      <c r="V39" s="339"/>
      <c r="W39" s="10"/>
      <c r="X39" s="324"/>
      <c r="Y39" s="64"/>
      <c r="Z39" s="64"/>
      <c r="AA39" s="25"/>
      <c r="AB39" s="25"/>
      <c r="AC39" s="25"/>
      <c r="AD39" s="339"/>
      <c r="AE39" s="10"/>
      <c r="AF39" s="324"/>
      <c r="AG39" s="64"/>
      <c r="AH39" s="64"/>
      <c r="AI39" s="25"/>
      <c r="AJ39" s="25"/>
      <c r="AK39" s="25"/>
      <c r="AL39" s="339"/>
      <c r="AM39" s="10"/>
      <c r="AN39" s="324"/>
      <c r="AO39" s="64"/>
      <c r="AP39" s="64"/>
      <c r="AQ39" s="25"/>
      <c r="AR39" s="25"/>
      <c r="AS39" s="25"/>
      <c r="AT39" s="339"/>
      <c r="AU39" s="10"/>
      <c r="AV39" s="324"/>
      <c r="AW39" s="64"/>
      <c r="AX39" s="64"/>
      <c r="AY39" s="25"/>
      <c r="AZ39" s="25"/>
      <c r="BA39" s="25"/>
      <c r="BB39" s="339"/>
      <c r="BC39" s="10"/>
      <c r="BD39" s="324"/>
      <c r="BE39" s="64"/>
      <c r="BF39" s="64"/>
      <c r="BG39" s="25"/>
      <c r="BH39" s="25"/>
      <c r="BI39" s="25"/>
      <c r="BJ39" s="339"/>
      <c r="BK39" s="10"/>
      <c r="BL39" s="324"/>
      <c r="BM39" s="64"/>
      <c r="BN39" s="64"/>
      <c r="BO39" s="25"/>
      <c r="BP39" s="25"/>
      <c r="BQ39" s="25"/>
      <c r="BR39" s="339"/>
      <c r="BS39" s="10"/>
      <c r="BT39" s="324"/>
      <c r="BU39" s="64"/>
      <c r="BV39" s="64"/>
      <c r="BW39" s="25"/>
      <c r="BX39" s="25"/>
      <c r="BY39" s="25"/>
      <c r="BZ39" s="339"/>
      <c r="CA39" s="10"/>
      <c r="CB39" s="324"/>
      <c r="CC39" s="64"/>
      <c r="CD39" s="64"/>
      <c r="CE39" s="25"/>
      <c r="CF39" s="25"/>
      <c r="CG39" s="25"/>
      <c r="CH39" s="339"/>
      <c r="CI39" s="10"/>
      <c r="CJ39" s="324"/>
      <c r="CK39" s="64"/>
      <c r="CL39" s="64"/>
      <c r="CM39" s="25"/>
      <c r="CN39" s="25"/>
      <c r="CO39" s="25"/>
      <c r="CP39" s="339"/>
      <c r="CQ39" s="10"/>
      <c r="CR39" s="324"/>
      <c r="CS39" s="64"/>
      <c r="CT39" s="64"/>
      <c r="CU39" s="25"/>
      <c r="CV39" s="25"/>
      <c r="CW39" s="25"/>
      <c r="CX39" s="339"/>
      <c r="CY39" s="10"/>
      <c r="CZ39" s="324"/>
      <c r="DA39" s="25"/>
      <c r="DB39" s="25"/>
      <c r="DC39" s="25"/>
      <c r="DD39" s="25"/>
      <c r="DE39" s="525"/>
      <c r="DF39" s="525"/>
      <c r="DG39" s="525"/>
      <c r="DH39" s="525"/>
      <c r="DI39" s="287"/>
    </row>
    <row r="40" spans="1:113" ht="12.75" customHeight="1">
      <c r="A40" s="210"/>
      <c r="B40" s="359" t="s">
        <v>473</v>
      </c>
      <c r="C40" s="31"/>
      <c r="D40" s="357"/>
      <c r="E40" s="32"/>
      <c r="F40" s="32"/>
      <c r="G40" s="32"/>
      <c r="H40" s="358"/>
      <c r="I40" s="31"/>
      <c r="J40" s="357"/>
      <c r="K40" s="32"/>
      <c r="L40" s="32"/>
      <c r="M40" s="32"/>
      <c r="N40" s="358"/>
      <c r="O40" s="31"/>
      <c r="P40" s="357"/>
      <c r="Q40" s="32"/>
      <c r="R40" s="32"/>
      <c r="S40" s="32"/>
      <c r="T40" s="32"/>
      <c r="U40" s="32"/>
      <c r="V40" s="358"/>
      <c r="W40" s="31"/>
      <c r="X40" s="357"/>
      <c r="Y40" s="32"/>
      <c r="Z40" s="32"/>
      <c r="AA40" s="32"/>
      <c r="AB40" s="32"/>
      <c r="AC40" s="32"/>
      <c r="AD40" s="358"/>
      <c r="AE40" s="31"/>
      <c r="AF40" s="357"/>
      <c r="AG40" s="32"/>
      <c r="AH40" s="32"/>
      <c r="AI40" s="32"/>
      <c r="AJ40" s="32"/>
      <c r="AK40" s="32"/>
      <c r="AL40" s="358"/>
      <c r="AM40" s="31"/>
      <c r="AN40" s="357"/>
      <c r="AO40" s="32"/>
      <c r="AP40" s="32"/>
      <c r="AQ40" s="32"/>
      <c r="AR40" s="32"/>
      <c r="AS40" s="32"/>
      <c r="AT40" s="358"/>
      <c r="AU40" s="31"/>
      <c r="AV40" s="357"/>
      <c r="AW40" s="32"/>
      <c r="AX40" s="32"/>
      <c r="AY40" s="32"/>
      <c r="AZ40" s="32"/>
      <c r="BA40" s="32"/>
      <c r="BB40" s="358"/>
      <c r="BC40" s="31"/>
      <c r="BD40" s="357"/>
      <c r="BE40" s="32"/>
      <c r="BF40" s="32"/>
      <c r="BG40" s="32"/>
      <c r="BH40" s="32"/>
      <c r="BI40" s="32"/>
      <c r="BJ40" s="358"/>
      <c r="BK40" s="31"/>
      <c r="BL40" s="357"/>
      <c r="BM40" s="32"/>
      <c r="BN40" s="32"/>
      <c r="BO40" s="32"/>
      <c r="BP40" s="32"/>
      <c r="BQ40" s="32"/>
      <c r="BR40" s="358"/>
      <c r="BS40" s="31"/>
      <c r="BT40" s="357"/>
      <c r="BU40" s="32"/>
      <c r="BV40" s="32"/>
      <c r="BW40" s="32"/>
      <c r="BX40" s="32"/>
      <c r="BY40" s="32"/>
      <c r="BZ40" s="358"/>
      <c r="CA40" s="31"/>
      <c r="CB40" s="357"/>
      <c r="CC40" s="32"/>
      <c r="CD40" s="32"/>
      <c r="CE40" s="32"/>
      <c r="CF40" s="32"/>
      <c r="CG40" s="32"/>
      <c r="CH40" s="358"/>
      <c r="CI40" s="31"/>
      <c r="CJ40" s="357"/>
      <c r="CK40" s="32"/>
      <c r="CL40" s="32"/>
      <c r="CM40" s="32"/>
      <c r="CN40" s="32"/>
      <c r="CO40" s="32"/>
      <c r="CP40" s="358"/>
      <c r="CQ40" s="31"/>
      <c r="CR40" s="357"/>
      <c r="CS40" s="32"/>
      <c r="CT40" s="32"/>
      <c r="CU40" s="32"/>
      <c r="CV40" s="32"/>
      <c r="CW40" s="32"/>
      <c r="CX40" s="358"/>
      <c r="CY40" s="31"/>
      <c r="CZ40" s="357"/>
      <c r="DA40" s="32"/>
      <c r="DB40" s="32"/>
      <c r="DC40" s="32"/>
      <c r="DD40" s="32"/>
      <c r="DE40" s="529"/>
      <c r="DF40" s="529"/>
      <c r="DG40" s="529"/>
      <c r="DH40" s="529"/>
      <c r="DI40" s="287"/>
    </row>
    <row r="41" spans="1:113" ht="14.1" customHeight="1">
      <c r="A41" s="210"/>
      <c r="B41" s="345" t="s">
        <v>255</v>
      </c>
      <c r="C41" s="10"/>
      <c r="D41" s="324"/>
      <c r="E41" s="64"/>
      <c r="F41" s="25"/>
      <c r="G41" s="25"/>
      <c r="H41" s="339"/>
      <c r="I41" s="10"/>
      <c r="J41" s="324"/>
      <c r="K41" s="64"/>
      <c r="L41" s="25"/>
      <c r="M41" s="25"/>
      <c r="N41" s="339"/>
      <c r="O41" s="10"/>
      <c r="P41" s="324"/>
      <c r="Q41" s="64"/>
      <c r="R41" s="64"/>
      <c r="S41" s="25"/>
      <c r="T41" s="25"/>
      <c r="U41" s="25"/>
      <c r="V41" s="339"/>
      <c r="W41" s="10"/>
      <c r="X41" s="324"/>
      <c r="Y41" s="64"/>
      <c r="Z41" s="64"/>
      <c r="AA41" s="25"/>
      <c r="AB41" s="25"/>
      <c r="AC41" s="25"/>
      <c r="AD41" s="339"/>
      <c r="AE41" s="10"/>
      <c r="AF41" s="324"/>
      <c r="AG41" s="64"/>
      <c r="AH41" s="64"/>
      <c r="AI41" s="25"/>
      <c r="AJ41" s="25"/>
      <c r="AK41" s="25"/>
      <c r="AL41" s="339"/>
      <c r="AM41" s="10"/>
      <c r="AN41" s="324"/>
      <c r="AO41" s="64"/>
      <c r="AP41" s="64"/>
      <c r="AQ41" s="25"/>
      <c r="AR41" s="25"/>
      <c r="AS41" s="25"/>
      <c r="AT41" s="339"/>
      <c r="AU41" s="10"/>
      <c r="AV41" s="324"/>
      <c r="AW41" s="64"/>
      <c r="AX41" s="64"/>
      <c r="AY41" s="25"/>
      <c r="AZ41" s="25"/>
      <c r="BA41" s="25"/>
      <c r="BB41" s="339"/>
      <c r="BC41" s="10"/>
      <c r="BD41" s="324"/>
      <c r="BE41" s="64"/>
      <c r="BF41" s="64"/>
      <c r="BG41" s="25"/>
      <c r="BH41" s="25"/>
      <c r="BI41" s="25"/>
      <c r="BJ41" s="339"/>
      <c r="BK41" s="10"/>
      <c r="BL41" s="324"/>
      <c r="BM41" s="64"/>
      <c r="BN41" s="64"/>
      <c r="BO41" s="25"/>
      <c r="BP41" s="25"/>
      <c r="BQ41" s="25"/>
      <c r="BR41" s="339"/>
      <c r="BS41" s="10"/>
      <c r="BT41" s="324"/>
      <c r="BU41" s="64"/>
      <c r="BV41" s="64"/>
      <c r="BW41" s="25"/>
      <c r="BX41" s="25"/>
      <c r="BY41" s="25"/>
      <c r="BZ41" s="339"/>
      <c r="CA41" s="10"/>
      <c r="CB41" s="324"/>
      <c r="CC41" s="64"/>
      <c r="CD41" s="64"/>
      <c r="CE41" s="25"/>
      <c r="CF41" s="25"/>
      <c r="CG41" s="25"/>
      <c r="CH41" s="339"/>
      <c r="CI41" s="10"/>
      <c r="CJ41" s="324"/>
      <c r="CK41" s="64"/>
      <c r="CL41" s="64"/>
      <c r="CM41" s="25"/>
      <c r="CN41" s="25"/>
      <c r="CO41" s="25"/>
      <c r="CP41" s="339"/>
      <c r="CQ41" s="10"/>
      <c r="CR41" s="324"/>
      <c r="CS41" s="64"/>
      <c r="CT41" s="64"/>
      <c r="CU41" s="25"/>
      <c r="CV41" s="25"/>
      <c r="CW41" s="25"/>
      <c r="CX41" s="339"/>
      <c r="CY41" s="10"/>
      <c r="CZ41" s="324"/>
      <c r="DA41" s="25"/>
      <c r="DB41" s="25"/>
      <c r="DC41" s="25"/>
      <c r="DD41" s="25"/>
      <c r="DE41" s="525"/>
      <c r="DF41" s="525"/>
      <c r="DG41" s="525"/>
      <c r="DH41" s="525"/>
      <c r="DI41" s="287"/>
    </row>
    <row r="42" spans="1:113" ht="12.75" customHeight="1">
      <c r="A42" s="210"/>
      <c r="B42" s="359" t="s">
        <v>474</v>
      </c>
      <c r="C42" s="31"/>
      <c r="D42" s="357"/>
      <c r="E42" s="32"/>
      <c r="F42" s="32"/>
      <c r="G42" s="32"/>
      <c r="H42" s="358"/>
      <c r="I42" s="31"/>
      <c r="J42" s="357"/>
      <c r="K42" s="32"/>
      <c r="L42" s="32"/>
      <c r="M42" s="32"/>
      <c r="N42" s="358"/>
      <c r="O42" s="31"/>
      <c r="P42" s="357"/>
      <c r="Q42" s="32"/>
      <c r="R42" s="32"/>
      <c r="S42" s="32"/>
      <c r="T42" s="32"/>
      <c r="U42" s="32"/>
      <c r="V42" s="358"/>
      <c r="W42" s="31"/>
      <c r="X42" s="357"/>
      <c r="Y42" s="32"/>
      <c r="Z42" s="32"/>
      <c r="AA42" s="32"/>
      <c r="AB42" s="32"/>
      <c r="AC42" s="32"/>
      <c r="AD42" s="358"/>
      <c r="AE42" s="31"/>
      <c r="AF42" s="357"/>
      <c r="AG42" s="32"/>
      <c r="AH42" s="32"/>
      <c r="AI42" s="32"/>
      <c r="AJ42" s="32"/>
      <c r="AK42" s="32"/>
      <c r="AL42" s="358"/>
      <c r="AM42" s="31"/>
      <c r="AN42" s="357"/>
      <c r="AO42" s="32"/>
      <c r="AP42" s="32"/>
      <c r="AQ42" s="32"/>
      <c r="AR42" s="32"/>
      <c r="AS42" s="32"/>
      <c r="AT42" s="358"/>
      <c r="AU42" s="31"/>
      <c r="AV42" s="357"/>
      <c r="AW42" s="32"/>
      <c r="AX42" s="32"/>
      <c r="AY42" s="32"/>
      <c r="AZ42" s="32"/>
      <c r="BA42" s="32"/>
      <c r="BB42" s="358"/>
      <c r="BC42" s="31"/>
      <c r="BD42" s="357"/>
      <c r="BE42" s="32"/>
      <c r="BF42" s="32"/>
      <c r="BG42" s="32"/>
      <c r="BH42" s="32"/>
      <c r="BI42" s="32"/>
      <c r="BJ42" s="358"/>
      <c r="BK42" s="31"/>
      <c r="BL42" s="357"/>
      <c r="BM42" s="32"/>
      <c r="BN42" s="32"/>
      <c r="BO42" s="32"/>
      <c r="BP42" s="32"/>
      <c r="BQ42" s="32"/>
      <c r="BR42" s="358"/>
      <c r="BS42" s="31"/>
      <c r="BT42" s="357"/>
      <c r="BU42" s="32"/>
      <c r="BV42" s="32"/>
      <c r="BW42" s="32"/>
      <c r="BX42" s="32"/>
      <c r="BY42" s="32"/>
      <c r="BZ42" s="358"/>
      <c r="CA42" s="31"/>
      <c r="CB42" s="357"/>
      <c r="CC42" s="32"/>
      <c r="CD42" s="32"/>
      <c r="CE42" s="32"/>
      <c r="CF42" s="32"/>
      <c r="CG42" s="32"/>
      <c r="CH42" s="358"/>
      <c r="CI42" s="31"/>
      <c r="CJ42" s="357"/>
      <c r="CK42" s="32"/>
      <c r="CL42" s="32"/>
      <c r="CM42" s="32"/>
      <c r="CN42" s="32"/>
      <c r="CO42" s="32"/>
      <c r="CP42" s="358"/>
      <c r="CQ42" s="31"/>
      <c r="CR42" s="357"/>
      <c r="CS42" s="32"/>
      <c r="CT42" s="32"/>
      <c r="CU42" s="32"/>
      <c r="CV42" s="32"/>
      <c r="CW42" s="32"/>
      <c r="CX42" s="358"/>
      <c r="CY42" s="31"/>
      <c r="CZ42" s="357"/>
      <c r="DA42" s="32"/>
      <c r="DB42" s="32"/>
      <c r="DC42" s="32"/>
      <c r="DD42" s="32"/>
      <c r="DE42" s="529"/>
      <c r="DF42" s="529"/>
      <c r="DG42" s="529"/>
      <c r="DH42" s="529"/>
      <c r="DI42" s="287"/>
    </row>
    <row r="43" spans="1:113" ht="4.5" customHeight="1">
      <c r="A43" s="333"/>
      <c r="B43" s="211"/>
      <c r="C43" s="10"/>
      <c r="D43" s="227"/>
      <c r="E43" s="228"/>
      <c r="F43" s="228"/>
      <c r="G43" s="228"/>
      <c r="H43" s="341"/>
      <c r="I43" s="10"/>
      <c r="J43" s="227"/>
      <c r="K43" s="228"/>
      <c r="L43" s="228"/>
      <c r="M43" s="228"/>
      <c r="N43" s="341"/>
      <c r="O43" s="10"/>
      <c r="P43" s="227"/>
      <c r="Q43" s="228"/>
      <c r="R43" s="228"/>
      <c r="S43" s="228"/>
      <c r="T43" s="228"/>
      <c r="U43" s="228"/>
      <c r="V43" s="341"/>
      <c r="W43" s="10"/>
      <c r="X43" s="227"/>
      <c r="Y43" s="228"/>
      <c r="Z43" s="228"/>
      <c r="AA43" s="228"/>
      <c r="AB43" s="228"/>
      <c r="AC43" s="228"/>
      <c r="AD43" s="341"/>
      <c r="AE43" s="10"/>
      <c r="AF43" s="227"/>
      <c r="AG43" s="228"/>
      <c r="AH43" s="228"/>
      <c r="AI43" s="228"/>
      <c r="AJ43" s="228"/>
      <c r="AK43" s="228"/>
      <c r="AL43" s="341"/>
      <c r="AM43" s="10"/>
      <c r="AN43" s="227"/>
      <c r="AO43" s="228"/>
      <c r="AP43" s="228"/>
      <c r="AQ43" s="228"/>
      <c r="AR43" s="228"/>
      <c r="AS43" s="228"/>
      <c r="AT43" s="341"/>
      <c r="AU43" s="10"/>
      <c r="AV43" s="227"/>
      <c r="AW43" s="228"/>
      <c r="AX43" s="228"/>
      <c r="AY43" s="228"/>
      <c r="AZ43" s="228"/>
      <c r="BA43" s="228"/>
      <c r="BB43" s="341"/>
      <c r="BC43" s="10"/>
      <c r="BD43" s="227"/>
      <c r="BE43" s="228"/>
      <c r="BF43" s="228"/>
      <c r="BG43" s="228"/>
      <c r="BH43" s="228"/>
      <c r="BI43" s="228"/>
      <c r="BJ43" s="341"/>
      <c r="BK43" s="10"/>
      <c r="BL43" s="227"/>
      <c r="BM43" s="228"/>
      <c r="BN43" s="228"/>
      <c r="BO43" s="228"/>
      <c r="BP43" s="228"/>
      <c r="BQ43" s="228"/>
      <c r="BR43" s="341"/>
      <c r="BS43" s="10"/>
      <c r="BT43" s="227"/>
      <c r="BU43" s="228"/>
      <c r="BV43" s="228"/>
      <c r="BW43" s="228"/>
      <c r="BX43" s="228"/>
      <c r="BY43" s="228"/>
      <c r="BZ43" s="341"/>
      <c r="CA43" s="10"/>
      <c r="CB43" s="227"/>
      <c r="CC43" s="228"/>
      <c r="CD43" s="228"/>
      <c r="CE43" s="228"/>
      <c r="CF43" s="228"/>
      <c r="CG43" s="228"/>
      <c r="CH43" s="341"/>
      <c r="CI43" s="10"/>
      <c r="CJ43" s="227"/>
      <c r="CK43" s="228"/>
      <c r="CL43" s="228"/>
      <c r="CM43" s="228"/>
      <c r="CN43" s="228"/>
      <c r="CO43" s="228"/>
      <c r="CP43" s="341"/>
      <c r="CQ43" s="10"/>
      <c r="CR43" s="227"/>
      <c r="CS43" s="228"/>
      <c r="CT43" s="228"/>
      <c r="CU43" s="228"/>
      <c r="CV43" s="228"/>
      <c r="CW43" s="228"/>
      <c r="CX43" s="341"/>
      <c r="CY43" s="10"/>
      <c r="CZ43" s="227"/>
      <c r="DA43" s="228"/>
      <c r="DB43" s="228"/>
      <c r="DC43" s="228"/>
      <c r="DD43" s="228"/>
      <c r="DE43" s="526"/>
      <c r="DF43" s="526"/>
      <c r="DG43" s="526"/>
      <c r="DH43" s="526"/>
      <c r="DI43" s="287"/>
    </row>
    <row r="44" spans="1:113" s="3" customFormat="1" ht="14.1" customHeight="1">
      <c r="A44" s="199" t="s">
        <v>475</v>
      </c>
      <c r="B44" s="303"/>
      <c r="C44" s="14"/>
      <c r="D44" s="222"/>
      <c r="E44" s="223"/>
      <c r="F44" s="223"/>
      <c r="G44" s="223"/>
      <c r="H44" s="224"/>
      <c r="I44" s="14"/>
      <c r="J44" s="222"/>
      <c r="K44" s="223"/>
      <c r="L44" s="223"/>
      <c r="M44" s="223"/>
      <c r="N44" s="224"/>
      <c r="O44" s="14"/>
      <c r="P44" s="222"/>
      <c r="Q44" s="223"/>
      <c r="R44" s="223"/>
      <c r="S44" s="223"/>
      <c r="T44" s="223"/>
      <c r="U44" s="223"/>
      <c r="V44" s="224"/>
      <c r="W44" s="14"/>
      <c r="X44" s="222"/>
      <c r="Y44" s="223"/>
      <c r="Z44" s="223"/>
      <c r="AA44" s="223"/>
      <c r="AB44" s="223"/>
      <c r="AC44" s="223"/>
      <c r="AD44" s="224"/>
      <c r="AE44" s="14"/>
      <c r="AF44" s="222"/>
      <c r="AG44" s="223"/>
      <c r="AH44" s="223"/>
      <c r="AI44" s="223"/>
      <c r="AJ44" s="223"/>
      <c r="AK44" s="223"/>
      <c r="AL44" s="224"/>
      <c r="AM44" s="14"/>
      <c r="AN44" s="222"/>
      <c r="AO44" s="223"/>
      <c r="AP44" s="223"/>
      <c r="AQ44" s="223"/>
      <c r="AR44" s="223"/>
      <c r="AS44" s="223"/>
      <c r="AT44" s="224"/>
      <c r="AU44" s="14"/>
      <c r="AV44" s="222"/>
      <c r="AW44" s="223"/>
      <c r="AX44" s="223"/>
      <c r="AY44" s="223"/>
      <c r="AZ44" s="223"/>
      <c r="BA44" s="223"/>
      <c r="BB44" s="224"/>
      <c r="BC44" s="14"/>
      <c r="BD44" s="222"/>
      <c r="BE44" s="223"/>
      <c r="BF44" s="223"/>
      <c r="BG44" s="223"/>
      <c r="BH44" s="223"/>
      <c r="BI44" s="223"/>
      <c r="BJ44" s="224"/>
      <c r="BK44" s="14"/>
      <c r="BL44" s="222"/>
      <c r="BM44" s="223"/>
      <c r="BN44" s="223"/>
      <c r="BO44" s="223"/>
      <c r="BP44" s="223"/>
      <c r="BQ44" s="223"/>
      <c r="BR44" s="224"/>
      <c r="BS44" s="14"/>
      <c r="BT44" s="222"/>
      <c r="BU44" s="223"/>
      <c r="BV44" s="223"/>
      <c r="BW44" s="223"/>
      <c r="BX44" s="223"/>
      <c r="BY44" s="223"/>
      <c r="BZ44" s="224"/>
      <c r="CA44" s="14"/>
      <c r="CB44" s="222"/>
      <c r="CC44" s="223"/>
      <c r="CD44" s="223"/>
      <c r="CE44" s="223"/>
      <c r="CF44" s="223"/>
      <c r="CG44" s="223"/>
      <c r="CH44" s="224"/>
      <c r="CI44" s="14"/>
      <c r="CJ44" s="222"/>
      <c r="CK44" s="223"/>
      <c r="CL44" s="223"/>
      <c r="CM44" s="223"/>
      <c r="CN44" s="223"/>
      <c r="CO44" s="223"/>
      <c r="CP44" s="224"/>
      <c r="CQ44" s="14"/>
      <c r="CR44" s="222"/>
      <c r="CS44" s="223"/>
      <c r="CT44" s="223"/>
      <c r="CU44" s="223"/>
      <c r="CV44" s="223"/>
      <c r="CW44" s="223"/>
      <c r="CX44" s="224"/>
      <c r="CY44" s="14"/>
      <c r="CZ44" s="222"/>
      <c r="DA44" s="223"/>
      <c r="DB44" s="223"/>
      <c r="DC44" s="223"/>
      <c r="DD44" s="223"/>
      <c r="DE44" s="523"/>
      <c r="DF44" s="523"/>
      <c r="DG44" s="523"/>
      <c r="DH44" s="523"/>
      <c r="DI44" s="206"/>
    </row>
    <row r="45" spans="1:113" ht="14.1" customHeight="1">
      <c r="A45" s="332"/>
      <c r="B45" s="347" t="s">
        <v>442</v>
      </c>
      <c r="C45" s="10"/>
      <c r="D45" s="323"/>
      <c r="E45" s="282"/>
      <c r="F45" s="282"/>
      <c r="G45" s="282"/>
      <c r="H45" s="338"/>
      <c r="I45" s="10"/>
      <c r="J45" s="323"/>
      <c r="K45" s="282"/>
      <c r="L45" s="282"/>
      <c r="M45" s="282"/>
      <c r="N45" s="279"/>
      <c r="O45" s="10"/>
      <c r="P45" s="323"/>
      <c r="Q45" s="282"/>
      <c r="R45" s="282"/>
      <c r="S45" s="282"/>
      <c r="T45" s="282"/>
      <c r="U45" s="282"/>
      <c r="V45" s="279"/>
      <c r="W45" s="10"/>
      <c r="X45" s="323"/>
      <c r="Y45" s="282"/>
      <c r="Z45" s="282"/>
      <c r="AA45" s="282"/>
      <c r="AB45" s="282"/>
      <c r="AC45" s="282"/>
      <c r="AD45" s="279"/>
      <c r="AE45" s="10"/>
      <c r="AF45" s="323"/>
      <c r="AG45" s="282"/>
      <c r="AH45" s="282"/>
      <c r="AI45" s="282"/>
      <c r="AJ45" s="282"/>
      <c r="AK45" s="282"/>
      <c r="AL45" s="279"/>
      <c r="AM45" s="10"/>
      <c r="AN45" s="323"/>
      <c r="AO45" s="282"/>
      <c r="AP45" s="282"/>
      <c r="AQ45" s="282"/>
      <c r="AR45" s="282"/>
      <c r="AS45" s="282"/>
      <c r="AT45" s="279"/>
      <c r="AU45" s="10"/>
      <c r="AV45" s="323"/>
      <c r="AW45" s="282"/>
      <c r="AX45" s="282"/>
      <c r="AY45" s="282"/>
      <c r="AZ45" s="282"/>
      <c r="BA45" s="282"/>
      <c r="BB45" s="279"/>
      <c r="BC45" s="10"/>
      <c r="BD45" s="323"/>
      <c r="BE45" s="282"/>
      <c r="BF45" s="282"/>
      <c r="BG45" s="282"/>
      <c r="BH45" s="282"/>
      <c r="BI45" s="282"/>
      <c r="BJ45" s="279"/>
      <c r="BK45" s="10"/>
      <c r="BL45" s="323"/>
      <c r="BM45" s="282"/>
      <c r="BN45" s="282"/>
      <c r="BO45" s="282"/>
      <c r="BP45" s="282"/>
      <c r="BQ45" s="282"/>
      <c r="BR45" s="279"/>
      <c r="BS45" s="10"/>
      <c r="BT45" s="323"/>
      <c r="BU45" s="282"/>
      <c r="BV45" s="282"/>
      <c r="BW45" s="282"/>
      <c r="BX45" s="282"/>
      <c r="BY45" s="282"/>
      <c r="BZ45" s="279"/>
      <c r="CA45" s="10"/>
      <c r="CB45" s="323"/>
      <c r="CC45" s="282"/>
      <c r="CD45" s="282"/>
      <c r="CE45" s="282"/>
      <c r="CF45" s="282"/>
      <c r="CG45" s="282"/>
      <c r="CH45" s="279"/>
      <c r="CI45" s="10"/>
      <c r="CJ45" s="323"/>
      <c r="CK45" s="282"/>
      <c r="CL45" s="282"/>
      <c r="CM45" s="282"/>
      <c r="CN45" s="282"/>
      <c r="CO45" s="282"/>
      <c r="CP45" s="279"/>
      <c r="CQ45" s="10"/>
      <c r="CR45" s="323"/>
      <c r="CS45" s="282"/>
      <c r="CT45" s="282"/>
      <c r="CU45" s="282"/>
      <c r="CV45" s="282"/>
      <c r="CW45" s="282"/>
      <c r="CX45" s="338"/>
      <c r="CY45" s="10"/>
      <c r="CZ45" s="323"/>
      <c r="DA45" s="282"/>
      <c r="DB45" s="282"/>
      <c r="DC45" s="282"/>
      <c r="DD45" s="282"/>
      <c r="DE45" s="524"/>
      <c r="DF45" s="524"/>
      <c r="DG45" s="524"/>
      <c r="DH45" s="524"/>
      <c r="DI45" s="287"/>
    </row>
    <row r="46" spans="1:113" ht="14.1" customHeight="1">
      <c r="A46" s="210"/>
      <c r="B46" s="345" t="s">
        <v>443</v>
      </c>
      <c r="C46" s="10"/>
      <c r="D46" s="324"/>
      <c r="E46" s="25"/>
      <c r="F46" s="25"/>
      <c r="G46" s="25"/>
      <c r="H46" s="339"/>
      <c r="I46" s="10"/>
      <c r="J46" s="324"/>
      <c r="K46" s="25"/>
      <c r="L46" s="25"/>
      <c r="M46" s="25"/>
      <c r="N46" s="339"/>
      <c r="O46" s="10"/>
      <c r="P46" s="324"/>
      <c r="Q46" s="25"/>
      <c r="R46" s="25"/>
      <c r="S46" s="25"/>
      <c r="T46" s="25"/>
      <c r="U46" s="25"/>
      <c r="V46" s="339"/>
      <c r="W46" s="10"/>
      <c r="X46" s="328"/>
      <c r="Y46" s="25"/>
      <c r="Z46" s="25"/>
      <c r="AA46" s="25"/>
      <c r="AB46" s="25"/>
      <c r="AC46" s="25"/>
      <c r="AD46" s="280"/>
      <c r="AE46" s="10"/>
      <c r="AF46" s="328"/>
      <c r="AG46" s="25"/>
      <c r="AH46" s="25"/>
      <c r="AI46" s="25"/>
      <c r="AJ46" s="25"/>
      <c r="AK46" s="25"/>
      <c r="AL46" s="280"/>
      <c r="AM46" s="10"/>
      <c r="AN46" s="581"/>
      <c r="AO46" s="25"/>
      <c r="AP46" s="25"/>
      <c r="AQ46" s="25"/>
      <c r="AR46" s="25"/>
      <c r="AS46" s="25"/>
      <c r="AT46" s="280"/>
      <c r="AU46" s="10"/>
      <c r="AV46" s="581"/>
      <c r="AW46" s="25"/>
      <c r="AX46" s="25"/>
      <c r="AY46" s="25"/>
      <c r="AZ46" s="25"/>
      <c r="BA46" s="25"/>
      <c r="BB46" s="280"/>
      <c r="BC46" s="10"/>
      <c r="BD46" s="324"/>
      <c r="BE46" s="25"/>
      <c r="BF46" s="25"/>
      <c r="BG46" s="25"/>
      <c r="BH46" s="25"/>
      <c r="BI46" s="25"/>
      <c r="BJ46" s="280"/>
      <c r="BK46" s="10"/>
      <c r="BL46" s="324"/>
      <c r="BM46" s="25"/>
      <c r="BN46" s="25"/>
      <c r="BO46" s="25"/>
      <c r="BP46" s="25"/>
      <c r="BQ46" s="25"/>
      <c r="BR46" s="280"/>
      <c r="BS46" s="10"/>
      <c r="BT46" s="324"/>
      <c r="BU46" s="25"/>
      <c r="BV46" s="25"/>
      <c r="BW46" s="25"/>
      <c r="BX46" s="25"/>
      <c r="BY46" s="25"/>
      <c r="BZ46" s="280"/>
      <c r="CA46" s="10"/>
      <c r="CB46" s="324"/>
      <c r="CC46" s="25"/>
      <c r="CD46" s="25"/>
      <c r="CE46" s="25"/>
      <c r="CF46" s="25"/>
      <c r="CG46" s="25"/>
      <c r="CH46" s="280"/>
      <c r="CI46" s="10"/>
      <c r="CJ46" s="324"/>
      <c r="CK46" s="25"/>
      <c r="CL46" s="25"/>
      <c r="CM46" s="25"/>
      <c r="CN46" s="25"/>
      <c r="CO46" s="25"/>
      <c r="CP46" s="280"/>
      <c r="CQ46" s="10"/>
      <c r="CR46" s="324"/>
      <c r="CS46" s="25"/>
      <c r="CT46" s="25"/>
      <c r="CU46" s="25"/>
      <c r="CV46" s="25"/>
      <c r="CW46" s="25"/>
      <c r="CX46" s="339"/>
      <c r="CY46" s="10"/>
      <c r="CZ46" s="324"/>
      <c r="DA46" s="25"/>
      <c r="DB46" s="25"/>
      <c r="DC46" s="25"/>
      <c r="DD46" s="25"/>
      <c r="DE46" s="525"/>
      <c r="DF46" s="525"/>
      <c r="DG46" s="525"/>
      <c r="DH46" s="525"/>
      <c r="DI46" s="287"/>
    </row>
    <row r="47" spans="1:113" ht="14.1" customHeight="1">
      <c r="A47" s="210"/>
      <c r="B47" s="345" t="s">
        <v>444</v>
      </c>
      <c r="C47" s="10"/>
      <c r="D47" s="324"/>
      <c r="E47" s="25"/>
      <c r="F47" s="25"/>
      <c r="G47" s="25"/>
      <c r="H47" s="339"/>
      <c r="I47" s="10"/>
      <c r="J47" s="324"/>
      <c r="K47" s="25"/>
      <c r="L47" s="25"/>
      <c r="M47" s="25"/>
      <c r="N47" s="339"/>
      <c r="O47" s="10"/>
      <c r="P47" s="324"/>
      <c r="Q47" s="25"/>
      <c r="R47" s="25"/>
      <c r="S47" s="25"/>
      <c r="T47" s="25"/>
      <c r="U47" s="25"/>
      <c r="V47" s="339"/>
      <c r="W47" s="10"/>
      <c r="X47" s="328"/>
      <c r="Y47" s="25"/>
      <c r="Z47" s="25"/>
      <c r="AA47" s="25"/>
      <c r="AB47" s="25"/>
      <c r="AC47" s="25"/>
      <c r="AD47" s="280"/>
      <c r="AE47" s="10"/>
      <c r="AF47" s="328"/>
      <c r="AG47" s="25"/>
      <c r="AH47" s="25"/>
      <c r="AI47" s="25"/>
      <c r="AJ47" s="25"/>
      <c r="AK47" s="25"/>
      <c r="AL47" s="280"/>
      <c r="AM47" s="10"/>
      <c r="AN47" s="581"/>
      <c r="AO47" s="25"/>
      <c r="AP47" s="25"/>
      <c r="AQ47" s="25"/>
      <c r="AR47" s="25"/>
      <c r="AS47" s="25"/>
      <c r="AT47" s="280"/>
      <c r="AU47" s="10"/>
      <c r="AV47" s="581"/>
      <c r="AW47" s="25"/>
      <c r="AX47" s="25"/>
      <c r="AY47" s="25"/>
      <c r="AZ47" s="25"/>
      <c r="BA47" s="25"/>
      <c r="BB47" s="280"/>
      <c r="BC47" s="10"/>
      <c r="BD47" s="324"/>
      <c r="BE47" s="25"/>
      <c r="BF47" s="25"/>
      <c r="BG47" s="25"/>
      <c r="BH47" s="25"/>
      <c r="BI47" s="25"/>
      <c r="BJ47" s="280"/>
      <c r="BK47" s="10"/>
      <c r="BL47" s="324"/>
      <c r="BM47" s="25"/>
      <c r="BN47" s="25"/>
      <c r="BO47" s="25"/>
      <c r="BP47" s="25"/>
      <c r="BQ47" s="25"/>
      <c r="BR47" s="280"/>
      <c r="BS47" s="10"/>
      <c r="BT47" s="324"/>
      <c r="BU47" s="25"/>
      <c r="BV47" s="25"/>
      <c r="BW47" s="25"/>
      <c r="BX47" s="25"/>
      <c r="BY47" s="25"/>
      <c r="BZ47" s="280"/>
      <c r="CA47" s="10"/>
      <c r="CB47" s="324"/>
      <c r="CC47" s="25"/>
      <c r="CD47" s="25"/>
      <c r="CE47" s="25"/>
      <c r="CF47" s="25"/>
      <c r="CG47" s="25"/>
      <c r="CH47" s="280"/>
      <c r="CI47" s="10"/>
      <c r="CJ47" s="324"/>
      <c r="CK47" s="25"/>
      <c r="CL47" s="25"/>
      <c r="CM47" s="25"/>
      <c r="CN47" s="25"/>
      <c r="CO47" s="25"/>
      <c r="CP47" s="280"/>
      <c r="CQ47" s="10"/>
      <c r="CR47" s="324"/>
      <c r="CS47" s="25"/>
      <c r="CT47" s="25"/>
      <c r="CU47" s="25"/>
      <c r="CV47" s="25"/>
      <c r="CW47" s="25"/>
      <c r="CX47" s="339"/>
      <c r="CY47" s="10"/>
      <c r="CZ47" s="324"/>
      <c r="DA47" s="25"/>
      <c r="DB47" s="25"/>
      <c r="DC47" s="25"/>
      <c r="DD47" s="25"/>
      <c r="DE47" s="525"/>
      <c r="DF47" s="525"/>
      <c r="DG47" s="525"/>
      <c r="DH47" s="525"/>
      <c r="DI47" s="287"/>
    </row>
    <row r="48" spans="1:113" ht="14.1" customHeight="1">
      <c r="A48" s="210"/>
      <c r="B48" s="345" t="s">
        <v>445</v>
      </c>
      <c r="C48" s="10"/>
      <c r="D48" s="324"/>
      <c r="E48" s="25"/>
      <c r="F48" s="25"/>
      <c r="G48" s="25"/>
      <c r="H48" s="339"/>
      <c r="I48" s="10"/>
      <c r="J48" s="324"/>
      <c r="K48" s="25"/>
      <c r="L48" s="25"/>
      <c r="M48" s="25"/>
      <c r="N48" s="339"/>
      <c r="O48" s="10"/>
      <c r="P48" s="324"/>
      <c r="Q48" s="25"/>
      <c r="R48" s="25"/>
      <c r="S48" s="25"/>
      <c r="T48" s="25"/>
      <c r="U48" s="25"/>
      <c r="V48" s="339"/>
      <c r="W48" s="10"/>
      <c r="X48" s="328"/>
      <c r="Y48" s="25"/>
      <c r="Z48" s="25"/>
      <c r="AA48" s="25"/>
      <c r="AB48" s="25"/>
      <c r="AC48" s="25"/>
      <c r="AD48" s="280"/>
      <c r="AE48" s="10"/>
      <c r="AF48" s="328"/>
      <c r="AG48" s="25"/>
      <c r="AH48" s="25"/>
      <c r="AI48" s="25"/>
      <c r="AJ48" s="25"/>
      <c r="AK48" s="25"/>
      <c r="AL48" s="280"/>
      <c r="AM48" s="10"/>
      <c r="AN48" s="581"/>
      <c r="AO48" s="25"/>
      <c r="AP48" s="25"/>
      <c r="AQ48" s="25"/>
      <c r="AR48" s="25"/>
      <c r="AS48" s="25"/>
      <c r="AT48" s="280"/>
      <c r="AU48" s="10"/>
      <c r="AV48" s="581"/>
      <c r="AW48" s="25"/>
      <c r="AX48" s="25"/>
      <c r="AY48" s="25"/>
      <c r="AZ48" s="25"/>
      <c r="BA48" s="25"/>
      <c r="BB48" s="280"/>
      <c r="BC48" s="10"/>
      <c r="BD48" s="324"/>
      <c r="BE48" s="25"/>
      <c r="BF48" s="25"/>
      <c r="BG48" s="25"/>
      <c r="BH48" s="25"/>
      <c r="BI48" s="25"/>
      <c r="BJ48" s="280"/>
      <c r="BK48" s="10"/>
      <c r="BL48" s="324"/>
      <c r="BM48" s="25"/>
      <c r="BN48" s="25"/>
      <c r="BO48" s="25"/>
      <c r="BP48" s="25"/>
      <c r="BQ48" s="25"/>
      <c r="BR48" s="280"/>
      <c r="BS48" s="10"/>
      <c r="BT48" s="324"/>
      <c r="BU48" s="25"/>
      <c r="BV48" s="25"/>
      <c r="BW48" s="25"/>
      <c r="BX48" s="25"/>
      <c r="BY48" s="25"/>
      <c r="BZ48" s="280"/>
      <c r="CA48" s="10"/>
      <c r="CB48" s="324"/>
      <c r="CC48" s="25"/>
      <c r="CD48" s="25"/>
      <c r="CE48" s="25"/>
      <c r="CF48" s="25"/>
      <c r="CG48" s="25"/>
      <c r="CH48" s="280"/>
      <c r="CI48" s="10"/>
      <c r="CJ48" s="324"/>
      <c r="CK48" s="25"/>
      <c r="CL48" s="25"/>
      <c r="CM48" s="25"/>
      <c r="CN48" s="25"/>
      <c r="CO48" s="25"/>
      <c r="CP48" s="280"/>
      <c r="CQ48" s="10"/>
      <c r="CR48" s="324"/>
      <c r="CS48" s="25"/>
      <c r="CT48" s="25"/>
      <c r="CU48" s="25"/>
      <c r="CV48" s="25"/>
      <c r="CW48" s="25"/>
      <c r="CX48" s="339"/>
      <c r="CY48" s="10"/>
      <c r="CZ48" s="324"/>
      <c r="DA48" s="25"/>
      <c r="DB48" s="25"/>
      <c r="DC48" s="25"/>
      <c r="DD48" s="25"/>
      <c r="DE48" s="525"/>
      <c r="DF48" s="525"/>
      <c r="DG48" s="525"/>
      <c r="DH48" s="525"/>
      <c r="DI48" s="287"/>
    </row>
    <row r="49" spans="1:113" ht="4.5" customHeight="1">
      <c r="A49" s="333"/>
      <c r="B49" s="211"/>
      <c r="C49" s="10"/>
      <c r="D49" s="227"/>
      <c r="E49" s="228"/>
      <c r="F49" s="228"/>
      <c r="G49" s="228"/>
      <c r="H49" s="341"/>
      <c r="I49" s="10"/>
      <c r="J49" s="227"/>
      <c r="K49" s="228"/>
      <c r="L49" s="228"/>
      <c r="M49" s="228"/>
      <c r="N49" s="341"/>
      <c r="O49" s="10"/>
      <c r="P49" s="227"/>
      <c r="Q49" s="228"/>
      <c r="R49" s="228"/>
      <c r="S49" s="228"/>
      <c r="T49" s="228"/>
      <c r="U49" s="228"/>
      <c r="V49" s="341"/>
      <c r="W49" s="10"/>
      <c r="X49" s="227"/>
      <c r="Y49" s="228"/>
      <c r="Z49" s="228"/>
      <c r="AA49" s="228"/>
      <c r="AB49" s="228"/>
      <c r="AC49" s="228"/>
      <c r="AD49" s="341"/>
      <c r="AE49" s="10"/>
      <c r="AF49" s="227"/>
      <c r="AG49" s="228"/>
      <c r="AH49" s="228"/>
      <c r="AI49" s="228"/>
      <c r="AJ49" s="228"/>
      <c r="AK49" s="228"/>
      <c r="AL49" s="341"/>
      <c r="AM49" s="10"/>
      <c r="AN49" s="227"/>
      <c r="AO49" s="228"/>
      <c r="AP49" s="228"/>
      <c r="AQ49" s="228"/>
      <c r="AR49" s="228"/>
      <c r="AS49" s="228"/>
      <c r="AT49" s="341"/>
      <c r="AU49" s="10"/>
      <c r="AV49" s="227"/>
      <c r="AW49" s="228"/>
      <c r="AX49" s="228"/>
      <c r="AY49" s="228"/>
      <c r="AZ49" s="228"/>
      <c r="BA49" s="228"/>
      <c r="BB49" s="341"/>
      <c r="BC49" s="10"/>
      <c r="BD49" s="227"/>
      <c r="BE49" s="228"/>
      <c r="BF49" s="228"/>
      <c r="BG49" s="228"/>
      <c r="BH49" s="228"/>
      <c r="BI49" s="228"/>
      <c r="BJ49" s="341"/>
      <c r="BK49" s="10"/>
      <c r="BL49" s="227"/>
      <c r="BM49" s="228"/>
      <c r="BN49" s="228"/>
      <c r="BO49" s="228"/>
      <c r="BP49" s="228"/>
      <c r="BQ49" s="228"/>
      <c r="BR49" s="341"/>
      <c r="BS49" s="10"/>
      <c r="BT49" s="227"/>
      <c r="BU49" s="228"/>
      <c r="BV49" s="228"/>
      <c r="BW49" s="228"/>
      <c r="BX49" s="228"/>
      <c r="BY49" s="228"/>
      <c r="BZ49" s="341"/>
      <c r="CA49" s="10"/>
      <c r="CB49" s="227"/>
      <c r="CC49" s="228"/>
      <c r="CD49" s="228"/>
      <c r="CE49" s="228"/>
      <c r="CF49" s="228"/>
      <c r="CG49" s="228"/>
      <c r="CH49" s="341"/>
      <c r="CI49" s="10"/>
      <c r="CJ49" s="227"/>
      <c r="CK49" s="228"/>
      <c r="CL49" s="228"/>
      <c r="CM49" s="228"/>
      <c r="CN49" s="228"/>
      <c r="CO49" s="228"/>
      <c r="CP49" s="341"/>
      <c r="CQ49" s="10"/>
      <c r="CR49" s="227"/>
      <c r="CS49" s="228"/>
      <c r="CT49" s="228"/>
      <c r="CU49" s="228"/>
      <c r="CV49" s="228"/>
      <c r="CW49" s="228"/>
      <c r="CX49" s="341"/>
      <c r="CY49" s="10"/>
      <c r="CZ49" s="227"/>
      <c r="DA49" s="228"/>
      <c r="DB49" s="228"/>
      <c r="DC49" s="228"/>
      <c r="DD49" s="228"/>
      <c r="DE49" s="526"/>
      <c r="DF49" s="526"/>
      <c r="DG49" s="526"/>
      <c r="DH49" s="526"/>
      <c r="DI49" s="287"/>
    </row>
    <row r="50" spans="1:113" s="3" customFormat="1" ht="14.1" customHeight="1">
      <c r="A50" s="199" t="s">
        <v>476</v>
      </c>
      <c r="B50" s="303"/>
      <c r="C50" s="14"/>
      <c r="D50" s="222"/>
      <c r="E50" s="223"/>
      <c r="F50" s="223"/>
      <c r="G50" s="223"/>
      <c r="H50" s="224"/>
      <c r="I50" s="14"/>
      <c r="J50" s="222"/>
      <c r="K50" s="223"/>
      <c r="L50" s="223"/>
      <c r="M50" s="223"/>
      <c r="N50" s="224"/>
      <c r="O50" s="14"/>
      <c r="P50" s="222"/>
      <c r="Q50" s="223"/>
      <c r="R50" s="223"/>
      <c r="S50" s="223"/>
      <c r="T50" s="223"/>
      <c r="U50" s="223"/>
      <c r="V50" s="224"/>
      <c r="W50" s="14"/>
      <c r="X50" s="222"/>
      <c r="Y50" s="223"/>
      <c r="Z50" s="223"/>
      <c r="AA50" s="223"/>
      <c r="AB50" s="223"/>
      <c r="AC50" s="223"/>
      <c r="AD50" s="224"/>
      <c r="AE50" s="14"/>
      <c r="AF50" s="222"/>
      <c r="AG50" s="223"/>
      <c r="AH50" s="223"/>
      <c r="AI50" s="223"/>
      <c r="AJ50" s="223"/>
      <c r="AK50" s="223"/>
      <c r="AL50" s="224"/>
      <c r="AM50" s="14"/>
      <c r="AN50" s="222"/>
      <c r="AO50" s="223"/>
      <c r="AP50" s="223"/>
      <c r="AQ50" s="223"/>
      <c r="AR50" s="223"/>
      <c r="AS50" s="223"/>
      <c r="AT50" s="224"/>
      <c r="AU50" s="14"/>
      <c r="AV50" s="222"/>
      <c r="AW50" s="223"/>
      <c r="AX50" s="223"/>
      <c r="AY50" s="223"/>
      <c r="AZ50" s="223"/>
      <c r="BA50" s="223"/>
      <c r="BB50" s="224"/>
      <c r="BC50" s="14"/>
      <c r="BD50" s="222"/>
      <c r="BE50" s="223"/>
      <c r="BF50" s="223"/>
      <c r="BG50" s="223"/>
      <c r="BH50" s="223"/>
      <c r="BI50" s="223"/>
      <c r="BJ50" s="224"/>
      <c r="BK50" s="14"/>
      <c r="BL50" s="222"/>
      <c r="BM50" s="223"/>
      <c r="BN50" s="223"/>
      <c r="BO50" s="223"/>
      <c r="BP50" s="223"/>
      <c r="BQ50" s="223"/>
      <c r="BR50" s="224"/>
      <c r="BS50" s="14"/>
      <c r="BT50" s="222"/>
      <c r="BU50" s="223"/>
      <c r="BV50" s="223"/>
      <c r="BW50" s="223"/>
      <c r="BX50" s="223"/>
      <c r="BY50" s="223"/>
      <c r="BZ50" s="224"/>
      <c r="CA50" s="14"/>
      <c r="CB50" s="222"/>
      <c r="CC50" s="223"/>
      <c r="CD50" s="223"/>
      <c r="CE50" s="223"/>
      <c r="CF50" s="223"/>
      <c r="CG50" s="223"/>
      <c r="CH50" s="224"/>
      <c r="CI50" s="14"/>
      <c r="CJ50" s="222"/>
      <c r="CK50" s="223"/>
      <c r="CL50" s="223"/>
      <c r="CM50" s="223"/>
      <c r="CN50" s="223"/>
      <c r="CO50" s="223"/>
      <c r="CP50" s="224"/>
      <c r="CQ50" s="14"/>
      <c r="CR50" s="222"/>
      <c r="CS50" s="223"/>
      <c r="CT50" s="223"/>
      <c r="CU50" s="223"/>
      <c r="CV50" s="223"/>
      <c r="CW50" s="223"/>
      <c r="CX50" s="224"/>
      <c r="CY50" s="14"/>
      <c r="CZ50" s="622"/>
      <c r="DA50" s="223"/>
      <c r="DB50" s="223"/>
      <c r="DC50" s="223"/>
      <c r="DD50" s="223"/>
      <c r="DE50" s="523"/>
      <c r="DF50" s="523"/>
      <c r="DG50" s="523"/>
      <c r="DH50" s="523"/>
      <c r="DI50" s="206"/>
    </row>
    <row r="51" spans="1:113" ht="14.1" customHeight="1">
      <c r="A51" s="332"/>
      <c r="B51" s="344" t="s">
        <v>477</v>
      </c>
      <c r="C51" s="30"/>
      <c r="D51" s="351"/>
      <c r="E51" s="352"/>
      <c r="F51" s="352"/>
      <c r="G51" s="352"/>
      <c r="H51" s="353"/>
      <c r="I51" s="30"/>
      <c r="J51" s="351"/>
      <c r="K51" s="352"/>
      <c r="L51" s="352"/>
      <c r="M51" s="352"/>
      <c r="N51" s="353"/>
      <c r="O51" s="30"/>
      <c r="P51" s="351"/>
      <c r="Q51" s="352"/>
      <c r="R51" s="352"/>
      <c r="S51" s="352"/>
      <c r="T51" s="352"/>
      <c r="U51" s="352"/>
      <c r="V51" s="353"/>
      <c r="W51" s="30"/>
      <c r="X51" s="351"/>
      <c r="Y51" s="352"/>
      <c r="Z51" s="352"/>
      <c r="AA51" s="352"/>
      <c r="AB51" s="352"/>
      <c r="AC51" s="352"/>
      <c r="AD51" s="353"/>
      <c r="AE51" s="30"/>
      <c r="AF51" s="351"/>
      <c r="AG51" s="352"/>
      <c r="AH51" s="352"/>
      <c r="AI51" s="352"/>
      <c r="AJ51" s="352"/>
      <c r="AK51" s="352"/>
      <c r="AL51" s="353"/>
      <c r="AM51" s="30"/>
      <c r="AN51" s="351"/>
      <c r="AO51" s="352"/>
      <c r="AP51" s="352"/>
      <c r="AQ51" s="352"/>
      <c r="AR51" s="352"/>
      <c r="AS51" s="352"/>
      <c r="AT51" s="353"/>
      <c r="AU51" s="30"/>
      <c r="AV51" s="351"/>
      <c r="AW51" s="352"/>
      <c r="AX51" s="352"/>
      <c r="AY51" s="352"/>
      <c r="AZ51" s="352"/>
      <c r="BA51" s="352"/>
      <c r="BB51" s="353"/>
      <c r="BC51" s="30"/>
      <c r="BD51" s="351"/>
      <c r="BE51" s="352"/>
      <c r="BF51" s="352"/>
      <c r="BG51" s="352"/>
      <c r="BH51" s="352"/>
      <c r="BI51" s="352"/>
      <c r="BJ51" s="353"/>
      <c r="BK51" s="30"/>
      <c r="BL51" s="351"/>
      <c r="BM51" s="352"/>
      <c r="BN51" s="352"/>
      <c r="BO51" s="352"/>
      <c r="BP51" s="352"/>
      <c r="BQ51" s="352"/>
      <c r="BR51" s="353"/>
      <c r="BS51" s="30"/>
      <c r="BT51" s="351"/>
      <c r="BU51" s="352"/>
      <c r="BV51" s="352"/>
      <c r="BW51" s="352"/>
      <c r="BX51" s="352"/>
      <c r="BY51" s="352"/>
      <c r="BZ51" s="353"/>
      <c r="CA51" s="30"/>
      <c r="CB51" s="351"/>
      <c r="CC51" s="352"/>
      <c r="CD51" s="352"/>
      <c r="CE51" s="352"/>
      <c r="CF51" s="352"/>
      <c r="CG51" s="352"/>
      <c r="CH51" s="353"/>
      <c r="CI51" s="30"/>
      <c r="CJ51" s="351"/>
      <c r="CK51" s="352"/>
      <c r="CL51" s="352"/>
      <c r="CM51" s="352"/>
      <c r="CN51" s="352"/>
      <c r="CO51" s="352"/>
      <c r="CP51" s="353"/>
      <c r="CQ51" s="30"/>
      <c r="CR51" s="351"/>
      <c r="CS51" s="352"/>
      <c r="CT51" s="352"/>
      <c r="CU51" s="352"/>
      <c r="CV51" s="352"/>
      <c r="CW51" s="352"/>
      <c r="CX51" s="353"/>
      <c r="CY51" s="30"/>
      <c r="CZ51" s="351"/>
      <c r="DA51" s="352"/>
      <c r="DB51" s="352"/>
      <c r="DC51" s="352"/>
      <c r="DD51" s="352"/>
      <c r="DE51" s="528"/>
      <c r="DF51" s="528"/>
      <c r="DG51" s="528"/>
      <c r="DH51" s="528"/>
      <c r="DI51" s="287"/>
    </row>
    <row r="52" spans="1:113" ht="14.1" customHeight="1">
      <c r="A52" s="210"/>
      <c r="B52" s="345" t="s">
        <v>478</v>
      </c>
      <c r="C52" s="10"/>
      <c r="D52" s="324"/>
      <c r="E52" s="25"/>
      <c r="F52" s="25"/>
      <c r="G52" s="25"/>
      <c r="H52" s="269"/>
      <c r="I52" s="10"/>
      <c r="J52" s="324"/>
      <c r="K52" s="25"/>
      <c r="L52" s="25"/>
      <c r="M52" s="25"/>
      <c r="N52" s="269"/>
      <c r="O52" s="10"/>
      <c r="P52" s="324"/>
      <c r="Q52" s="25"/>
      <c r="R52" s="25"/>
      <c r="S52" s="25"/>
      <c r="T52" s="25"/>
      <c r="U52" s="25"/>
      <c r="V52" s="269"/>
      <c r="W52" s="10"/>
      <c r="X52" s="324"/>
      <c r="Y52" s="25"/>
      <c r="Z52" s="25"/>
      <c r="AA52" s="25"/>
      <c r="AB52" s="25"/>
      <c r="AC52" s="25"/>
      <c r="AD52" s="269"/>
      <c r="AE52" s="10"/>
      <c r="AF52" s="324"/>
      <c r="AG52" s="25"/>
      <c r="AH52" s="25"/>
      <c r="AI52" s="25"/>
      <c r="AJ52" s="25"/>
      <c r="AK52" s="25"/>
      <c r="AL52" s="269"/>
      <c r="AM52" s="10"/>
      <c r="AN52" s="324"/>
      <c r="AO52" s="25"/>
      <c r="AP52" s="25"/>
      <c r="AQ52" s="25"/>
      <c r="AR52" s="25"/>
      <c r="AS52" s="25"/>
      <c r="AT52" s="269"/>
      <c r="AU52" s="10"/>
      <c r="AV52" s="324"/>
      <c r="AW52" s="25"/>
      <c r="AX52" s="25"/>
      <c r="AY52" s="25"/>
      <c r="AZ52" s="25"/>
      <c r="BA52" s="25"/>
      <c r="BB52" s="269"/>
      <c r="BC52" s="10"/>
      <c r="BD52" s="324"/>
      <c r="BE52" s="25"/>
      <c r="BF52" s="25"/>
      <c r="BG52" s="25"/>
      <c r="BH52" s="25"/>
      <c r="BI52" s="25"/>
      <c r="BJ52" s="269"/>
      <c r="BK52" s="10"/>
      <c r="BL52" s="324"/>
      <c r="BM52" s="25"/>
      <c r="BN52" s="25"/>
      <c r="BO52" s="25"/>
      <c r="BP52" s="25"/>
      <c r="BQ52" s="25"/>
      <c r="BR52" s="269"/>
      <c r="BS52" s="10"/>
      <c r="BT52" s="324"/>
      <c r="BU52" s="25"/>
      <c r="BV52" s="25"/>
      <c r="BW52" s="25"/>
      <c r="BX52" s="25"/>
      <c r="BY52" s="25"/>
      <c r="BZ52" s="269"/>
      <c r="CA52" s="10"/>
      <c r="CB52" s="324"/>
      <c r="CC52" s="25"/>
      <c r="CD52" s="25"/>
      <c r="CE52" s="25"/>
      <c r="CF52" s="25"/>
      <c r="CG52" s="25"/>
      <c r="CH52" s="269"/>
      <c r="CI52" s="10"/>
      <c r="CJ52" s="324"/>
      <c r="CK52" s="25"/>
      <c r="CL52" s="25"/>
      <c r="CM52" s="25"/>
      <c r="CN52" s="25"/>
      <c r="CO52" s="25"/>
      <c r="CP52" s="269"/>
      <c r="CQ52" s="10"/>
      <c r="CR52" s="324"/>
      <c r="CS52" s="25"/>
      <c r="CT52" s="25"/>
      <c r="CU52" s="25"/>
      <c r="CV52" s="25"/>
      <c r="CW52" s="25"/>
      <c r="CX52" s="269"/>
      <c r="CY52" s="10"/>
      <c r="CZ52" s="324"/>
      <c r="DA52" s="25"/>
      <c r="DB52" s="25"/>
      <c r="DC52" s="25"/>
      <c r="DD52" s="25"/>
      <c r="DE52" s="8"/>
      <c r="DF52" s="8"/>
      <c r="DG52" s="8"/>
      <c r="DH52" s="8"/>
      <c r="DI52" s="287"/>
    </row>
    <row r="53" spans="1:113" ht="14.1" customHeight="1">
      <c r="A53" s="210"/>
      <c r="B53" s="345" t="s">
        <v>273</v>
      </c>
      <c r="C53" s="10"/>
      <c r="D53" s="324"/>
      <c r="E53" s="25"/>
      <c r="F53" s="25"/>
      <c r="G53" s="25"/>
      <c r="H53" s="269"/>
      <c r="I53" s="10"/>
      <c r="J53" s="324"/>
      <c r="K53" s="25"/>
      <c r="L53" s="25"/>
      <c r="M53" s="25"/>
      <c r="N53" s="269"/>
      <c r="O53" s="10"/>
      <c r="P53" s="324"/>
      <c r="Q53" s="25"/>
      <c r="R53" s="25"/>
      <c r="S53" s="25"/>
      <c r="T53" s="25"/>
      <c r="U53" s="25"/>
      <c r="V53" s="269"/>
      <c r="W53" s="10"/>
      <c r="X53" s="324"/>
      <c r="Y53" s="25"/>
      <c r="Z53" s="25"/>
      <c r="AA53" s="25"/>
      <c r="AB53" s="25"/>
      <c r="AC53" s="25"/>
      <c r="AD53" s="269"/>
      <c r="AE53" s="10"/>
      <c r="AF53" s="324"/>
      <c r="AG53" s="25"/>
      <c r="AH53" s="25"/>
      <c r="AI53" s="25"/>
      <c r="AJ53" s="25"/>
      <c r="AK53" s="25"/>
      <c r="AL53" s="269"/>
      <c r="AM53" s="10"/>
      <c r="AN53" s="324"/>
      <c r="AO53" s="25"/>
      <c r="AP53" s="25"/>
      <c r="AQ53" s="25"/>
      <c r="AR53" s="25"/>
      <c r="AS53" s="25"/>
      <c r="AT53" s="269"/>
      <c r="AU53" s="10"/>
      <c r="AV53" s="324"/>
      <c r="AW53" s="25"/>
      <c r="AX53" s="25"/>
      <c r="AY53" s="25"/>
      <c r="AZ53" s="25"/>
      <c r="BA53" s="25"/>
      <c r="BB53" s="269"/>
      <c r="BC53" s="10"/>
      <c r="BD53" s="324"/>
      <c r="BE53" s="25"/>
      <c r="BF53" s="25"/>
      <c r="BG53" s="25"/>
      <c r="BH53" s="25"/>
      <c r="BI53" s="25"/>
      <c r="BJ53" s="269"/>
      <c r="BK53" s="10"/>
      <c r="BL53" s="324"/>
      <c r="BM53" s="25"/>
      <c r="BN53" s="25"/>
      <c r="BO53" s="25"/>
      <c r="BP53" s="25"/>
      <c r="BQ53" s="25"/>
      <c r="BR53" s="269"/>
      <c r="BS53" s="10"/>
      <c r="BT53" s="324"/>
      <c r="BU53" s="25"/>
      <c r="BV53" s="25"/>
      <c r="BW53" s="25"/>
      <c r="BX53" s="25"/>
      <c r="BY53" s="25"/>
      <c r="BZ53" s="269"/>
      <c r="CA53" s="10"/>
      <c r="CB53" s="324"/>
      <c r="CC53" s="25"/>
      <c r="CD53" s="25"/>
      <c r="CE53" s="25"/>
      <c r="CF53" s="25"/>
      <c r="CG53" s="25"/>
      <c r="CH53" s="269"/>
      <c r="CI53" s="10"/>
      <c r="CJ53" s="324"/>
      <c r="CK53" s="25"/>
      <c r="CL53" s="25"/>
      <c r="CM53" s="25"/>
      <c r="CN53" s="25"/>
      <c r="CO53" s="25"/>
      <c r="CP53" s="269"/>
      <c r="CQ53" s="10"/>
      <c r="CR53" s="324"/>
      <c r="CS53" s="25"/>
      <c r="CT53" s="25"/>
      <c r="CU53" s="25"/>
      <c r="CV53" s="25"/>
      <c r="CW53" s="25"/>
      <c r="CX53" s="269"/>
      <c r="CY53" s="10"/>
      <c r="CZ53" s="324"/>
      <c r="DA53" s="25"/>
      <c r="DB53" s="25"/>
      <c r="DC53" s="25"/>
      <c r="DD53" s="25"/>
      <c r="DE53" s="8"/>
      <c r="DF53" s="8"/>
      <c r="DG53" s="8"/>
      <c r="DH53" s="8"/>
      <c r="DI53" s="287"/>
    </row>
    <row r="54" spans="1:113" ht="14.1" customHeight="1">
      <c r="A54" s="333"/>
      <c r="B54" s="346" t="s">
        <v>479</v>
      </c>
      <c r="C54" s="10"/>
      <c r="D54" s="227"/>
      <c r="E54" s="228"/>
      <c r="F54" s="228"/>
      <c r="G54" s="228"/>
      <c r="H54" s="229"/>
      <c r="I54" s="10"/>
      <c r="J54" s="227"/>
      <c r="K54" s="228"/>
      <c r="L54" s="228"/>
      <c r="M54" s="228"/>
      <c r="N54" s="229"/>
      <c r="O54" s="10"/>
      <c r="P54" s="227"/>
      <c r="Q54" s="228"/>
      <c r="R54" s="228"/>
      <c r="S54" s="228"/>
      <c r="T54" s="228"/>
      <c r="U54" s="228"/>
      <c r="V54" s="229"/>
      <c r="W54" s="10"/>
      <c r="X54" s="227"/>
      <c r="Y54" s="228"/>
      <c r="Z54" s="228"/>
      <c r="AA54" s="228"/>
      <c r="AB54" s="228"/>
      <c r="AC54" s="228"/>
      <c r="AD54" s="229"/>
      <c r="AE54" s="10"/>
      <c r="AF54" s="227"/>
      <c r="AG54" s="228"/>
      <c r="AH54" s="228"/>
      <c r="AI54" s="228"/>
      <c r="AJ54" s="228"/>
      <c r="AK54" s="228"/>
      <c r="AL54" s="229"/>
      <c r="AM54" s="10"/>
      <c r="AN54" s="227"/>
      <c r="AO54" s="228"/>
      <c r="AP54" s="228"/>
      <c r="AQ54" s="228"/>
      <c r="AR54" s="228"/>
      <c r="AS54" s="228"/>
      <c r="AT54" s="229"/>
      <c r="AU54" s="10"/>
      <c r="AV54" s="227"/>
      <c r="AW54" s="228"/>
      <c r="AX54" s="228"/>
      <c r="AY54" s="228"/>
      <c r="AZ54" s="228"/>
      <c r="BA54" s="228"/>
      <c r="BB54" s="229"/>
      <c r="BC54" s="10"/>
      <c r="BD54" s="227"/>
      <c r="BE54" s="228"/>
      <c r="BF54" s="228"/>
      <c r="BG54" s="228"/>
      <c r="BH54" s="228"/>
      <c r="BI54" s="228"/>
      <c r="BJ54" s="229"/>
      <c r="BK54" s="10"/>
      <c r="BL54" s="227"/>
      <c r="BM54" s="228"/>
      <c r="BN54" s="228"/>
      <c r="BO54" s="228"/>
      <c r="BP54" s="228"/>
      <c r="BQ54" s="228"/>
      <c r="BR54" s="229"/>
      <c r="BS54" s="10"/>
      <c r="BT54" s="227"/>
      <c r="BU54" s="228"/>
      <c r="BV54" s="228"/>
      <c r="BW54" s="228"/>
      <c r="BX54" s="228"/>
      <c r="BY54" s="228"/>
      <c r="BZ54" s="229"/>
      <c r="CA54" s="10"/>
      <c r="CB54" s="227"/>
      <c r="CC54" s="228"/>
      <c r="CD54" s="228"/>
      <c r="CE54" s="228"/>
      <c r="CF54" s="228"/>
      <c r="CG54" s="228"/>
      <c r="CH54" s="229"/>
      <c r="CI54" s="10"/>
      <c r="CJ54" s="227"/>
      <c r="CK54" s="228"/>
      <c r="CL54" s="228"/>
      <c r="CM54" s="228"/>
      <c r="CN54" s="228"/>
      <c r="CO54" s="228"/>
      <c r="CP54" s="229"/>
      <c r="CQ54" s="10"/>
      <c r="CR54" s="227"/>
      <c r="CS54" s="228"/>
      <c r="CT54" s="228"/>
      <c r="CU54" s="228"/>
      <c r="CV54" s="228"/>
      <c r="CW54" s="228"/>
      <c r="CX54" s="229"/>
      <c r="CY54" s="10"/>
      <c r="CZ54" s="227"/>
      <c r="DA54" s="228"/>
      <c r="DB54" s="228"/>
      <c r="DC54" s="228"/>
      <c r="DD54" s="228"/>
      <c r="DE54" s="516"/>
      <c r="DF54" s="516"/>
      <c r="DG54" s="516"/>
      <c r="DH54" s="516"/>
      <c r="DI54" s="287"/>
    </row>
    <row r="55" spans="1:113" ht="10.5" customHeight="1">
      <c r="D55"/>
      <c r="E55"/>
      <c r="F55"/>
      <c r="G55"/>
      <c r="H55"/>
      <c r="J55"/>
      <c r="K55"/>
      <c r="L55"/>
      <c r="M55"/>
      <c r="N55"/>
      <c r="P55"/>
      <c r="Q55"/>
      <c r="R55"/>
      <c r="S55"/>
      <c r="T55"/>
      <c r="U55"/>
      <c r="V55"/>
      <c r="X55"/>
      <c r="Y55"/>
      <c r="Z55"/>
      <c r="AA55"/>
      <c r="AB55"/>
      <c r="AC55"/>
      <c r="AD55"/>
      <c r="AF55"/>
      <c r="AG55"/>
      <c r="AH55"/>
      <c r="AI55"/>
      <c r="AJ55"/>
      <c r="AK55"/>
      <c r="AL55"/>
      <c r="AN55"/>
      <c r="AO55"/>
      <c r="AP55"/>
      <c r="AQ55"/>
      <c r="AR55"/>
      <c r="AS55"/>
      <c r="AT55"/>
      <c r="AV55"/>
      <c r="AW55"/>
      <c r="AX55"/>
      <c r="AY55"/>
      <c r="AZ55"/>
      <c r="BA55"/>
      <c r="BB55"/>
      <c r="BD55"/>
      <c r="BE55"/>
      <c r="BF55"/>
      <c r="BG55"/>
      <c r="BH55"/>
      <c r="BI55"/>
      <c r="BJ55"/>
      <c r="BL55"/>
      <c r="BM55"/>
      <c r="BN55"/>
      <c r="BO55"/>
      <c r="BP55"/>
      <c r="BQ55"/>
      <c r="BR55"/>
      <c r="BT55"/>
      <c r="BU55"/>
      <c r="BV55"/>
      <c r="BW55"/>
      <c r="BX55"/>
      <c r="BY55"/>
      <c r="BZ55"/>
      <c r="CB55"/>
      <c r="CC55"/>
      <c r="CD55"/>
      <c r="CE55"/>
      <c r="CF55"/>
      <c r="CG55"/>
      <c r="CH55"/>
      <c r="CJ55"/>
      <c r="CK55"/>
      <c r="CL55"/>
      <c r="CM55"/>
      <c r="CN55"/>
      <c r="CO55"/>
      <c r="CP55"/>
      <c r="CR55"/>
      <c r="CS55"/>
      <c r="CT55"/>
      <c r="CU55"/>
      <c r="CV55"/>
      <c r="CW55"/>
      <c r="CX55"/>
      <c r="CZ55"/>
      <c r="DA55"/>
      <c r="DB55"/>
      <c r="DC55"/>
      <c r="DD55"/>
      <c r="DE55"/>
      <c r="DF55"/>
      <c r="DG55"/>
      <c r="DH55"/>
    </row>
    <row r="56" spans="1:113">
      <c r="D56"/>
      <c r="E56" s="33"/>
      <c r="F56"/>
      <c r="G56"/>
      <c r="H56"/>
      <c r="J56"/>
      <c r="K56" s="33"/>
      <c r="L56"/>
      <c r="M56"/>
      <c r="N56"/>
      <c r="P56"/>
      <c r="Q56" s="33"/>
      <c r="R56" s="33"/>
      <c r="S56"/>
      <c r="T56"/>
      <c r="U56"/>
      <c r="V56"/>
      <c r="X56"/>
      <c r="Y56" s="33"/>
      <c r="Z56" s="33"/>
      <c r="AA56"/>
      <c r="AB56"/>
      <c r="AC56"/>
      <c r="AD56"/>
      <c r="AF56"/>
      <c r="AG56" s="33"/>
      <c r="AH56" s="33"/>
      <c r="AI56"/>
      <c r="AJ56"/>
      <c r="AK56"/>
      <c r="AL56"/>
      <c r="AN56"/>
      <c r="AO56" s="33"/>
      <c r="AP56" s="33"/>
      <c r="AQ56"/>
      <c r="AR56"/>
      <c r="AS56"/>
      <c r="AT56"/>
      <c r="AV56"/>
      <c r="AW56" s="33"/>
      <c r="AX56" s="33"/>
      <c r="AY56"/>
      <c r="AZ56"/>
      <c r="BA56"/>
      <c r="BB56"/>
      <c r="BD56"/>
      <c r="BE56" s="33"/>
      <c r="BF56" s="33"/>
      <c r="BG56"/>
      <c r="BH56"/>
      <c r="BI56"/>
      <c r="BJ56"/>
      <c r="BL56"/>
      <c r="BM56" s="33"/>
      <c r="BN56" s="33"/>
      <c r="BO56"/>
      <c r="BP56"/>
      <c r="BQ56"/>
      <c r="BR56"/>
      <c r="BT56"/>
      <c r="BU56" s="33"/>
      <c r="BV56" s="33"/>
      <c r="BW56"/>
      <c r="BX56"/>
      <c r="BY56"/>
      <c r="BZ56"/>
      <c r="CB56"/>
      <c r="CC56" s="33"/>
      <c r="CD56" s="33"/>
      <c r="CE56"/>
      <c r="CF56"/>
      <c r="CG56"/>
      <c r="CH56"/>
      <c r="CJ56"/>
      <c r="CK56" s="33"/>
      <c r="CL56" s="33"/>
      <c r="CM56"/>
      <c r="CN56"/>
      <c r="CO56"/>
      <c r="CP56"/>
      <c r="CR56" s="33"/>
      <c r="CS56"/>
      <c r="CT56"/>
      <c r="CU56"/>
      <c r="CV56"/>
      <c r="CW56" s="33"/>
      <c r="CX56" s="12"/>
      <c r="CZ56"/>
      <c r="DA56"/>
      <c r="DB56"/>
      <c r="DC56"/>
      <c r="DD56"/>
      <c r="DE56"/>
      <c r="DF56"/>
      <c r="DG56"/>
      <c r="DH56"/>
    </row>
    <row r="57" spans="1:113">
      <c r="D57"/>
      <c r="E57" s="33"/>
      <c r="F57"/>
      <c r="G57"/>
      <c r="H57"/>
      <c r="J57"/>
      <c r="K57" s="33"/>
      <c r="L57"/>
      <c r="M57"/>
      <c r="N57"/>
      <c r="P57"/>
      <c r="Q57" s="33"/>
      <c r="R57" s="33"/>
      <c r="S57"/>
      <c r="T57"/>
      <c r="U57"/>
      <c r="V57"/>
      <c r="X57"/>
      <c r="Y57" s="33"/>
      <c r="Z57" s="33"/>
      <c r="AA57"/>
      <c r="AB57"/>
      <c r="AC57"/>
      <c r="AD57"/>
      <c r="AF57"/>
      <c r="AG57" s="33"/>
      <c r="AH57" s="33"/>
      <c r="AI57"/>
      <c r="AJ57"/>
      <c r="AK57"/>
      <c r="AL57"/>
      <c r="AN57"/>
      <c r="AO57" s="33"/>
      <c r="AP57" s="33"/>
      <c r="AQ57"/>
      <c r="AR57"/>
      <c r="AS57"/>
      <c r="AT57"/>
      <c r="AV57"/>
      <c r="AW57" s="33"/>
      <c r="AX57" s="33"/>
      <c r="AY57"/>
      <c r="AZ57"/>
      <c r="BA57"/>
      <c r="BB57"/>
      <c r="BD57"/>
      <c r="BE57" s="33"/>
      <c r="BF57" s="33"/>
      <c r="BG57"/>
      <c r="BH57"/>
      <c r="BI57"/>
      <c r="BJ57"/>
      <c r="BL57"/>
      <c r="BM57" s="33"/>
      <c r="BN57" s="33"/>
      <c r="BO57"/>
      <c r="BP57"/>
      <c r="BQ57"/>
      <c r="BR57"/>
      <c r="BT57"/>
      <c r="BU57" s="33"/>
      <c r="BV57" s="33"/>
      <c r="BW57"/>
      <c r="BX57"/>
      <c r="BY57"/>
      <c r="BZ57"/>
      <c r="CB57"/>
      <c r="CC57" s="33"/>
      <c r="CD57" s="33"/>
      <c r="CE57"/>
      <c r="CF57"/>
      <c r="CG57"/>
      <c r="CH57"/>
      <c r="CJ57"/>
      <c r="CK57" s="33"/>
      <c r="CL57" s="33"/>
      <c r="CM57"/>
      <c r="CN57"/>
      <c r="CO57"/>
      <c r="CP57"/>
      <c r="CR57"/>
      <c r="CS57"/>
      <c r="CT57"/>
      <c r="CU57"/>
      <c r="CV57"/>
      <c r="CW57"/>
      <c r="CX57"/>
      <c r="CZ57"/>
      <c r="DA57"/>
      <c r="DB57"/>
      <c r="DC57"/>
      <c r="DD57"/>
      <c r="DE57"/>
      <c r="DF57"/>
      <c r="DG57"/>
      <c r="DH57"/>
    </row>
    <row r="58" spans="1:113">
      <c r="D58"/>
      <c r="E58"/>
      <c r="F58"/>
      <c r="G58"/>
      <c r="H58"/>
      <c r="J58"/>
      <c r="K58"/>
      <c r="L58"/>
      <c r="M58"/>
      <c r="N58"/>
      <c r="P58"/>
      <c r="Q58"/>
      <c r="R58"/>
      <c r="S58"/>
      <c r="T58"/>
      <c r="U58"/>
      <c r="V58"/>
      <c r="X58"/>
      <c r="Y58"/>
      <c r="Z58"/>
      <c r="AA58"/>
      <c r="AB58"/>
      <c r="AC58"/>
      <c r="AD58"/>
      <c r="AF58"/>
      <c r="AG58"/>
      <c r="AH58"/>
      <c r="AI58"/>
      <c r="AJ58"/>
      <c r="AK58"/>
      <c r="AL58"/>
      <c r="AN58"/>
      <c r="AO58"/>
      <c r="AP58"/>
      <c r="AQ58"/>
      <c r="AR58"/>
      <c r="AS58"/>
      <c r="AT58"/>
      <c r="AV58"/>
      <c r="AW58"/>
      <c r="AX58"/>
      <c r="AY58"/>
      <c r="AZ58"/>
      <c r="BA58"/>
      <c r="BB58"/>
      <c r="BD58"/>
      <c r="BE58"/>
      <c r="BF58"/>
      <c r="BG58"/>
      <c r="BH58"/>
      <c r="BI58"/>
      <c r="BJ58"/>
      <c r="BL58"/>
      <c r="BM58"/>
      <c r="BN58"/>
      <c r="BO58"/>
      <c r="BP58"/>
      <c r="BQ58"/>
      <c r="BR58"/>
      <c r="BT58"/>
      <c r="BU58"/>
      <c r="BV58"/>
      <c r="BW58"/>
      <c r="BX58"/>
      <c r="BY58"/>
      <c r="BZ58"/>
      <c r="CB58"/>
      <c r="CC58"/>
      <c r="CD58"/>
      <c r="CE58"/>
      <c r="CF58"/>
      <c r="CG58"/>
      <c r="CH58"/>
      <c r="CJ58"/>
      <c r="CK58"/>
      <c r="CL58"/>
      <c r="CM58"/>
      <c r="CN58"/>
      <c r="CO58"/>
      <c r="CP58"/>
      <c r="CR58"/>
      <c r="CS58"/>
      <c r="CT58"/>
      <c r="CU58"/>
      <c r="CV58"/>
      <c r="CW58"/>
      <c r="CX58"/>
      <c r="CZ58"/>
      <c r="DA58"/>
      <c r="DB58"/>
      <c r="DC58"/>
      <c r="DD58"/>
      <c r="DE58"/>
      <c r="DF58"/>
      <c r="DG58"/>
      <c r="DH58"/>
    </row>
    <row r="59" spans="1:113">
      <c r="D59"/>
      <c r="E59"/>
      <c r="F59"/>
      <c r="G59"/>
      <c r="H59"/>
      <c r="J59"/>
      <c r="K59"/>
      <c r="L59"/>
      <c r="M59"/>
      <c r="N59"/>
      <c r="P59"/>
      <c r="Q59"/>
      <c r="R59"/>
      <c r="S59"/>
      <c r="T59"/>
      <c r="U59"/>
      <c r="V59"/>
      <c r="X59"/>
      <c r="Y59"/>
      <c r="Z59"/>
      <c r="AA59"/>
      <c r="AB59"/>
      <c r="AC59"/>
      <c r="AD59"/>
      <c r="AF59"/>
      <c r="AG59"/>
      <c r="AH59"/>
      <c r="AI59"/>
      <c r="AJ59"/>
      <c r="AK59"/>
      <c r="AL59"/>
      <c r="AN59"/>
      <c r="AO59"/>
      <c r="AP59"/>
      <c r="AQ59"/>
      <c r="AR59"/>
      <c r="AS59"/>
      <c r="AT59"/>
      <c r="AV59"/>
      <c r="AW59"/>
      <c r="AX59"/>
      <c r="AY59"/>
      <c r="AZ59"/>
      <c r="BA59"/>
      <c r="BB59"/>
      <c r="BD59"/>
      <c r="BE59"/>
      <c r="BF59"/>
      <c r="BG59"/>
      <c r="BH59"/>
      <c r="BI59"/>
      <c r="BJ59"/>
      <c r="BL59"/>
      <c r="BM59"/>
      <c r="BN59"/>
      <c r="BO59"/>
      <c r="BP59"/>
      <c r="BQ59"/>
      <c r="BR59"/>
      <c r="BT59"/>
      <c r="BU59"/>
      <c r="BV59"/>
      <c r="BW59"/>
      <c r="BX59"/>
      <c r="BY59"/>
      <c r="BZ59"/>
      <c r="CB59"/>
      <c r="CC59"/>
      <c r="CD59"/>
      <c r="CE59"/>
      <c r="CF59"/>
      <c r="CG59"/>
      <c r="CH59"/>
      <c r="CJ59"/>
      <c r="CK59"/>
      <c r="CL59"/>
      <c r="CM59"/>
      <c r="CN59"/>
      <c r="CO59"/>
      <c r="CP59"/>
      <c r="CR59"/>
      <c r="CS59"/>
      <c r="CT59"/>
      <c r="CU59"/>
      <c r="CV59"/>
      <c r="CW59"/>
      <c r="CX59"/>
      <c r="CZ59"/>
      <c r="DA59"/>
      <c r="DB59"/>
      <c r="DC59"/>
      <c r="DD59"/>
      <c r="DE59"/>
      <c r="DF59"/>
      <c r="DG59"/>
      <c r="DH59"/>
    </row>
    <row r="60" spans="1:113">
      <c r="D60"/>
      <c r="E60"/>
      <c r="F60"/>
      <c r="G60"/>
      <c r="H60"/>
      <c r="J60"/>
      <c r="K60"/>
      <c r="L60"/>
      <c r="M60"/>
      <c r="N60"/>
      <c r="P60"/>
      <c r="Q60"/>
      <c r="R60"/>
      <c r="S60"/>
      <c r="T60"/>
      <c r="U60"/>
      <c r="V60"/>
      <c r="X60"/>
      <c r="Y60"/>
      <c r="Z60"/>
      <c r="AA60"/>
      <c r="AB60"/>
      <c r="AC60"/>
      <c r="AD60"/>
      <c r="AF60"/>
      <c r="AG60"/>
      <c r="AH60"/>
      <c r="AI60"/>
      <c r="AJ60"/>
      <c r="AK60"/>
      <c r="AL60"/>
      <c r="AN60"/>
      <c r="AO60"/>
      <c r="AP60"/>
      <c r="AQ60"/>
      <c r="AR60"/>
      <c r="AS60"/>
      <c r="AT60"/>
      <c r="AV60"/>
      <c r="AW60"/>
      <c r="AX60"/>
      <c r="AY60"/>
      <c r="AZ60"/>
      <c r="BA60"/>
      <c r="BB60"/>
      <c r="BD60"/>
      <c r="BE60"/>
      <c r="BF60"/>
      <c r="BG60"/>
      <c r="BH60"/>
      <c r="BI60"/>
      <c r="BJ60"/>
      <c r="BL60"/>
      <c r="BM60"/>
      <c r="BN60"/>
      <c r="BO60"/>
      <c r="BP60"/>
      <c r="BQ60"/>
      <c r="BR60"/>
      <c r="BT60"/>
      <c r="BU60"/>
      <c r="BV60"/>
      <c r="BW60"/>
      <c r="BX60"/>
      <c r="BY60"/>
      <c r="BZ60"/>
      <c r="CB60"/>
      <c r="CC60"/>
      <c r="CD60"/>
      <c r="CE60"/>
      <c r="CF60"/>
      <c r="CG60"/>
      <c r="CH60"/>
      <c r="CJ60"/>
      <c r="CK60"/>
      <c r="CL60"/>
      <c r="CM60"/>
      <c r="CN60"/>
      <c r="CO60"/>
      <c r="CP60"/>
      <c r="CR60"/>
      <c r="CS60"/>
      <c r="CT60"/>
      <c r="CU60"/>
      <c r="CV60"/>
      <c r="CW60"/>
      <c r="CX60"/>
      <c r="CZ60"/>
      <c r="DA60"/>
      <c r="DB60"/>
      <c r="DC60"/>
      <c r="DD60"/>
      <c r="DE60"/>
      <c r="DF60"/>
      <c r="DG60"/>
      <c r="DH60"/>
    </row>
    <row r="61" spans="1:113">
      <c r="D61"/>
      <c r="E61"/>
      <c r="F61"/>
      <c r="G61"/>
      <c r="H61"/>
      <c r="J61"/>
      <c r="K61"/>
      <c r="L61"/>
      <c r="M61"/>
      <c r="N61"/>
      <c r="P61"/>
      <c r="Q61"/>
      <c r="R61"/>
      <c r="S61"/>
      <c r="T61"/>
      <c r="U61"/>
      <c r="V61"/>
      <c r="X61"/>
      <c r="Y61"/>
      <c r="Z61"/>
      <c r="AA61"/>
      <c r="AB61"/>
      <c r="AC61"/>
      <c r="AD61"/>
      <c r="AF61"/>
      <c r="AG61"/>
      <c r="AH61"/>
      <c r="AI61"/>
      <c r="AJ61"/>
      <c r="AK61"/>
      <c r="AL61"/>
      <c r="AN61"/>
      <c r="AO61"/>
      <c r="AP61"/>
      <c r="AQ61"/>
      <c r="AR61"/>
      <c r="AS61"/>
      <c r="AT61"/>
      <c r="AV61"/>
      <c r="AW61"/>
      <c r="AX61"/>
      <c r="AY61"/>
      <c r="AZ61"/>
      <c r="BA61"/>
      <c r="BB61"/>
      <c r="BD61"/>
      <c r="BE61"/>
      <c r="BF61"/>
      <c r="BG61"/>
      <c r="BH61"/>
      <c r="BI61"/>
      <c r="BJ61"/>
      <c r="BL61"/>
      <c r="BM61"/>
      <c r="BN61"/>
      <c r="BO61"/>
      <c r="BP61"/>
      <c r="BQ61"/>
      <c r="BR61"/>
      <c r="BT61"/>
      <c r="BU61"/>
      <c r="BV61"/>
      <c r="BW61"/>
      <c r="BX61"/>
      <c r="BY61"/>
      <c r="BZ61"/>
      <c r="CB61"/>
      <c r="CC61"/>
      <c r="CD61"/>
      <c r="CE61"/>
      <c r="CF61"/>
      <c r="CG61"/>
      <c r="CH61"/>
      <c r="CJ61"/>
      <c r="CK61"/>
      <c r="CL61"/>
      <c r="CM61"/>
      <c r="CN61"/>
      <c r="CO61"/>
      <c r="CP61"/>
      <c r="CR61"/>
      <c r="CS61"/>
      <c r="CT61"/>
      <c r="CU61"/>
      <c r="CV61"/>
      <c r="CW61"/>
      <c r="CX61"/>
      <c r="CZ61"/>
      <c r="DA61"/>
      <c r="DB61"/>
      <c r="DC61"/>
      <c r="DD61"/>
      <c r="DE61"/>
      <c r="DF61"/>
      <c r="DG61"/>
      <c r="DH61"/>
    </row>
    <row r="62" spans="1:113">
      <c r="D62"/>
      <c r="E62"/>
      <c r="F62"/>
      <c r="G62"/>
      <c r="H62"/>
      <c r="J62"/>
      <c r="K62"/>
      <c r="L62"/>
      <c r="M62"/>
      <c r="N62"/>
      <c r="P62"/>
      <c r="Q62"/>
      <c r="R62"/>
      <c r="S62"/>
      <c r="T62"/>
      <c r="U62"/>
      <c r="V62"/>
      <c r="X62"/>
      <c r="Y62"/>
      <c r="Z62"/>
      <c r="AA62"/>
      <c r="AB62"/>
      <c r="AC62"/>
      <c r="AD62"/>
      <c r="AF62"/>
      <c r="AG62"/>
      <c r="AH62"/>
      <c r="AI62"/>
      <c r="AJ62"/>
      <c r="AK62"/>
      <c r="AL62"/>
      <c r="AN62"/>
      <c r="AO62"/>
      <c r="AP62"/>
      <c r="AQ62"/>
      <c r="AR62"/>
      <c r="AS62"/>
      <c r="AT62"/>
      <c r="AV62"/>
      <c r="AW62"/>
      <c r="AX62"/>
      <c r="AY62"/>
      <c r="AZ62"/>
      <c r="BA62"/>
      <c r="BB62"/>
      <c r="BD62"/>
      <c r="BE62"/>
      <c r="BF62"/>
      <c r="BG62"/>
      <c r="BH62"/>
      <c r="BI62"/>
      <c r="BJ62"/>
      <c r="BL62"/>
      <c r="BM62"/>
      <c r="BN62"/>
      <c r="BO62"/>
      <c r="BP62"/>
      <c r="BQ62"/>
      <c r="BR62"/>
      <c r="BT62"/>
      <c r="BU62"/>
      <c r="BV62"/>
      <c r="BW62"/>
      <c r="BX62"/>
      <c r="BY62"/>
      <c r="BZ62"/>
      <c r="CB62"/>
      <c r="CC62"/>
      <c r="CD62"/>
      <c r="CE62"/>
      <c r="CF62"/>
      <c r="CG62"/>
      <c r="CH62"/>
      <c r="CJ62"/>
      <c r="CK62"/>
      <c r="CL62"/>
      <c r="CM62"/>
      <c r="CN62"/>
      <c r="CO62"/>
      <c r="CP62"/>
      <c r="CR62"/>
      <c r="CS62"/>
      <c r="CT62"/>
      <c r="CU62"/>
      <c r="CV62"/>
      <c r="CW62"/>
      <c r="CX62"/>
      <c r="CZ62"/>
      <c r="DA62"/>
      <c r="DB62"/>
      <c r="DC62"/>
      <c r="DD62"/>
      <c r="DE62"/>
      <c r="DF62"/>
      <c r="DG62"/>
      <c r="DH62"/>
    </row>
    <row r="63" spans="1:113">
      <c r="D63"/>
      <c r="E63"/>
      <c r="F63"/>
      <c r="G63"/>
      <c r="H63"/>
      <c r="J63"/>
      <c r="K63"/>
      <c r="L63"/>
      <c r="M63"/>
      <c r="N63"/>
      <c r="P63"/>
      <c r="Q63"/>
      <c r="R63"/>
      <c r="S63"/>
      <c r="T63"/>
      <c r="U63"/>
      <c r="V63"/>
      <c r="X63"/>
      <c r="Y63"/>
      <c r="Z63"/>
      <c r="AA63"/>
      <c r="AB63"/>
      <c r="AC63"/>
      <c r="AD63"/>
      <c r="AF63"/>
      <c r="AG63"/>
      <c r="AH63"/>
      <c r="AI63"/>
      <c r="AJ63"/>
      <c r="AK63"/>
      <c r="AL63"/>
      <c r="AN63"/>
      <c r="AO63"/>
      <c r="AP63"/>
      <c r="AQ63"/>
      <c r="AR63"/>
      <c r="AS63"/>
      <c r="AT63"/>
      <c r="AV63"/>
      <c r="AW63"/>
      <c r="AX63"/>
      <c r="AY63"/>
      <c r="AZ63"/>
      <c r="BA63"/>
      <c r="BB63"/>
      <c r="BD63"/>
      <c r="BE63"/>
      <c r="BF63"/>
      <c r="BG63"/>
      <c r="BH63"/>
      <c r="BI63"/>
      <c r="BJ63"/>
      <c r="BL63"/>
      <c r="BM63"/>
      <c r="BN63"/>
      <c r="BO63"/>
      <c r="BP63"/>
      <c r="BQ63"/>
      <c r="BR63"/>
      <c r="BT63"/>
      <c r="BU63"/>
      <c r="BV63"/>
      <c r="BW63"/>
      <c r="BX63"/>
      <c r="BY63"/>
      <c r="BZ63"/>
      <c r="CB63"/>
      <c r="CC63"/>
      <c r="CD63"/>
      <c r="CE63"/>
      <c r="CF63"/>
      <c r="CG63"/>
      <c r="CH63"/>
      <c r="CJ63"/>
      <c r="CK63"/>
      <c r="CL63"/>
      <c r="CM63"/>
      <c r="CN63"/>
      <c r="CO63"/>
      <c r="CP63"/>
      <c r="CR63"/>
      <c r="CS63"/>
      <c r="CT63"/>
      <c r="CU63"/>
      <c r="CV63"/>
      <c r="CW63"/>
      <c r="CX63"/>
      <c r="CZ63"/>
      <c r="DA63"/>
      <c r="DB63"/>
      <c r="DC63"/>
      <c r="DD63"/>
      <c r="DE63"/>
      <c r="DF63"/>
      <c r="DG63"/>
      <c r="DH63"/>
    </row>
    <row r="64" spans="1:113">
      <c r="D64"/>
      <c r="E64"/>
      <c r="F64"/>
      <c r="G64"/>
      <c r="H64"/>
      <c r="J64"/>
      <c r="K64"/>
      <c r="L64"/>
      <c r="M64"/>
      <c r="N64"/>
      <c r="P64"/>
      <c r="Q64"/>
      <c r="R64"/>
      <c r="S64"/>
      <c r="T64"/>
      <c r="U64"/>
      <c r="V64"/>
      <c r="X64"/>
      <c r="Y64"/>
      <c r="Z64"/>
      <c r="AA64"/>
      <c r="AB64"/>
      <c r="AC64"/>
      <c r="AD64"/>
      <c r="AF64"/>
      <c r="AG64"/>
      <c r="AH64"/>
      <c r="AI64"/>
      <c r="AJ64"/>
      <c r="AK64"/>
      <c r="AL64"/>
      <c r="AN64"/>
      <c r="AO64"/>
      <c r="AP64"/>
      <c r="AQ64"/>
      <c r="AR64"/>
      <c r="AS64"/>
      <c r="AT64"/>
      <c r="AV64"/>
      <c r="AW64"/>
      <c r="AX64"/>
      <c r="AY64"/>
      <c r="AZ64"/>
      <c r="BA64"/>
      <c r="BB64"/>
      <c r="BD64"/>
      <c r="BE64"/>
      <c r="BF64"/>
      <c r="BG64"/>
      <c r="BH64"/>
      <c r="BI64"/>
      <c r="BJ64"/>
      <c r="BL64"/>
      <c r="BM64"/>
      <c r="BN64"/>
      <c r="BO64"/>
      <c r="BP64"/>
      <c r="BQ64"/>
      <c r="BR64"/>
      <c r="BT64"/>
      <c r="BU64"/>
      <c r="BV64"/>
      <c r="BW64"/>
      <c r="BX64"/>
      <c r="BY64"/>
      <c r="BZ64"/>
      <c r="CB64"/>
      <c r="CC64"/>
      <c r="CD64"/>
      <c r="CE64"/>
      <c r="CF64"/>
      <c r="CG64"/>
      <c r="CH64"/>
      <c r="CJ64"/>
      <c r="CK64"/>
      <c r="CL64"/>
      <c r="CM64"/>
      <c r="CN64"/>
      <c r="CO64"/>
      <c r="CP64"/>
      <c r="CR64"/>
      <c r="CS64"/>
      <c r="CT64"/>
      <c r="CU64"/>
      <c r="CV64"/>
      <c r="CW64"/>
      <c r="CX64"/>
      <c r="CZ64"/>
      <c r="DA64"/>
      <c r="DB64"/>
      <c r="DC64"/>
      <c r="DD64"/>
      <c r="DE64"/>
      <c r="DF64"/>
      <c r="DG64"/>
      <c r="DH64"/>
    </row>
    <row r="65" spans="4:112">
      <c r="D65"/>
      <c r="E65"/>
      <c r="F65"/>
      <c r="G65"/>
      <c r="H65"/>
      <c r="J65"/>
      <c r="K65"/>
      <c r="L65"/>
      <c r="M65"/>
      <c r="N65"/>
      <c r="P65"/>
      <c r="Q65"/>
      <c r="R65"/>
      <c r="S65"/>
      <c r="T65"/>
      <c r="U65"/>
      <c r="V65"/>
      <c r="X65"/>
      <c r="Y65"/>
      <c r="Z65"/>
      <c r="AA65"/>
      <c r="AB65"/>
      <c r="AC65"/>
      <c r="AD65"/>
      <c r="AF65"/>
      <c r="AG65"/>
      <c r="AH65"/>
      <c r="AI65"/>
      <c r="AJ65"/>
      <c r="AK65"/>
      <c r="AL65"/>
      <c r="AN65"/>
      <c r="AO65"/>
      <c r="AP65"/>
      <c r="AQ65"/>
      <c r="AR65"/>
      <c r="AS65"/>
      <c r="AT65"/>
      <c r="AV65"/>
      <c r="AW65"/>
      <c r="AX65"/>
      <c r="AY65"/>
      <c r="AZ65"/>
      <c r="BA65"/>
      <c r="BB65"/>
      <c r="BD65"/>
      <c r="BE65"/>
      <c r="BF65"/>
      <c r="BG65"/>
      <c r="BH65"/>
      <c r="BI65"/>
      <c r="BJ65"/>
      <c r="BL65"/>
      <c r="BM65"/>
      <c r="BN65"/>
      <c r="BO65"/>
      <c r="BP65"/>
      <c r="BQ65"/>
      <c r="BR65"/>
      <c r="BT65"/>
      <c r="BU65"/>
      <c r="BV65"/>
      <c r="BW65"/>
      <c r="BX65"/>
      <c r="BY65"/>
      <c r="BZ65"/>
      <c r="CB65"/>
      <c r="CC65"/>
      <c r="CD65"/>
      <c r="CE65"/>
      <c r="CF65"/>
      <c r="CG65"/>
      <c r="CH65"/>
      <c r="CJ65"/>
      <c r="CK65"/>
      <c r="CL65"/>
      <c r="CM65"/>
      <c r="CN65"/>
      <c r="CO65"/>
      <c r="CP65"/>
      <c r="CR65" s="12"/>
      <c r="CS65"/>
      <c r="CT65"/>
      <c r="CU65"/>
      <c r="CV65"/>
      <c r="CW65"/>
      <c r="CX65"/>
      <c r="CZ65"/>
      <c r="DA65"/>
      <c r="DB65"/>
      <c r="DC65"/>
      <c r="DD65"/>
      <c r="DE65"/>
      <c r="DF65"/>
      <c r="DG65"/>
      <c r="DH65"/>
    </row>
    <row r="66" spans="4:112">
      <c r="D66"/>
      <c r="E66"/>
      <c r="F66"/>
      <c r="G66"/>
      <c r="H66"/>
      <c r="J66"/>
      <c r="K66"/>
      <c r="L66"/>
      <c r="M66"/>
      <c r="N66"/>
      <c r="P66"/>
      <c r="Q66"/>
      <c r="R66"/>
      <c r="S66"/>
      <c r="T66"/>
      <c r="U66"/>
      <c r="V66"/>
      <c r="X66"/>
      <c r="Y66"/>
      <c r="Z66"/>
      <c r="AA66"/>
      <c r="AB66"/>
      <c r="AC66"/>
      <c r="AD66"/>
      <c r="AF66"/>
      <c r="AG66"/>
      <c r="AH66"/>
      <c r="AI66"/>
      <c r="AJ66"/>
      <c r="AK66"/>
      <c r="AL66"/>
      <c r="AN66"/>
      <c r="AO66"/>
      <c r="AP66"/>
      <c r="AQ66"/>
      <c r="AR66"/>
      <c r="AS66"/>
      <c r="AT66"/>
      <c r="AV66"/>
      <c r="AW66"/>
      <c r="AX66"/>
      <c r="AY66"/>
      <c r="AZ66"/>
      <c r="BA66"/>
      <c r="BB66"/>
      <c r="BD66"/>
      <c r="BE66"/>
      <c r="BF66"/>
      <c r="BG66"/>
      <c r="BH66"/>
      <c r="BI66"/>
      <c r="BJ66"/>
      <c r="BL66"/>
      <c r="BM66"/>
      <c r="BN66"/>
      <c r="BO66"/>
      <c r="BP66"/>
      <c r="BQ66"/>
      <c r="BR66"/>
      <c r="BT66"/>
      <c r="BU66"/>
      <c r="BV66"/>
      <c r="BW66"/>
      <c r="BX66"/>
      <c r="BY66"/>
      <c r="BZ66"/>
      <c r="CB66"/>
      <c r="CC66"/>
      <c r="CD66"/>
      <c r="CE66"/>
      <c r="CF66"/>
      <c r="CG66"/>
      <c r="CH66"/>
      <c r="CJ66"/>
      <c r="CK66"/>
      <c r="CL66"/>
      <c r="CM66"/>
      <c r="CN66"/>
      <c r="CO66"/>
      <c r="CP66"/>
      <c r="CR66"/>
      <c r="CS66"/>
      <c r="CT66"/>
      <c r="CU66"/>
      <c r="CV66"/>
      <c r="CW66"/>
      <c r="CX66"/>
      <c r="CZ66"/>
      <c r="DA66"/>
      <c r="DB66"/>
      <c r="DC66"/>
      <c r="DD66"/>
      <c r="DE66"/>
      <c r="DF66"/>
      <c r="DG66"/>
      <c r="DH66"/>
    </row>
    <row r="67" spans="4:112">
      <c r="D67"/>
      <c r="E67"/>
      <c r="F67"/>
      <c r="G67"/>
      <c r="H67"/>
      <c r="J67"/>
      <c r="K67"/>
      <c r="L67"/>
      <c r="M67"/>
      <c r="N67"/>
      <c r="P67"/>
      <c r="Q67"/>
      <c r="R67"/>
      <c r="S67"/>
      <c r="T67"/>
      <c r="U67"/>
      <c r="V67"/>
      <c r="X67"/>
      <c r="Y67"/>
      <c r="Z67"/>
      <c r="AA67"/>
      <c r="AB67"/>
      <c r="AC67"/>
      <c r="AD67"/>
      <c r="AF67"/>
      <c r="AG67"/>
      <c r="AH67"/>
      <c r="AI67"/>
      <c r="AJ67"/>
      <c r="AK67"/>
      <c r="AL67"/>
      <c r="AN67"/>
      <c r="AO67"/>
      <c r="AP67"/>
      <c r="AQ67"/>
      <c r="AR67"/>
      <c r="AS67"/>
      <c r="AT67"/>
      <c r="AV67"/>
      <c r="AW67"/>
      <c r="AX67"/>
      <c r="AY67"/>
      <c r="AZ67"/>
      <c r="BA67"/>
      <c r="BB67"/>
      <c r="BD67"/>
      <c r="BE67"/>
      <c r="BF67"/>
      <c r="BG67"/>
      <c r="BH67"/>
      <c r="BI67"/>
      <c r="BJ67"/>
      <c r="BL67"/>
      <c r="BM67"/>
      <c r="BN67"/>
      <c r="BO67"/>
      <c r="BP67"/>
      <c r="BQ67"/>
      <c r="BR67"/>
      <c r="BT67"/>
      <c r="BU67"/>
      <c r="BV67"/>
      <c r="BW67"/>
      <c r="BX67"/>
      <c r="BY67"/>
      <c r="BZ67"/>
      <c r="CB67"/>
      <c r="CC67"/>
      <c r="CD67"/>
      <c r="CE67"/>
      <c r="CF67"/>
      <c r="CG67"/>
      <c r="CH67"/>
      <c r="CJ67"/>
      <c r="CK67"/>
      <c r="CL67"/>
      <c r="CM67"/>
      <c r="CN67"/>
      <c r="CO67"/>
      <c r="CP67"/>
      <c r="CR67"/>
      <c r="CS67"/>
      <c r="CT67"/>
      <c r="CU67"/>
      <c r="CV67"/>
      <c r="CW67"/>
      <c r="CX67"/>
      <c r="CZ67"/>
      <c r="DA67"/>
      <c r="DB67"/>
      <c r="DC67"/>
      <c r="DD67"/>
      <c r="DE67"/>
      <c r="DF67"/>
      <c r="DG67"/>
      <c r="DH67"/>
    </row>
    <row r="68" spans="4:112">
      <c r="D68"/>
      <c r="E68"/>
      <c r="F68"/>
      <c r="G68"/>
      <c r="H68"/>
      <c r="J68"/>
      <c r="K68"/>
      <c r="L68"/>
      <c r="M68"/>
      <c r="N68"/>
      <c r="P68"/>
      <c r="Q68"/>
      <c r="R68"/>
      <c r="S68"/>
      <c r="T68"/>
      <c r="U68"/>
      <c r="V68"/>
      <c r="X68"/>
      <c r="Y68"/>
      <c r="Z68"/>
      <c r="AA68"/>
      <c r="AB68"/>
      <c r="AC68"/>
      <c r="AD68"/>
      <c r="AF68"/>
      <c r="AG68"/>
      <c r="AH68"/>
      <c r="AI68"/>
      <c r="AJ68"/>
      <c r="AK68"/>
      <c r="AL68"/>
      <c r="AN68"/>
      <c r="AO68"/>
      <c r="AP68"/>
      <c r="AQ68"/>
      <c r="AR68"/>
      <c r="AS68"/>
      <c r="AT68"/>
      <c r="AV68"/>
      <c r="AW68"/>
      <c r="AX68"/>
      <c r="AY68"/>
      <c r="AZ68"/>
      <c r="BA68"/>
      <c r="BB68"/>
      <c r="BD68"/>
      <c r="BE68"/>
      <c r="BF68"/>
      <c r="BG68"/>
      <c r="BH68"/>
      <c r="BI68"/>
      <c r="BJ68"/>
      <c r="BL68"/>
      <c r="BM68"/>
      <c r="BN68"/>
      <c r="BO68"/>
      <c r="BP68"/>
      <c r="BQ68"/>
      <c r="BR68"/>
      <c r="BT68"/>
      <c r="BU68"/>
      <c r="BV68"/>
      <c r="BW68"/>
      <c r="BX68"/>
      <c r="BY68"/>
      <c r="BZ68"/>
      <c r="CB68"/>
      <c r="CC68"/>
      <c r="CD68"/>
      <c r="CE68"/>
      <c r="CF68"/>
      <c r="CG68"/>
      <c r="CH68"/>
      <c r="CJ68"/>
      <c r="CK68"/>
      <c r="CL68"/>
      <c r="CM68"/>
      <c r="CN68"/>
      <c r="CO68"/>
      <c r="CP68"/>
      <c r="CR68"/>
      <c r="CS68"/>
      <c r="CT68"/>
      <c r="CU68"/>
      <c r="CV68"/>
      <c r="CW68"/>
      <c r="CX68"/>
      <c r="CZ68"/>
      <c r="DA68"/>
      <c r="DB68"/>
      <c r="DC68"/>
      <c r="DD68"/>
      <c r="DE68"/>
      <c r="DF68"/>
      <c r="DG68"/>
      <c r="DH68"/>
    </row>
    <row r="69" spans="4:112">
      <c r="D69"/>
      <c r="E69"/>
      <c r="F69"/>
      <c r="G69"/>
      <c r="H69"/>
      <c r="J69"/>
      <c r="K69"/>
      <c r="L69"/>
      <c r="M69"/>
      <c r="N69"/>
      <c r="P69"/>
      <c r="Q69"/>
      <c r="R69"/>
      <c r="S69"/>
      <c r="T69"/>
      <c r="U69"/>
      <c r="V69"/>
      <c r="X69"/>
      <c r="Y69"/>
      <c r="Z69"/>
      <c r="AA69"/>
      <c r="AB69"/>
      <c r="AC69"/>
      <c r="AD69"/>
      <c r="AF69"/>
      <c r="AG69"/>
      <c r="AH69"/>
      <c r="AI69"/>
      <c r="AJ69"/>
      <c r="AK69"/>
      <c r="AL69"/>
      <c r="AN69"/>
      <c r="AO69"/>
      <c r="AP69"/>
      <c r="AQ69"/>
      <c r="AR69"/>
      <c r="AS69"/>
      <c r="AT69"/>
      <c r="AV69"/>
      <c r="AW69"/>
      <c r="AX69"/>
      <c r="AY69"/>
      <c r="AZ69"/>
      <c r="BA69"/>
      <c r="BB69"/>
      <c r="BD69"/>
      <c r="BE69"/>
      <c r="BF69"/>
      <c r="BG69"/>
      <c r="BH69"/>
      <c r="BI69"/>
      <c r="BJ69"/>
      <c r="BL69"/>
      <c r="BM69"/>
      <c r="BN69"/>
      <c r="BO69"/>
      <c r="BP69"/>
      <c r="BQ69"/>
      <c r="BR69"/>
      <c r="BT69"/>
      <c r="BU69"/>
      <c r="BV69"/>
      <c r="BW69"/>
      <c r="BX69"/>
      <c r="BY69"/>
      <c r="BZ69"/>
      <c r="CB69"/>
      <c r="CC69"/>
      <c r="CD69"/>
      <c r="CE69"/>
      <c r="CF69"/>
      <c r="CG69"/>
      <c r="CH69"/>
      <c r="CJ69"/>
      <c r="CK69"/>
      <c r="CL69"/>
      <c r="CM69"/>
      <c r="CN69"/>
      <c r="CO69"/>
      <c r="CP69"/>
      <c r="CR69"/>
      <c r="CS69"/>
      <c r="CT69"/>
      <c r="CU69"/>
      <c r="CV69"/>
      <c r="CW69"/>
      <c r="CX69"/>
      <c r="CZ69"/>
      <c r="DA69"/>
      <c r="DB69"/>
      <c r="DC69"/>
      <c r="DD69"/>
      <c r="DE69"/>
      <c r="DF69"/>
      <c r="DG69"/>
      <c r="DH69"/>
    </row>
    <row r="70" spans="4:112">
      <c r="D70"/>
      <c r="E70"/>
      <c r="F70"/>
      <c r="G70"/>
      <c r="H70"/>
      <c r="J70"/>
      <c r="K70"/>
      <c r="L70"/>
      <c r="M70"/>
      <c r="N70"/>
      <c r="P70"/>
      <c r="Q70"/>
      <c r="R70"/>
      <c r="S70"/>
      <c r="T70"/>
      <c r="U70"/>
      <c r="V70"/>
      <c r="X70"/>
      <c r="Y70"/>
      <c r="Z70"/>
      <c r="AA70"/>
      <c r="AB70"/>
      <c r="AC70"/>
      <c r="AD70"/>
      <c r="AF70"/>
      <c r="AG70"/>
      <c r="AH70"/>
      <c r="AI70"/>
      <c r="AJ70"/>
      <c r="AK70"/>
      <c r="AL70"/>
      <c r="AN70"/>
      <c r="AO70"/>
      <c r="AP70"/>
      <c r="AQ70"/>
      <c r="AR70"/>
      <c r="AS70"/>
      <c r="AT70"/>
      <c r="AV70"/>
      <c r="AW70"/>
      <c r="AX70"/>
      <c r="AY70"/>
      <c r="AZ70"/>
      <c r="BA70"/>
      <c r="BB70"/>
      <c r="BD70"/>
      <c r="BE70"/>
      <c r="BF70"/>
      <c r="BG70"/>
      <c r="BH70"/>
      <c r="BI70"/>
      <c r="BJ70"/>
      <c r="BL70"/>
      <c r="BM70"/>
      <c r="BN70"/>
      <c r="BO70"/>
      <c r="BP70"/>
      <c r="BQ70"/>
      <c r="BR70"/>
      <c r="BT70"/>
      <c r="BU70"/>
      <c r="BV70"/>
      <c r="BW70"/>
      <c r="BX70"/>
      <c r="BY70"/>
      <c r="BZ70"/>
      <c r="CB70"/>
      <c r="CC70"/>
      <c r="CD70"/>
      <c r="CE70"/>
      <c r="CF70"/>
      <c r="CG70"/>
      <c r="CH70"/>
      <c r="CJ70"/>
      <c r="CK70"/>
      <c r="CL70"/>
      <c r="CM70"/>
      <c r="CN70"/>
      <c r="CO70"/>
      <c r="CP70"/>
      <c r="CR70"/>
      <c r="CS70"/>
      <c r="CT70"/>
      <c r="CU70"/>
      <c r="CV70"/>
      <c r="CW70"/>
      <c r="CX70"/>
      <c r="CZ70"/>
      <c r="DA70"/>
      <c r="DB70"/>
      <c r="DC70"/>
      <c r="DD70"/>
      <c r="DE70"/>
      <c r="DF70"/>
      <c r="DG70"/>
      <c r="DH70"/>
    </row>
    <row r="71" spans="4:112">
      <c r="D71"/>
      <c r="E71"/>
      <c r="F71"/>
      <c r="G71"/>
      <c r="H71"/>
      <c r="J71"/>
      <c r="K71"/>
      <c r="L71"/>
      <c r="M71"/>
      <c r="N71"/>
      <c r="P71"/>
      <c r="Q71"/>
      <c r="R71"/>
      <c r="S71"/>
      <c r="T71"/>
      <c r="U71"/>
      <c r="V71"/>
      <c r="X71"/>
      <c r="Y71"/>
      <c r="Z71"/>
      <c r="AA71"/>
      <c r="AB71"/>
      <c r="AC71"/>
      <c r="AD71"/>
      <c r="AF71"/>
      <c r="AG71"/>
      <c r="AH71"/>
      <c r="AI71"/>
      <c r="AJ71"/>
      <c r="AK71"/>
      <c r="AL71"/>
      <c r="AN71"/>
      <c r="AO71"/>
      <c r="AP71"/>
      <c r="AQ71"/>
      <c r="AR71"/>
      <c r="AS71"/>
      <c r="AT71"/>
      <c r="AV71"/>
      <c r="AW71"/>
      <c r="AX71"/>
      <c r="AY71"/>
      <c r="AZ71"/>
      <c r="BA71"/>
      <c r="BB71"/>
      <c r="BD71"/>
      <c r="BE71"/>
      <c r="BF71"/>
      <c r="BG71"/>
      <c r="BH71"/>
      <c r="BI71"/>
      <c r="BJ71"/>
      <c r="BL71"/>
      <c r="BM71"/>
      <c r="BN71"/>
      <c r="BO71"/>
      <c r="BP71"/>
      <c r="BQ71"/>
      <c r="BR71"/>
      <c r="BT71"/>
      <c r="BU71"/>
      <c r="BV71"/>
      <c r="BW71"/>
      <c r="BX71"/>
      <c r="BY71"/>
      <c r="BZ71"/>
      <c r="CB71"/>
      <c r="CC71"/>
      <c r="CD71"/>
      <c r="CE71"/>
      <c r="CF71"/>
      <c r="CG71"/>
      <c r="CH71"/>
      <c r="CJ71"/>
      <c r="CK71"/>
      <c r="CL71"/>
      <c r="CM71"/>
      <c r="CN71"/>
      <c r="CO71"/>
      <c r="CP71"/>
      <c r="CR71"/>
      <c r="CS71"/>
      <c r="CT71"/>
      <c r="CU71"/>
      <c r="CV71"/>
      <c r="CW71"/>
      <c r="CX71"/>
      <c r="CZ71"/>
      <c r="DA71"/>
      <c r="DB71"/>
      <c r="DC71"/>
      <c r="DD71"/>
      <c r="DE71"/>
      <c r="DF71"/>
      <c r="DG71"/>
      <c r="DH71"/>
    </row>
    <row r="72" spans="4:112">
      <c r="D72"/>
      <c r="E72"/>
      <c r="F72"/>
      <c r="G72"/>
      <c r="H72"/>
      <c r="J72"/>
      <c r="K72"/>
      <c r="L72"/>
      <c r="M72"/>
      <c r="N72"/>
      <c r="P72"/>
      <c r="Q72"/>
      <c r="R72"/>
      <c r="S72"/>
      <c r="T72"/>
      <c r="U72"/>
      <c r="V72"/>
      <c r="X72"/>
      <c r="Y72"/>
      <c r="Z72"/>
      <c r="AA72"/>
      <c r="AB72"/>
      <c r="AC72"/>
      <c r="AD72"/>
      <c r="AF72"/>
      <c r="AG72"/>
      <c r="AH72"/>
      <c r="AI72"/>
      <c r="AJ72"/>
      <c r="AK72"/>
      <c r="AL72"/>
      <c r="AN72"/>
      <c r="AO72"/>
      <c r="AP72"/>
      <c r="AQ72"/>
      <c r="AR72"/>
      <c r="AS72"/>
      <c r="AT72"/>
      <c r="AV72"/>
      <c r="AW72"/>
      <c r="AX72"/>
      <c r="AY72"/>
      <c r="AZ72"/>
      <c r="BA72"/>
      <c r="BB72"/>
      <c r="BD72"/>
      <c r="BE72"/>
      <c r="BF72"/>
      <c r="BG72"/>
      <c r="BH72"/>
      <c r="BI72"/>
      <c r="BJ72"/>
      <c r="BL72"/>
      <c r="BM72"/>
      <c r="BN72"/>
      <c r="BO72"/>
      <c r="BP72"/>
      <c r="BQ72"/>
      <c r="BR72"/>
      <c r="BT72"/>
      <c r="BU72"/>
      <c r="BV72"/>
      <c r="BW72"/>
      <c r="BX72"/>
      <c r="BY72"/>
      <c r="BZ72"/>
      <c r="CB72"/>
      <c r="CC72"/>
      <c r="CD72"/>
      <c r="CE72"/>
      <c r="CF72"/>
      <c r="CG72"/>
      <c r="CH72"/>
      <c r="CJ72"/>
      <c r="CK72"/>
      <c r="CL72"/>
      <c r="CM72"/>
      <c r="CN72"/>
      <c r="CO72"/>
      <c r="CP72"/>
      <c r="CR72"/>
      <c r="CS72"/>
      <c r="CT72"/>
      <c r="CU72"/>
      <c r="CV72"/>
      <c r="CW72"/>
      <c r="CX72"/>
      <c r="CZ72"/>
      <c r="DA72"/>
      <c r="DB72"/>
      <c r="DC72"/>
      <c r="DD72"/>
      <c r="DE72"/>
      <c r="DF72"/>
      <c r="DG72"/>
      <c r="DH72"/>
    </row>
    <row r="73" spans="4:112">
      <c r="D73"/>
      <c r="E73"/>
      <c r="F73"/>
      <c r="G73"/>
      <c r="H73"/>
      <c r="J73"/>
      <c r="K73"/>
      <c r="L73"/>
      <c r="M73"/>
      <c r="N73"/>
      <c r="P73"/>
      <c r="Q73"/>
      <c r="R73"/>
      <c r="S73"/>
      <c r="T73"/>
      <c r="U73"/>
      <c r="V73"/>
      <c r="X73"/>
      <c r="Y73"/>
      <c r="Z73"/>
      <c r="AA73"/>
      <c r="AB73"/>
      <c r="AC73"/>
      <c r="AD73"/>
      <c r="AF73"/>
      <c r="AG73"/>
      <c r="AH73"/>
      <c r="AI73"/>
      <c r="AJ73"/>
      <c r="AK73"/>
      <c r="AL73"/>
      <c r="AN73"/>
      <c r="AO73"/>
      <c r="AP73"/>
      <c r="AQ73"/>
      <c r="AR73"/>
      <c r="AS73"/>
      <c r="AT73"/>
      <c r="AV73"/>
      <c r="AW73"/>
      <c r="AX73"/>
      <c r="AY73"/>
      <c r="AZ73"/>
      <c r="BA73"/>
      <c r="BB73"/>
      <c r="BD73"/>
      <c r="BE73"/>
      <c r="BF73"/>
      <c r="BG73"/>
      <c r="BH73"/>
      <c r="BI73"/>
      <c r="BJ73"/>
      <c r="BL73"/>
      <c r="BM73"/>
      <c r="BN73"/>
      <c r="BO73"/>
      <c r="BP73"/>
      <c r="BQ73"/>
      <c r="BR73"/>
      <c r="BT73"/>
      <c r="BU73"/>
      <c r="BV73"/>
      <c r="BW73"/>
      <c r="BX73"/>
      <c r="BY73"/>
      <c r="BZ73"/>
      <c r="CB73"/>
      <c r="CC73"/>
      <c r="CD73"/>
      <c r="CE73"/>
      <c r="CF73"/>
      <c r="CG73"/>
      <c r="CH73"/>
      <c r="CJ73"/>
      <c r="CK73"/>
      <c r="CL73"/>
      <c r="CM73"/>
      <c r="CN73"/>
      <c r="CO73"/>
      <c r="CP73"/>
      <c r="CR73"/>
      <c r="CS73"/>
      <c r="CT73"/>
      <c r="CU73"/>
      <c r="CV73"/>
      <c r="CW73"/>
      <c r="CX73"/>
      <c r="CZ73"/>
      <c r="DA73"/>
      <c r="DB73"/>
      <c r="DC73"/>
      <c r="DD73"/>
      <c r="DE73"/>
      <c r="DF73"/>
      <c r="DG73"/>
      <c r="DH73"/>
    </row>
    <row r="74" spans="4:112">
      <c r="D74"/>
      <c r="E74"/>
      <c r="F74"/>
      <c r="G74"/>
      <c r="H74"/>
      <c r="J74"/>
      <c r="K74"/>
      <c r="L74"/>
      <c r="M74"/>
      <c r="N74"/>
      <c r="P74"/>
      <c r="Q74"/>
      <c r="R74"/>
      <c r="S74"/>
      <c r="T74"/>
      <c r="U74"/>
      <c r="V74"/>
      <c r="X74"/>
      <c r="Y74"/>
      <c r="Z74"/>
      <c r="AA74"/>
      <c r="AB74"/>
      <c r="AC74"/>
      <c r="AD74"/>
      <c r="AF74"/>
      <c r="AG74"/>
      <c r="AH74"/>
      <c r="AI74"/>
      <c r="AJ74"/>
      <c r="AK74"/>
      <c r="AL74"/>
      <c r="AN74"/>
      <c r="AO74"/>
      <c r="AP74"/>
      <c r="AQ74"/>
      <c r="AR74"/>
      <c r="AS74"/>
      <c r="AT74"/>
      <c r="AV74"/>
      <c r="AW74"/>
      <c r="AX74"/>
      <c r="AY74"/>
      <c r="AZ74"/>
      <c r="BA74"/>
      <c r="BB74"/>
      <c r="BD74"/>
      <c r="BE74"/>
      <c r="BF74"/>
      <c r="BG74"/>
      <c r="BH74"/>
      <c r="BI74"/>
      <c r="BJ74"/>
      <c r="BL74"/>
      <c r="BM74"/>
      <c r="BN74"/>
      <c r="BO74"/>
      <c r="BP74"/>
      <c r="BQ74"/>
      <c r="BR74"/>
      <c r="BT74"/>
      <c r="BU74"/>
      <c r="BV74"/>
      <c r="BW74"/>
      <c r="BX74"/>
      <c r="BY74"/>
      <c r="BZ74"/>
      <c r="CB74"/>
      <c r="CC74"/>
      <c r="CD74"/>
      <c r="CE74"/>
      <c r="CF74"/>
      <c r="CG74"/>
      <c r="CH74"/>
      <c r="CJ74"/>
      <c r="CK74"/>
      <c r="CL74"/>
      <c r="CM74"/>
      <c r="CN74"/>
      <c r="CO74"/>
      <c r="CP74"/>
      <c r="CR74"/>
      <c r="CS74"/>
      <c r="CT74"/>
      <c r="CU74"/>
      <c r="CV74"/>
      <c r="CW74"/>
      <c r="CX74"/>
      <c r="CZ74"/>
      <c r="DA74"/>
      <c r="DB74"/>
      <c r="DC74"/>
      <c r="DD74"/>
      <c r="DE74"/>
      <c r="DF74"/>
      <c r="DG74"/>
      <c r="DH74"/>
    </row>
    <row r="75" spans="4:112">
      <c r="D75"/>
      <c r="E75"/>
      <c r="F75"/>
      <c r="G75"/>
      <c r="H75"/>
      <c r="J75"/>
      <c r="K75"/>
      <c r="L75"/>
      <c r="M75"/>
      <c r="N75"/>
      <c r="P75"/>
      <c r="Q75"/>
      <c r="R75"/>
      <c r="S75"/>
      <c r="T75"/>
      <c r="U75"/>
      <c r="V75"/>
      <c r="X75"/>
      <c r="Y75"/>
      <c r="Z75"/>
      <c r="AA75"/>
      <c r="AB75"/>
      <c r="AC75"/>
      <c r="AD75"/>
      <c r="AF75"/>
      <c r="AG75"/>
      <c r="AH75"/>
      <c r="AI75"/>
      <c r="AJ75"/>
      <c r="AK75"/>
      <c r="AL75"/>
      <c r="AN75"/>
      <c r="AO75"/>
      <c r="AP75"/>
      <c r="AQ75"/>
      <c r="AR75"/>
      <c r="AS75"/>
      <c r="AT75"/>
      <c r="AV75"/>
      <c r="AW75"/>
      <c r="AX75"/>
      <c r="AY75"/>
      <c r="AZ75"/>
      <c r="BA75"/>
      <c r="BB75"/>
      <c r="BD75"/>
      <c r="BE75"/>
      <c r="BF75"/>
      <c r="BG75"/>
      <c r="BH75"/>
      <c r="BI75"/>
      <c r="BJ75"/>
      <c r="BL75"/>
      <c r="BM75"/>
      <c r="BN75"/>
      <c r="BO75"/>
      <c r="BP75"/>
      <c r="BQ75"/>
      <c r="BR75"/>
      <c r="BT75"/>
      <c r="BU75"/>
      <c r="BV75"/>
      <c r="BW75"/>
      <c r="BX75"/>
      <c r="BY75"/>
      <c r="BZ75"/>
      <c r="CB75"/>
      <c r="CC75"/>
      <c r="CD75"/>
      <c r="CE75"/>
      <c r="CF75"/>
      <c r="CG75"/>
      <c r="CH75"/>
      <c r="CJ75"/>
      <c r="CK75"/>
      <c r="CL75"/>
      <c r="CM75"/>
      <c r="CN75"/>
      <c r="CO75"/>
      <c r="CP75"/>
      <c r="CR75"/>
      <c r="CS75"/>
      <c r="CT75"/>
      <c r="CU75"/>
      <c r="CV75"/>
      <c r="CW75"/>
      <c r="CX75"/>
      <c r="CZ75"/>
      <c r="DA75"/>
      <c r="DB75"/>
      <c r="DC75"/>
      <c r="DD75"/>
      <c r="DE75"/>
      <c r="DF75"/>
      <c r="DG75"/>
      <c r="DH75"/>
    </row>
    <row r="76" spans="4:112">
      <c r="D76"/>
      <c r="E76"/>
      <c r="F76"/>
      <c r="G76"/>
      <c r="H76"/>
      <c r="J76"/>
      <c r="K76"/>
      <c r="L76"/>
      <c r="M76"/>
      <c r="N76"/>
      <c r="P76"/>
      <c r="Q76"/>
      <c r="R76"/>
      <c r="S76"/>
      <c r="T76"/>
      <c r="U76"/>
      <c r="V76"/>
      <c r="X76"/>
      <c r="Y76"/>
      <c r="Z76"/>
      <c r="AA76"/>
      <c r="AB76"/>
      <c r="AC76"/>
      <c r="AD76"/>
      <c r="AF76"/>
      <c r="AG76"/>
      <c r="AH76"/>
      <c r="AI76"/>
      <c r="AJ76"/>
      <c r="AK76"/>
      <c r="AL76"/>
      <c r="AN76"/>
      <c r="AO76"/>
      <c r="AP76"/>
      <c r="AQ76"/>
      <c r="AR76"/>
      <c r="AS76"/>
      <c r="AT76"/>
      <c r="AV76"/>
      <c r="AW76"/>
      <c r="AX76"/>
      <c r="AY76"/>
      <c r="AZ76"/>
      <c r="BA76"/>
      <c r="BB76"/>
      <c r="BD76"/>
      <c r="BE76"/>
      <c r="BF76"/>
      <c r="BG76"/>
      <c r="BH76"/>
      <c r="BI76"/>
      <c r="BJ76"/>
      <c r="BL76"/>
      <c r="BM76"/>
      <c r="BN76"/>
      <c r="BO76"/>
      <c r="BP76"/>
      <c r="BQ76"/>
      <c r="BR76"/>
      <c r="BT76"/>
      <c r="BU76"/>
      <c r="BV76"/>
      <c r="BW76"/>
      <c r="BX76"/>
      <c r="BY76"/>
      <c r="BZ76"/>
      <c r="CB76"/>
      <c r="CC76"/>
      <c r="CD76"/>
      <c r="CE76"/>
      <c r="CF76"/>
      <c r="CG76"/>
      <c r="CH76"/>
      <c r="CJ76"/>
      <c r="CK76"/>
      <c r="CL76"/>
      <c r="CM76"/>
      <c r="CN76"/>
      <c r="CO76"/>
      <c r="CP76"/>
      <c r="CR76"/>
      <c r="CS76"/>
      <c r="CT76"/>
      <c r="CU76"/>
      <c r="CV76"/>
      <c r="CW76"/>
      <c r="CX76"/>
      <c r="CZ76"/>
      <c r="DA76"/>
      <c r="DB76"/>
      <c r="DC76"/>
      <c r="DD76"/>
      <c r="DE76"/>
      <c r="DF76"/>
      <c r="DG76"/>
      <c r="DH76"/>
    </row>
    <row r="77" spans="4:112">
      <c r="D77"/>
      <c r="E77"/>
      <c r="F77"/>
      <c r="G77"/>
      <c r="H77"/>
      <c r="J77"/>
      <c r="K77"/>
      <c r="L77"/>
      <c r="M77"/>
      <c r="N77"/>
      <c r="P77"/>
      <c r="Q77"/>
      <c r="R77"/>
      <c r="S77"/>
      <c r="T77"/>
      <c r="U77"/>
      <c r="V77"/>
      <c r="X77"/>
      <c r="Y77"/>
      <c r="Z77"/>
      <c r="AA77"/>
      <c r="AB77"/>
      <c r="AC77"/>
      <c r="AD77"/>
      <c r="AF77"/>
      <c r="AG77"/>
      <c r="AH77"/>
      <c r="AI77"/>
      <c r="AJ77"/>
      <c r="AK77"/>
      <c r="AL77"/>
      <c r="AN77"/>
      <c r="AO77"/>
      <c r="AP77"/>
      <c r="AQ77"/>
      <c r="AR77"/>
      <c r="AS77"/>
      <c r="AT77"/>
      <c r="AV77"/>
      <c r="AW77"/>
      <c r="AX77"/>
      <c r="AY77"/>
      <c r="AZ77"/>
      <c r="BA77"/>
      <c r="BB77"/>
      <c r="BD77"/>
      <c r="BE77"/>
      <c r="BF77"/>
      <c r="BG77"/>
      <c r="BH77"/>
      <c r="BI77"/>
      <c r="BJ77"/>
      <c r="BL77"/>
      <c r="BM77"/>
      <c r="BN77"/>
      <c r="BO77"/>
      <c r="BP77"/>
      <c r="BQ77"/>
      <c r="BR77"/>
      <c r="BT77"/>
      <c r="BU77"/>
      <c r="BV77"/>
      <c r="BW77"/>
      <c r="BX77"/>
      <c r="BY77"/>
      <c r="BZ77"/>
      <c r="CB77"/>
      <c r="CC77"/>
      <c r="CD77"/>
      <c r="CE77"/>
      <c r="CF77"/>
      <c r="CG77"/>
      <c r="CH77"/>
      <c r="CJ77"/>
      <c r="CK77"/>
      <c r="CL77"/>
      <c r="CM77"/>
      <c r="CN77"/>
      <c r="CO77"/>
      <c r="CP77"/>
      <c r="CR77"/>
      <c r="CS77"/>
      <c r="CT77"/>
      <c r="CU77"/>
      <c r="CV77"/>
      <c r="CW77"/>
      <c r="CX77"/>
      <c r="CZ77"/>
      <c r="DA77"/>
      <c r="DB77"/>
      <c r="DC77"/>
      <c r="DD77"/>
      <c r="DE77"/>
      <c r="DF77"/>
      <c r="DG77"/>
      <c r="DH77"/>
    </row>
    <row r="78" spans="4:112">
      <c r="D78"/>
      <c r="E78"/>
      <c r="F78"/>
      <c r="G78"/>
      <c r="H78"/>
      <c r="J78"/>
      <c r="K78"/>
      <c r="L78"/>
      <c r="M78"/>
      <c r="N78"/>
      <c r="P78"/>
      <c r="Q78"/>
      <c r="R78"/>
      <c r="S78"/>
      <c r="T78"/>
      <c r="U78"/>
      <c r="V78"/>
      <c r="X78"/>
      <c r="Y78"/>
      <c r="Z78"/>
      <c r="AA78"/>
      <c r="AB78"/>
      <c r="AC78"/>
      <c r="AD78"/>
      <c r="AF78"/>
      <c r="AG78"/>
      <c r="AH78"/>
      <c r="AI78"/>
      <c r="AJ78"/>
      <c r="AK78"/>
      <c r="AL78"/>
      <c r="AN78"/>
      <c r="AO78"/>
      <c r="AP78"/>
      <c r="AQ78"/>
      <c r="AR78"/>
      <c r="AS78"/>
      <c r="AT78"/>
      <c r="AV78"/>
      <c r="AW78"/>
      <c r="AX78"/>
      <c r="AY78"/>
      <c r="AZ78"/>
      <c r="BA78"/>
      <c r="BB78"/>
      <c r="BD78"/>
      <c r="BE78"/>
      <c r="BF78"/>
      <c r="BG78"/>
      <c r="BH78"/>
      <c r="BI78"/>
      <c r="BJ78"/>
      <c r="BL78"/>
      <c r="BM78"/>
      <c r="BN78"/>
      <c r="BO78"/>
      <c r="BP78"/>
      <c r="BQ78"/>
      <c r="BR78"/>
      <c r="BT78"/>
      <c r="BU78"/>
      <c r="BV78"/>
      <c r="BW78"/>
      <c r="BX78"/>
      <c r="BY78"/>
      <c r="BZ78"/>
      <c r="CB78"/>
      <c r="CC78"/>
      <c r="CD78"/>
      <c r="CE78"/>
      <c r="CF78"/>
      <c r="CG78"/>
      <c r="CH78"/>
      <c r="CJ78"/>
      <c r="CK78"/>
      <c r="CL78"/>
      <c r="CM78"/>
      <c r="CN78"/>
      <c r="CO78"/>
      <c r="CP78"/>
      <c r="CR78"/>
      <c r="CS78"/>
      <c r="CT78"/>
      <c r="CU78"/>
      <c r="CV78"/>
      <c r="CW78"/>
      <c r="CX78"/>
      <c r="CZ78"/>
      <c r="DA78"/>
      <c r="DB78"/>
      <c r="DC78"/>
      <c r="DD78"/>
      <c r="DE78"/>
      <c r="DF78"/>
      <c r="DG78"/>
      <c r="DH78"/>
    </row>
    <row r="79" spans="4:112" s="33" customFormat="1">
      <c r="D79"/>
      <c r="E79"/>
      <c r="F79"/>
      <c r="G79"/>
      <c r="H79"/>
      <c r="J79"/>
      <c r="K79"/>
      <c r="L79"/>
      <c r="M79"/>
      <c r="N79"/>
      <c r="P79"/>
      <c r="Q79"/>
      <c r="R79"/>
      <c r="S79"/>
      <c r="T79"/>
      <c r="U79"/>
      <c r="V79"/>
      <c r="X79"/>
      <c r="Y79"/>
      <c r="Z79"/>
      <c r="AA79"/>
      <c r="AB79"/>
      <c r="AC79"/>
      <c r="AD79"/>
      <c r="AF79"/>
      <c r="AG79"/>
      <c r="AH79"/>
      <c r="AI79"/>
      <c r="AJ79"/>
      <c r="AK79"/>
      <c r="AL79"/>
      <c r="AN79"/>
      <c r="AO79"/>
      <c r="AP79"/>
      <c r="AQ79"/>
      <c r="AR79"/>
      <c r="AS79"/>
      <c r="AT79"/>
      <c r="AV79"/>
      <c r="AW79"/>
      <c r="AX79"/>
      <c r="AY79"/>
      <c r="AZ79"/>
      <c r="BA79"/>
      <c r="BB79"/>
      <c r="BD79"/>
      <c r="BE79"/>
      <c r="BF79"/>
      <c r="BG79"/>
      <c r="BH79"/>
      <c r="BI79"/>
      <c r="BJ79"/>
      <c r="BL79"/>
      <c r="BM79"/>
      <c r="BN79"/>
      <c r="BO79"/>
      <c r="BP79"/>
      <c r="BQ79"/>
      <c r="BR79"/>
      <c r="BT79"/>
      <c r="BU79"/>
      <c r="BV79"/>
      <c r="BW79"/>
      <c r="BX79"/>
      <c r="BY79"/>
      <c r="BZ79"/>
      <c r="CB79"/>
      <c r="CC79"/>
      <c r="CD79"/>
      <c r="CE79"/>
      <c r="CF79"/>
      <c r="CG79"/>
      <c r="CH79"/>
      <c r="CJ79"/>
      <c r="CK79"/>
      <c r="CL79"/>
      <c r="CM79"/>
      <c r="CN79"/>
      <c r="CO79"/>
      <c r="CP79"/>
      <c r="CR79"/>
      <c r="CS79"/>
      <c r="CT79"/>
      <c r="CU79"/>
      <c r="CV79"/>
      <c r="CW79"/>
      <c r="CX79"/>
      <c r="CZ79"/>
      <c r="DA79"/>
      <c r="DB79"/>
      <c r="DC79"/>
      <c r="DD79"/>
      <c r="DE79" s="23"/>
      <c r="DF79" s="23"/>
      <c r="DG79" s="23"/>
      <c r="DH79" s="23"/>
    </row>
    <row r="80" spans="4:112" s="33" customFormat="1">
      <c r="D80"/>
      <c r="E80"/>
      <c r="F80"/>
      <c r="G80"/>
      <c r="H80"/>
      <c r="J80"/>
      <c r="K80"/>
      <c r="L80"/>
      <c r="M80"/>
      <c r="N80"/>
      <c r="P80"/>
      <c r="Q80"/>
      <c r="R80"/>
      <c r="S80"/>
      <c r="T80"/>
      <c r="U80"/>
      <c r="V80"/>
      <c r="X80"/>
      <c r="Y80"/>
      <c r="Z80"/>
      <c r="AA80"/>
      <c r="AB80"/>
      <c r="AC80"/>
      <c r="AD80"/>
      <c r="AF80"/>
      <c r="AG80"/>
      <c r="AH80"/>
      <c r="AI80"/>
      <c r="AJ80"/>
      <c r="AK80"/>
      <c r="AL80"/>
      <c r="AN80"/>
      <c r="AO80"/>
      <c r="AP80"/>
      <c r="AQ80"/>
      <c r="AR80"/>
      <c r="AS80"/>
      <c r="AT80"/>
      <c r="AV80"/>
      <c r="AW80"/>
      <c r="AX80"/>
      <c r="AY80"/>
      <c r="AZ80"/>
      <c r="BA80"/>
      <c r="BB80"/>
      <c r="BD80"/>
      <c r="BE80"/>
      <c r="BF80"/>
      <c r="BG80"/>
      <c r="BH80"/>
      <c r="BI80"/>
      <c r="BJ80"/>
      <c r="BL80"/>
      <c r="BM80"/>
      <c r="BN80"/>
      <c r="BO80"/>
      <c r="BP80"/>
      <c r="BQ80"/>
      <c r="BR80"/>
      <c r="BT80"/>
      <c r="BU80"/>
      <c r="BV80"/>
      <c r="BW80"/>
      <c r="BX80"/>
      <c r="BY80"/>
      <c r="BZ80"/>
      <c r="CB80"/>
      <c r="CC80"/>
      <c r="CD80"/>
      <c r="CE80"/>
      <c r="CF80"/>
      <c r="CG80"/>
      <c r="CH80"/>
      <c r="CJ80"/>
      <c r="CK80"/>
      <c r="CL80"/>
      <c r="CM80"/>
      <c r="CN80"/>
      <c r="CO80"/>
      <c r="CP80"/>
      <c r="CR80"/>
      <c r="CS80"/>
      <c r="CT80"/>
      <c r="CU80"/>
      <c r="CV80"/>
      <c r="CW80"/>
      <c r="CX80"/>
      <c r="CZ80"/>
      <c r="DA80"/>
      <c r="DB80"/>
      <c r="DC80"/>
      <c r="DD80"/>
      <c r="DE80" s="23"/>
      <c r="DF80" s="23"/>
      <c r="DG80" s="23"/>
      <c r="DH80" s="23"/>
    </row>
    <row r="81" spans="4:112" s="33" customFormat="1">
      <c r="D81"/>
      <c r="E81"/>
      <c r="F81"/>
      <c r="G81"/>
      <c r="H81"/>
      <c r="J81"/>
      <c r="K81"/>
      <c r="L81"/>
      <c r="M81"/>
      <c r="N81"/>
      <c r="P81"/>
      <c r="Q81"/>
      <c r="R81"/>
      <c r="S81"/>
      <c r="T81"/>
      <c r="U81"/>
      <c r="V81"/>
      <c r="X81"/>
      <c r="Y81"/>
      <c r="Z81"/>
      <c r="AA81"/>
      <c r="AB81"/>
      <c r="AC81"/>
      <c r="AD81"/>
      <c r="AF81"/>
      <c r="AG81"/>
      <c r="AH81"/>
      <c r="AI81"/>
      <c r="AJ81"/>
      <c r="AK81"/>
      <c r="AL81"/>
      <c r="AN81"/>
      <c r="AO81"/>
      <c r="AP81"/>
      <c r="AQ81"/>
      <c r="AR81"/>
      <c r="AS81"/>
      <c r="AT81"/>
      <c r="AV81"/>
      <c r="AW81"/>
      <c r="AX81"/>
      <c r="AY81"/>
      <c r="AZ81"/>
      <c r="BA81"/>
      <c r="BB81"/>
      <c r="BD81"/>
      <c r="BE81"/>
      <c r="BF81"/>
      <c r="BG81"/>
      <c r="BH81"/>
      <c r="BI81"/>
      <c r="BJ81"/>
      <c r="BL81"/>
      <c r="BM81"/>
      <c r="BN81"/>
      <c r="BO81"/>
      <c r="BP81"/>
      <c r="BQ81"/>
      <c r="BR81"/>
      <c r="BT81"/>
      <c r="BU81"/>
      <c r="BV81"/>
      <c r="BW81"/>
      <c r="BX81"/>
      <c r="BY81"/>
      <c r="BZ81"/>
      <c r="CB81"/>
      <c r="CC81"/>
      <c r="CD81"/>
      <c r="CE81"/>
      <c r="CF81"/>
      <c r="CG81"/>
      <c r="CH81"/>
      <c r="CJ81"/>
      <c r="CK81"/>
      <c r="CL81"/>
      <c r="CM81"/>
      <c r="CN81"/>
      <c r="CO81"/>
      <c r="CP81"/>
      <c r="CR81"/>
      <c r="CS81"/>
      <c r="CT81"/>
      <c r="CU81"/>
      <c r="CV81"/>
      <c r="CW81"/>
      <c r="CX81"/>
      <c r="CZ81"/>
      <c r="DA81"/>
      <c r="DB81"/>
      <c r="DC81"/>
      <c r="DD81"/>
      <c r="DE81" s="23"/>
      <c r="DF81" s="23"/>
      <c r="DG81" s="23"/>
      <c r="DH81" s="23"/>
    </row>
    <row r="82" spans="4:112" s="33" customFormat="1">
      <c r="D82"/>
      <c r="E82"/>
      <c r="F82"/>
      <c r="G82"/>
      <c r="H82"/>
      <c r="J82"/>
      <c r="K82"/>
      <c r="L82"/>
      <c r="M82"/>
      <c r="N82"/>
      <c r="P82"/>
      <c r="Q82"/>
      <c r="R82"/>
      <c r="S82"/>
      <c r="T82"/>
      <c r="U82"/>
      <c r="V82"/>
      <c r="X82"/>
      <c r="Y82"/>
      <c r="Z82"/>
      <c r="AA82"/>
      <c r="AB82"/>
      <c r="AC82"/>
      <c r="AD82"/>
      <c r="AF82"/>
      <c r="AG82"/>
      <c r="AH82"/>
      <c r="AI82"/>
      <c r="AJ82"/>
      <c r="AK82"/>
      <c r="AL82"/>
      <c r="AN82"/>
      <c r="AO82"/>
      <c r="AP82"/>
      <c r="AQ82"/>
      <c r="AR82"/>
      <c r="AS82"/>
      <c r="AT82"/>
      <c r="AV82"/>
      <c r="AW82"/>
      <c r="AX82"/>
      <c r="AY82"/>
      <c r="AZ82"/>
      <c r="BA82"/>
      <c r="BB82"/>
      <c r="BD82"/>
      <c r="BE82"/>
      <c r="BF82"/>
      <c r="BG82"/>
      <c r="BH82"/>
      <c r="BI82"/>
      <c r="BJ82"/>
      <c r="BL82"/>
      <c r="BM82"/>
      <c r="BN82"/>
      <c r="BO82"/>
      <c r="BP82"/>
      <c r="BQ82"/>
      <c r="BR82"/>
      <c r="BT82"/>
      <c r="BU82"/>
      <c r="BV82"/>
      <c r="BW82"/>
      <c r="BX82"/>
      <c r="BY82"/>
      <c r="BZ82"/>
      <c r="CB82"/>
      <c r="CC82"/>
      <c r="CD82"/>
      <c r="CE82"/>
      <c r="CF82"/>
      <c r="CG82"/>
      <c r="CH82"/>
      <c r="CJ82"/>
      <c r="CK82"/>
      <c r="CL82"/>
      <c r="CM82"/>
      <c r="CN82"/>
      <c r="CO82"/>
      <c r="CP82"/>
      <c r="CR82"/>
      <c r="CS82"/>
      <c r="CT82"/>
      <c r="CU82"/>
      <c r="CV82"/>
      <c r="CW82"/>
      <c r="CX82"/>
      <c r="CZ82"/>
      <c r="DA82"/>
      <c r="DB82"/>
      <c r="DC82"/>
      <c r="DD82"/>
      <c r="DE82" s="23"/>
      <c r="DF82" s="23"/>
      <c r="DG82" s="23"/>
      <c r="DH82" s="23"/>
    </row>
    <row r="83" spans="4:112" s="33" customFormat="1">
      <c r="D83"/>
      <c r="E83"/>
      <c r="F83"/>
      <c r="G83"/>
      <c r="H83"/>
      <c r="J83"/>
      <c r="K83"/>
      <c r="L83"/>
      <c r="M83"/>
      <c r="N83"/>
      <c r="P83"/>
      <c r="Q83"/>
      <c r="R83"/>
      <c r="S83"/>
      <c r="T83"/>
      <c r="U83"/>
      <c r="V83"/>
      <c r="X83"/>
      <c r="Y83"/>
      <c r="Z83"/>
      <c r="AA83"/>
      <c r="AB83"/>
      <c r="AC83"/>
      <c r="AD83"/>
      <c r="AF83"/>
      <c r="AG83"/>
      <c r="AH83"/>
      <c r="AI83"/>
      <c r="AJ83"/>
      <c r="AK83"/>
      <c r="AL83"/>
      <c r="AN83"/>
      <c r="AO83"/>
      <c r="AP83"/>
      <c r="AQ83"/>
      <c r="AR83"/>
      <c r="AS83"/>
      <c r="AT83"/>
      <c r="AV83"/>
      <c r="AW83"/>
      <c r="AX83"/>
      <c r="AY83"/>
      <c r="AZ83"/>
      <c r="BA83"/>
      <c r="BB83"/>
      <c r="BD83"/>
      <c r="BE83"/>
      <c r="BF83"/>
      <c r="BG83"/>
      <c r="BH83"/>
      <c r="BI83"/>
      <c r="BJ83"/>
      <c r="BL83"/>
      <c r="BM83"/>
      <c r="BN83"/>
      <c r="BO83"/>
      <c r="BP83"/>
      <c r="BQ83"/>
      <c r="BR83"/>
      <c r="BT83"/>
      <c r="BU83"/>
      <c r="BV83"/>
      <c r="BW83"/>
      <c r="BX83"/>
      <c r="BY83"/>
      <c r="BZ83"/>
      <c r="CB83"/>
      <c r="CC83"/>
      <c r="CD83"/>
      <c r="CE83"/>
      <c r="CF83"/>
      <c r="CG83"/>
      <c r="CH83"/>
      <c r="CJ83"/>
      <c r="CK83"/>
      <c r="CL83"/>
      <c r="CM83"/>
      <c r="CN83"/>
      <c r="CO83"/>
      <c r="CP83"/>
      <c r="CR83"/>
      <c r="CS83"/>
      <c r="CT83"/>
      <c r="CU83"/>
      <c r="CV83"/>
      <c r="CW83"/>
      <c r="CX83"/>
      <c r="CZ83"/>
      <c r="DA83"/>
      <c r="DB83"/>
      <c r="DC83"/>
      <c r="DD83"/>
      <c r="DE83" s="23"/>
      <c r="DF83" s="23"/>
      <c r="DG83" s="23"/>
      <c r="DH83" s="23"/>
    </row>
    <row r="84" spans="4:112" s="33" customFormat="1">
      <c r="D84"/>
      <c r="E84"/>
      <c r="F84"/>
      <c r="G84"/>
      <c r="H84"/>
      <c r="J84"/>
      <c r="K84"/>
      <c r="L84"/>
      <c r="M84"/>
      <c r="N84"/>
      <c r="P84"/>
      <c r="Q84"/>
      <c r="R84"/>
      <c r="S84"/>
      <c r="T84"/>
      <c r="U84"/>
      <c r="V84"/>
      <c r="X84"/>
      <c r="Y84"/>
      <c r="Z84"/>
      <c r="AA84"/>
      <c r="AB84"/>
      <c r="AC84"/>
      <c r="AD84"/>
      <c r="AF84"/>
      <c r="AG84"/>
      <c r="AH84"/>
      <c r="AI84"/>
      <c r="AJ84"/>
      <c r="AK84"/>
      <c r="AL84"/>
      <c r="AN84"/>
      <c r="AO84"/>
      <c r="AP84"/>
      <c r="AQ84"/>
      <c r="AR84"/>
      <c r="AS84"/>
      <c r="AT84"/>
      <c r="AV84"/>
      <c r="AW84"/>
      <c r="AX84"/>
      <c r="AY84"/>
      <c r="AZ84"/>
      <c r="BA84"/>
      <c r="BB84"/>
      <c r="BD84"/>
      <c r="BE84"/>
      <c r="BF84"/>
      <c r="BG84"/>
      <c r="BH84"/>
      <c r="BI84"/>
      <c r="BJ84"/>
      <c r="BL84"/>
      <c r="BM84"/>
      <c r="BN84"/>
      <c r="BO84"/>
      <c r="BP84"/>
      <c r="BQ84"/>
      <c r="BR84"/>
      <c r="BT84"/>
      <c r="BU84"/>
      <c r="BV84"/>
      <c r="BW84"/>
      <c r="BX84"/>
      <c r="BY84"/>
      <c r="BZ84"/>
      <c r="CB84"/>
      <c r="CC84"/>
      <c r="CD84"/>
      <c r="CE84"/>
      <c r="CF84"/>
      <c r="CG84"/>
      <c r="CH84"/>
      <c r="CJ84"/>
      <c r="CK84"/>
      <c r="CL84"/>
      <c r="CM84"/>
      <c r="CN84"/>
      <c r="CO84"/>
      <c r="CP84"/>
      <c r="CR84"/>
      <c r="CS84"/>
      <c r="CT84"/>
      <c r="CU84"/>
      <c r="CV84"/>
      <c r="CW84"/>
      <c r="CX84"/>
      <c r="CZ84"/>
      <c r="DA84"/>
      <c r="DB84"/>
      <c r="DC84"/>
      <c r="DD84"/>
      <c r="DE84" s="23"/>
      <c r="DF84" s="23"/>
      <c r="DG84" s="23"/>
      <c r="DH84" s="23"/>
    </row>
    <row r="85" spans="4:112" s="33" customFormat="1">
      <c r="D85"/>
      <c r="E85"/>
      <c r="F85"/>
      <c r="G85"/>
      <c r="H85"/>
      <c r="J85"/>
      <c r="K85"/>
      <c r="L85"/>
      <c r="M85"/>
      <c r="N85"/>
      <c r="P85"/>
      <c r="Q85"/>
      <c r="R85"/>
      <c r="S85"/>
      <c r="T85"/>
      <c r="U85"/>
      <c r="V85"/>
      <c r="X85"/>
      <c r="Y85"/>
      <c r="Z85"/>
      <c r="AA85"/>
      <c r="AB85"/>
      <c r="AC85"/>
      <c r="AD85"/>
      <c r="AF85"/>
      <c r="AG85"/>
      <c r="AH85"/>
      <c r="AI85"/>
      <c r="AJ85"/>
      <c r="AK85"/>
      <c r="AL85"/>
      <c r="AN85"/>
      <c r="AO85"/>
      <c r="AP85"/>
      <c r="AQ85"/>
      <c r="AR85"/>
      <c r="AS85"/>
      <c r="AT85"/>
      <c r="AV85"/>
      <c r="AW85"/>
      <c r="AX85"/>
      <c r="AY85"/>
      <c r="AZ85"/>
      <c r="BA85"/>
      <c r="BB85"/>
      <c r="BD85"/>
      <c r="BE85"/>
      <c r="BF85"/>
      <c r="BG85"/>
      <c r="BH85"/>
      <c r="BI85"/>
      <c r="BJ85"/>
      <c r="BL85"/>
      <c r="BM85"/>
      <c r="BN85"/>
      <c r="BO85"/>
      <c r="BP85"/>
      <c r="BQ85"/>
      <c r="BR85"/>
      <c r="BT85"/>
      <c r="BU85"/>
      <c r="BV85"/>
      <c r="BW85"/>
      <c r="BX85"/>
      <c r="BY85"/>
      <c r="BZ85"/>
      <c r="CB85"/>
      <c r="CC85"/>
      <c r="CD85"/>
      <c r="CE85"/>
      <c r="CF85"/>
      <c r="CG85"/>
      <c r="CH85"/>
      <c r="CJ85"/>
      <c r="CK85"/>
      <c r="CL85"/>
      <c r="CM85"/>
      <c r="CN85"/>
      <c r="CO85"/>
      <c r="CP85"/>
      <c r="CR85"/>
      <c r="CS85"/>
      <c r="CT85"/>
      <c r="CU85"/>
      <c r="CV85"/>
      <c r="CW85"/>
      <c r="CX85"/>
      <c r="CZ85"/>
      <c r="DA85"/>
      <c r="DB85"/>
      <c r="DC85"/>
      <c r="DD85"/>
      <c r="DE85" s="23"/>
      <c r="DF85" s="23"/>
      <c r="DG85" s="23"/>
      <c r="DH85" s="23"/>
    </row>
    <row r="86" spans="4:112" s="33" customFormat="1">
      <c r="D86"/>
      <c r="E86"/>
      <c r="F86"/>
      <c r="G86"/>
      <c r="H86"/>
      <c r="J86"/>
      <c r="K86"/>
      <c r="L86"/>
      <c r="M86"/>
      <c r="N86"/>
      <c r="P86"/>
      <c r="Q86"/>
      <c r="R86"/>
      <c r="S86"/>
      <c r="T86"/>
      <c r="U86"/>
      <c r="V86"/>
      <c r="X86"/>
      <c r="Y86"/>
      <c r="Z86"/>
      <c r="AA86"/>
      <c r="AB86"/>
      <c r="AC86"/>
      <c r="AD86"/>
      <c r="AF86"/>
      <c r="AG86"/>
      <c r="AH86"/>
      <c r="AI86"/>
      <c r="AJ86"/>
      <c r="AK86"/>
      <c r="AL86"/>
      <c r="AN86"/>
      <c r="AO86"/>
      <c r="AP86"/>
      <c r="AQ86"/>
      <c r="AR86"/>
      <c r="AS86"/>
      <c r="AT86"/>
      <c r="AV86"/>
      <c r="AW86"/>
      <c r="AX86"/>
      <c r="AY86"/>
      <c r="AZ86"/>
      <c r="BA86"/>
      <c r="BB86"/>
      <c r="BD86"/>
      <c r="BE86"/>
      <c r="BF86"/>
      <c r="BG86"/>
      <c r="BH86"/>
      <c r="BI86"/>
      <c r="BJ86"/>
      <c r="BL86"/>
      <c r="BM86"/>
      <c r="BN86"/>
      <c r="BO86"/>
      <c r="BP86"/>
      <c r="BQ86"/>
      <c r="BR86"/>
      <c r="BT86"/>
      <c r="BU86"/>
      <c r="BV86"/>
      <c r="BW86"/>
      <c r="BX86"/>
      <c r="BY86"/>
      <c r="BZ86"/>
      <c r="CB86"/>
      <c r="CC86"/>
      <c r="CD86"/>
      <c r="CE86"/>
      <c r="CF86"/>
      <c r="CG86"/>
      <c r="CH86"/>
      <c r="CJ86"/>
      <c r="CK86"/>
      <c r="CL86"/>
      <c r="CM86"/>
      <c r="CN86"/>
      <c r="CO86"/>
      <c r="CP86"/>
      <c r="CR86"/>
      <c r="CS86"/>
      <c r="CT86"/>
      <c r="CU86"/>
      <c r="CV86"/>
      <c r="CW86"/>
      <c r="CX86"/>
      <c r="CZ86"/>
      <c r="DA86"/>
      <c r="DB86"/>
      <c r="DC86"/>
      <c r="DD86"/>
      <c r="DE86" s="23"/>
      <c r="DF86" s="23"/>
      <c r="DG86" s="23"/>
      <c r="DH86" s="23"/>
    </row>
    <row r="87" spans="4:112" s="33" customFormat="1">
      <c r="D87"/>
      <c r="E87"/>
      <c r="F87"/>
      <c r="G87"/>
      <c r="H87"/>
      <c r="J87"/>
      <c r="K87"/>
      <c r="L87"/>
      <c r="M87"/>
      <c r="N87"/>
      <c r="P87"/>
      <c r="Q87"/>
      <c r="R87"/>
      <c r="S87"/>
      <c r="T87"/>
      <c r="U87"/>
      <c r="V87"/>
      <c r="X87"/>
      <c r="Y87"/>
      <c r="Z87"/>
      <c r="AA87"/>
      <c r="AB87"/>
      <c r="AC87"/>
      <c r="AD87"/>
      <c r="AF87"/>
      <c r="AG87"/>
      <c r="AH87"/>
      <c r="AI87"/>
      <c r="AJ87"/>
      <c r="AK87"/>
      <c r="AL87"/>
      <c r="AN87"/>
      <c r="AO87"/>
      <c r="AP87"/>
      <c r="AQ87"/>
      <c r="AR87"/>
      <c r="AS87"/>
      <c r="AT87"/>
      <c r="AV87"/>
      <c r="AW87"/>
      <c r="AX87"/>
      <c r="AY87"/>
      <c r="AZ87"/>
      <c r="BA87"/>
      <c r="BB87"/>
      <c r="BD87"/>
      <c r="BE87"/>
      <c r="BF87"/>
      <c r="BG87"/>
      <c r="BH87"/>
      <c r="BI87"/>
      <c r="BJ87"/>
      <c r="BL87"/>
      <c r="BM87"/>
      <c r="BN87"/>
      <c r="BO87"/>
      <c r="BP87"/>
      <c r="BQ87"/>
      <c r="BR87"/>
      <c r="BT87"/>
      <c r="BU87"/>
      <c r="BV87"/>
      <c r="BW87"/>
      <c r="BX87"/>
      <c r="BY87"/>
      <c r="BZ87"/>
      <c r="CB87"/>
      <c r="CC87"/>
      <c r="CD87"/>
      <c r="CE87"/>
      <c r="CF87"/>
      <c r="CG87"/>
      <c r="CH87"/>
      <c r="CJ87"/>
      <c r="CK87"/>
      <c r="CL87"/>
      <c r="CM87"/>
      <c r="CN87"/>
      <c r="CO87"/>
      <c r="CP87"/>
      <c r="CR87"/>
      <c r="CS87"/>
      <c r="CT87"/>
      <c r="CU87"/>
      <c r="CV87"/>
      <c r="CW87"/>
      <c r="CX87"/>
      <c r="CZ87"/>
      <c r="DA87"/>
      <c r="DB87"/>
      <c r="DC87"/>
      <c r="DD87"/>
      <c r="DE87" s="23"/>
      <c r="DF87" s="23"/>
      <c r="DG87" s="23"/>
      <c r="DH87" s="23"/>
    </row>
    <row r="88" spans="4:112" s="33" customFormat="1">
      <c r="D88"/>
      <c r="E88"/>
      <c r="F88"/>
      <c r="G88"/>
      <c r="H88"/>
      <c r="J88"/>
      <c r="K88"/>
      <c r="L88"/>
      <c r="M88"/>
      <c r="N88"/>
      <c r="P88"/>
      <c r="Q88"/>
      <c r="R88"/>
      <c r="S88"/>
      <c r="T88"/>
      <c r="U88"/>
      <c r="V88"/>
      <c r="X88"/>
      <c r="Y88"/>
      <c r="Z88"/>
      <c r="AA88"/>
      <c r="AB88"/>
      <c r="AC88"/>
      <c r="AD88"/>
      <c r="AF88"/>
      <c r="AG88"/>
      <c r="AH88"/>
      <c r="AI88"/>
      <c r="AJ88"/>
      <c r="AK88"/>
      <c r="AL88"/>
      <c r="AN88"/>
      <c r="AO88"/>
      <c r="AP88"/>
      <c r="AQ88"/>
      <c r="AR88"/>
      <c r="AS88"/>
      <c r="AT88"/>
      <c r="AV88"/>
      <c r="AW88"/>
      <c r="AX88"/>
      <c r="AY88"/>
      <c r="AZ88"/>
      <c r="BA88"/>
      <c r="BB88"/>
      <c r="BD88"/>
      <c r="BE88"/>
      <c r="BF88"/>
      <c r="BG88"/>
      <c r="BH88"/>
      <c r="BI88"/>
      <c r="BJ88"/>
      <c r="BL88"/>
      <c r="BM88"/>
      <c r="BN88"/>
      <c r="BO88"/>
      <c r="BP88"/>
      <c r="BQ88"/>
      <c r="BR88"/>
      <c r="BT88"/>
      <c r="BU88"/>
      <c r="BV88"/>
      <c r="BW88"/>
      <c r="BX88"/>
      <c r="BY88"/>
      <c r="BZ88"/>
      <c r="CB88"/>
      <c r="CC88"/>
      <c r="CD88"/>
      <c r="CE88"/>
      <c r="CF88"/>
      <c r="CG88"/>
      <c r="CH88"/>
      <c r="CJ88"/>
      <c r="CK88"/>
      <c r="CL88"/>
      <c r="CM88"/>
      <c r="CN88"/>
      <c r="CO88"/>
      <c r="CP88"/>
      <c r="CR88"/>
      <c r="CS88"/>
      <c r="CT88"/>
      <c r="CU88"/>
      <c r="CV88"/>
      <c r="CW88"/>
      <c r="CX88"/>
      <c r="CZ88"/>
      <c r="DA88"/>
      <c r="DB88"/>
      <c r="DC88"/>
      <c r="DD88"/>
      <c r="DE88" s="23"/>
      <c r="DF88" s="23"/>
      <c r="DG88" s="23"/>
      <c r="DH88" s="23"/>
    </row>
    <row r="89" spans="4:112" s="33" customFormat="1">
      <c r="D89"/>
      <c r="E89"/>
      <c r="F89"/>
      <c r="G89"/>
      <c r="H89"/>
      <c r="J89"/>
      <c r="K89"/>
      <c r="L89"/>
      <c r="M89"/>
      <c r="N89"/>
      <c r="P89"/>
      <c r="Q89"/>
      <c r="R89"/>
      <c r="S89"/>
      <c r="T89"/>
      <c r="U89"/>
      <c r="V89"/>
      <c r="X89"/>
      <c r="Y89"/>
      <c r="Z89"/>
      <c r="AA89"/>
      <c r="AB89"/>
      <c r="AC89"/>
      <c r="AD89"/>
      <c r="AF89"/>
      <c r="AG89"/>
      <c r="AH89"/>
      <c r="AI89"/>
      <c r="AJ89"/>
      <c r="AK89"/>
      <c r="AL89"/>
      <c r="AN89"/>
      <c r="AO89"/>
      <c r="AP89"/>
      <c r="AQ89"/>
      <c r="AR89"/>
      <c r="AS89"/>
      <c r="AT89"/>
      <c r="AV89"/>
      <c r="AW89"/>
      <c r="AX89"/>
      <c r="AY89"/>
      <c r="AZ89"/>
      <c r="BA89"/>
      <c r="BB89"/>
      <c r="BD89"/>
      <c r="BE89"/>
      <c r="BF89"/>
      <c r="BG89"/>
      <c r="BH89"/>
      <c r="BI89"/>
      <c r="BJ89"/>
      <c r="BL89"/>
      <c r="BM89"/>
      <c r="BN89"/>
      <c r="BO89"/>
      <c r="BP89"/>
      <c r="BQ89"/>
      <c r="BR89"/>
      <c r="BT89"/>
      <c r="BU89"/>
      <c r="BV89"/>
      <c r="BW89"/>
      <c r="BX89"/>
      <c r="BY89"/>
      <c r="BZ89"/>
      <c r="CB89"/>
      <c r="CC89"/>
      <c r="CD89"/>
      <c r="CE89"/>
      <c r="CF89"/>
      <c r="CG89"/>
      <c r="CH89"/>
      <c r="CJ89"/>
      <c r="CK89"/>
      <c r="CL89"/>
      <c r="CM89"/>
      <c r="CN89"/>
      <c r="CO89"/>
      <c r="CP89"/>
      <c r="CR89"/>
      <c r="CS89"/>
      <c r="CT89"/>
      <c r="CU89"/>
      <c r="CV89"/>
      <c r="CW89"/>
      <c r="CX89"/>
      <c r="CZ89"/>
      <c r="DA89"/>
      <c r="DB89"/>
      <c r="DC89"/>
      <c r="DD89"/>
      <c r="DE89" s="23"/>
      <c r="DF89" s="23"/>
      <c r="DG89" s="23"/>
      <c r="DH89" s="23"/>
    </row>
    <row r="90" spans="4:112" s="33" customFormat="1">
      <c r="D90"/>
      <c r="E90"/>
      <c r="F90"/>
      <c r="G90"/>
      <c r="H90"/>
      <c r="J90"/>
      <c r="K90"/>
      <c r="L90"/>
      <c r="M90"/>
      <c r="N90"/>
      <c r="P90"/>
      <c r="Q90"/>
      <c r="R90"/>
      <c r="S90"/>
      <c r="T90"/>
      <c r="U90"/>
      <c r="V90"/>
      <c r="X90"/>
      <c r="Y90"/>
      <c r="Z90"/>
      <c r="AA90"/>
      <c r="AB90"/>
      <c r="AC90"/>
      <c r="AD90"/>
      <c r="AF90"/>
      <c r="AG90"/>
      <c r="AH90"/>
      <c r="AI90"/>
      <c r="AJ90"/>
      <c r="AK90"/>
      <c r="AL90"/>
      <c r="AN90"/>
      <c r="AO90"/>
      <c r="AP90"/>
      <c r="AQ90"/>
      <c r="AR90"/>
      <c r="AS90"/>
      <c r="AT90"/>
      <c r="AV90"/>
      <c r="AW90"/>
      <c r="AX90"/>
      <c r="AY90"/>
      <c r="AZ90"/>
      <c r="BA90"/>
      <c r="BB90"/>
      <c r="BD90"/>
      <c r="BE90"/>
      <c r="BF90"/>
      <c r="BG90"/>
      <c r="BH90"/>
      <c r="BI90"/>
      <c r="BJ90"/>
      <c r="BL90"/>
      <c r="BM90"/>
      <c r="BN90"/>
      <c r="BO90"/>
      <c r="BP90"/>
      <c r="BQ90"/>
      <c r="BR90"/>
      <c r="BT90"/>
      <c r="BU90"/>
      <c r="BV90"/>
      <c r="BW90"/>
      <c r="BX90"/>
      <c r="BY90"/>
      <c r="BZ90"/>
      <c r="CB90"/>
      <c r="CC90"/>
      <c r="CD90"/>
      <c r="CE90"/>
      <c r="CF90"/>
      <c r="CG90"/>
      <c r="CH90"/>
      <c r="CJ90"/>
      <c r="CK90"/>
      <c r="CL90"/>
      <c r="CM90"/>
      <c r="CN90"/>
      <c r="CO90"/>
      <c r="CP90"/>
      <c r="CR90"/>
      <c r="CS90"/>
      <c r="CT90"/>
      <c r="CU90"/>
      <c r="CV90"/>
      <c r="CW90"/>
      <c r="CX90"/>
      <c r="CZ90"/>
      <c r="DA90"/>
      <c r="DB90"/>
      <c r="DC90"/>
      <c r="DD90"/>
      <c r="DE90" s="23"/>
      <c r="DF90" s="23"/>
      <c r="DG90" s="23"/>
      <c r="DH90" s="23"/>
    </row>
    <row r="91" spans="4:112" s="33" customFormat="1">
      <c r="D91"/>
      <c r="E91"/>
      <c r="F91"/>
      <c r="G91"/>
      <c r="H91"/>
      <c r="J91"/>
      <c r="K91"/>
      <c r="L91"/>
      <c r="M91"/>
      <c r="N91"/>
      <c r="P91"/>
      <c r="Q91"/>
      <c r="R91"/>
      <c r="S91"/>
      <c r="T91"/>
      <c r="U91"/>
      <c r="V91"/>
      <c r="X91"/>
      <c r="Y91"/>
      <c r="Z91"/>
      <c r="AA91"/>
      <c r="AB91"/>
      <c r="AC91"/>
      <c r="AD91"/>
      <c r="AF91"/>
      <c r="AG91"/>
      <c r="AH91"/>
      <c r="AI91"/>
      <c r="AJ91"/>
      <c r="AK91"/>
      <c r="AL91"/>
      <c r="AN91"/>
      <c r="AO91"/>
      <c r="AP91"/>
      <c r="AQ91"/>
      <c r="AR91"/>
      <c r="AS91"/>
      <c r="AT91"/>
      <c r="AV91"/>
      <c r="AW91"/>
      <c r="AX91"/>
      <c r="AY91"/>
      <c r="AZ91"/>
      <c r="BA91"/>
      <c r="BB91"/>
      <c r="BD91"/>
      <c r="BE91"/>
      <c r="BF91"/>
      <c r="BG91"/>
      <c r="BH91"/>
      <c r="BI91"/>
      <c r="BJ91"/>
      <c r="BL91"/>
      <c r="BM91"/>
      <c r="BN91"/>
      <c r="BO91"/>
      <c r="BP91"/>
      <c r="BQ91"/>
      <c r="BR91"/>
      <c r="BT91"/>
      <c r="BU91"/>
      <c r="BV91"/>
      <c r="BW91"/>
      <c r="BX91"/>
      <c r="BY91"/>
      <c r="BZ91"/>
      <c r="CB91"/>
      <c r="CC91"/>
      <c r="CD91"/>
      <c r="CE91"/>
      <c r="CF91"/>
      <c r="CG91"/>
      <c r="CH91"/>
      <c r="CJ91"/>
      <c r="CK91"/>
      <c r="CL91"/>
      <c r="CM91"/>
      <c r="CN91"/>
      <c r="CO91"/>
      <c r="CP91"/>
      <c r="CR91"/>
      <c r="CS91"/>
      <c r="CT91"/>
      <c r="CU91"/>
      <c r="CV91"/>
      <c r="CW91"/>
      <c r="CX91"/>
      <c r="CZ91"/>
      <c r="DA91"/>
      <c r="DB91"/>
      <c r="DC91"/>
      <c r="DD91"/>
      <c r="DE91" s="23"/>
      <c r="DF91" s="23"/>
      <c r="DG91" s="23"/>
      <c r="DH91" s="23"/>
    </row>
    <row r="92" spans="4:112" s="33" customFormat="1">
      <c r="D92"/>
      <c r="E92"/>
      <c r="F92"/>
      <c r="G92"/>
      <c r="H92"/>
      <c r="J92"/>
      <c r="K92"/>
      <c r="L92"/>
      <c r="M92"/>
      <c r="N92"/>
      <c r="P92"/>
      <c r="Q92"/>
      <c r="R92"/>
      <c r="S92"/>
      <c r="T92"/>
      <c r="U92"/>
      <c r="V92"/>
      <c r="X92"/>
      <c r="Y92"/>
      <c r="Z92"/>
      <c r="AA92"/>
      <c r="AB92"/>
      <c r="AC92"/>
      <c r="AD92"/>
      <c r="AF92"/>
      <c r="AG92"/>
      <c r="AH92"/>
      <c r="AI92"/>
      <c r="AJ92"/>
      <c r="AK92"/>
      <c r="AL92"/>
      <c r="AN92"/>
      <c r="AO92"/>
      <c r="AP92"/>
      <c r="AQ92"/>
      <c r="AR92"/>
      <c r="AS92"/>
      <c r="AT92"/>
      <c r="AV92"/>
      <c r="AW92"/>
      <c r="AX92"/>
      <c r="AY92"/>
      <c r="AZ92"/>
      <c r="BA92"/>
      <c r="BB92"/>
      <c r="BD92"/>
      <c r="BE92"/>
      <c r="BF92"/>
      <c r="BG92"/>
      <c r="BH92"/>
      <c r="BI92"/>
      <c r="BJ92"/>
      <c r="BL92"/>
      <c r="BM92"/>
      <c r="BN92"/>
      <c r="BO92"/>
      <c r="BP92"/>
      <c r="BQ92"/>
      <c r="BR92"/>
      <c r="BT92"/>
      <c r="BU92"/>
      <c r="BV92"/>
      <c r="BW92"/>
      <c r="BX92"/>
      <c r="BY92"/>
      <c r="BZ92"/>
      <c r="CB92"/>
      <c r="CC92"/>
      <c r="CD92"/>
      <c r="CE92"/>
      <c r="CF92"/>
      <c r="CG92"/>
      <c r="CH92"/>
      <c r="CJ92"/>
      <c r="CK92"/>
      <c r="CL92"/>
      <c r="CM92"/>
      <c r="CN92"/>
      <c r="CO92"/>
      <c r="CP92"/>
      <c r="CR92"/>
      <c r="CS92"/>
      <c r="CT92"/>
      <c r="CU92"/>
      <c r="CV92"/>
      <c r="CW92"/>
      <c r="CX92"/>
      <c r="CZ92"/>
      <c r="DA92"/>
      <c r="DB92"/>
      <c r="DC92"/>
      <c r="DD92"/>
      <c r="DE92" s="23"/>
      <c r="DF92" s="23"/>
      <c r="DG92" s="23"/>
      <c r="DH92" s="23"/>
    </row>
    <row r="93" spans="4:112" s="33" customFormat="1">
      <c r="D93"/>
      <c r="E93"/>
      <c r="F93"/>
      <c r="G93"/>
      <c r="H93"/>
      <c r="J93"/>
      <c r="K93"/>
      <c r="L93"/>
      <c r="M93"/>
      <c r="N93"/>
      <c r="P93"/>
      <c r="Q93"/>
      <c r="R93"/>
      <c r="S93"/>
      <c r="T93"/>
      <c r="U93"/>
      <c r="V93"/>
      <c r="X93"/>
      <c r="Y93"/>
      <c r="Z93"/>
      <c r="AA93"/>
      <c r="AB93"/>
      <c r="AC93"/>
      <c r="AD93"/>
      <c r="AF93"/>
      <c r="AG93"/>
      <c r="AH93"/>
      <c r="AI93"/>
      <c r="AJ93"/>
      <c r="AK93"/>
      <c r="AL93"/>
      <c r="AN93"/>
      <c r="AO93"/>
      <c r="AP93"/>
      <c r="AQ93"/>
      <c r="AR93"/>
      <c r="AS93"/>
      <c r="AT93"/>
      <c r="AV93"/>
      <c r="AW93"/>
      <c r="AX93"/>
      <c r="AY93"/>
      <c r="AZ93"/>
      <c r="BA93"/>
      <c r="BB93"/>
      <c r="BD93"/>
      <c r="BE93"/>
      <c r="BF93"/>
      <c r="BG93"/>
      <c r="BH93"/>
      <c r="BI93"/>
      <c r="BJ93"/>
      <c r="BL93"/>
      <c r="BM93"/>
      <c r="BN93"/>
      <c r="BO93"/>
      <c r="BP93"/>
      <c r="BQ93"/>
      <c r="BR93"/>
      <c r="BT93"/>
      <c r="BU93"/>
      <c r="BV93"/>
      <c r="BW93"/>
      <c r="BX93"/>
      <c r="BY93"/>
      <c r="BZ93"/>
      <c r="CB93"/>
      <c r="CC93"/>
      <c r="CD93"/>
      <c r="CE93"/>
      <c r="CF93"/>
      <c r="CG93"/>
      <c r="CH93"/>
      <c r="CJ93"/>
      <c r="CK93"/>
      <c r="CL93"/>
      <c r="CM93"/>
      <c r="CN93"/>
      <c r="CO93"/>
      <c r="CP93"/>
      <c r="CR93"/>
      <c r="CS93"/>
      <c r="CT93"/>
      <c r="CU93"/>
      <c r="CV93"/>
      <c r="CW93"/>
      <c r="CX93"/>
      <c r="CZ93"/>
      <c r="DA93"/>
      <c r="DB93"/>
      <c r="DC93"/>
      <c r="DD93"/>
      <c r="DE93" s="23"/>
      <c r="DF93" s="23"/>
      <c r="DG93" s="23"/>
      <c r="DH93" s="23"/>
    </row>
    <row r="94" spans="4:112" s="33" customFormat="1">
      <c r="D94"/>
      <c r="E94"/>
      <c r="F94"/>
      <c r="G94"/>
      <c r="H94"/>
      <c r="J94"/>
      <c r="K94"/>
      <c r="L94"/>
      <c r="M94"/>
      <c r="N94"/>
      <c r="P94"/>
      <c r="Q94"/>
      <c r="R94"/>
      <c r="S94"/>
      <c r="T94"/>
      <c r="U94"/>
      <c r="V94"/>
      <c r="X94"/>
      <c r="Y94"/>
      <c r="Z94"/>
      <c r="AA94"/>
      <c r="AB94"/>
      <c r="AC94"/>
      <c r="AD94"/>
      <c r="AF94"/>
      <c r="AG94"/>
      <c r="AH94"/>
      <c r="AI94"/>
      <c r="AJ94"/>
      <c r="AK94"/>
      <c r="AL94"/>
      <c r="AN94"/>
      <c r="AO94"/>
      <c r="AP94"/>
      <c r="AQ94"/>
      <c r="AR94"/>
      <c r="AS94"/>
      <c r="AT94"/>
      <c r="AV94"/>
      <c r="AW94"/>
      <c r="AX94"/>
      <c r="AY94"/>
      <c r="AZ94"/>
      <c r="BA94"/>
      <c r="BB94"/>
      <c r="BD94"/>
      <c r="BE94"/>
      <c r="BF94"/>
      <c r="BG94"/>
      <c r="BH94"/>
      <c r="BI94"/>
      <c r="BJ94"/>
      <c r="BL94"/>
      <c r="BM94"/>
      <c r="BN94"/>
      <c r="BO94"/>
      <c r="BP94"/>
      <c r="BQ94"/>
      <c r="BR94"/>
      <c r="BT94"/>
      <c r="BU94"/>
      <c r="BV94"/>
      <c r="BW94"/>
      <c r="BX94"/>
      <c r="BY94"/>
      <c r="BZ94"/>
      <c r="CB94"/>
      <c r="CC94"/>
      <c r="CD94"/>
      <c r="CE94"/>
      <c r="CF94"/>
      <c r="CG94"/>
      <c r="CH94"/>
      <c r="CJ94"/>
      <c r="CK94"/>
      <c r="CL94"/>
      <c r="CM94"/>
      <c r="CN94"/>
      <c r="CO94"/>
      <c r="CP94"/>
      <c r="CR94"/>
      <c r="CS94"/>
      <c r="CT94"/>
      <c r="CU94"/>
      <c r="CV94"/>
      <c r="CW94"/>
      <c r="CX94"/>
      <c r="CZ94"/>
      <c r="DA94"/>
      <c r="DB94"/>
      <c r="DC94"/>
      <c r="DD94"/>
      <c r="DE94" s="23"/>
      <c r="DF94" s="23"/>
      <c r="DG94" s="23"/>
      <c r="DH94" s="23"/>
    </row>
    <row r="95" spans="4:112" s="33" customFormat="1">
      <c r="D95"/>
      <c r="E95"/>
      <c r="F95"/>
      <c r="G95"/>
      <c r="H95"/>
      <c r="J95"/>
      <c r="K95"/>
      <c r="L95"/>
      <c r="M95"/>
      <c r="N95"/>
      <c r="P95"/>
      <c r="Q95"/>
      <c r="R95"/>
      <c r="S95"/>
      <c r="T95"/>
      <c r="U95"/>
      <c r="V95"/>
      <c r="X95"/>
      <c r="Y95"/>
      <c r="Z95"/>
      <c r="AA95"/>
      <c r="AB95"/>
      <c r="AC95"/>
      <c r="AD95"/>
      <c r="AF95"/>
      <c r="AG95"/>
      <c r="AH95"/>
      <c r="AI95"/>
      <c r="AJ95"/>
      <c r="AK95"/>
      <c r="AL95"/>
      <c r="AN95"/>
      <c r="AO95"/>
      <c r="AP95"/>
      <c r="AQ95"/>
      <c r="AR95"/>
      <c r="AS95"/>
      <c r="AT95"/>
      <c r="AV95"/>
      <c r="AW95"/>
      <c r="AX95"/>
      <c r="AY95"/>
      <c r="AZ95"/>
      <c r="BA95"/>
      <c r="BB95"/>
      <c r="BD95"/>
      <c r="BE95"/>
      <c r="BF95"/>
      <c r="BG95"/>
      <c r="BH95"/>
      <c r="BI95"/>
      <c r="BJ95"/>
      <c r="BL95"/>
      <c r="BM95"/>
      <c r="BN95"/>
      <c r="BO95"/>
      <c r="BP95"/>
      <c r="BQ95"/>
      <c r="BR95"/>
      <c r="BT95"/>
      <c r="BU95"/>
      <c r="BV95"/>
      <c r="BW95"/>
      <c r="BX95"/>
      <c r="BY95"/>
      <c r="BZ95"/>
      <c r="CB95"/>
      <c r="CC95"/>
      <c r="CD95"/>
      <c r="CE95"/>
      <c r="CF95"/>
      <c r="CG95"/>
      <c r="CH95"/>
      <c r="CJ95"/>
      <c r="CK95"/>
      <c r="CL95"/>
      <c r="CM95"/>
      <c r="CN95"/>
      <c r="CO95"/>
      <c r="CP95"/>
      <c r="CR95"/>
      <c r="CS95"/>
      <c r="CT95"/>
      <c r="CU95"/>
      <c r="CV95"/>
      <c r="CW95"/>
      <c r="CX95"/>
      <c r="CZ95"/>
      <c r="DA95"/>
      <c r="DB95"/>
      <c r="DC95"/>
      <c r="DD95"/>
      <c r="DE95" s="23"/>
      <c r="DF95" s="23"/>
      <c r="DG95" s="23"/>
      <c r="DH95" s="23"/>
    </row>
    <row r="96" spans="4:112" s="33" customFormat="1">
      <c r="D96"/>
      <c r="E96"/>
      <c r="F96"/>
      <c r="G96"/>
      <c r="H96"/>
      <c r="J96"/>
      <c r="K96"/>
      <c r="L96"/>
      <c r="M96"/>
      <c r="N96"/>
      <c r="P96"/>
      <c r="Q96"/>
      <c r="R96"/>
      <c r="S96"/>
      <c r="T96"/>
      <c r="U96"/>
      <c r="V96"/>
      <c r="X96"/>
      <c r="Y96"/>
      <c r="Z96"/>
      <c r="AA96"/>
      <c r="AB96"/>
      <c r="AC96"/>
      <c r="AD96"/>
      <c r="AF96"/>
      <c r="AG96"/>
      <c r="AH96"/>
      <c r="AI96"/>
      <c r="AJ96"/>
      <c r="AK96"/>
      <c r="AL96"/>
      <c r="AN96"/>
      <c r="AO96"/>
      <c r="AP96"/>
      <c r="AQ96"/>
      <c r="AR96"/>
      <c r="AS96"/>
      <c r="AT96"/>
      <c r="AV96"/>
      <c r="AW96"/>
      <c r="AX96"/>
      <c r="AY96"/>
      <c r="AZ96"/>
      <c r="BA96"/>
      <c r="BB96"/>
      <c r="BD96"/>
      <c r="BE96"/>
      <c r="BF96"/>
      <c r="BG96"/>
      <c r="BH96"/>
      <c r="BI96"/>
      <c r="BJ96"/>
      <c r="BL96"/>
      <c r="BM96"/>
      <c r="BN96"/>
      <c r="BO96"/>
      <c r="BP96"/>
      <c r="BQ96"/>
      <c r="BR96"/>
      <c r="BT96"/>
      <c r="BU96"/>
      <c r="BV96"/>
      <c r="BW96"/>
      <c r="BX96"/>
      <c r="BY96"/>
      <c r="BZ96"/>
      <c r="CB96"/>
      <c r="CC96"/>
      <c r="CD96"/>
      <c r="CE96"/>
      <c r="CF96"/>
      <c r="CG96"/>
      <c r="CH96"/>
      <c r="CJ96"/>
      <c r="CK96"/>
      <c r="CL96"/>
      <c r="CM96"/>
      <c r="CN96"/>
      <c r="CO96"/>
      <c r="CP96"/>
      <c r="CR96"/>
      <c r="CS96"/>
      <c r="CT96"/>
      <c r="CU96"/>
      <c r="CV96"/>
      <c r="CW96"/>
      <c r="CX96"/>
      <c r="CZ96"/>
      <c r="DA96"/>
      <c r="DB96"/>
      <c r="DC96"/>
      <c r="DD96"/>
      <c r="DE96" s="23"/>
      <c r="DF96" s="23"/>
      <c r="DG96" s="23"/>
      <c r="DH96" s="23"/>
    </row>
    <row r="97" spans="4:112" s="33" customFormat="1">
      <c r="D97"/>
      <c r="E97"/>
      <c r="F97"/>
      <c r="G97"/>
      <c r="H97"/>
      <c r="J97"/>
      <c r="K97"/>
      <c r="L97"/>
      <c r="M97"/>
      <c r="N97"/>
      <c r="P97"/>
      <c r="Q97"/>
      <c r="R97"/>
      <c r="S97"/>
      <c r="T97"/>
      <c r="U97"/>
      <c r="V97"/>
      <c r="X97"/>
      <c r="Y97"/>
      <c r="Z97"/>
      <c r="AA97"/>
      <c r="AB97"/>
      <c r="AC97"/>
      <c r="AD97"/>
      <c r="AF97"/>
      <c r="AG97"/>
      <c r="AH97"/>
      <c r="AI97"/>
      <c r="AJ97"/>
      <c r="AK97"/>
      <c r="AL97"/>
      <c r="AN97"/>
      <c r="AO97"/>
      <c r="AP97"/>
      <c r="AQ97"/>
      <c r="AR97"/>
      <c r="AS97"/>
      <c r="AT97"/>
      <c r="AV97"/>
      <c r="AW97"/>
      <c r="AX97"/>
      <c r="AY97"/>
      <c r="AZ97"/>
      <c r="BA97"/>
      <c r="BB97"/>
      <c r="BD97"/>
      <c r="BE97"/>
      <c r="BF97"/>
      <c r="BG97"/>
      <c r="BH97"/>
      <c r="BI97"/>
      <c r="BJ97"/>
      <c r="BL97"/>
      <c r="BM97"/>
      <c r="BN97"/>
      <c r="BO97"/>
      <c r="BP97"/>
      <c r="BQ97"/>
      <c r="BR97"/>
      <c r="BT97"/>
      <c r="BU97"/>
      <c r="BV97"/>
      <c r="BW97"/>
      <c r="BX97"/>
      <c r="BY97"/>
      <c r="BZ97"/>
      <c r="CB97"/>
      <c r="CC97"/>
      <c r="CD97"/>
      <c r="CE97"/>
      <c r="CF97"/>
      <c r="CG97"/>
      <c r="CH97"/>
      <c r="CJ97"/>
      <c r="CK97"/>
      <c r="CL97"/>
      <c r="CM97"/>
      <c r="CN97"/>
      <c r="CO97"/>
      <c r="CP97"/>
      <c r="CR97"/>
      <c r="CS97"/>
      <c r="CT97"/>
      <c r="CU97"/>
      <c r="CV97"/>
      <c r="CW97"/>
      <c r="CX97"/>
      <c r="CZ97"/>
      <c r="DA97"/>
      <c r="DB97"/>
      <c r="DC97"/>
      <c r="DD97"/>
      <c r="DE97" s="23"/>
      <c r="DF97" s="23"/>
      <c r="DG97" s="23"/>
      <c r="DH97" s="23"/>
    </row>
    <row r="98" spans="4:112" s="33" customFormat="1">
      <c r="D98"/>
      <c r="E98"/>
      <c r="F98"/>
      <c r="G98"/>
      <c r="H98"/>
      <c r="J98"/>
      <c r="K98"/>
      <c r="L98"/>
      <c r="M98"/>
      <c r="N98"/>
      <c r="P98"/>
      <c r="Q98"/>
      <c r="R98"/>
      <c r="S98"/>
      <c r="T98"/>
      <c r="U98"/>
      <c r="V98"/>
      <c r="X98"/>
      <c r="Y98"/>
      <c r="Z98"/>
      <c r="AA98"/>
      <c r="AB98"/>
      <c r="AC98"/>
      <c r="AD98"/>
      <c r="AF98"/>
      <c r="AG98"/>
      <c r="AH98"/>
      <c r="AI98"/>
      <c r="AJ98"/>
      <c r="AK98"/>
      <c r="AL98"/>
      <c r="AN98"/>
      <c r="AO98"/>
      <c r="AP98"/>
      <c r="AQ98"/>
      <c r="AR98"/>
      <c r="AS98"/>
      <c r="AT98"/>
      <c r="AV98"/>
      <c r="AW98"/>
      <c r="AX98"/>
      <c r="AY98"/>
      <c r="AZ98"/>
      <c r="BA98"/>
      <c r="BB98"/>
      <c r="BD98"/>
      <c r="BE98"/>
      <c r="BF98"/>
      <c r="BG98"/>
      <c r="BH98"/>
      <c r="BI98"/>
      <c r="BJ98"/>
      <c r="BL98"/>
      <c r="BM98"/>
      <c r="BN98"/>
      <c r="BO98"/>
      <c r="BP98"/>
      <c r="BQ98"/>
      <c r="BR98"/>
      <c r="BT98"/>
      <c r="BU98"/>
      <c r="BV98"/>
      <c r="BW98"/>
      <c r="BX98"/>
      <c r="BY98"/>
      <c r="BZ98"/>
      <c r="CB98"/>
      <c r="CC98"/>
      <c r="CD98"/>
      <c r="CE98"/>
      <c r="CF98"/>
      <c r="CG98"/>
      <c r="CH98"/>
      <c r="CJ98"/>
      <c r="CK98"/>
      <c r="CL98"/>
      <c r="CM98"/>
      <c r="CN98"/>
      <c r="CO98"/>
      <c r="CP98"/>
      <c r="CR98"/>
      <c r="CS98"/>
      <c r="CT98"/>
      <c r="CU98"/>
      <c r="CV98"/>
      <c r="CW98"/>
      <c r="CX98"/>
      <c r="CZ98"/>
      <c r="DA98"/>
      <c r="DB98"/>
      <c r="DC98"/>
      <c r="DD98"/>
      <c r="DE98" s="23"/>
      <c r="DF98" s="23"/>
      <c r="DG98" s="23"/>
      <c r="DH98" s="23"/>
    </row>
    <row r="99" spans="4:112" s="33" customFormat="1">
      <c r="D99"/>
      <c r="E99"/>
      <c r="F99"/>
      <c r="G99"/>
      <c r="H99"/>
      <c r="J99"/>
      <c r="K99"/>
      <c r="L99"/>
      <c r="M99"/>
      <c r="N99"/>
      <c r="P99"/>
      <c r="Q99"/>
      <c r="R99"/>
      <c r="S99"/>
      <c r="T99"/>
      <c r="U99"/>
      <c r="V99"/>
      <c r="X99"/>
      <c r="Y99"/>
      <c r="Z99"/>
      <c r="AA99"/>
      <c r="AB99"/>
      <c r="AC99"/>
      <c r="AD99"/>
      <c r="AF99"/>
      <c r="AG99"/>
      <c r="AH99"/>
      <c r="AI99"/>
      <c r="AJ99"/>
      <c r="AK99"/>
      <c r="AL99"/>
      <c r="AN99"/>
      <c r="AO99"/>
      <c r="AP99"/>
      <c r="AQ99"/>
      <c r="AR99"/>
      <c r="AS99"/>
      <c r="AT99"/>
      <c r="AV99"/>
      <c r="AW99"/>
      <c r="AX99"/>
      <c r="AY99"/>
      <c r="AZ99"/>
      <c r="BA99"/>
      <c r="BB99"/>
      <c r="BD99"/>
      <c r="BE99"/>
      <c r="BF99"/>
      <c r="BG99"/>
      <c r="BH99"/>
      <c r="BI99"/>
      <c r="BJ99"/>
      <c r="BL99"/>
      <c r="BM99"/>
      <c r="BN99"/>
      <c r="BO99"/>
      <c r="BP99"/>
      <c r="BQ99"/>
      <c r="BR99"/>
      <c r="BT99"/>
      <c r="BU99"/>
      <c r="BV99"/>
      <c r="BW99"/>
      <c r="BX99"/>
      <c r="BY99"/>
      <c r="BZ99"/>
      <c r="CB99"/>
      <c r="CC99"/>
      <c r="CD99"/>
      <c r="CE99"/>
      <c r="CF99"/>
      <c r="CG99"/>
      <c r="CH99"/>
      <c r="CJ99"/>
      <c r="CK99"/>
      <c r="CL99"/>
      <c r="CM99"/>
      <c r="CN99"/>
      <c r="CO99"/>
      <c r="CP99"/>
      <c r="CR99"/>
      <c r="CS99"/>
      <c r="CT99"/>
      <c r="CU99"/>
      <c r="CV99"/>
      <c r="CW99"/>
      <c r="CX99"/>
      <c r="CZ99"/>
      <c r="DA99"/>
      <c r="DB99"/>
      <c r="DC99"/>
      <c r="DD99"/>
      <c r="DE99" s="23"/>
      <c r="DF99" s="23"/>
      <c r="DG99" s="23"/>
      <c r="DH99" s="23"/>
    </row>
    <row r="100" spans="4:112" s="33" customFormat="1">
      <c r="D100"/>
      <c r="E100"/>
      <c r="F100"/>
      <c r="G100"/>
      <c r="H100"/>
      <c r="J100"/>
      <c r="K100"/>
      <c r="L100"/>
      <c r="M100"/>
      <c r="N100"/>
      <c r="P100"/>
      <c r="Q100"/>
      <c r="R100"/>
      <c r="S100"/>
      <c r="T100"/>
      <c r="U100"/>
      <c r="V100"/>
      <c r="X100"/>
      <c r="Y100"/>
      <c r="Z100"/>
      <c r="AA100"/>
      <c r="AB100"/>
      <c r="AC100"/>
      <c r="AD100"/>
      <c r="AF100"/>
      <c r="AG100"/>
      <c r="AH100"/>
      <c r="AI100"/>
      <c r="AJ100"/>
      <c r="AK100"/>
      <c r="AL100"/>
      <c r="AN100"/>
      <c r="AO100"/>
      <c r="AP100"/>
      <c r="AQ100"/>
      <c r="AR100"/>
      <c r="AS100"/>
      <c r="AT100"/>
      <c r="AV100"/>
      <c r="AW100"/>
      <c r="AX100"/>
      <c r="AY100"/>
      <c r="AZ100"/>
      <c r="BA100"/>
      <c r="BB100"/>
      <c r="BD100"/>
      <c r="BE100"/>
      <c r="BF100"/>
      <c r="BG100"/>
      <c r="BH100"/>
      <c r="BI100"/>
      <c r="BJ100"/>
      <c r="BL100"/>
      <c r="BM100"/>
      <c r="BN100"/>
      <c r="BO100"/>
      <c r="BP100"/>
      <c r="BQ100"/>
      <c r="BR100"/>
      <c r="BT100"/>
      <c r="BU100"/>
      <c r="BV100"/>
      <c r="BW100"/>
      <c r="BX100"/>
      <c r="BY100"/>
      <c r="BZ100"/>
      <c r="CB100"/>
      <c r="CC100"/>
      <c r="CD100"/>
      <c r="CE100"/>
      <c r="CF100"/>
      <c r="CG100"/>
      <c r="CH100"/>
      <c r="CJ100"/>
      <c r="CK100"/>
      <c r="CL100"/>
      <c r="CM100"/>
      <c r="CN100"/>
      <c r="CO100"/>
      <c r="CP100"/>
      <c r="CR100"/>
      <c r="CS100"/>
      <c r="CT100"/>
      <c r="CU100"/>
      <c r="CV100"/>
      <c r="CW100"/>
      <c r="CX100"/>
      <c r="CZ100"/>
      <c r="DA100"/>
      <c r="DB100"/>
      <c r="DC100"/>
      <c r="DD100"/>
      <c r="DE100" s="23"/>
      <c r="DF100" s="23"/>
      <c r="DG100" s="23"/>
      <c r="DH100" s="23"/>
    </row>
    <row r="101" spans="4:112" s="33" customFormat="1">
      <c r="D101"/>
      <c r="E101"/>
      <c r="F101"/>
      <c r="G101"/>
      <c r="H101"/>
      <c r="J101"/>
      <c r="K101"/>
      <c r="L101"/>
      <c r="M101"/>
      <c r="N101"/>
      <c r="P101"/>
      <c r="Q101"/>
      <c r="R101"/>
      <c r="S101"/>
      <c r="T101"/>
      <c r="U101"/>
      <c r="V101"/>
      <c r="X101"/>
      <c r="Y101"/>
      <c r="Z101"/>
      <c r="AA101"/>
      <c r="AB101"/>
      <c r="AC101"/>
      <c r="AD101"/>
      <c r="AF101"/>
      <c r="AG101"/>
      <c r="AH101"/>
      <c r="AI101"/>
      <c r="AJ101"/>
      <c r="AK101"/>
      <c r="AL101"/>
      <c r="AN101"/>
      <c r="AO101"/>
      <c r="AP101"/>
      <c r="AQ101"/>
      <c r="AR101"/>
      <c r="AS101"/>
      <c r="AT101"/>
      <c r="AV101"/>
      <c r="AW101"/>
      <c r="AX101"/>
      <c r="AY101"/>
      <c r="AZ101"/>
      <c r="BA101"/>
      <c r="BB101"/>
      <c r="BD101"/>
      <c r="BE101"/>
      <c r="BF101"/>
      <c r="BG101"/>
      <c r="BH101"/>
      <c r="BI101"/>
      <c r="BJ101"/>
      <c r="BL101"/>
      <c r="BM101"/>
      <c r="BN101"/>
      <c r="BO101"/>
      <c r="BP101"/>
      <c r="BQ101"/>
      <c r="BR101"/>
      <c r="BT101"/>
      <c r="BU101"/>
      <c r="BV101"/>
      <c r="BW101"/>
      <c r="BX101"/>
      <c r="BY101"/>
      <c r="BZ101"/>
      <c r="CB101"/>
      <c r="CC101"/>
      <c r="CD101"/>
      <c r="CE101"/>
      <c r="CF101"/>
      <c r="CG101"/>
      <c r="CH101"/>
      <c r="CJ101"/>
      <c r="CK101"/>
      <c r="CL101"/>
      <c r="CM101"/>
      <c r="CN101"/>
      <c r="CO101"/>
      <c r="CP101"/>
      <c r="CR101"/>
      <c r="CS101"/>
      <c r="CT101"/>
      <c r="CU101"/>
      <c r="CV101"/>
      <c r="CW101"/>
      <c r="CX101"/>
      <c r="CZ101"/>
      <c r="DA101"/>
      <c r="DB101"/>
      <c r="DC101"/>
      <c r="DD101"/>
      <c r="DE101" s="23"/>
      <c r="DF101" s="23"/>
      <c r="DG101" s="23"/>
      <c r="DH101" s="23"/>
    </row>
    <row r="102" spans="4:112" s="33" customFormat="1">
      <c r="D102"/>
      <c r="E102"/>
      <c r="F102"/>
      <c r="G102"/>
      <c r="H102"/>
      <c r="J102"/>
      <c r="K102"/>
      <c r="L102"/>
      <c r="M102"/>
      <c r="N102"/>
      <c r="P102"/>
      <c r="Q102"/>
      <c r="R102"/>
      <c r="S102"/>
      <c r="T102"/>
      <c r="U102"/>
      <c r="V102"/>
      <c r="X102"/>
      <c r="Y102"/>
      <c r="Z102"/>
      <c r="AA102"/>
      <c r="AB102"/>
      <c r="AC102"/>
      <c r="AD102"/>
      <c r="AF102"/>
      <c r="AG102"/>
      <c r="AH102"/>
      <c r="AI102"/>
      <c r="AJ102"/>
      <c r="AK102"/>
      <c r="AL102"/>
      <c r="AN102"/>
      <c r="AO102"/>
      <c r="AP102"/>
      <c r="AQ102"/>
      <c r="AR102"/>
      <c r="AS102"/>
      <c r="AT102"/>
      <c r="AV102"/>
      <c r="AW102"/>
      <c r="AX102"/>
      <c r="AY102"/>
      <c r="AZ102"/>
      <c r="BA102"/>
      <c r="BB102"/>
      <c r="BD102"/>
      <c r="BE102"/>
      <c r="BF102"/>
      <c r="BG102"/>
      <c r="BH102"/>
      <c r="BI102"/>
      <c r="BJ102"/>
      <c r="BL102"/>
      <c r="BM102"/>
      <c r="BN102"/>
      <c r="BO102"/>
      <c r="BP102"/>
      <c r="BQ102"/>
      <c r="BR102"/>
      <c r="BT102"/>
      <c r="BU102"/>
      <c r="BV102"/>
      <c r="BW102"/>
      <c r="BX102"/>
      <c r="BY102"/>
      <c r="BZ102"/>
      <c r="CB102"/>
      <c r="CC102"/>
      <c r="CD102"/>
      <c r="CE102"/>
      <c r="CF102"/>
      <c r="CG102"/>
      <c r="CH102"/>
      <c r="CJ102"/>
      <c r="CK102"/>
      <c r="CL102"/>
      <c r="CM102"/>
      <c r="CN102"/>
      <c r="CO102"/>
      <c r="CP102"/>
      <c r="CR102"/>
      <c r="CS102"/>
      <c r="CT102"/>
      <c r="CU102"/>
      <c r="CV102"/>
      <c r="CW102"/>
      <c r="CX102"/>
      <c r="CZ102"/>
      <c r="DA102"/>
      <c r="DB102"/>
      <c r="DC102"/>
      <c r="DD102"/>
      <c r="DE102" s="23"/>
      <c r="DF102" s="23"/>
      <c r="DG102" s="23"/>
      <c r="DH102" s="23"/>
    </row>
    <row r="103" spans="4:112" s="33" customFormat="1">
      <c r="D103"/>
      <c r="E103"/>
      <c r="F103"/>
      <c r="G103"/>
      <c r="H103"/>
      <c r="J103"/>
      <c r="K103"/>
      <c r="L103"/>
      <c r="M103"/>
      <c r="N103"/>
      <c r="P103"/>
      <c r="Q103"/>
      <c r="R103"/>
      <c r="S103"/>
      <c r="T103"/>
      <c r="U103"/>
      <c r="V103"/>
      <c r="X103"/>
      <c r="Y103"/>
      <c r="Z103"/>
      <c r="AA103"/>
      <c r="AB103"/>
      <c r="AC103"/>
      <c r="AD103"/>
      <c r="AF103"/>
      <c r="AG103"/>
      <c r="AH103"/>
      <c r="AI103"/>
      <c r="AJ103"/>
      <c r="AK103"/>
      <c r="AL103"/>
      <c r="AN103"/>
      <c r="AO103"/>
      <c r="AP103"/>
      <c r="AQ103"/>
      <c r="AR103"/>
      <c r="AS103"/>
      <c r="AT103"/>
      <c r="AV103"/>
      <c r="AW103"/>
      <c r="AX103"/>
      <c r="AY103"/>
      <c r="AZ103"/>
      <c r="BA103"/>
      <c r="BB103"/>
      <c r="BD103"/>
      <c r="BE103"/>
      <c r="BF103"/>
      <c r="BG103"/>
      <c r="BH103"/>
      <c r="BI103"/>
      <c r="BJ103"/>
      <c r="BL103"/>
      <c r="BM103"/>
      <c r="BN103"/>
      <c r="BO103"/>
      <c r="BP103"/>
      <c r="BQ103"/>
      <c r="BR103"/>
      <c r="BT103"/>
      <c r="BU103"/>
      <c r="BV103"/>
      <c r="BW103"/>
      <c r="BX103"/>
      <c r="BY103"/>
      <c r="BZ103"/>
      <c r="CB103"/>
      <c r="CC103"/>
      <c r="CD103"/>
      <c r="CE103"/>
      <c r="CF103"/>
      <c r="CG103"/>
      <c r="CH103"/>
      <c r="CJ103"/>
      <c r="CK103"/>
      <c r="CL103"/>
      <c r="CM103"/>
      <c r="CN103"/>
      <c r="CO103"/>
      <c r="CP103"/>
      <c r="CR103"/>
      <c r="CS103"/>
      <c r="CT103"/>
      <c r="CU103"/>
      <c r="CV103"/>
      <c r="CW103"/>
      <c r="CX103"/>
      <c r="CZ103"/>
      <c r="DA103"/>
      <c r="DB103"/>
      <c r="DC103"/>
      <c r="DD103"/>
      <c r="DE103" s="23"/>
      <c r="DF103" s="23"/>
      <c r="DG103" s="23"/>
      <c r="DH103" s="23"/>
    </row>
  </sheetData>
  <mergeCells count="14">
    <mergeCell ref="CZ4:DH4"/>
    <mergeCell ref="CR4:CX4"/>
    <mergeCell ref="D4:H4"/>
    <mergeCell ref="J4:N4"/>
    <mergeCell ref="P4:V4"/>
    <mergeCell ref="X4:AD4"/>
    <mergeCell ref="AF4:AL4"/>
    <mergeCell ref="AN4:AT4"/>
    <mergeCell ref="AV4:BB4"/>
    <mergeCell ref="BD4:BJ4"/>
    <mergeCell ref="BL4:BR4"/>
    <mergeCell ref="BT4:BZ4"/>
    <mergeCell ref="CB4:CH4"/>
    <mergeCell ref="CJ4:CP4"/>
  </mergeCells>
  <printOptions horizontalCentered="1"/>
  <pageMargins left="0.31496062992125984" right="0.27559055118110237" top="0.39370078740157483" bottom="0.59055118110236227" header="0.6692913385826772" footer="0.23622047244094491"/>
  <pageSetup paperSize="9" scale="77" orientation="landscape" horizontalDpi="300" verticalDpi="300" r:id="rId1"/>
  <headerFooter alignWithMargins="0">
    <oddFooter xml:space="preserve">&amp;LOnatel&amp;C&amp;P/&amp;N&amp;RTBG &amp;D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I71"/>
  <sheetViews>
    <sheetView showGridLines="0" view="pageBreakPreview" zoomScale="85" zoomScaleSheetLayoutView="85" workbookViewId="0">
      <pane xSplit="2" ySplit="6" topLeftCell="C16" activePane="bottomRight" state="frozen"/>
      <selection pane="bottomRight" activeCell="DD38" sqref="DD38"/>
      <selection pane="bottomLeft" activeCell="A2" sqref="A2"/>
      <selection pane="topRight" activeCell="A2" sqref="A2"/>
    </sheetView>
  </sheetViews>
  <sheetFormatPr defaultColWidth="11.42578125" defaultRowHeight="12.75" outlineLevelCol="1"/>
  <cols>
    <col min="1" max="1" width="2.85546875" customWidth="1"/>
    <col min="2" max="2" width="42.85546875" customWidth="1"/>
    <col min="3" max="3" width="0.85546875" customWidth="1"/>
    <col min="4" max="5" width="7.85546875" customWidth="1"/>
    <col min="6" max="6" width="9.140625" customWidth="1"/>
    <col min="7" max="7" width="7.85546875" customWidth="1"/>
    <col min="8" max="8" width="9.42578125" customWidth="1"/>
    <col min="9" max="9" width="1" hidden="1" customWidth="1" outlineLevel="1"/>
    <col min="10" max="11" width="7.85546875" hidden="1" customWidth="1" outlineLevel="1"/>
    <col min="12" max="12" width="9.140625" hidden="1" customWidth="1" outlineLevel="1"/>
    <col min="13" max="13" width="7.85546875" hidden="1" customWidth="1" outlineLevel="1"/>
    <col min="14" max="14" width="9.42578125" hidden="1" customWidth="1" outlineLevel="1"/>
    <col min="15" max="15" width="1.42578125" hidden="1" customWidth="1" outlineLevel="1"/>
    <col min="16" max="18" width="7.85546875" hidden="1" customWidth="1" outlineLevel="1"/>
    <col min="19" max="20" width="9.140625" hidden="1" customWidth="1" outlineLevel="1"/>
    <col min="21" max="21" width="7.85546875" hidden="1" customWidth="1" outlineLevel="1"/>
    <col min="22" max="22" width="9.42578125" hidden="1" customWidth="1" outlineLevel="1"/>
    <col min="23" max="23" width="1.140625" hidden="1" customWidth="1" outlineLevel="1" collapsed="1"/>
    <col min="24" max="26" width="7.85546875" hidden="1" customWidth="1" outlineLevel="1"/>
    <col min="27" max="28" width="9.140625" hidden="1" customWidth="1" outlineLevel="1"/>
    <col min="29" max="29" width="7.85546875" hidden="1" customWidth="1" outlineLevel="1"/>
    <col min="30" max="30" width="9.42578125" hidden="1" customWidth="1" outlineLevel="1"/>
    <col min="31" max="31" width="1.140625" hidden="1" customWidth="1" outlineLevel="1"/>
    <col min="32" max="34" width="7.85546875" hidden="1" customWidth="1" outlineLevel="1"/>
    <col min="35" max="36" width="9.140625" hidden="1" customWidth="1" outlineLevel="1"/>
    <col min="37" max="37" width="7.85546875" hidden="1" customWidth="1" outlineLevel="1"/>
    <col min="38" max="38" width="9.42578125" hidden="1" customWidth="1" outlineLevel="1"/>
    <col min="39" max="39" width="0.85546875" hidden="1" customWidth="1" outlineLevel="1" collapsed="1"/>
    <col min="40" max="42" width="7.85546875" hidden="1" customWidth="1" outlineLevel="1"/>
    <col min="43" max="44" width="9.140625" hidden="1" customWidth="1" outlineLevel="1"/>
    <col min="45" max="45" width="7.85546875" hidden="1" customWidth="1" outlineLevel="1"/>
    <col min="46" max="46" width="9.42578125" hidden="1" customWidth="1" outlineLevel="1"/>
    <col min="47" max="47" width="0.85546875" hidden="1" customWidth="1" outlineLevel="1" collapsed="1"/>
    <col min="48" max="50" width="7.85546875" hidden="1" customWidth="1" outlineLevel="1"/>
    <col min="51" max="52" width="9.140625" hidden="1" customWidth="1" outlineLevel="1"/>
    <col min="53" max="53" width="7.85546875" hidden="1" customWidth="1" outlineLevel="1"/>
    <col min="54" max="54" width="9.42578125" hidden="1" customWidth="1" outlineLevel="1"/>
    <col min="55" max="55" width="1.140625" hidden="1" customWidth="1" outlineLevel="1"/>
    <col min="56" max="58" width="7.85546875" hidden="1" customWidth="1" outlineLevel="1"/>
    <col min="59" max="60" width="9.140625" hidden="1" customWidth="1" outlineLevel="1"/>
    <col min="61" max="61" width="7.85546875" hidden="1" customWidth="1" outlineLevel="1"/>
    <col min="62" max="62" width="9.42578125" hidden="1" customWidth="1" outlineLevel="1"/>
    <col min="63" max="63" width="1.85546875" hidden="1" customWidth="1" outlineLevel="1" collapsed="1"/>
    <col min="64" max="66" width="7.85546875" hidden="1" customWidth="1" outlineLevel="1"/>
    <col min="67" max="68" width="9.140625" hidden="1" customWidth="1" outlineLevel="1"/>
    <col min="69" max="69" width="7.85546875" hidden="1" customWidth="1" outlineLevel="1"/>
    <col min="70" max="70" width="9.42578125" hidden="1" customWidth="1" outlineLevel="1"/>
    <col min="71" max="71" width="0.85546875" hidden="1" customWidth="1" outlineLevel="1" collapsed="1"/>
    <col min="72" max="74" width="7.85546875" hidden="1" customWidth="1" outlineLevel="1"/>
    <col min="75" max="76" width="9.140625" hidden="1" customWidth="1" outlineLevel="1"/>
    <col min="77" max="77" width="7.85546875" hidden="1" customWidth="1" outlineLevel="1"/>
    <col min="78" max="78" width="9.42578125" hidden="1" customWidth="1" outlineLevel="1"/>
    <col min="79" max="79" width="1" hidden="1" customWidth="1" outlineLevel="1" collapsed="1"/>
    <col min="80" max="82" width="7.85546875" hidden="1" customWidth="1" outlineLevel="1"/>
    <col min="83" max="84" width="9.140625" hidden="1" customWidth="1" outlineLevel="1"/>
    <col min="85" max="85" width="7.85546875" hidden="1" customWidth="1" outlineLevel="1"/>
    <col min="86" max="86" width="9.42578125" hidden="1" customWidth="1" outlineLevel="1"/>
    <col min="87" max="87" width="1.5703125" customWidth="1" collapsed="1"/>
    <col min="88" max="90" width="7.85546875" hidden="1" customWidth="1" outlineLevel="1"/>
    <col min="91" max="92" width="9.140625" hidden="1" customWidth="1" outlineLevel="1"/>
    <col min="93" max="93" width="7.85546875" hidden="1" customWidth="1" outlineLevel="1"/>
    <col min="94" max="94" width="9.42578125" hidden="1" customWidth="1" outlineLevel="1"/>
    <col min="95" max="95" width="1.5703125" hidden="1" customWidth="1" outlineLevel="1"/>
    <col min="96" max="96" width="8.140625" customWidth="1" collapsed="1"/>
    <col min="97" max="97" width="8.140625" customWidth="1"/>
    <col min="98" max="98" width="8.140625" hidden="1" customWidth="1" outlineLevel="1"/>
    <col min="99" max="99" width="8.140625" customWidth="1" collapsed="1"/>
    <col min="100" max="100" width="8.140625" hidden="1" customWidth="1" outlineLevel="1"/>
    <col min="101" max="101" width="8.140625" customWidth="1" collapsed="1"/>
    <col min="102" max="102" width="8.140625" customWidth="1"/>
    <col min="103" max="103" width="1" customWidth="1"/>
    <col min="104" max="104" width="7.85546875" customWidth="1"/>
    <col min="105" max="107" width="7.85546875" hidden="1" customWidth="1" outlineLevel="1"/>
    <col min="108" max="108" width="7.85546875" customWidth="1" collapsed="1"/>
    <col min="109" max="109" width="9" customWidth="1"/>
    <col min="110" max="110" width="9" hidden="1" customWidth="1" outlineLevel="1"/>
    <col min="111" max="112" width="9" hidden="1" customWidth="1" outlineLevel="1" collapsed="1"/>
    <col min="113" max="113" width="1.140625" customWidth="1" collapsed="1"/>
  </cols>
  <sheetData>
    <row r="1" spans="1:113" ht="6.75" customHeight="1">
      <c r="CR1" s="33"/>
      <c r="CS1" s="33"/>
      <c r="CT1" s="33"/>
    </row>
    <row r="2" spans="1:113" ht="21" thickBot="1">
      <c r="A2" s="187" t="s">
        <v>480</v>
      </c>
      <c r="B2" s="187"/>
      <c r="D2" s="178"/>
      <c r="E2" s="178"/>
      <c r="F2" s="178"/>
      <c r="G2" s="178"/>
      <c r="H2" s="178"/>
      <c r="J2" s="178"/>
      <c r="K2" s="178"/>
      <c r="L2" s="178"/>
      <c r="M2" s="178"/>
      <c r="N2" s="178"/>
      <c r="P2" s="178"/>
      <c r="Q2" s="178"/>
      <c r="R2" s="178"/>
      <c r="S2" s="178"/>
      <c r="T2" s="178"/>
      <c r="U2" s="178"/>
      <c r="V2" s="178"/>
      <c r="X2" s="178"/>
      <c r="Y2" s="178"/>
      <c r="Z2" s="178"/>
      <c r="AA2" s="178"/>
      <c r="AB2" s="178"/>
      <c r="AC2" s="178"/>
      <c r="AD2" s="178"/>
      <c r="AF2" s="178"/>
      <c r="AG2" s="178"/>
      <c r="AH2" s="178"/>
      <c r="AI2" s="178"/>
      <c r="AJ2" s="178"/>
      <c r="AK2" s="178"/>
      <c r="AL2" s="178"/>
      <c r="AN2" s="178"/>
      <c r="AO2" s="178"/>
      <c r="AP2" s="178"/>
      <c r="AQ2" s="178"/>
      <c r="AR2" s="178"/>
      <c r="AS2" s="178"/>
      <c r="AT2" s="178"/>
      <c r="AV2" s="178"/>
      <c r="AW2" s="178"/>
      <c r="AX2" s="178"/>
      <c r="AY2" s="178"/>
      <c r="AZ2" s="178"/>
      <c r="BA2" s="178"/>
      <c r="BB2" s="178"/>
      <c r="BD2" s="178"/>
      <c r="BE2" s="178"/>
      <c r="BF2" s="178"/>
      <c r="BG2" s="178"/>
      <c r="BH2" s="178"/>
      <c r="BI2" s="178"/>
      <c r="BJ2" s="178"/>
      <c r="BL2" s="178"/>
      <c r="BM2" s="178"/>
      <c r="BN2" s="178"/>
      <c r="BO2" s="178"/>
      <c r="BP2" s="178"/>
      <c r="BQ2" s="178"/>
      <c r="BR2" s="178"/>
      <c r="BT2" s="178"/>
      <c r="BU2" s="178"/>
      <c r="BV2" s="178"/>
      <c r="BW2" s="178"/>
      <c r="BX2" s="178"/>
      <c r="BY2" s="178"/>
      <c r="BZ2" s="178"/>
      <c r="CB2" s="178"/>
      <c r="CC2" s="178"/>
      <c r="CD2" s="178"/>
      <c r="CE2" s="178"/>
      <c r="CF2" s="178"/>
      <c r="CG2" s="178"/>
      <c r="CH2" s="178"/>
      <c r="CJ2" s="178"/>
      <c r="CK2" s="178"/>
      <c r="CL2" s="178"/>
      <c r="CM2" s="178"/>
      <c r="CN2" s="178"/>
      <c r="CO2" s="178"/>
      <c r="CP2" s="178"/>
      <c r="CR2" s="186"/>
      <c r="CS2" s="186"/>
      <c r="CT2" s="186"/>
      <c r="CU2" s="178"/>
      <c r="CV2" s="178"/>
      <c r="CW2" s="178"/>
      <c r="CX2" s="178"/>
      <c r="CZ2" s="178"/>
      <c r="DA2" s="178"/>
      <c r="DB2" s="178"/>
      <c r="DC2" s="178"/>
      <c r="DD2" s="178"/>
      <c r="DE2" s="178"/>
      <c r="DF2" s="178"/>
      <c r="DG2" s="178"/>
      <c r="DH2" s="178"/>
    </row>
    <row r="3" spans="1:113" ht="3" customHeight="1"/>
    <row r="4" spans="1:113" ht="3" customHeight="1"/>
    <row r="5" spans="1:113" s="216" customFormat="1">
      <c r="D5" s="2188" t="s">
        <v>128</v>
      </c>
      <c r="E5" s="2188"/>
      <c r="F5" s="2188"/>
      <c r="G5" s="2188"/>
      <c r="H5" s="2188"/>
      <c r="J5" s="2188" t="s">
        <v>129</v>
      </c>
      <c r="K5" s="2188"/>
      <c r="L5" s="2188"/>
      <c r="M5" s="2188"/>
      <c r="N5" s="2188"/>
      <c r="P5" s="2188" t="s">
        <v>130</v>
      </c>
      <c r="Q5" s="2188"/>
      <c r="R5" s="2188"/>
      <c r="S5" s="2188"/>
      <c r="T5" s="2188"/>
      <c r="U5" s="2188"/>
      <c r="V5" s="2188"/>
      <c r="X5" s="2188" t="s">
        <v>131</v>
      </c>
      <c r="Y5" s="2188"/>
      <c r="Z5" s="2188"/>
      <c r="AA5" s="2188"/>
      <c r="AB5" s="2188"/>
      <c r="AC5" s="2188"/>
      <c r="AD5" s="2188"/>
      <c r="AF5" s="2188" t="s">
        <v>71</v>
      </c>
      <c r="AG5" s="2188"/>
      <c r="AH5" s="2188"/>
      <c r="AI5" s="2188"/>
      <c r="AJ5" s="2188"/>
      <c r="AK5" s="2188"/>
      <c r="AL5" s="2188"/>
      <c r="AN5" s="2188" t="s">
        <v>72</v>
      </c>
      <c r="AO5" s="2188"/>
      <c r="AP5" s="2188"/>
      <c r="AQ5" s="2188"/>
      <c r="AR5" s="2188"/>
      <c r="AS5" s="2188"/>
      <c r="AT5" s="2188"/>
      <c r="AV5" s="2188" t="s">
        <v>132</v>
      </c>
      <c r="AW5" s="2188"/>
      <c r="AX5" s="2188"/>
      <c r="AY5" s="2188"/>
      <c r="AZ5" s="2188"/>
      <c r="BA5" s="2188"/>
      <c r="BB5" s="2188"/>
      <c r="BD5" s="2188" t="s">
        <v>74</v>
      </c>
      <c r="BE5" s="2188"/>
      <c r="BF5" s="2188"/>
      <c r="BG5" s="2188"/>
      <c r="BH5" s="2188"/>
      <c r="BI5" s="2188"/>
      <c r="BJ5" s="2188"/>
      <c r="BL5" s="2188" t="s">
        <v>166</v>
      </c>
      <c r="BM5" s="2188"/>
      <c r="BN5" s="2188"/>
      <c r="BO5" s="2188"/>
      <c r="BP5" s="2188"/>
      <c r="BQ5" s="2188"/>
      <c r="BR5" s="2188"/>
      <c r="BT5" s="2188" t="s">
        <v>167</v>
      </c>
      <c r="BU5" s="2188"/>
      <c r="BV5" s="2188"/>
      <c r="BW5" s="2188"/>
      <c r="BX5" s="2188"/>
      <c r="BY5" s="2188"/>
      <c r="BZ5" s="2188"/>
      <c r="CB5" s="2188" t="s">
        <v>168</v>
      </c>
      <c r="CC5" s="2188"/>
      <c r="CD5" s="2188"/>
      <c r="CE5" s="2188"/>
      <c r="CF5" s="2188"/>
      <c r="CG5" s="2188"/>
      <c r="CH5" s="2188"/>
      <c r="CJ5" s="2188" t="s">
        <v>169</v>
      </c>
      <c r="CK5" s="2188"/>
      <c r="CL5" s="2188"/>
      <c r="CM5" s="2188"/>
      <c r="CN5" s="2188"/>
      <c r="CO5" s="2188"/>
      <c r="CP5" s="2188"/>
      <c r="CR5" s="2188" t="s">
        <v>421</v>
      </c>
      <c r="CS5" s="2188"/>
      <c r="CT5" s="2188"/>
      <c r="CU5" s="2188"/>
      <c r="CV5" s="2188"/>
      <c r="CW5" s="2188"/>
      <c r="CX5" s="2188"/>
      <c r="CZ5" s="2189" t="s">
        <v>89</v>
      </c>
      <c r="DA5" s="2189"/>
      <c r="DB5" s="2189"/>
      <c r="DC5" s="2189"/>
      <c r="DD5" s="2189"/>
      <c r="DE5" s="2189"/>
      <c r="DF5" s="2189"/>
      <c r="DG5" s="2189"/>
    </row>
    <row r="6" spans="1:113" s="217" customFormat="1" ht="27.75" customHeight="1">
      <c r="B6" s="217" t="s">
        <v>81</v>
      </c>
      <c r="D6" s="219" t="s">
        <v>395</v>
      </c>
      <c r="E6" s="220" t="s">
        <v>396</v>
      </c>
      <c r="F6" s="220" t="s">
        <v>186</v>
      </c>
      <c r="G6" s="220" t="s">
        <v>398</v>
      </c>
      <c r="H6" s="221" t="s">
        <v>191</v>
      </c>
      <c r="J6" s="219" t="s">
        <v>395</v>
      </c>
      <c r="K6" s="220" t="s">
        <v>396</v>
      </c>
      <c r="L6" s="220" t="s">
        <v>186</v>
      </c>
      <c r="M6" s="220" t="s">
        <v>398</v>
      </c>
      <c r="N6" s="221" t="s">
        <v>191</v>
      </c>
      <c r="P6" s="219" t="s">
        <v>395</v>
      </c>
      <c r="Q6" s="220" t="s">
        <v>396</v>
      </c>
      <c r="R6" s="220" t="s">
        <v>399</v>
      </c>
      <c r="S6" s="220" t="s">
        <v>186</v>
      </c>
      <c r="T6" s="220" t="s">
        <v>187</v>
      </c>
      <c r="U6" s="220" t="s">
        <v>398</v>
      </c>
      <c r="V6" s="221" t="s">
        <v>191</v>
      </c>
      <c r="X6" s="219" t="s">
        <v>395</v>
      </c>
      <c r="Y6" s="220" t="s">
        <v>396</v>
      </c>
      <c r="Z6" s="220" t="s">
        <v>399</v>
      </c>
      <c r="AA6" s="220" t="s">
        <v>186</v>
      </c>
      <c r="AB6" s="220" t="s">
        <v>187</v>
      </c>
      <c r="AC6" s="220" t="s">
        <v>398</v>
      </c>
      <c r="AD6" s="221" t="s">
        <v>191</v>
      </c>
      <c r="AF6" s="219" t="s">
        <v>395</v>
      </c>
      <c r="AG6" s="220" t="s">
        <v>396</v>
      </c>
      <c r="AH6" s="220" t="s">
        <v>399</v>
      </c>
      <c r="AI6" s="220" t="s">
        <v>186</v>
      </c>
      <c r="AJ6" s="220" t="s">
        <v>187</v>
      </c>
      <c r="AK6" s="220" t="s">
        <v>398</v>
      </c>
      <c r="AL6" s="221" t="s">
        <v>191</v>
      </c>
      <c r="AN6" s="219" t="s">
        <v>395</v>
      </c>
      <c r="AO6" s="220" t="s">
        <v>396</v>
      </c>
      <c r="AP6" s="220" t="s">
        <v>400</v>
      </c>
      <c r="AQ6" s="220" t="s">
        <v>186</v>
      </c>
      <c r="AR6" s="220" t="s">
        <v>188</v>
      </c>
      <c r="AS6" s="220" t="s">
        <v>398</v>
      </c>
      <c r="AT6" s="221" t="s">
        <v>191</v>
      </c>
      <c r="AV6" s="219" t="s">
        <v>395</v>
      </c>
      <c r="AW6" s="220" t="s">
        <v>396</v>
      </c>
      <c r="AX6" s="220" t="s">
        <v>400</v>
      </c>
      <c r="AY6" s="220" t="s">
        <v>186</v>
      </c>
      <c r="AZ6" s="220" t="s">
        <v>188</v>
      </c>
      <c r="BA6" s="220" t="s">
        <v>398</v>
      </c>
      <c r="BB6" s="221" t="s">
        <v>191</v>
      </c>
      <c r="BD6" s="219" t="s">
        <v>395</v>
      </c>
      <c r="BE6" s="220" t="s">
        <v>396</v>
      </c>
      <c r="BF6" s="220" t="s">
        <v>400</v>
      </c>
      <c r="BG6" s="220" t="s">
        <v>186</v>
      </c>
      <c r="BH6" s="220" t="s">
        <v>188</v>
      </c>
      <c r="BI6" s="220" t="s">
        <v>398</v>
      </c>
      <c r="BJ6" s="221" t="s">
        <v>191</v>
      </c>
      <c r="BL6" s="219" t="s">
        <v>395</v>
      </c>
      <c r="BM6" s="220" t="s">
        <v>396</v>
      </c>
      <c r="BN6" s="220" t="s">
        <v>401</v>
      </c>
      <c r="BO6" s="220" t="s">
        <v>186</v>
      </c>
      <c r="BP6" s="220" t="s">
        <v>189</v>
      </c>
      <c r="BQ6" s="220" t="s">
        <v>398</v>
      </c>
      <c r="BR6" s="221" t="s">
        <v>191</v>
      </c>
      <c r="BT6" s="219" t="s">
        <v>395</v>
      </c>
      <c r="BU6" s="220" t="s">
        <v>396</v>
      </c>
      <c r="BV6" s="220" t="s">
        <v>401</v>
      </c>
      <c r="BW6" s="220" t="s">
        <v>186</v>
      </c>
      <c r="BX6" s="220" t="s">
        <v>189</v>
      </c>
      <c r="BY6" s="220" t="s">
        <v>398</v>
      </c>
      <c r="BZ6" s="221" t="s">
        <v>191</v>
      </c>
      <c r="CB6" s="219" t="s">
        <v>395</v>
      </c>
      <c r="CC6" s="220" t="s">
        <v>396</v>
      </c>
      <c r="CD6" s="220" t="s">
        <v>401</v>
      </c>
      <c r="CE6" s="220" t="s">
        <v>186</v>
      </c>
      <c r="CF6" s="220" t="s">
        <v>189</v>
      </c>
      <c r="CG6" s="220" t="s">
        <v>398</v>
      </c>
      <c r="CH6" s="221" t="s">
        <v>191</v>
      </c>
      <c r="CJ6" s="219" t="s">
        <v>395</v>
      </c>
      <c r="CK6" s="220" t="s">
        <v>396</v>
      </c>
      <c r="CL6" s="220" t="s">
        <v>401</v>
      </c>
      <c r="CM6" s="220" t="s">
        <v>186</v>
      </c>
      <c r="CN6" s="220" t="s">
        <v>189</v>
      </c>
      <c r="CO6" s="220" t="s">
        <v>398</v>
      </c>
      <c r="CP6" s="221" t="s">
        <v>191</v>
      </c>
      <c r="CR6" s="219" t="s">
        <v>395</v>
      </c>
      <c r="CS6" s="220" t="s">
        <v>396</v>
      </c>
      <c r="CT6" s="220" t="s">
        <v>401</v>
      </c>
      <c r="CU6" s="220" t="s">
        <v>186</v>
      </c>
      <c r="CV6" s="220" t="s">
        <v>189</v>
      </c>
      <c r="CW6" s="220" t="s">
        <v>398</v>
      </c>
      <c r="CX6" s="221" t="s">
        <v>191</v>
      </c>
      <c r="CZ6" s="219" t="s">
        <v>396</v>
      </c>
      <c r="DA6" s="220" t="s">
        <v>399</v>
      </c>
      <c r="DB6" s="220" t="s">
        <v>400</v>
      </c>
      <c r="DC6" s="220" t="s">
        <v>401</v>
      </c>
      <c r="DD6" s="220" t="s">
        <v>398</v>
      </c>
      <c r="DE6" s="220" t="s">
        <v>409</v>
      </c>
      <c r="DF6" s="220" t="s">
        <v>410</v>
      </c>
      <c r="DG6" s="220" t="s">
        <v>411</v>
      </c>
      <c r="DH6" s="221" t="s">
        <v>412</v>
      </c>
      <c r="DI6" s="616"/>
    </row>
    <row r="7" spans="1:113" ht="4.5" customHeight="1">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row>
    <row r="8" spans="1:113" s="3" customFormat="1" ht="20.100000000000001" customHeight="1">
      <c r="A8" s="199" t="s">
        <v>290</v>
      </c>
      <c r="B8" s="303"/>
      <c r="C8" s="14"/>
      <c r="D8" s="278"/>
      <c r="E8" s="230"/>
      <c r="F8" s="230"/>
      <c r="G8" s="230"/>
      <c r="H8" s="224"/>
      <c r="I8" s="14"/>
      <c r="J8" s="278"/>
      <c r="K8" s="230"/>
      <c r="L8" s="230"/>
      <c r="M8" s="230"/>
      <c r="N8" s="224"/>
      <c r="O8" s="14"/>
      <c r="P8" s="278"/>
      <c r="Q8" s="230"/>
      <c r="R8" s="230"/>
      <c r="S8" s="230"/>
      <c r="T8" s="230"/>
      <c r="U8" s="230"/>
      <c r="V8" s="224"/>
      <c r="W8" s="14"/>
      <c r="X8" s="278"/>
      <c r="Y8" s="230"/>
      <c r="Z8" s="230"/>
      <c r="AA8" s="230"/>
      <c r="AB8" s="230"/>
      <c r="AC8" s="230"/>
      <c r="AD8" s="224"/>
      <c r="AE8" s="14"/>
      <c r="AF8" s="278"/>
      <c r="AG8" s="230"/>
      <c r="AH8" s="230"/>
      <c r="AI8" s="230"/>
      <c r="AJ8" s="230"/>
      <c r="AK8" s="230"/>
      <c r="AL8" s="224"/>
      <c r="AM8" s="14"/>
      <c r="AN8" s="278"/>
      <c r="AO8" s="230"/>
      <c r="AP8" s="230"/>
      <c r="AQ8" s="230"/>
      <c r="AR8" s="230"/>
      <c r="AS8" s="230"/>
      <c r="AT8" s="224"/>
      <c r="AU8" s="14"/>
      <c r="AV8" s="278"/>
      <c r="AW8" s="230"/>
      <c r="AX8" s="230"/>
      <c r="AY8" s="230"/>
      <c r="AZ8" s="230"/>
      <c r="BA8" s="230"/>
      <c r="BB8" s="224"/>
      <c r="BC8" s="14"/>
      <c r="BD8" s="278"/>
      <c r="BE8" s="230"/>
      <c r="BF8" s="230"/>
      <c r="BG8" s="230"/>
      <c r="BH8" s="230"/>
      <c r="BI8" s="230"/>
      <c r="BJ8" s="224"/>
      <c r="BK8" s="14"/>
      <c r="BL8" s="278"/>
      <c r="BM8" s="230"/>
      <c r="BN8" s="230"/>
      <c r="BO8" s="230"/>
      <c r="BP8" s="230"/>
      <c r="BQ8" s="230"/>
      <c r="BR8" s="224"/>
      <c r="BS8" s="14"/>
      <c r="BT8" s="278"/>
      <c r="BU8" s="230"/>
      <c r="BV8" s="230"/>
      <c r="BW8" s="230"/>
      <c r="BX8" s="230"/>
      <c r="BY8" s="230"/>
      <c r="BZ8" s="224"/>
      <c r="CA8" s="14"/>
      <c r="CB8" s="278"/>
      <c r="CC8" s="230"/>
      <c r="CD8" s="230"/>
      <c r="CE8" s="230"/>
      <c r="CF8" s="230"/>
      <c r="CG8" s="230"/>
      <c r="CH8" s="224"/>
      <c r="CI8" s="14"/>
      <c r="CJ8" s="278"/>
      <c r="CK8" s="230"/>
      <c r="CL8" s="230"/>
      <c r="CM8" s="230"/>
      <c r="CN8" s="230"/>
      <c r="CO8" s="230"/>
      <c r="CP8" s="224"/>
      <c r="CQ8" s="14"/>
      <c r="CR8" s="278"/>
      <c r="CS8" s="230"/>
      <c r="CT8" s="230"/>
      <c r="CU8" s="230"/>
      <c r="CV8" s="230"/>
      <c r="CW8" s="230"/>
      <c r="CX8" s="224"/>
      <c r="CY8" s="14"/>
      <c r="CZ8" s="278"/>
      <c r="DA8" s="230"/>
      <c r="DB8" s="230"/>
      <c r="DC8" s="230"/>
      <c r="DD8" s="230"/>
      <c r="DE8" s="523"/>
      <c r="DF8" s="523"/>
      <c r="DG8" s="523"/>
      <c r="DH8" s="224"/>
      <c r="DI8" s="206"/>
    </row>
    <row r="9" spans="1:113" ht="18" customHeight="1">
      <c r="A9" s="285"/>
      <c r="B9" s="286" t="s">
        <v>291</v>
      </c>
      <c r="C9" s="10"/>
      <c r="D9" s="486"/>
      <c r="E9" s="487"/>
      <c r="F9" s="487"/>
      <c r="G9" s="487"/>
      <c r="H9" s="279"/>
      <c r="I9" s="10"/>
      <c r="J9" s="412"/>
      <c r="K9" s="413"/>
      <c r="L9" s="413"/>
      <c r="M9" s="413"/>
      <c r="N9" s="279"/>
      <c r="O9" s="10"/>
      <c r="P9" s="412"/>
      <c r="Q9" s="413"/>
      <c r="R9" s="413"/>
      <c r="S9" s="413"/>
      <c r="T9" s="413"/>
      <c r="U9" s="413"/>
      <c r="V9" s="279"/>
      <c r="W9" s="10"/>
      <c r="X9" s="412"/>
      <c r="Y9" s="413"/>
      <c r="Z9" s="413"/>
      <c r="AA9" s="413"/>
      <c r="AB9" s="413"/>
      <c r="AC9" s="413"/>
      <c r="AD9" s="279"/>
      <c r="AE9" s="10"/>
      <c r="AF9" s="412"/>
      <c r="AG9" s="413"/>
      <c r="AH9" s="413"/>
      <c r="AI9" s="413"/>
      <c r="AJ9" s="413"/>
      <c r="AK9" s="413"/>
      <c r="AL9" s="279"/>
      <c r="AM9" s="10"/>
      <c r="AN9" s="412"/>
      <c r="AO9" s="413"/>
      <c r="AP9" s="413"/>
      <c r="AQ9" s="413"/>
      <c r="AR9" s="413"/>
      <c r="AS9" s="413"/>
      <c r="AT9" s="279"/>
      <c r="AU9" s="10"/>
      <c r="AV9" s="412"/>
      <c r="AW9" s="413"/>
      <c r="AX9" s="413"/>
      <c r="AY9" s="413"/>
      <c r="AZ9" s="413"/>
      <c r="BA9" s="413"/>
      <c r="BB9" s="279"/>
      <c r="BC9" s="10"/>
      <c r="BD9" s="412"/>
      <c r="BE9" s="413"/>
      <c r="BF9" s="413"/>
      <c r="BG9" s="413"/>
      <c r="BH9" s="413"/>
      <c r="BI9" s="413"/>
      <c r="BJ9" s="279"/>
      <c r="BK9" s="10"/>
      <c r="BL9" s="412"/>
      <c r="BM9" s="413"/>
      <c r="BN9" s="413"/>
      <c r="BO9" s="413"/>
      <c r="BP9" s="413"/>
      <c r="BQ9" s="413"/>
      <c r="BR9" s="279"/>
      <c r="BS9" s="10"/>
      <c r="BT9" s="412"/>
      <c r="BU9" s="413"/>
      <c r="BV9" s="413"/>
      <c r="BW9" s="413"/>
      <c r="BX9" s="413"/>
      <c r="BY9" s="413"/>
      <c r="BZ9" s="279"/>
      <c r="CA9" s="10"/>
      <c r="CB9" s="412"/>
      <c r="CC9" s="413"/>
      <c r="CD9" s="413"/>
      <c r="CE9" s="413"/>
      <c r="CF9" s="413"/>
      <c r="CG9" s="413"/>
      <c r="CH9" s="279"/>
      <c r="CI9" s="10"/>
      <c r="CJ9" s="412"/>
      <c r="CK9" s="413"/>
      <c r="CL9" s="413"/>
      <c r="CM9" s="413"/>
      <c r="CN9" s="413"/>
      <c r="CO9" s="413"/>
      <c r="CP9" s="279"/>
      <c r="CQ9" s="10"/>
      <c r="CR9" s="486"/>
      <c r="CS9" s="487"/>
      <c r="CT9" s="487"/>
      <c r="CU9" s="487"/>
      <c r="CV9" s="487"/>
      <c r="CW9" s="487"/>
      <c r="CX9" s="279"/>
      <c r="CY9" s="10"/>
      <c r="CZ9" s="412"/>
      <c r="DA9" s="413"/>
      <c r="DB9" s="413"/>
      <c r="DC9" s="413"/>
      <c r="DD9" s="413"/>
      <c r="DE9" s="532"/>
      <c r="DF9" s="532"/>
      <c r="DG9" s="532"/>
      <c r="DH9" s="279"/>
      <c r="DI9" s="287"/>
    </row>
    <row r="10" spans="1:113" ht="18" customHeight="1">
      <c r="A10" s="287"/>
      <c r="B10" s="288" t="s">
        <v>292</v>
      </c>
      <c r="C10" s="10"/>
      <c r="D10" s="414"/>
      <c r="E10" s="35"/>
      <c r="F10" s="36"/>
      <c r="G10" s="36"/>
      <c r="H10" s="280"/>
      <c r="I10" s="10"/>
      <c r="J10" s="414"/>
      <c r="K10" s="35"/>
      <c r="L10" s="36"/>
      <c r="M10" s="36"/>
      <c r="N10" s="280"/>
      <c r="O10" s="10"/>
      <c r="P10" s="414"/>
      <c r="Q10" s="35"/>
      <c r="R10" s="35"/>
      <c r="S10" s="36"/>
      <c r="T10" s="36"/>
      <c r="U10" s="36"/>
      <c r="V10" s="280"/>
      <c r="W10" s="10"/>
      <c r="X10" s="414"/>
      <c r="Y10" s="35"/>
      <c r="Z10" s="35"/>
      <c r="AA10" s="36"/>
      <c r="AB10" s="36"/>
      <c r="AC10" s="36"/>
      <c r="AD10" s="280"/>
      <c r="AE10" s="10"/>
      <c r="AF10" s="414"/>
      <c r="AG10" s="35"/>
      <c r="AH10" s="35"/>
      <c r="AI10" s="36"/>
      <c r="AJ10" s="36"/>
      <c r="AK10" s="36"/>
      <c r="AL10" s="280"/>
      <c r="AM10" s="10"/>
      <c r="AN10" s="414"/>
      <c r="AO10" s="35"/>
      <c r="AP10" s="35"/>
      <c r="AQ10" s="36"/>
      <c r="AR10" s="36"/>
      <c r="AS10" s="36"/>
      <c r="AT10" s="280"/>
      <c r="AU10" s="10"/>
      <c r="AV10" s="414"/>
      <c r="AW10" s="35"/>
      <c r="AX10" s="35"/>
      <c r="AY10" s="36"/>
      <c r="AZ10" s="36"/>
      <c r="BA10" s="36"/>
      <c r="BB10" s="280"/>
      <c r="BC10" s="10"/>
      <c r="BD10" s="414"/>
      <c r="BE10" s="35"/>
      <c r="BF10" s="35"/>
      <c r="BG10" s="36"/>
      <c r="BH10" s="36"/>
      <c r="BI10" s="36"/>
      <c r="BJ10" s="280"/>
      <c r="BK10" s="10"/>
      <c r="BL10" s="414"/>
      <c r="BM10" s="35"/>
      <c r="BN10" s="35"/>
      <c r="BO10" s="36"/>
      <c r="BP10" s="36"/>
      <c r="BQ10" s="36"/>
      <c r="BR10" s="280"/>
      <c r="BS10" s="10"/>
      <c r="BT10" s="414"/>
      <c r="BU10" s="35"/>
      <c r="BV10" s="35"/>
      <c r="BW10" s="36"/>
      <c r="BX10" s="36"/>
      <c r="BY10" s="36"/>
      <c r="BZ10" s="280"/>
      <c r="CA10" s="10"/>
      <c r="CB10" s="414"/>
      <c r="CC10" s="35"/>
      <c r="CD10" s="35"/>
      <c r="CE10" s="36"/>
      <c r="CF10" s="36"/>
      <c r="CG10" s="36"/>
      <c r="CH10" s="280"/>
      <c r="CI10" s="10"/>
      <c r="CJ10" s="414"/>
      <c r="CK10" s="35"/>
      <c r="CL10" s="35"/>
      <c r="CM10" s="36"/>
      <c r="CN10" s="36"/>
      <c r="CO10" s="36"/>
      <c r="CP10" s="280"/>
      <c r="CQ10" s="10"/>
      <c r="CR10" s="414"/>
      <c r="CS10" s="35"/>
      <c r="CT10" s="35"/>
      <c r="CU10" s="36"/>
      <c r="CV10" s="36"/>
      <c r="CW10" s="36"/>
      <c r="CX10" s="280"/>
      <c r="CY10" s="10"/>
      <c r="CZ10" s="414"/>
      <c r="DA10" s="35"/>
      <c r="DB10" s="35"/>
      <c r="DC10" s="35"/>
      <c r="DD10" s="35"/>
      <c r="DE10" s="19"/>
      <c r="DF10" s="19"/>
      <c r="DG10" s="19"/>
      <c r="DH10" s="280"/>
      <c r="DI10" s="287"/>
    </row>
    <row r="11" spans="1:113" ht="18" customHeight="1">
      <c r="A11" s="334"/>
      <c r="B11" s="335" t="s">
        <v>262</v>
      </c>
      <c r="C11" s="14"/>
      <c r="D11" s="435"/>
      <c r="E11" s="416"/>
      <c r="F11" s="417"/>
      <c r="G11" s="417"/>
      <c r="H11" s="409"/>
      <c r="I11" s="14"/>
      <c r="J11" s="435"/>
      <c r="K11" s="416"/>
      <c r="L11" s="417"/>
      <c r="M11" s="417"/>
      <c r="N11" s="409"/>
      <c r="O11" s="14"/>
      <c r="P11" s="435"/>
      <c r="Q11" s="416"/>
      <c r="R11" s="416"/>
      <c r="S11" s="417"/>
      <c r="T11" s="417"/>
      <c r="U11" s="417"/>
      <c r="V11" s="409"/>
      <c r="W11" s="14"/>
      <c r="X11" s="435"/>
      <c r="Y11" s="416"/>
      <c r="Z11" s="416"/>
      <c r="AA11" s="417"/>
      <c r="AB11" s="417"/>
      <c r="AC11" s="417"/>
      <c r="AD11" s="409"/>
      <c r="AE11" s="14"/>
      <c r="AF11" s="435"/>
      <c r="AG11" s="416"/>
      <c r="AH11" s="416"/>
      <c r="AI11" s="417"/>
      <c r="AJ11" s="417"/>
      <c r="AK11" s="417"/>
      <c r="AL11" s="409"/>
      <c r="AM11" s="14"/>
      <c r="AN11" s="415"/>
      <c r="AO11" s="416"/>
      <c r="AP11" s="416"/>
      <c r="AQ11" s="417"/>
      <c r="AR11" s="417"/>
      <c r="AS11" s="417"/>
      <c r="AT11" s="409"/>
      <c r="AU11" s="14"/>
      <c r="AV11" s="415"/>
      <c r="AW11" s="416"/>
      <c r="AX11" s="416"/>
      <c r="AY11" s="417"/>
      <c r="AZ11" s="417"/>
      <c r="BA11" s="417"/>
      <c r="BB11" s="409"/>
      <c r="BC11" s="14"/>
      <c r="BD11" s="415"/>
      <c r="BE11" s="416"/>
      <c r="BF11" s="416"/>
      <c r="BG11" s="417"/>
      <c r="BH11" s="417"/>
      <c r="BI11" s="417"/>
      <c r="BJ11" s="409"/>
      <c r="BK11" s="14"/>
      <c r="BL11" s="415"/>
      <c r="BM11" s="416"/>
      <c r="BN11" s="416"/>
      <c r="BO11" s="417"/>
      <c r="BP11" s="417"/>
      <c r="BQ11" s="417"/>
      <c r="BR11" s="409"/>
      <c r="BS11" s="14"/>
      <c r="BT11" s="415"/>
      <c r="BU11" s="416"/>
      <c r="BV11" s="416"/>
      <c r="BW11" s="417"/>
      <c r="BX11" s="417"/>
      <c r="BY11" s="417"/>
      <c r="BZ11" s="409"/>
      <c r="CA11" s="14"/>
      <c r="CB11" s="415"/>
      <c r="CC11" s="416"/>
      <c r="CD11" s="416"/>
      <c r="CE11" s="417"/>
      <c r="CF11" s="417"/>
      <c r="CG11" s="417"/>
      <c r="CH11" s="409"/>
      <c r="CI11" s="14"/>
      <c r="CJ11" s="415"/>
      <c r="CK11" s="416"/>
      <c r="CL11" s="416"/>
      <c r="CM11" s="417"/>
      <c r="CN11" s="417"/>
      <c r="CO11" s="417"/>
      <c r="CP11" s="409"/>
      <c r="CQ11" s="14"/>
      <c r="CR11" s="415"/>
      <c r="CS11" s="416"/>
      <c r="CT11" s="416"/>
      <c r="CU11" s="417"/>
      <c r="CV11" s="417"/>
      <c r="CW11" s="417"/>
      <c r="CX11" s="409"/>
      <c r="CY11" s="14"/>
      <c r="CZ11" s="415"/>
      <c r="DA11" s="416"/>
      <c r="DB11" s="416"/>
      <c r="DC11" s="416"/>
      <c r="DD11" s="416"/>
      <c r="DE11" s="531"/>
      <c r="DF11" s="531"/>
      <c r="DG11" s="531"/>
      <c r="DH11" s="409"/>
      <c r="DI11" s="287"/>
    </row>
    <row r="12" spans="1:113" ht="18" customHeight="1">
      <c r="A12" s="285"/>
      <c r="B12" s="286" t="s">
        <v>291</v>
      </c>
      <c r="C12" s="10"/>
      <c r="D12" s="486"/>
      <c r="E12" s="487"/>
      <c r="F12" s="487"/>
      <c r="G12" s="487"/>
      <c r="H12" s="279"/>
      <c r="I12" s="10"/>
      <c r="J12" s="412"/>
      <c r="K12" s="413"/>
      <c r="L12" s="413"/>
      <c r="M12" s="413"/>
      <c r="N12" s="279"/>
      <c r="O12" s="10"/>
      <c r="P12" s="412"/>
      <c r="Q12" s="413"/>
      <c r="R12" s="413"/>
      <c r="S12" s="413"/>
      <c r="T12" s="413"/>
      <c r="U12" s="413"/>
      <c r="V12" s="279"/>
      <c r="W12" s="10"/>
      <c r="X12" s="412"/>
      <c r="Y12" s="413"/>
      <c r="Z12" s="413"/>
      <c r="AA12" s="413"/>
      <c r="AB12" s="413"/>
      <c r="AC12" s="413"/>
      <c r="AD12" s="279"/>
      <c r="AE12" s="10"/>
      <c r="AF12" s="412"/>
      <c r="AG12" s="413"/>
      <c r="AH12" s="413"/>
      <c r="AI12" s="413"/>
      <c r="AJ12" s="413"/>
      <c r="AK12" s="413"/>
      <c r="AL12" s="279"/>
      <c r="AM12" s="10"/>
      <c r="AN12" s="412"/>
      <c r="AO12" s="413"/>
      <c r="AP12" s="413"/>
      <c r="AQ12" s="413"/>
      <c r="AR12" s="413"/>
      <c r="AS12" s="413"/>
      <c r="AT12" s="279"/>
      <c r="AU12" s="10"/>
      <c r="AV12" s="412"/>
      <c r="AW12" s="413"/>
      <c r="AX12" s="413"/>
      <c r="AY12" s="413"/>
      <c r="AZ12" s="413"/>
      <c r="BA12" s="413"/>
      <c r="BB12" s="279"/>
      <c r="BC12" s="10"/>
      <c r="BD12" s="412"/>
      <c r="BE12" s="413"/>
      <c r="BF12" s="413"/>
      <c r="BG12" s="413"/>
      <c r="BH12" s="413"/>
      <c r="BI12" s="413"/>
      <c r="BJ12" s="279"/>
      <c r="BK12" s="10"/>
      <c r="BL12" s="412"/>
      <c r="BM12" s="413"/>
      <c r="BN12" s="413"/>
      <c r="BO12" s="413"/>
      <c r="BP12" s="413"/>
      <c r="BQ12" s="413"/>
      <c r="BR12" s="279"/>
      <c r="BS12" s="10"/>
      <c r="BT12" s="412"/>
      <c r="BU12" s="413"/>
      <c r="BV12" s="413"/>
      <c r="BW12" s="413"/>
      <c r="BX12" s="413"/>
      <c r="BY12" s="413"/>
      <c r="BZ12" s="279"/>
      <c r="CA12" s="10"/>
      <c r="CB12" s="412"/>
      <c r="CC12" s="413"/>
      <c r="CD12" s="413"/>
      <c r="CE12" s="413"/>
      <c r="CF12" s="413"/>
      <c r="CG12" s="413"/>
      <c r="CH12" s="279"/>
      <c r="CI12" s="10"/>
      <c r="CJ12" s="412"/>
      <c r="CK12" s="413"/>
      <c r="CL12" s="413"/>
      <c r="CM12" s="413"/>
      <c r="CN12" s="413"/>
      <c r="CO12" s="413"/>
      <c r="CP12" s="279"/>
      <c r="CQ12" s="10"/>
      <c r="CR12" s="486"/>
      <c r="CS12" s="487"/>
      <c r="CT12" s="487"/>
      <c r="CU12" s="487"/>
      <c r="CV12" s="487"/>
      <c r="CW12" s="487"/>
      <c r="CX12" s="279"/>
      <c r="CY12" s="10"/>
      <c r="CZ12" s="412"/>
      <c r="DA12" s="413"/>
      <c r="DB12" s="413"/>
      <c r="DC12" s="413"/>
      <c r="DD12" s="413"/>
      <c r="DE12" s="532"/>
      <c r="DF12" s="532"/>
      <c r="DG12" s="532"/>
      <c r="DH12" s="279"/>
      <c r="DI12" s="287"/>
    </row>
    <row r="13" spans="1:113" ht="18" customHeight="1">
      <c r="A13" s="287"/>
      <c r="B13" s="288" t="s">
        <v>292</v>
      </c>
      <c r="C13" s="10"/>
      <c r="D13" s="414"/>
      <c r="E13" s="10"/>
      <c r="F13" s="20"/>
      <c r="G13" s="20"/>
      <c r="H13" s="280"/>
      <c r="I13" s="10"/>
      <c r="J13" s="414"/>
      <c r="K13" s="10"/>
      <c r="L13" s="20"/>
      <c r="M13" s="20"/>
      <c r="N13" s="280"/>
      <c r="O13" s="10"/>
      <c r="P13" s="414"/>
      <c r="Q13" s="10"/>
      <c r="R13" s="10"/>
      <c r="S13" s="20"/>
      <c r="T13" s="20"/>
      <c r="U13" s="20"/>
      <c r="V13" s="280"/>
      <c r="W13" s="10"/>
      <c r="X13" s="414"/>
      <c r="Y13" s="10"/>
      <c r="Z13" s="10"/>
      <c r="AA13" s="20"/>
      <c r="AB13" s="20"/>
      <c r="AC13" s="20"/>
      <c r="AD13" s="280"/>
      <c r="AE13" s="10"/>
      <c r="AF13" s="414"/>
      <c r="AG13" s="10"/>
      <c r="AH13" s="10"/>
      <c r="AI13" s="20"/>
      <c r="AJ13" s="20"/>
      <c r="AK13" s="20"/>
      <c r="AL13" s="280"/>
      <c r="AM13" s="10"/>
      <c r="AN13" s="414"/>
      <c r="AO13" s="10"/>
      <c r="AP13" s="10"/>
      <c r="AQ13" s="20"/>
      <c r="AR13" s="20"/>
      <c r="AS13" s="20"/>
      <c r="AT13" s="280"/>
      <c r="AU13" s="10"/>
      <c r="AV13" s="414"/>
      <c r="AW13" s="10"/>
      <c r="AX13" s="10"/>
      <c r="AY13" s="20"/>
      <c r="AZ13" s="20"/>
      <c r="BA13" s="20"/>
      <c r="BB13" s="280"/>
      <c r="BC13" s="10"/>
      <c r="BD13" s="414"/>
      <c r="BE13" s="10"/>
      <c r="BF13" s="10"/>
      <c r="BG13" s="20"/>
      <c r="BH13" s="20"/>
      <c r="BI13" s="20"/>
      <c r="BJ13" s="280"/>
      <c r="BK13" s="10"/>
      <c r="BL13" s="414"/>
      <c r="BM13" s="10"/>
      <c r="BN13" s="10"/>
      <c r="BO13" s="20"/>
      <c r="BP13" s="20"/>
      <c r="BQ13" s="20"/>
      <c r="BR13" s="280"/>
      <c r="BS13" s="10"/>
      <c r="BT13" s="414"/>
      <c r="BU13" s="10"/>
      <c r="BV13" s="10"/>
      <c r="BW13" s="20"/>
      <c r="BX13" s="20"/>
      <c r="BY13" s="20"/>
      <c r="BZ13" s="280"/>
      <c r="CA13" s="10"/>
      <c r="CB13" s="414"/>
      <c r="CC13" s="10"/>
      <c r="CD13" s="10"/>
      <c r="CE13" s="20"/>
      <c r="CF13" s="20"/>
      <c r="CG13" s="20"/>
      <c r="CH13" s="280"/>
      <c r="CI13" s="10"/>
      <c r="CJ13" s="414"/>
      <c r="CK13" s="10"/>
      <c r="CL13" s="10"/>
      <c r="CM13" s="20"/>
      <c r="CN13" s="20"/>
      <c r="CO13" s="20"/>
      <c r="CP13" s="280"/>
      <c r="CQ13" s="10"/>
      <c r="CR13" s="305"/>
      <c r="CS13" s="35"/>
      <c r="CT13" s="35"/>
      <c r="CU13" s="20"/>
      <c r="CV13" s="20"/>
      <c r="CW13" s="20"/>
      <c r="CX13" s="280"/>
      <c r="CY13" s="10"/>
      <c r="CZ13" s="305"/>
      <c r="DA13" s="10"/>
      <c r="DB13" s="10"/>
      <c r="DC13" s="10"/>
      <c r="DD13" s="35"/>
      <c r="DE13" s="19"/>
      <c r="DF13" s="19"/>
      <c r="DG13" s="19"/>
      <c r="DH13" s="280"/>
      <c r="DI13" s="287"/>
    </row>
    <row r="14" spans="1:113" ht="18" customHeight="1">
      <c r="A14" s="334"/>
      <c r="B14" s="335" t="s">
        <v>481</v>
      </c>
      <c r="C14" s="14"/>
      <c r="D14" s="415"/>
      <c r="E14" s="416"/>
      <c r="F14" s="417"/>
      <c r="G14" s="417"/>
      <c r="H14" s="409"/>
      <c r="I14" s="14"/>
      <c r="J14" s="415"/>
      <c r="K14" s="416"/>
      <c r="L14" s="417"/>
      <c r="M14" s="417"/>
      <c r="N14" s="409"/>
      <c r="O14" s="14"/>
      <c r="P14" s="415"/>
      <c r="Q14" s="416"/>
      <c r="R14" s="416"/>
      <c r="S14" s="417"/>
      <c r="T14" s="417"/>
      <c r="U14" s="417"/>
      <c r="V14" s="409"/>
      <c r="W14" s="14"/>
      <c r="X14" s="415"/>
      <c r="Y14" s="416"/>
      <c r="Z14" s="416"/>
      <c r="AA14" s="417"/>
      <c r="AB14" s="417"/>
      <c r="AC14" s="417"/>
      <c r="AD14" s="409"/>
      <c r="AE14" s="14"/>
      <c r="AF14" s="415"/>
      <c r="AG14" s="416"/>
      <c r="AH14" s="416"/>
      <c r="AI14" s="417"/>
      <c r="AJ14" s="417"/>
      <c r="AK14" s="417"/>
      <c r="AL14" s="409"/>
      <c r="AM14" s="14"/>
      <c r="AN14" s="415"/>
      <c r="AO14" s="416"/>
      <c r="AP14" s="416"/>
      <c r="AQ14" s="417"/>
      <c r="AR14" s="417"/>
      <c r="AS14" s="417"/>
      <c r="AT14" s="409"/>
      <c r="AU14" s="14"/>
      <c r="AV14" s="415"/>
      <c r="AW14" s="416"/>
      <c r="AX14" s="416"/>
      <c r="AY14" s="417"/>
      <c r="AZ14" s="417"/>
      <c r="BA14" s="417"/>
      <c r="BB14" s="409"/>
      <c r="BC14" s="14"/>
      <c r="BD14" s="415"/>
      <c r="BE14" s="416"/>
      <c r="BF14" s="416"/>
      <c r="BG14" s="417"/>
      <c r="BH14" s="417"/>
      <c r="BI14" s="417"/>
      <c r="BJ14" s="409"/>
      <c r="BK14" s="14"/>
      <c r="BL14" s="415"/>
      <c r="BM14" s="416"/>
      <c r="BN14" s="416"/>
      <c r="BO14" s="417"/>
      <c r="BP14" s="417"/>
      <c r="BQ14" s="417"/>
      <c r="BR14" s="409"/>
      <c r="BS14" s="14"/>
      <c r="BT14" s="415"/>
      <c r="BU14" s="416"/>
      <c r="BV14" s="416"/>
      <c r="BW14" s="417"/>
      <c r="BX14" s="417"/>
      <c r="BY14" s="417"/>
      <c r="BZ14" s="409"/>
      <c r="CA14" s="14"/>
      <c r="CB14" s="415"/>
      <c r="CC14" s="416"/>
      <c r="CD14" s="416"/>
      <c r="CE14" s="417"/>
      <c r="CF14" s="417"/>
      <c r="CG14" s="417"/>
      <c r="CH14" s="409"/>
      <c r="CI14" s="14"/>
      <c r="CJ14" s="415"/>
      <c r="CK14" s="416"/>
      <c r="CL14" s="416"/>
      <c r="CM14" s="417"/>
      <c r="CN14" s="417"/>
      <c r="CO14" s="417"/>
      <c r="CP14" s="409"/>
      <c r="CQ14" s="14"/>
      <c r="CR14" s="415"/>
      <c r="CS14" s="416"/>
      <c r="CT14" s="416"/>
      <c r="CU14" s="417"/>
      <c r="CV14" s="417"/>
      <c r="CW14" s="417"/>
      <c r="CX14" s="409"/>
      <c r="CY14" s="14"/>
      <c r="CZ14" s="415"/>
      <c r="DA14" s="416"/>
      <c r="DB14" s="416"/>
      <c r="DC14" s="416"/>
      <c r="DD14" s="416"/>
      <c r="DE14" s="531"/>
      <c r="DF14" s="531"/>
      <c r="DG14" s="531"/>
      <c r="DH14" s="409"/>
      <c r="DI14" s="287"/>
    </row>
    <row r="15" spans="1:113" ht="18" customHeight="1">
      <c r="A15" s="285"/>
      <c r="B15" s="286" t="s">
        <v>291</v>
      </c>
      <c r="C15" s="10"/>
      <c r="D15" s="486"/>
      <c r="E15" s="487"/>
      <c r="F15" s="487"/>
      <c r="G15" s="487"/>
      <c r="H15" s="279"/>
      <c r="I15" s="10"/>
      <c r="J15" s="412"/>
      <c r="K15" s="413"/>
      <c r="L15" s="413"/>
      <c r="M15" s="413"/>
      <c r="N15" s="279"/>
      <c r="O15" s="10"/>
      <c r="P15" s="412"/>
      <c r="Q15" s="413"/>
      <c r="R15" s="413"/>
      <c r="S15" s="413"/>
      <c r="T15" s="413"/>
      <c r="U15" s="413"/>
      <c r="V15" s="279"/>
      <c r="W15" s="10"/>
      <c r="X15" s="412"/>
      <c r="Y15" s="413"/>
      <c r="Z15" s="413"/>
      <c r="AA15" s="413"/>
      <c r="AB15" s="413"/>
      <c r="AC15" s="413"/>
      <c r="AD15" s="279"/>
      <c r="AE15" s="10"/>
      <c r="AF15" s="412"/>
      <c r="AG15" s="413"/>
      <c r="AH15" s="413"/>
      <c r="AI15" s="413"/>
      <c r="AJ15" s="413"/>
      <c r="AK15" s="413"/>
      <c r="AL15" s="279"/>
      <c r="AM15" s="10"/>
      <c r="AN15" s="412"/>
      <c r="AO15" s="413"/>
      <c r="AP15" s="413"/>
      <c r="AQ15" s="413"/>
      <c r="AR15" s="413"/>
      <c r="AS15" s="413"/>
      <c r="AT15" s="279"/>
      <c r="AU15" s="10"/>
      <c r="AV15" s="412"/>
      <c r="AW15" s="413"/>
      <c r="AX15" s="413"/>
      <c r="AY15" s="413"/>
      <c r="AZ15" s="413"/>
      <c r="BA15" s="413"/>
      <c r="BB15" s="279"/>
      <c r="BC15" s="10"/>
      <c r="BD15" s="412"/>
      <c r="BE15" s="413"/>
      <c r="BF15" s="413"/>
      <c r="BG15" s="413"/>
      <c r="BH15" s="413"/>
      <c r="BI15" s="413"/>
      <c r="BJ15" s="279"/>
      <c r="BK15" s="10"/>
      <c r="BL15" s="412"/>
      <c r="BM15" s="413"/>
      <c r="BN15" s="413"/>
      <c r="BO15" s="413"/>
      <c r="BP15" s="413"/>
      <c r="BQ15" s="413"/>
      <c r="BR15" s="279"/>
      <c r="BS15" s="10"/>
      <c r="BT15" s="412"/>
      <c r="BU15" s="413"/>
      <c r="BV15" s="413"/>
      <c r="BW15" s="413"/>
      <c r="BX15" s="413"/>
      <c r="BY15" s="413"/>
      <c r="BZ15" s="279"/>
      <c r="CA15" s="10"/>
      <c r="CB15" s="412"/>
      <c r="CC15" s="413"/>
      <c r="CD15" s="413"/>
      <c r="CE15" s="413"/>
      <c r="CF15" s="413"/>
      <c r="CG15" s="413"/>
      <c r="CH15" s="279"/>
      <c r="CI15" s="10"/>
      <c r="CJ15" s="412"/>
      <c r="CK15" s="413"/>
      <c r="CL15" s="413"/>
      <c r="CM15" s="413"/>
      <c r="CN15" s="413"/>
      <c r="CO15" s="413"/>
      <c r="CP15" s="279"/>
      <c r="CQ15" s="10"/>
      <c r="CR15" s="486"/>
      <c r="CS15" s="487"/>
      <c r="CT15" s="487"/>
      <c r="CU15" s="487"/>
      <c r="CV15" s="487"/>
      <c r="CW15" s="487"/>
      <c r="CX15" s="279"/>
      <c r="CY15" s="10"/>
      <c r="CZ15" s="412"/>
      <c r="DA15" s="413"/>
      <c r="DB15" s="413"/>
      <c r="DC15" s="413"/>
      <c r="DD15" s="413"/>
      <c r="DE15" s="532"/>
      <c r="DF15" s="532"/>
      <c r="DG15" s="532"/>
      <c r="DH15" s="279"/>
      <c r="DI15" s="287"/>
    </row>
    <row r="16" spans="1:113" ht="18" customHeight="1">
      <c r="A16" s="287"/>
      <c r="B16" s="288" t="s">
        <v>292</v>
      </c>
      <c r="C16" s="10"/>
      <c r="D16" s="414"/>
      <c r="E16" s="10"/>
      <c r="F16" s="20"/>
      <c r="G16" s="20"/>
      <c r="H16" s="280"/>
      <c r="I16" s="10"/>
      <c r="J16" s="414"/>
      <c r="K16" s="35"/>
      <c r="L16" s="20"/>
      <c r="M16" s="20"/>
      <c r="N16" s="280"/>
      <c r="O16" s="10"/>
      <c r="P16" s="414"/>
      <c r="Q16" s="35"/>
      <c r="R16" s="35"/>
      <c r="S16" s="20"/>
      <c r="T16" s="20"/>
      <c r="U16" s="20"/>
      <c r="V16" s="280"/>
      <c r="W16" s="10"/>
      <c r="X16" s="414"/>
      <c r="Y16" s="35"/>
      <c r="Z16" s="35"/>
      <c r="AA16" s="20"/>
      <c r="AB16" s="20"/>
      <c r="AC16" s="20"/>
      <c r="AD16" s="280"/>
      <c r="AE16" s="10"/>
      <c r="AF16" s="414"/>
      <c r="AG16" s="35"/>
      <c r="AH16" s="35"/>
      <c r="AI16" s="20"/>
      <c r="AJ16" s="20"/>
      <c r="AK16" s="20"/>
      <c r="AL16" s="280"/>
      <c r="AM16" s="10"/>
      <c r="AN16" s="414"/>
      <c r="AO16" s="35"/>
      <c r="AP16" s="35"/>
      <c r="AQ16" s="20"/>
      <c r="AR16" s="20"/>
      <c r="AS16" s="20"/>
      <c r="AT16" s="280"/>
      <c r="AU16" s="10"/>
      <c r="AV16" s="414"/>
      <c r="AW16" s="35"/>
      <c r="AX16" s="35"/>
      <c r="AY16" s="20"/>
      <c r="AZ16" s="20"/>
      <c r="BA16" s="20"/>
      <c r="BB16" s="280"/>
      <c r="BC16" s="10"/>
      <c r="BD16" s="414"/>
      <c r="BE16" s="35"/>
      <c r="BF16" s="35"/>
      <c r="BG16" s="20"/>
      <c r="BH16" s="20"/>
      <c r="BI16" s="20"/>
      <c r="BJ16" s="280"/>
      <c r="BK16" s="10"/>
      <c r="BL16" s="414"/>
      <c r="BM16" s="35"/>
      <c r="BN16" s="35"/>
      <c r="BO16" s="20"/>
      <c r="BP16" s="20"/>
      <c r="BQ16" s="20"/>
      <c r="BR16" s="280"/>
      <c r="BS16" s="10"/>
      <c r="BT16" s="414"/>
      <c r="BU16" s="35"/>
      <c r="BV16" s="35"/>
      <c r="BW16" s="20"/>
      <c r="BX16" s="20"/>
      <c r="BY16" s="20"/>
      <c r="BZ16" s="280"/>
      <c r="CA16" s="10"/>
      <c r="CB16" s="414"/>
      <c r="CC16" s="35"/>
      <c r="CD16" s="35"/>
      <c r="CE16" s="20"/>
      <c r="CF16" s="20"/>
      <c r="CG16" s="20"/>
      <c r="CH16" s="280"/>
      <c r="CI16" s="10"/>
      <c r="CJ16" s="414"/>
      <c r="CK16" s="35"/>
      <c r="CL16" s="35"/>
      <c r="CM16" s="20"/>
      <c r="CN16" s="20"/>
      <c r="CO16" s="20"/>
      <c r="CP16" s="280"/>
      <c r="CQ16" s="10"/>
      <c r="CR16" s="414"/>
      <c r="CS16" s="35"/>
      <c r="CT16" s="35"/>
      <c r="CU16" s="36"/>
      <c r="CV16" s="36"/>
      <c r="CW16" s="36"/>
      <c r="CX16" s="280"/>
      <c r="CY16" s="10"/>
      <c r="CZ16" s="414"/>
      <c r="DA16" s="35"/>
      <c r="DB16" s="35"/>
      <c r="DC16" s="35"/>
      <c r="DD16" s="35"/>
      <c r="DE16" s="19"/>
      <c r="DF16" s="19"/>
      <c r="DG16" s="19"/>
      <c r="DH16" s="280"/>
      <c r="DI16" s="287"/>
    </row>
    <row r="17" spans="1:113" ht="18" customHeight="1">
      <c r="A17" s="334"/>
      <c r="B17" s="335" t="s">
        <v>482</v>
      </c>
      <c r="C17" s="14"/>
      <c r="D17" s="415"/>
      <c r="E17" s="416"/>
      <c r="F17" s="417"/>
      <c r="G17" s="429"/>
      <c r="H17" s="409"/>
      <c r="I17" s="14"/>
      <c r="J17" s="415"/>
      <c r="K17" s="416"/>
      <c r="L17" s="417"/>
      <c r="M17" s="429"/>
      <c r="N17" s="409"/>
      <c r="O17" s="14"/>
      <c r="P17" s="415"/>
      <c r="Q17" s="416"/>
      <c r="R17" s="416"/>
      <c r="S17" s="417"/>
      <c r="T17" s="417"/>
      <c r="U17" s="429"/>
      <c r="V17" s="409"/>
      <c r="W17" s="14"/>
      <c r="X17" s="415"/>
      <c r="Y17" s="416"/>
      <c r="Z17" s="416"/>
      <c r="AA17" s="417"/>
      <c r="AB17" s="417"/>
      <c r="AC17" s="429"/>
      <c r="AD17" s="409"/>
      <c r="AE17" s="14"/>
      <c r="AF17" s="415"/>
      <c r="AG17" s="416"/>
      <c r="AH17" s="416"/>
      <c r="AI17" s="417"/>
      <c r="AJ17" s="417"/>
      <c r="AK17" s="429"/>
      <c r="AL17" s="409"/>
      <c r="AM17" s="14"/>
      <c r="AN17" s="415"/>
      <c r="AO17" s="416"/>
      <c r="AP17" s="416"/>
      <c r="AQ17" s="417"/>
      <c r="AR17" s="417"/>
      <c r="AS17" s="429"/>
      <c r="AT17" s="409"/>
      <c r="AU17" s="14"/>
      <c r="AV17" s="415"/>
      <c r="AW17" s="416"/>
      <c r="AX17" s="416"/>
      <c r="AY17" s="417"/>
      <c r="AZ17" s="417"/>
      <c r="BA17" s="429"/>
      <c r="BB17" s="409"/>
      <c r="BC17" s="14"/>
      <c r="BD17" s="415"/>
      <c r="BE17" s="416"/>
      <c r="BF17" s="416"/>
      <c r="BG17" s="417"/>
      <c r="BH17" s="417"/>
      <c r="BI17" s="429"/>
      <c r="BJ17" s="409"/>
      <c r="BK17" s="14"/>
      <c r="BL17" s="415"/>
      <c r="BM17" s="416"/>
      <c r="BN17" s="416"/>
      <c r="BO17" s="417"/>
      <c r="BP17" s="417"/>
      <c r="BQ17" s="429"/>
      <c r="BR17" s="409"/>
      <c r="BS17" s="14"/>
      <c r="BT17" s="415"/>
      <c r="BU17" s="416"/>
      <c r="BV17" s="416"/>
      <c r="BW17" s="417"/>
      <c r="BX17" s="417"/>
      <c r="BY17" s="429"/>
      <c r="BZ17" s="409"/>
      <c r="CA17" s="14"/>
      <c r="CB17" s="415"/>
      <c r="CC17" s="416"/>
      <c r="CD17" s="416"/>
      <c r="CE17" s="417"/>
      <c r="CF17" s="417"/>
      <c r="CG17" s="429"/>
      <c r="CH17" s="409"/>
      <c r="CI17" s="14"/>
      <c r="CJ17" s="415"/>
      <c r="CK17" s="416"/>
      <c r="CL17" s="416"/>
      <c r="CM17" s="417"/>
      <c r="CN17" s="417"/>
      <c r="CO17" s="429"/>
      <c r="CP17" s="409"/>
      <c r="CQ17" s="14"/>
      <c r="CR17" s="415"/>
      <c r="CS17" s="416"/>
      <c r="CT17" s="416"/>
      <c r="CU17" s="417"/>
      <c r="CV17" s="417"/>
      <c r="CW17" s="429"/>
      <c r="CX17" s="409"/>
      <c r="CY17" s="14"/>
      <c r="CZ17" s="415"/>
      <c r="DA17" s="416"/>
      <c r="DB17" s="416"/>
      <c r="DC17" s="416"/>
      <c r="DD17" s="416"/>
      <c r="DE17" s="531"/>
      <c r="DF17" s="531"/>
      <c r="DG17" s="531"/>
      <c r="DH17" s="409"/>
      <c r="DI17" s="287"/>
    </row>
    <row r="18" spans="1:113" ht="18" customHeight="1">
      <c r="A18" s="285"/>
      <c r="B18" s="286" t="s">
        <v>291</v>
      </c>
      <c r="C18" s="10"/>
      <c r="D18" s="486"/>
      <c r="E18" s="487"/>
      <c r="F18" s="487"/>
      <c r="G18" s="487"/>
      <c r="H18" s="279"/>
      <c r="I18" s="10"/>
      <c r="J18" s="412"/>
      <c r="K18" s="413"/>
      <c r="L18" s="413"/>
      <c r="M18" s="413"/>
      <c r="N18" s="279"/>
      <c r="O18" s="10"/>
      <c r="P18" s="412"/>
      <c r="Q18" s="413"/>
      <c r="R18" s="413"/>
      <c r="S18" s="413"/>
      <c r="T18" s="413"/>
      <c r="U18" s="413"/>
      <c r="V18" s="279"/>
      <c r="W18" s="10"/>
      <c r="X18" s="412"/>
      <c r="Y18" s="413"/>
      <c r="Z18" s="413"/>
      <c r="AA18" s="413"/>
      <c r="AB18" s="413"/>
      <c r="AC18" s="413"/>
      <c r="AD18" s="279"/>
      <c r="AE18" s="10"/>
      <c r="AF18" s="412"/>
      <c r="AG18" s="413"/>
      <c r="AH18" s="413"/>
      <c r="AI18" s="413"/>
      <c r="AJ18" s="413"/>
      <c r="AK18" s="413"/>
      <c r="AL18" s="279"/>
      <c r="AM18" s="10"/>
      <c r="AN18" s="412"/>
      <c r="AO18" s="413"/>
      <c r="AP18" s="413"/>
      <c r="AQ18" s="413"/>
      <c r="AR18" s="413"/>
      <c r="AS18" s="413"/>
      <c r="AT18" s="279"/>
      <c r="AU18" s="10"/>
      <c r="AV18" s="412"/>
      <c r="AW18" s="413"/>
      <c r="AX18" s="413"/>
      <c r="AY18" s="413"/>
      <c r="AZ18" s="413"/>
      <c r="BA18" s="413"/>
      <c r="BB18" s="279"/>
      <c r="BC18" s="10"/>
      <c r="BD18" s="412"/>
      <c r="BE18" s="413"/>
      <c r="BF18" s="413"/>
      <c r="BG18" s="413"/>
      <c r="BH18" s="413"/>
      <c r="BI18" s="413"/>
      <c r="BJ18" s="279"/>
      <c r="BK18" s="10"/>
      <c r="BL18" s="412"/>
      <c r="BM18" s="413"/>
      <c r="BN18" s="413"/>
      <c r="BO18" s="413"/>
      <c r="BP18" s="413"/>
      <c r="BQ18" s="413"/>
      <c r="BR18" s="279"/>
      <c r="BS18" s="10"/>
      <c r="BT18" s="412"/>
      <c r="BU18" s="413"/>
      <c r="BV18" s="413"/>
      <c r="BW18" s="413"/>
      <c r="BX18" s="413"/>
      <c r="BY18" s="413"/>
      <c r="BZ18" s="279"/>
      <c r="CA18" s="10"/>
      <c r="CB18" s="412"/>
      <c r="CC18" s="413"/>
      <c r="CD18" s="413"/>
      <c r="CE18" s="413"/>
      <c r="CF18" s="413"/>
      <c r="CG18" s="413"/>
      <c r="CH18" s="279"/>
      <c r="CI18" s="10"/>
      <c r="CJ18" s="412"/>
      <c r="CK18" s="413"/>
      <c r="CL18" s="413"/>
      <c r="CM18" s="413"/>
      <c r="CN18" s="413"/>
      <c r="CO18" s="413"/>
      <c r="CP18" s="279"/>
      <c r="CQ18" s="10"/>
      <c r="CR18" s="486"/>
      <c r="CS18" s="487"/>
      <c r="CT18" s="487"/>
      <c r="CU18" s="487"/>
      <c r="CV18" s="487"/>
      <c r="CW18" s="487"/>
      <c r="CX18" s="279"/>
      <c r="CY18" s="10"/>
      <c r="CZ18" s="412"/>
      <c r="DA18" s="413"/>
      <c r="DB18" s="413"/>
      <c r="DC18" s="413"/>
      <c r="DD18" s="413"/>
      <c r="DE18" s="532"/>
      <c r="DF18" s="532"/>
      <c r="DG18" s="532"/>
      <c r="DH18" s="279"/>
      <c r="DI18" s="287"/>
    </row>
    <row r="19" spans="1:113" ht="18" customHeight="1">
      <c r="A19" s="287"/>
      <c r="B19" s="288" t="s">
        <v>292</v>
      </c>
      <c r="C19" s="10"/>
      <c r="D19" s="414"/>
      <c r="E19" s="10"/>
      <c r="F19" s="20"/>
      <c r="G19" s="20"/>
      <c r="H19" s="280"/>
      <c r="I19" s="10"/>
      <c r="J19" s="414"/>
      <c r="K19" s="10"/>
      <c r="L19" s="20"/>
      <c r="M19" s="20"/>
      <c r="N19" s="280"/>
      <c r="O19" s="10"/>
      <c r="P19" s="414"/>
      <c r="Q19" s="10"/>
      <c r="R19" s="10"/>
      <c r="S19" s="20"/>
      <c r="T19" s="20"/>
      <c r="U19" s="20"/>
      <c r="V19" s="280"/>
      <c r="W19" s="10"/>
      <c r="X19" s="414"/>
      <c r="Y19" s="10"/>
      <c r="Z19" s="10"/>
      <c r="AA19" s="20"/>
      <c r="AB19" s="20"/>
      <c r="AC19" s="20"/>
      <c r="AD19" s="280"/>
      <c r="AE19" s="10"/>
      <c r="AF19" s="414"/>
      <c r="AG19" s="10"/>
      <c r="AH19" s="10"/>
      <c r="AI19" s="20"/>
      <c r="AJ19" s="20"/>
      <c r="AK19" s="20"/>
      <c r="AL19" s="280"/>
      <c r="AM19" s="10"/>
      <c r="AN19" s="414"/>
      <c r="AO19" s="10"/>
      <c r="AP19" s="10"/>
      <c r="AQ19" s="20"/>
      <c r="AR19" s="20"/>
      <c r="AS19" s="20"/>
      <c r="AT19" s="280"/>
      <c r="AU19" s="10"/>
      <c r="AV19" s="414"/>
      <c r="AW19" s="10"/>
      <c r="AX19" s="10"/>
      <c r="AY19" s="20"/>
      <c r="AZ19" s="20"/>
      <c r="BA19" s="20"/>
      <c r="BB19" s="280"/>
      <c r="BC19" s="10"/>
      <c r="BD19" s="414"/>
      <c r="BE19" s="10"/>
      <c r="BF19" s="10"/>
      <c r="BG19" s="20"/>
      <c r="BH19" s="20"/>
      <c r="BI19" s="20"/>
      <c r="BJ19" s="280"/>
      <c r="BK19" s="10"/>
      <c r="BL19" s="414"/>
      <c r="BM19" s="10"/>
      <c r="BN19" s="10"/>
      <c r="BO19" s="20"/>
      <c r="BP19" s="20"/>
      <c r="BQ19" s="20"/>
      <c r="BR19" s="280"/>
      <c r="BS19" s="10"/>
      <c r="BT19" s="414"/>
      <c r="BU19" s="10"/>
      <c r="BV19" s="10"/>
      <c r="BW19" s="20"/>
      <c r="BX19" s="20"/>
      <c r="BY19" s="20"/>
      <c r="BZ19" s="280"/>
      <c r="CA19" s="10"/>
      <c r="CB19" s="414"/>
      <c r="CC19" s="10"/>
      <c r="CD19" s="10"/>
      <c r="CE19" s="20"/>
      <c r="CF19" s="20"/>
      <c r="CG19" s="20"/>
      <c r="CH19" s="280"/>
      <c r="CI19" s="10"/>
      <c r="CJ19" s="414"/>
      <c r="CK19" s="10"/>
      <c r="CL19" s="10"/>
      <c r="CM19" s="20"/>
      <c r="CN19" s="20"/>
      <c r="CO19" s="20"/>
      <c r="CP19" s="280"/>
      <c r="CQ19" s="10"/>
      <c r="CR19" s="305"/>
      <c r="CS19" s="35"/>
      <c r="CT19" s="35"/>
      <c r="CU19" s="20"/>
      <c r="CV19" s="20"/>
      <c r="CW19" s="20"/>
      <c r="CX19" s="280"/>
      <c r="CY19" s="10"/>
      <c r="CZ19" s="418"/>
      <c r="DA19" s="20"/>
      <c r="DB19" s="20"/>
      <c r="DC19" s="20"/>
      <c r="DD19" s="35"/>
      <c r="DE19" s="19"/>
      <c r="DF19" s="19"/>
      <c r="DG19" s="19"/>
      <c r="DH19" s="280"/>
      <c r="DI19" s="287"/>
    </row>
    <row r="20" spans="1:113" ht="18" customHeight="1">
      <c r="A20" s="334"/>
      <c r="B20" s="411" t="s">
        <v>97</v>
      </c>
      <c r="C20" s="37"/>
      <c r="D20" s="430"/>
      <c r="E20" s="420"/>
      <c r="F20" s="431"/>
      <c r="G20" s="431"/>
      <c r="H20" s="421"/>
      <c r="I20" s="37"/>
      <c r="J20" s="430"/>
      <c r="K20" s="420"/>
      <c r="L20" s="431"/>
      <c r="M20" s="431"/>
      <c r="N20" s="421"/>
      <c r="O20" s="37"/>
      <c r="P20" s="430"/>
      <c r="Q20" s="420"/>
      <c r="R20" s="420"/>
      <c r="S20" s="431"/>
      <c r="T20" s="431"/>
      <c r="U20" s="431"/>
      <c r="V20" s="421"/>
      <c r="W20" s="37"/>
      <c r="X20" s="430"/>
      <c r="Y20" s="420"/>
      <c r="Z20" s="420"/>
      <c r="AA20" s="431"/>
      <c r="AB20" s="431"/>
      <c r="AC20" s="431"/>
      <c r="AD20" s="421"/>
      <c r="AE20" s="37"/>
      <c r="AF20" s="430"/>
      <c r="AG20" s="420"/>
      <c r="AH20" s="420"/>
      <c r="AI20" s="431"/>
      <c r="AJ20" s="431"/>
      <c r="AK20" s="431"/>
      <c r="AL20" s="421"/>
      <c r="AM20" s="37"/>
      <c r="AN20" s="430"/>
      <c r="AO20" s="420"/>
      <c r="AP20" s="420"/>
      <c r="AQ20" s="431"/>
      <c r="AR20" s="431"/>
      <c r="AS20" s="431"/>
      <c r="AT20" s="421"/>
      <c r="AU20" s="37"/>
      <c r="AV20" s="430"/>
      <c r="AW20" s="420"/>
      <c r="AX20" s="420"/>
      <c r="AY20" s="431"/>
      <c r="AZ20" s="431"/>
      <c r="BA20" s="431"/>
      <c r="BB20" s="421"/>
      <c r="BC20" s="37"/>
      <c r="BD20" s="430"/>
      <c r="BE20" s="420"/>
      <c r="BF20" s="420"/>
      <c r="BG20" s="431"/>
      <c r="BH20" s="431"/>
      <c r="BI20" s="431"/>
      <c r="BJ20" s="421"/>
      <c r="BK20" s="37"/>
      <c r="BL20" s="430"/>
      <c r="BM20" s="420"/>
      <c r="BN20" s="420"/>
      <c r="BO20" s="431"/>
      <c r="BP20" s="431"/>
      <c r="BQ20" s="431"/>
      <c r="BR20" s="421"/>
      <c r="BS20" s="37"/>
      <c r="BT20" s="430"/>
      <c r="BU20" s="420"/>
      <c r="BV20" s="420"/>
      <c r="BW20" s="431"/>
      <c r="BX20" s="431"/>
      <c r="BY20" s="431"/>
      <c r="BZ20" s="421"/>
      <c r="CA20" s="37"/>
      <c r="CB20" s="430"/>
      <c r="CC20" s="420"/>
      <c r="CD20" s="420"/>
      <c r="CE20" s="431"/>
      <c r="CF20" s="431"/>
      <c r="CG20" s="431"/>
      <c r="CH20" s="421"/>
      <c r="CI20" s="37"/>
      <c r="CJ20" s="430"/>
      <c r="CK20" s="420"/>
      <c r="CL20" s="420"/>
      <c r="CM20" s="431"/>
      <c r="CN20" s="431"/>
      <c r="CO20" s="431"/>
      <c r="CP20" s="421"/>
      <c r="CQ20" s="37"/>
      <c r="CR20" s="430"/>
      <c r="CS20" s="420"/>
      <c r="CT20" s="420"/>
      <c r="CU20" s="431"/>
      <c r="CV20" s="431"/>
      <c r="CW20" s="431"/>
      <c r="CX20" s="421"/>
      <c r="CY20" s="37"/>
      <c r="CZ20" s="419"/>
      <c r="DA20" s="431"/>
      <c r="DB20" s="431"/>
      <c r="DC20" s="431"/>
      <c r="DD20" s="420"/>
      <c r="DE20" s="533"/>
      <c r="DF20" s="533"/>
      <c r="DG20" s="533"/>
      <c r="DH20" s="421"/>
      <c r="DI20" s="287"/>
    </row>
    <row r="21" spans="1:113" s="17" customFormat="1" ht="18" customHeight="1">
      <c r="A21" s="391"/>
      <c r="B21" s="392" t="s">
        <v>300</v>
      </c>
      <c r="C21" s="14"/>
      <c r="D21" s="432"/>
      <c r="E21" s="231"/>
      <c r="F21" s="231"/>
      <c r="G21" s="231"/>
      <c r="H21" s="225"/>
      <c r="I21" s="14"/>
      <c r="J21" s="432"/>
      <c r="K21" s="231"/>
      <c r="L21" s="231"/>
      <c r="M21" s="231"/>
      <c r="N21" s="225"/>
      <c r="O21" s="14"/>
      <c r="P21" s="432"/>
      <c r="Q21" s="231"/>
      <c r="R21" s="231"/>
      <c r="S21" s="231"/>
      <c r="T21" s="231"/>
      <c r="U21" s="231"/>
      <c r="V21" s="225"/>
      <c r="W21" s="14"/>
      <c r="X21" s="432"/>
      <c r="Y21" s="231"/>
      <c r="Z21" s="231"/>
      <c r="AA21" s="231"/>
      <c r="AB21" s="231"/>
      <c r="AC21" s="231"/>
      <c r="AD21" s="225"/>
      <c r="AE21" s="14"/>
      <c r="AF21" s="432"/>
      <c r="AG21" s="231"/>
      <c r="AH21" s="231"/>
      <c r="AI21" s="231"/>
      <c r="AJ21" s="231"/>
      <c r="AK21" s="231"/>
      <c r="AL21" s="225"/>
      <c r="AM21" s="14"/>
      <c r="AN21" s="432"/>
      <c r="AO21" s="231"/>
      <c r="AP21" s="231"/>
      <c r="AQ21" s="231"/>
      <c r="AR21" s="231"/>
      <c r="AS21" s="231"/>
      <c r="AT21" s="225"/>
      <c r="AU21" s="14"/>
      <c r="AV21" s="432"/>
      <c r="AW21" s="231"/>
      <c r="AX21" s="231"/>
      <c r="AY21" s="231"/>
      <c r="AZ21" s="231"/>
      <c r="BA21" s="231"/>
      <c r="BB21" s="225"/>
      <c r="BC21" s="14"/>
      <c r="BD21" s="432"/>
      <c r="BE21" s="231"/>
      <c r="BF21" s="231"/>
      <c r="BG21" s="231"/>
      <c r="BH21" s="231"/>
      <c r="BI21" s="231"/>
      <c r="BJ21" s="225"/>
      <c r="BK21" s="14"/>
      <c r="BL21" s="432"/>
      <c r="BM21" s="231"/>
      <c r="BN21" s="231"/>
      <c r="BO21" s="231"/>
      <c r="BP21" s="231"/>
      <c r="BQ21" s="231"/>
      <c r="BR21" s="225"/>
      <c r="BS21" s="14"/>
      <c r="BT21" s="432"/>
      <c r="BU21" s="231"/>
      <c r="BV21" s="231"/>
      <c r="BW21" s="231"/>
      <c r="BX21" s="231"/>
      <c r="BY21" s="231"/>
      <c r="BZ21" s="225"/>
      <c r="CA21" s="14"/>
      <c r="CB21" s="432"/>
      <c r="CC21" s="231"/>
      <c r="CD21" s="231"/>
      <c r="CE21" s="231"/>
      <c r="CF21" s="231"/>
      <c r="CG21" s="231"/>
      <c r="CH21" s="225"/>
      <c r="CI21" s="14"/>
      <c r="CJ21" s="432"/>
      <c r="CK21" s="231"/>
      <c r="CL21" s="231"/>
      <c r="CM21" s="231"/>
      <c r="CN21" s="231"/>
      <c r="CO21" s="231"/>
      <c r="CP21" s="225"/>
      <c r="CQ21" s="14"/>
      <c r="CR21" s="422"/>
      <c r="CS21" s="231"/>
      <c r="CT21" s="231"/>
      <c r="CU21" s="231"/>
      <c r="CV21" s="231"/>
      <c r="CW21" s="231"/>
      <c r="CX21" s="225"/>
      <c r="CY21" s="14"/>
      <c r="CZ21" s="422"/>
      <c r="DA21" s="231"/>
      <c r="DB21" s="231"/>
      <c r="DC21" s="231"/>
      <c r="DD21" s="231"/>
      <c r="DE21" s="534"/>
      <c r="DF21" s="534"/>
      <c r="DG21" s="534"/>
      <c r="DH21" s="225"/>
      <c r="DI21" s="290"/>
    </row>
    <row r="22" spans="1:113" s="550" customFormat="1" ht="15" customHeight="1">
      <c r="A22" s="582"/>
      <c r="B22" s="583" t="s">
        <v>389</v>
      </c>
      <c r="C22" s="584"/>
      <c r="D22" s="585"/>
      <c r="E22" s="586"/>
      <c r="F22" s="586"/>
      <c r="G22" s="586"/>
      <c r="H22" s="587"/>
      <c r="I22" s="584"/>
      <c r="J22" s="585"/>
      <c r="K22" s="586"/>
      <c r="L22" s="586"/>
      <c r="M22" s="586"/>
      <c r="N22" s="587"/>
      <c r="O22" s="584"/>
      <c r="P22" s="585"/>
      <c r="Q22" s="586"/>
      <c r="R22" s="586"/>
      <c r="S22" s="586"/>
      <c r="T22" s="586"/>
      <c r="U22" s="586"/>
      <c r="V22" s="587"/>
      <c r="W22" s="584"/>
      <c r="X22" s="585"/>
      <c r="Y22" s="586"/>
      <c r="Z22" s="586"/>
      <c r="AA22" s="586"/>
      <c r="AB22" s="586"/>
      <c r="AC22" s="586"/>
      <c r="AD22" s="587"/>
      <c r="AE22" s="584"/>
      <c r="AF22" s="585"/>
      <c r="AG22" s="586"/>
      <c r="AH22" s="586"/>
      <c r="AI22" s="586"/>
      <c r="AJ22" s="586"/>
      <c r="AK22" s="586"/>
      <c r="AL22" s="587"/>
      <c r="AM22" s="584"/>
      <c r="AN22" s="585"/>
      <c r="AO22" s="586"/>
      <c r="AP22" s="586"/>
      <c r="AQ22" s="586"/>
      <c r="AR22" s="586"/>
      <c r="AS22" s="586"/>
      <c r="AT22" s="588"/>
      <c r="AU22" s="584"/>
      <c r="AV22" s="585"/>
      <c r="AW22" s="586"/>
      <c r="AX22" s="586"/>
      <c r="AY22" s="586"/>
      <c r="AZ22" s="586"/>
      <c r="BA22" s="586"/>
      <c r="BB22" s="588"/>
      <c r="BC22" s="584"/>
      <c r="BD22" s="585"/>
      <c r="BE22" s="586"/>
      <c r="BF22" s="586"/>
      <c r="BG22" s="586"/>
      <c r="BH22" s="586"/>
      <c r="BI22" s="586"/>
      <c r="BJ22" s="588"/>
      <c r="BK22" s="584"/>
      <c r="BL22" s="585"/>
      <c r="BM22" s="586"/>
      <c r="BN22" s="586"/>
      <c r="BO22" s="586"/>
      <c r="BP22" s="586"/>
      <c r="BQ22" s="586"/>
      <c r="BR22" s="588"/>
      <c r="BS22" s="584"/>
      <c r="BT22" s="585"/>
      <c r="BU22" s="586"/>
      <c r="BV22" s="586"/>
      <c r="BW22" s="586"/>
      <c r="BX22" s="586"/>
      <c r="BY22" s="586"/>
      <c r="BZ22" s="588"/>
      <c r="CA22" s="584"/>
      <c r="CB22" s="585"/>
      <c r="CC22" s="586"/>
      <c r="CD22" s="586"/>
      <c r="CE22" s="586"/>
      <c r="CF22" s="586"/>
      <c r="CG22" s="586"/>
      <c r="CH22" s="588"/>
      <c r="CI22" s="584"/>
      <c r="CJ22" s="585"/>
      <c r="CK22" s="586"/>
      <c r="CL22" s="586"/>
      <c r="CM22" s="586"/>
      <c r="CN22" s="586"/>
      <c r="CO22" s="586"/>
      <c r="CP22" s="588"/>
      <c r="CQ22" s="584"/>
      <c r="CR22" s="585"/>
      <c r="CS22" s="586"/>
      <c r="CT22" s="586"/>
      <c r="CU22" s="586"/>
      <c r="CV22" s="586"/>
      <c r="CW22" s="586"/>
      <c r="CX22" s="588"/>
      <c r="CY22" s="584"/>
      <c r="CZ22" s="585"/>
      <c r="DA22" s="586"/>
      <c r="DB22" s="586"/>
      <c r="DC22" s="586"/>
      <c r="DD22" s="586"/>
      <c r="DE22" s="589"/>
      <c r="DF22" s="589"/>
      <c r="DG22" s="589"/>
      <c r="DH22" s="587"/>
      <c r="DI22" s="582"/>
    </row>
    <row r="23" spans="1:113" s="550" customFormat="1" ht="15" customHeight="1">
      <c r="A23" s="582"/>
      <c r="B23" s="583" t="s">
        <v>483</v>
      </c>
      <c r="C23" s="584"/>
      <c r="D23" s="585"/>
      <c r="E23" s="586"/>
      <c r="F23" s="586"/>
      <c r="G23" s="586"/>
      <c r="H23" s="587"/>
      <c r="I23" s="584"/>
      <c r="J23" s="585"/>
      <c r="K23" s="586"/>
      <c r="L23" s="586"/>
      <c r="M23" s="586"/>
      <c r="N23" s="587"/>
      <c r="O23" s="584"/>
      <c r="P23" s="585"/>
      <c r="Q23" s="586"/>
      <c r="R23" s="586"/>
      <c r="S23" s="586"/>
      <c r="T23" s="586"/>
      <c r="U23" s="586"/>
      <c r="V23" s="587"/>
      <c r="W23" s="584"/>
      <c r="X23" s="585"/>
      <c r="Y23" s="586"/>
      <c r="Z23" s="586"/>
      <c r="AA23" s="586"/>
      <c r="AB23" s="586"/>
      <c r="AC23" s="586"/>
      <c r="AD23" s="587"/>
      <c r="AE23" s="584"/>
      <c r="AF23" s="585"/>
      <c r="AG23" s="586"/>
      <c r="AH23" s="586"/>
      <c r="AI23" s="586"/>
      <c r="AJ23" s="586"/>
      <c r="AK23" s="586"/>
      <c r="AL23" s="587"/>
      <c r="AM23" s="584"/>
      <c r="AN23" s="585"/>
      <c r="AO23" s="586"/>
      <c r="AP23" s="586"/>
      <c r="AQ23" s="586"/>
      <c r="AR23" s="586"/>
      <c r="AS23" s="586"/>
      <c r="AT23" s="588"/>
      <c r="AU23" s="584"/>
      <c r="AV23" s="585"/>
      <c r="AW23" s="586"/>
      <c r="AX23" s="586"/>
      <c r="AY23" s="586"/>
      <c r="AZ23" s="586"/>
      <c r="BA23" s="586"/>
      <c r="BB23" s="588"/>
      <c r="BC23" s="584"/>
      <c r="BD23" s="585"/>
      <c r="BE23" s="586"/>
      <c r="BF23" s="586"/>
      <c r="BG23" s="586"/>
      <c r="BH23" s="586"/>
      <c r="BI23" s="586"/>
      <c r="BJ23" s="588"/>
      <c r="BK23" s="584"/>
      <c r="BL23" s="585"/>
      <c r="BM23" s="586"/>
      <c r="BN23" s="586"/>
      <c r="BO23" s="586"/>
      <c r="BP23" s="586"/>
      <c r="BQ23" s="586"/>
      <c r="BR23" s="588"/>
      <c r="BS23" s="584"/>
      <c r="BT23" s="585"/>
      <c r="BU23" s="586"/>
      <c r="BV23" s="586"/>
      <c r="BW23" s="586"/>
      <c r="BX23" s="586"/>
      <c r="BY23" s="586"/>
      <c r="BZ23" s="588"/>
      <c r="CA23" s="584"/>
      <c r="CB23" s="585"/>
      <c r="CC23" s="586"/>
      <c r="CD23" s="586"/>
      <c r="CE23" s="586"/>
      <c r="CF23" s="586"/>
      <c r="CG23" s="586"/>
      <c r="CH23" s="588"/>
      <c r="CI23" s="584"/>
      <c r="CJ23" s="585"/>
      <c r="CK23" s="586"/>
      <c r="CL23" s="586"/>
      <c r="CM23" s="586"/>
      <c r="CN23" s="586"/>
      <c r="CO23" s="586"/>
      <c r="CP23" s="588"/>
      <c r="CQ23" s="584"/>
      <c r="CR23" s="585"/>
      <c r="CS23" s="586"/>
      <c r="CT23" s="586"/>
      <c r="CU23" s="586"/>
      <c r="CV23" s="586"/>
      <c r="CW23" s="586"/>
      <c r="CX23" s="588"/>
      <c r="CY23" s="584"/>
      <c r="CZ23" s="585"/>
      <c r="DA23" s="586"/>
      <c r="DB23" s="586"/>
      <c r="DC23" s="586"/>
      <c r="DD23" s="586"/>
      <c r="DE23" s="589"/>
      <c r="DF23" s="589"/>
      <c r="DG23" s="589"/>
      <c r="DH23" s="587"/>
      <c r="DI23" s="582"/>
    </row>
    <row r="24" spans="1:113" s="550" customFormat="1" ht="15" customHeight="1">
      <c r="A24" s="582"/>
      <c r="B24" s="583" t="s">
        <v>303</v>
      </c>
      <c r="C24" s="584"/>
      <c r="D24" s="585"/>
      <c r="E24" s="586"/>
      <c r="F24" s="586"/>
      <c r="G24" s="586"/>
      <c r="H24" s="587"/>
      <c r="I24" s="584"/>
      <c r="J24" s="585"/>
      <c r="K24" s="586"/>
      <c r="L24" s="586"/>
      <c r="M24" s="586"/>
      <c r="N24" s="587"/>
      <c r="O24" s="584"/>
      <c r="P24" s="585"/>
      <c r="Q24" s="586"/>
      <c r="R24" s="586"/>
      <c r="S24" s="586"/>
      <c r="T24" s="586"/>
      <c r="U24" s="586"/>
      <c r="V24" s="587"/>
      <c r="W24" s="584"/>
      <c r="X24" s="585"/>
      <c r="Y24" s="586"/>
      <c r="Z24" s="586"/>
      <c r="AA24" s="586"/>
      <c r="AB24" s="586"/>
      <c r="AC24" s="586"/>
      <c r="AD24" s="587"/>
      <c r="AE24" s="584"/>
      <c r="AF24" s="585"/>
      <c r="AG24" s="586"/>
      <c r="AH24" s="586"/>
      <c r="AI24" s="586"/>
      <c r="AJ24" s="586"/>
      <c r="AK24" s="586"/>
      <c r="AL24" s="587"/>
      <c r="AM24" s="584"/>
      <c r="AN24" s="585"/>
      <c r="AO24" s="586"/>
      <c r="AP24" s="586"/>
      <c r="AQ24" s="586"/>
      <c r="AR24" s="586"/>
      <c r="AS24" s="586"/>
      <c r="AT24" s="588"/>
      <c r="AU24" s="584"/>
      <c r="AV24" s="585"/>
      <c r="AW24" s="586"/>
      <c r="AX24" s="586"/>
      <c r="AY24" s="586"/>
      <c r="AZ24" s="586"/>
      <c r="BA24" s="586"/>
      <c r="BB24" s="588"/>
      <c r="BC24" s="584"/>
      <c r="BD24" s="585"/>
      <c r="BE24" s="586"/>
      <c r="BF24" s="586"/>
      <c r="BG24" s="586"/>
      <c r="BH24" s="586"/>
      <c r="BI24" s="586"/>
      <c r="BJ24" s="588"/>
      <c r="BK24" s="584"/>
      <c r="BL24" s="585"/>
      <c r="BM24" s="586"/>
      <c r="BN24" s="586"/>
      <c r="BO24" s="586"/>
      <c r="BP24" s="586"/>
      <c r="BQ24" s="586"/>
      <c r="BR24" s="588"/>
      <c r="BS24" s="584"/>
      <c r="BT24" s="585"/>
      <c r="BU24" s="586"/>
      <c r="BV24" s="586"/>
      <c r="BW24" s="586"/>
      <c r="BX24" s="586"/>
      <c r="BY24" s="586"/>
      <c r="BZ24" s="588"/>
      <c r="CA24" s="584"/>
      <c r="CB24" s="585"/>
      <c r="CC24" s="586"/>
      <c r="CD24" s="586"/>
      <c r="CE24" s="586"/>
      <c r="CF24" s="586"/>
      <c r="CG24" s="586"/>
      <c r="CH24" s="588"/>
      <c r="CI24" s="584"/>
      <c r="CJ24" s="585"/>
      <c r="CK24" s="586"/>
      <c r="CL24" s="586"/>
      <c r="CM24" s="586"/>
      <c r="CN24" s="586"/>
      <c r="CO24" s="586"/>
      <c r="CP24" s="588"/>
      <c r="CQ24" s="584"/>
      <c r="CR24" s="585"/>
      <c r="CS24" s="586"/>
      <c r="CT24" s="586"/>
      <c r="CU24" s="586"/>
      <c r="CV24" s="586"/>
      <c r="CW24" s="586"/>
      <c r="CX24" s="588"/>
      <c r="CY24" s="584"/>
      <c r="CZ24" s="585"/>
      <c r="DA24" s="586"/>
      <c r="DB24" s="586"/>
      <c r="DC24" s="586"/>
      <c r="DD24" s="586"/>
      <c r="DE24" s="589"/>
      <c r="DF24" s="589"/>
      <c r="DG24" s="589"/>
      <c r="DH24" s="587"/>
      <c r="DI24" s="582"/>
    </row>
    <row r="25" spans="1:113" s="17" customFormat="1" ht="18" customHeight="1">
      <c r="A25" s="290"/>
      <c r="B25" s="291" t="s">
        <v>304</v>
      </c>
      <c r="C25" s="14"/>
      <c r="D25" s="281"/>
      <c r="E25" s="38"/>
      <c r="F25" s="38"/>
      <c r="G25" s="38"/>
      <c r="H25" s="423"/>
      <c r="I25" s="14"/>
      <c r="J25" s="281"/>
      <c r="K25" s="38"/>
      <c r="L25" s="38"/>
      <c r="M25" s="38"/>
      <c r="N25" s="423"/>
      <c r="O25" s="14"/>
      <c r="P25" s="281"/>
      <c r="Q25" s="38"/>
      <c r="R25" s="38"/>
      <c r="S25" s="38"/>
      <c r="T25" s="38"/>
      <c r="U25" s="38"/>
      <c r="V25" s="423"/>
      <c r="W25" s="14"/>
      <c r="X25" s="281"/>
      <c r="Y25" s="38"/>
      <c r="Z25" s="38"/>
      <c r="AA25" s="38"/>
      <c r="AB25" s="38"/>
      <c r="AC25" s="38"/>
      <c r="AD25" s="423"/>
      <c r="AE25" s="14"/>
      <c r="AF25" s="281"/>
      <c r="AG25" s="38"/>
      <c r="AH25" s="38"/>
      <c r="AI25" s="38"/>
      <c r="AJ25" s="38"/>
      <c r="AK25" s="38"/>
      <c r="AL25" s="423"/>
      <c r="AM25" s="14"/>
      <c r="AN25" s="281"/>
      <c r="AO25" s="38"/>
      <c r="AP25" s="38"/>
      <c r="AQ25" s="38"/>
      <c r="AR25" s="38"/>
      <c r="AS25" s="38"/>
      <c r="AT25" s="423"/>
      <c r="AU25" s="14"/>
      <c r="AV25" s="281"/>
      <c r="AW25" s="38"/>
      <c r="AX25" s="38"/>
      <c r="AY25" s="38"/>
      <c r="AZ25" s="38"/>
      <c r="BA25" s="38"/>
      <c r="BB25" s="423"/>
      <c r="BC25" s="14"/>
      <c r="BD25" s="281"/>
      <c r="BE25" s="38"/>
      <c r="BF25" s="38"/>
      <c r="BG25" s="38"/>
      <c r="BH25" s="38"/>
      <c r="BI25" s="38"/>
      <c r="BJ25" s="423"/>
      <c r="BK25" s="14"/>
      <c r="BL25" s="281"/>
      <c r="BM25" s="38"/>
      <c r="BN25" s="38"/>
      <c r="BO25" s="38"/>
      <c r="BP25" s="38"/>
      <c r="BQ25" s="38"/>
      <c r="BR25" s="423"/>
      <c r="BS25" s="14"/>
      <c r="BT25" s="281"/>
      <c r="BU25" s="38"/>
      <c r="BV25" s="38"/>
      <c r="BW25" s="38"/>
      <c r="BX25" s="38"/>
      <c r="BY25" s="38"/>
      <c r="BZ25" s="423"/>
      <c r="CA25" s="14"/>
      <c r="CB25" s="281"/>
      <c r="CC25" s="38"/>
      <c r="CD25" s="38"/>
      <c r="CE25" s="38"/>
      <c r="CF25" s="38"/>
      <c r="CG25" s="38"/>
      <c r="CH25" s="423"/>
      <c r="CI25" s="14"/>
      <c r="CJ25" s="281"/>
      <c r="CK25" s="38"/>
      <c r="CL25" s="38"/>
      <c r="CM25" s="38"/>
      <c r="CN25" s="38"/>
      <c r="CO25" s="38"/>
      <c r="CP25" s="423"/>
      <c r="CQ25" s="14"/>
      <c r="CR25" s="281"/>
      <c r="CS25" s="38"/>
      <c r="CT25" s="38"/>
      <c r="CU25" s="38"/>
      <c r="CV25" s="38"/>
      <c r="CW25" s="38"/>
      <c r="CX25" s="226"/>
      <c r="CY25" s="14"/>
      <c r="CZ25" s="281"/>
      <c r="DA25" s="38"/>
      <c r="DB25" s="38"/>
      <c r="DC25" s="38"/>
      <c r="DD25" s="38"/>
      <c r="DE25" s="535"/>
      <c r="DF25" s="535"/>
      <c r="DG25" s="535"/>
      <c r="DH25" s="423"/>
      <c r="DI25" s="290"/>
    </row>
    <row r="26" spans="1:113" ht="4.5" customHeight="1">
      <c r="A26" s="240"/>
      <c r="B26" s="241"/>
      <c r="C26" s="10"/>
      <c r="D26" s="227"/>
      <c r="E26" s="228"/>
      <c r="F26" s="283"/>
      <c r="G26" s="283"/>
      <c r="H26" s="229"/>
      <c r="I26" s="10"/>
      <c r="J26" s="227"/>
      <c r="K26" s="228"/>
      <c r="L26" s="283"/>
      <c r="M26" s="283"/>
      <c r="N26" s="229"/>
      <c r="O26" s="10"/>
      <c r="P26" s="227"/>
      <c r="Q26" s="228"/>
      <c r="R26" s="228"/>
      <c r="S26" s="283"/>
      <c r="T26" s="283"/>
      <c r="U26" s="283"/>
      <c r="V26" s="229"/>
      <c r="W26" s="10"/>
      <c r="X26" s="227"/>
      <c r="Y26" s="228"/>
      <c r="Z26" s="228"/>
      <c r="AA26" s="283"/>
      <c r="AB26" s="283"/>
      <c r="AC26" s="283"/>
      <c r="AD26" s="229"/>
      <c r="AE26" s="10"/>
      <c r="AF26" s="227"/>
      <c r="AG26" s="228"/>
      <c r="AH26" s="228"/>
      <c r="AI26" s="283"/>
      <c r="AJ26" s="283"/>
      <c r="AK26" s="283"/>
      <c r="AL26" s="229"/>
      <c r="AM26" s="10"/>
      <c r="AN26" s="227"/>
      <c r="AO26" s="228"/>
      <c r="AP26" s="228"/>
      <c r="AQ26" s="283"/>
      <c r="AR26" s="283"/>
      <c r="AS26" s="283"/>
      <c r="AT26" s="229"/>
      <c r="AU26" s="10"/>
      <c r="AV26" s="227"/>
      <c r="AW26" s="228"/>
      <c r="AX26" s="228"/>
      <c r="AY26" s="283"/>
      <c r="AZ26" s="283"/>
      <c r="BA26" s="283"/>
      <c r="BB26" s="229"/>
      <c r="BC26" s="10"/>
      <c r="BD26" s="227"/>
      <c r="BE26" s="228"/>
      <c r="BF26" s="228"/>
      <c r="BG26" s="283"/>
      <c r="BH26" s="283"/>
      <c r="BI26" s="283"/>
      <c r="BJ26" s="229"/>
      <c r="BK26" s="10"/>
      <c r="BL26" s="227"/>
      <c r="BM26" s="228"/>
      <c r="BN26" s="228"/>
      <c r="BO26" s="283"/>
      <c r="BP26" s="283"/>
      <c r="BQ26" s="283"/>
      <c r="BR26" s="229"/>
      <c r="BS26" s="10"/>
      <c r="BT26" s="227"/>
      <c r="BU26" s="228"/>
      <c r="BV26" s="228"/>
      <c r="BW26" s="283"/>
      <c r="BX26" s="283"/>
      <c r="BY26" s="283"/>
      <c r="BZ26" s="229"/>
      <c r="CA26" s="10"/>
      <c r="CB26" s="227"/>
      <c r="CC26" s="228"/>
      <c r="CD26" s="228"/>
      <c r="CE26" s="283"/>
      <c r="CF26" s="283"/>
      <c r="CG26" s="283"/>
      <c r="CH26" s="229"/>
      <c r="CI26" s="10"/>
      <c r="CJ26" s="227"/>
      <c r="CK26" s="228"/>
      <c r="CL26" s="228"/>
      <c r="CM26" s="283"/>
      <c r="CN26" s="283"/>
      <c r="CO26" s="283"/>
      <c r="CP26" s="229"/>
      <c r="CQ26" s="10"/>
      <c r="CR26" s="227"/>
      <c r="CS26" s="228"/>
      <c r="CT26" s="228"/>
      <c r="CU26" s="283"/>
      <c r="CV26" s="283"/>
      <c r="CW26" s="283"/>
      <c r="CX26" s="229"/>
      <c r="CY26" s="10"/>
      <c r="CZ26" s="424"/>
      <c r="DA26" s="425"/>
      <c r="DB26" s="425"/>
      <c r="DC26" s="425"/>
      <c r="DD26" s="425"/>
      <c r="DE26" s="518"/>
      <c r="DF26" s="518"/>
      <c r="DG26" s="518"/>
      <c r="DH26" s="229"/>
      <c r="DI26" s="287"/>
    </row>
    <row r="27" spans="1:113" s="3" customFormat="1" ht="18" customHeight="1">
      <c r="A27" s="236" t="s">
        <v>308</v>
      </c>
      <c r="B27" s="237"/>
      <c r="C27" s="14"/>
      <c r="D27" s="278"/>
      <c r="E27" s="230"/>
      <c r="F27" s="230"/>
      <c r="G27" s="230"/>
      <c r="H27" s="224"/>
      <c r="I27" s="14"/>
      <c r="J27" s="278"/>
      <c r="K27" s="230"/>
      <c r="L27" s="230"/>
      <c r="M27" s="230"/>
      <c r="N27" s="224"/>
      <c r="O27" s="14"/>
      <c r="P27" s="278"/>
      <c r="Q27" s="230"/>
      <c r="R27" s="230"/>
      <c r="S27" s="230"/>
      <c r="T27" s="230"/>
      <c r="U27" s="230"/>
      <c r="V27" s="224"/>
      <c r="W27" s="14"/>
      <c r="X27" s="278"/>
      <c r="Y27" s="230"/>
      <c r="Z27" s="230"/>
      <c r="AA27" s="230"/>
      <c r="AB27" s="230"/>
      <c r="AC27" s="230"/>
      <c r="AD27" s="224"/>
      <c r="AE27" s="14"/>
      <c r="AF27" s="278"/>
      <c r="AG27" s="230"/>
      <c r="AH27" s="230"/>
      <c r="AI27" s="230"/>
      <c r="AJ27" s="230"/>
      <c r="AK27" s="230"/>
      <c r="AL27" s="224"/>
      <c r="AM27" s="14"/>
      <c r="AN27" s="278"/>
      <c r="AO27" s="230"/>
      <c r="AP27" s="230"/>
      <c r="AQ27" s="230"/>
      <c r="AR27" s="230"/>
      <c r="AS27" s="230"/>
      <c r="AT27" s="224"/>
      <c r="AU27" s="14"/>
      <c r="AV27" s="278"/>
      <c r="AW27" s="230"/>
      <c r="AX27" s="230"/>
      <c r="AY27" s="230"/>
      <c r="AZ27" s="230"/>
      <c r="BA27" s="230"/>
      <c r="BB27" s="224"/>
      <c r="BC27" s="14"/>
      <c r="BD27" s="278"/>
      <c r="BE27" s="230"/>
      <c r="BF27" s="230"/>
      <c r="BG27" s="230"/>
      <c r="BH27" s="230"/>
      <c r="BI27" s="230"/>
      <c r="BJ27" s="224"/>
      <c r="BK27" s="14"/>
      <c r="BL27" s="278"/>
      <c r="BM27" s="230"/>
      <c r="BN27" s="230"/>
      <c r="BO27" s="230"/>
      <c r="BP27" s="230"/>
      <c r="BQ27" s="230"/>
      <c r="BR27" s="224"/>
      <c r="BS27" s="14"/>
      <c r="BT27" s="278"/>
      <c r="BU27" s="230"/>
      <c r="BV27" s="230"/>
      <c r="BW27" s="230"/>
      <c r="BX27" s="230"/>
      <c r="BY27" s="230"/>
      <c r="BZ27" s="224"/>
      <c r="CA27" s="14"/>
      <c r="CB27" s="278"/>
      <c r="CC27" s="230"/>
      <c r="CD27" s="230"/>
      <c r="CE27" s="230"/>
      <c r="CF27" s="230"/>
      <c r="CG27" s="230"/>
      <c r="CH27" s="224"/>
      <c r="CI27" s="14"/>
      <c r="CJ27" s="278"/>
      <c r="CK27" s="230"/>
      <c r="CL27" s="230"/>
      <c r="CM27" s="230"/>
      <c r="CN27" s="230"/>
      <c r="CO27" s="230"/>
      <c r="CP27" s="224"/>
      <c r="CQ27" s="14"/>
      <c r="CR27" s="278"/>
      <c r="CS27" s="230"/>
      <c r="CT27" s="230"/>
      <c r="CU27" s="230"/>
      <c r="CV27" s="230"/>
      <c r="CW27" s="230"/>
      <c r="CX27" s="224"/>
      <c r="CY27" s="14"/>
      <c r="CZ27" s="278"/>
      <c r="DA27" s="230"/>
      <c r="DB27" s="230"/>
      <c r="DC27" s="230"/>
      <c r="DD27" s="230"/>
      <c r="DE27" s="523"/>
      <c r="DF27" s="523"/>
      <c r="DG27" s="523"/>
      <c r="DH27" s="224"/>
      <c r="DI27" s="206"/>
    </row>
    <row r="28" spans="1:113" s="39" customFormat="1" ht="6.75" customHeight="1">
      <c r="C28" s="40"/>
      <c r="D28" s="40"/>
      <c r="E28" s="40"/>
      <c r="F28" s="41"/>
      <c r="G28" s="41"/>
      <c r="H28" s="42"/>
      <c r="I28" s="40"/>
      <c r="J28" s="40"/>
      <c r="K28" s="40"/>
      <c r="L28" s="41"/>
      <c r="M28" s="41"/>
      <c r="N28" s="42"/>
      <c r="O28" s="40"/>
      <c r="P28" s="40"/>
      <c r="Q28" s="40"/>
      <c r="R28" s="40"/>
      <c r="S28" s="41"/>
      <c r="T28" s="41"/>
      <c r="U28" s="41"/>
      <c r="V28" s="42"/>
      <c r="W28" s="40"/>
      <c r="X28" s="40"/>
      <c r="Y28" s="40"/>
      <c r="Z28" s="40"/>
      <c r="AA28" s="41"/>
      <c r="AB28" s="41"/>
      <c r="AC28" s="41"/>
      <c r="AD28" s="42"/>
      <c r="AE28" s="40"/>
      <c r="AF28" s="40"/>
      <c r="AG28" s="40"/>
      <c r="AH28" s="40"/>
      <c r="AI28" s="41"/>
      <c r="AJ28" s="41"/>
      <c r="AK28" s="41"/>
      <c r="AL28" s="42"/>
      <c r="AM28" s="40"/>
      <c r="AN28" s="40"/>
      <c r="AO28" s="40"/>
      <c r="AP28" s="40"/>
      <c r="AQ28" s="41"/>
      <c r="AR28" s="41"/>
      <c r="AS28" s="41"/>
      <c r="AT28" s="42"/>
      <c r="AU28" s="40"/>
      <c r="AV28" s="40"/>
      <c r="AW28" s="40"/>
      <c r="AX28" s="40"/>
      <c r="AY28" s="41"/>
      <c r="AZ28" s="41"/>
      <c r="BA28" s="41"/>
      <c r="BB28" s="42"/>
      <c r="BC28" s="40"/>
      <c r="BD28" s="40"/>
      <c r="BE28" s="40"/>
      <c r="BF28" s="40"/>
      <c r="BG28" s="41"/>
      <c r="BH28" s="41"/>
      <c r="BI28" s="41"/>
      <c r="BJ28" s="42"/>
      <c r="BK28" s="40"/>
      <c r="BL28" s="40"/>
      <c r="BM28" s="40"/>
      <c r="BN28" s="40"/>
      <c r="BO28" s="41"/>
      <c r="BP28" s="41"/>
      <c r="BQ28" s="41"/>
      <c r="BR28" s="42"/>
      <c r="BS28" s="40"/>
      <c r="BT28" s="40"/>
      <c r="BU28" s="40"/>
      <c r="BV28" s="40"/>
      <c r="BW28" s="41"/>
      <c r="BX28" s="41"/>
      <c r="BY28" s="41"/>
      <c r="BZ28" s="42"/>
      <c r="CA28" s="40"/>
      <c r="CB28" s="40"/>
      <c r="CC28" s="40"/>
      <c r="CD28" s="40"/>
      <c r="CE28" s="41"/>
      <c r="CF28" s="41"/>
      <c r="CG28" s="41"/>
      <c r="CH28" s="42"/>
      <c r="CI28" s="40"/>
      <c r="CJ28" s="40"/>
      <c r="CK28" s="40"/>
      <c r="CL28" s="40"/>
      <c r="CM28" s="41"/>
      <c r="CN28" s="41"/>
      <c r="CO28" s="41"/>
      <c r="CP28" s="42"/>
      <c r="CQ28" s="40"/>
      <c r="CR28" s="40"/>
      <c r="CS28" s="40"/>
      <c r="CT28" s="40"/>
      <c r="CU28" s="41"/>
      <c r="CV28" s="41"/>
      <c r="CW28" s="41"/>
      <c r="CX28" s="42"/>
      <c r="CY28" s="40"/>
      <c r="CZ28" s="41"/>
      <c r="DA28" s="41"/>
      <c r="DB28" s="41"/>
      <c r="DC28" s="41"/>
      <c r="DD28" s="80"/>
      <c r="DE28" s="101"/>
      <c r="DF28" s="101"/>
      <c r="DG28" s="101"/>
      <c r="DH28" s="101"/>
    </row>
    <row r="29" spans="1:113" s="3" customFormat="1" ht="18" customHeight="1">
      <c r="A29" s="330" t="s">
        <v>102</v>
      </c>
      <c r="B29" s="331"/>
      <c r="C29" s="14"/>
      <c r="D29" s="278"/>
      <c r="E29" s="230"/>
      <c r="F29" s="230"/>
      <c r="G29" s="230"/>
      <c r="H29" s="224"/>
      <c r="I29" s="14"/>
      <c r="J29" s="278"/>
      <c r="K29" s="230"/>
      <c r="L29" s="230"/>
      <c r="M29" s="230"/>
      <c r="N29" s="224"/>
      <c r="O29" s="14"/>
      <c r="P29" s="278"/>
      <c r="Q29" s="230"/>
      <c r="R29" s="230"/>
      <c r="S29" s="230"/>
      <c r="T29" s="230"/>
      <c r="U29" s="230"/>
      <c r="V29" s="224"/>
      <c r="W29" s="14"/>
      <c r="X29" s="278"/>
      <c r="Y29" s="230"/>
      <c r="Z29" s="230"/>
      <c r="AA29" s="230"/>
      <c r="AB29" s="230"/>
      <c r="AC29" s="230"/>
      <c r="AD29" s="224"/>
      <c r="AE29" s="14"/>
      <c r="AF29" s="278"/>
      <c r="AG29" s="230"/>
      <c r="AH29" s="230"/>
      <c r="AI29" s="230"/>
      <c r="AJ29" s="230"/>
      <c r="AK29" s="230"/>
      <c r="AL29" s="224"/>
      <c r="AM29" s="14"/>
      <c r="AN29" s="278"/>
      <c r="AO29" s="230"/>
      <c r="AP29" s="230"/>
      <c r="AQ29" s="230"/>
      <c r="AR29" s="230"/>
      <c r="AS29" s="230"/>
      <c r="AT29" s="224"/>
      <c r="AU29" s="14"/>
      <c r="AV29" s="278"/>
      <c r="AW29" s="230"/>
      <c r="AX29" s="230"/>
      <c r="AY29" s="230"/>
      <c r="AZ29" s="230"/>
      <c r="BA29" s="230"/>
      <c r="BB29" s="224"/>
      <c r="BC29" s="14"/>
      <c r="BD29" s="278"/>
      <c r="BE29" s="230"/>
      <c r="BF29" s="230"/>
      <c r="BG29" s="230"/>
      <c r="BH29" s="230"/>
      <c r="BI29" s="230"/>
      <c r="BJ29" s="224"/>
      <c r="BK29" s="14"/>
      <c r="BL29" s="278"/>
      <c r="BM29" s="230"/>
      <c r="BN29" s="230"/>
      <c r="BO29" s="230"/>
      <c r="BP29" s="230"/>
      <c r="BQ29" s="230"/>
      <c r="BR29" s="224"/>
      <c r="BS29" s="14"/>
      <c r="BT29" s="278"/>
      <c r="BU29" s="230"/>
      <c r="BV29" s="230"/>
      <c r="BW29" s="230"/>
      <c r="BX29" s="230"/>
      <c r="BY29" s="230"/>
      <c r="BZ29" s="224"/>
      <c r="CA29" s="14"/>
      <c r="CB29" s="278"/>
      <c r="CC29" s="230"/>
      <c r="CD29" s="230"/>
      <c r="CE29" s="230"/>
      <c r="CF29" s="230"/>
      <c r="CG29" s="230"/>
      <c r="CH29" s="224"/>
      <c r="CI29" s="14"/>
      <c r="CJ29" s="278"/>
      <c r="CK29" s="230"/>
      <c r="CL29" s="230"/>
      <c r="CM29" s="230"/>
      <c r="CN29" s="230"/>
      <c r="CO29" s="230"/>
      <c r="CP29" s="224"/>
      <c r="CQ29" s="14"/>
      <c r="CR29" s="278"/>
      <c r="CS29" s="230"/>
      <c r="CT29" s="230"/>
      <c r="CU29" s="230"/>
      <c r="CV29" s="230"/>
      <c r="CW29" s="230"/>
      <c r="CX29" s="224"/>
      <c r="CY29" s="14"/>
      <c r="CZ29" s="278"/>
      <c r="DA29" s="230"/>
      <c r="DB29" s="230"/>
      <c r="DC29" s="230"/>
      <c r="DD29" s="230"/>
      <c r="DE29" s="523"/>
      <c r="DF29" s="523"/>
      <c r="DG29" s="523"/>
      <c r="DH29" s="224"/>
      <c r="DI29" s="206"/>
    </row>
    <row r="30" spans="1:113" s="12" customFormat="1">
      <c r="A30" s="433"/>
      <c r="B30" s="434" t="s">
        <v>104</v>
      </c>
      <c r="C30" s="43"/>
      <c r="D30" s="426"/>
      <c r="E30" s="427"/>
      <c r="F30" s="427"/>
      <c r="G30" s="427"/>
      <c r="H30" s="428"/>
      <c r="I30" s="43"/>
      <c r="J30" s="426"/>
      <c r="K30" s="427"/>
      <c r="L30" s="427"/>
      <c r="M30" s="427"/>
      <c r="N30" s="428"/>
      <c r="O30" s="43"/>
      <c r="P30" s="426"/>
      <c r="Q30" s="427"/>
      <c r="R30" s="427"/>
      <c r="S30" s="427"/>
      <c r="T30" s="427"/>
      <c r="U30" s="427"/>
      <c r="V30" s="428"/>
      <c r="W30" s="43"/>
      <c r="X30" s="426"/>
      <c r="Y30" s="427"/>
      <c r="Z30" s="427"/>
      <c r="AA30" s="427"/>
      <c r="AB30" s="427"/>
      <c r="AC30" s="427"/>
      <c r="AD30" s="428"/>
      <c r="AE30" s="43"/>
      <c r="AF30" s="426"/>
      <c r="AG30" s="427"/>
      <c r="AH30" s="427"/>
      <c r="AI30" s="427"/>
      <c r="AJ30" s="427"/>
      <c r="AK30" s="427"/>
      <c r="AL30" s="428"/>
      <c r="AM30" s="43"/>
      <c r="AN30" s="426"/>
      <c r="AO30" s="427"/>
      <c r="AP30" s="427"/>
      <c r="AQ30" s="427"/>
      <c r="AR30" s="427"/>
      <c r="AS30" s="427"/>
      <c r="AT30" s="428"/>
      <c r="AU30" s="43"/>
      <c r="AV30" s="426"/>
      <c r="AW30" s="427"/>
      <c r="AX30" s="427"/>
      <c r="AY30" s="427"/>
      <c r="AZ30" s="427"/>
      <c r="BA30" s="427"/>
      <c r="BB30" s="428"/>
      <c r="BC30" s="43"/>
      <c r="BD30" s="426"/>
      <c r="BE30" s="427"/>
      <c r="BF30" s="427"/>
      <c r="BG30" s="427"/>
      <c r="BH30" s="427"/>
      <c r="BI30" s="427"/>
      <c r="BJ30" s="428"/>
      <c r="BK30" s="43"/>
      <c r="BL30" s="426"/>
      <c r="BM30" s="427"/>
      <c r="BN30" s="427"/>
      <c r="BO30" s="427"/>
      <c r="BP30" s="427"/>
      <c r="BQ30" s="427"/>
      <c r="BR30" s="428"/>
      <c r="BS30" s="43"/>
      <c r="BT30" s="426"/>
      <c r="BU30" s="427"/>
      <c r="BV30" s="427"/>
      <c r="BW30" s="427"/>
      <c r="BX30" s="427"/>
      <c r="BY30" s="427"/>
      <c r="BZ30" s="428"/>
      <c r="CA30" s="43"/>
      <c r="CB30" s="426"/>
      <c r="CC30" s="427"/>
      <c r="CD30" s="427"/>
      <c r="CE30" s="427"/>
      <c r="CF30" s="427"/>
      <c r="CG30" s="427"/>
      <c r="CH30" s="428"/>
      <c r="CI30" s="43"/>
      <c r="CJ30" s="426"/>
      <c r="CK30" s="427"/>
      <c r="CL30" s="427"/>
      <c r="CM30" s="427"/>
      <c r="CN30" s="427"/>
      <c r="CO30" s="427"/>
      <c r="CP30" s="428"/>
      <c r="CQ30" s="43"/>
      <c r="CR30" s="426"/>
      <c r="CS30" s="427"/>
      <c r="CT30" s="427"/>
      <c r="CU30" s="427"/>
      <c r="CV30" s="427"/>
      <c r="CW30" s="427"/>
      <c r="CX30" s="428"/>
      <c r="CY30" s="43"/>
      <c r="CZ30" s="426"/>
      <c r="DA30" s="427"/>
      <c r="DB30" s="427"/>
      <c r="DC30" s="427"/>
      <c r="DD30" s="427"/>
      <c r="DE30" s="427"/>
      <c r="DF30" s="427"/>
      <c r="DG30" s="427"/>
      <c r="DH30" s="428"/>
      <c r="DI30" s="623"/>
    </row>
    <row r="31" spans="1:113" s="33" customFormat="1" ht="6.75" customHeight="1">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row>
    <row r="32" spans="1:113" s="498" customFormat="1" ht="18" customHeight="1">
      <c r="A32" s="499" t="s">
        <v>484</v>
      </c>
      <c r="B32" s="500"/>
      <c r="C32" s="494"/>
      <c r="D32" s="501"/>
      <c r="E32" s="502"/>
      <c r="F32" s="502"/>
      <c r="G32" s="502"/>
      <c r="H32" s="497"/>
      <c r="I32" s="494"/>
      <c r="J32" s="501"/>
      <c r="K32" s="502"/>
      <c r="L32" s="502"/>
      <c r="M32" s="502"/>
      <c r="N32" s="497"/>
      <c r="O32" s="494"/>
      <c r="P32" s="501"/>
      <c r="Q32" s="502"/>
      <c r="R32" s="502"/>
      <c r="S32" s="502"/>
      <c r="T32" s="502"/>
      <c r="U32" s="502"/>
      <c r="V32" s="497"/>
      <c r="W32" s="494"/>
      <c r="X32" s="501"/>
      <c r="Y32" s="502"/>
      <c r="Z32" s="502"/>
      <c r="AA32" s="502"/>
      <c r="AB32" s="502"/>
      <c r="AC32" s="502"/>
      <c r="AD32" s="497"/>
      <c r="AE32" s="494"/>
      <c r="AF32" s="501"/>
      <c r="AG32" s="502"/>
      <c r="AH32" s="502"/>
      <c r="AI32" s="502"/>
      <c r="AJ32" s="502"/>
      <c r="AK32" s="502"/>
      <c r="AL32" s="497"/>
      <c r="AM32" s="494"/>
      <c r="AN32" s="501"/>
      <c r="AO32" s="502"/>
      <c r="AP32" s="502"/>
      <c r="AQ32" s="502"/>
      <c r="AR32" s="502"/>
      <c r="AS32" s="502"/>
      <c r="AT32" s="497"/>
      <c r="AU32" s="494"/>
      <c r="AV32" s="501"/>
      <c r="AW32" s="502"/>
      <c r="AX32" s="502"/>
      <c r="AY32" s="502"/>
      <c r="AZ32" s="502"/>
      <c r="BA32" s="502"/>
      <c r="BB32" s="497"/>
      <c r="BC32" s="494"/>
      <c r="BD32" s="501"/>
      <c r="BE32" s="502"/>
      <c r="BF32" s="502"/>
      <c r="BG32" s="502"/>
      <c r="BH32" s="502"/>
      <c r="BI32" s="502"/>
      <c r="BJ32" s="497"/>
      <c r="BK32" s="494"/>
      <c r="BL32" s="501"/>
      <c r="BM32" s="502"/>
      <c r="BN32" s="502"/>
      <c r="BO32" s="502"/>
      <c r="BP32" s="502"/>
      <c r="BQ32" s="502"/>
      <c r="BR32" s="497"/>
      <c r="BS32" s="494"/>
      <c r="BT32" s="501"/>
      <c r="BU32" s="502"/>
      <c r="BV32" s="502"/>
      <c r="BW32" s="502"/>
      <c r="BX32" s="502"/>
      <c r="BY32" s="502"/>
      <c r="BZ32" s="497"/>
      <c r="CA32" s="494"/>
      <c r="CB32" s="501"/>
      <c r="CC32" s="502"/>
      <c r="CD32" s="502"/>
      <c r="CE32" s="502"/>
      <c r="CF32" s="502"/>
      <c r="CG32" s="502"/>
      <c r="CH32" s="497"/>
      <c r="CI32" s="494"/>
      <c r="CJ32" s="501"/>
      <c r="CK32" s="502"/>
      <c r="CL32" s="502"/>
      <c r="CM32" s="502"/>
      <c r="CN32" s="502"/>
      <c r="CO32" s="502"/>
      <c r="CP32" s="497"/>
      <c r="CQ32" s="494"/>
      <c r="CR32" s="501"/>
      <c r="CS32" s="502"/>
      <c r="CT32" s="502"/>
      <c r="CU32" s="502"/>
      <c r="CV32" s="502"/>
      <c r="CW32" s="502"/>
      <c r="CX32" s="497"/>
      <c r="CY32" s="494"/>
      <c r="CZ32" s="501"/>
      <c r="DA32" s="502"/>
      <c r="DB32" s="502"/>
      <c r="DC32" s="502"/>
      <c r="DD32" s="502"/>
      <c r="DE32" s="522"/>
      <c r="DF32" s="522"/>
      <c r="DG32" s="522"/>
      <c r="DH32" s="497"/>
      <c r="DI32" s="621"/>
    </row>
    <row r="33" spans="1:113" s="509" customFormat="1">
      <c r="A33" s="503"/>
      <c r="B33" s="504" t="s">
        <v>104</v>
      </c>
      <c r="C33" s="505"/>
      <c r="D33" s="506"/>
      <c r="E33" s="507"/>
      <c r="F33" s="507"/>
      <c r="G33" s="507"/>
      <c r="H33" s="508"/>
      <c r="I33" s="505"/>
      <c r="J33" s="506"/>
      <c r="K33" s="507"/>
      <c r="L33" s="507"/>
      <c r="M33" s="507"/>
      <c r="N33" s="508"/>
      <c r="O33" s="505"/>
      <c r="P33" s="506"/>
      <c r="Q33" s="507"/>
      <c r="R33" s="507"/>
      <c r="S33" s="507"/>
      <c r="T33" s="507"/>
      <c r="U33" s="507"/>
      <c r="V33" s="508"/>
      <c r="W33" s="505"/>
      <c r="X33" s="506"/>
      <c r="Y33" s="507"/>
      <c r="Z33" s="507"/>
      <c r="AA33" s="507"/>
      <c r="AB33" s="507"/>
      <c r="AC33" s="507"/>
      <c r="AD33" s="508"/>
      <c r="AE33" s="505"/>
      <c r="AF33" s="506"/>
      <c r="AG33" s="507"/>
      <c r="AH33" s="507"/>
      <c r="AI33" s="507"/>
      <c r="AJ33" s="507"/>
      <c r="AK33" s="507"/>
      <c r="AL33" s="508"/>
      <c r="AM33" s="505"/>
      <c r="AN33" s="506"/>
      <c r="AO33" s="507"/>
      <c r="AP33" s="507"/>
      <c r="AQ33" s="507"/>
      <c r="AR33" s="507"/>
      <c r="AS33" s="507"/>
      <c r="AT33" s="508"/>
      <c r="AU33" s="505"/>
      <c r="AV33" s="506"/>
      <c r="AW33" s="507"/>
      <c r="AX33" s="507"/>
      <c r="AY33" s="507"/>
      <c r="AZ33" s="507"/>
      <c r="BA33" s="507"/>
      <c r="BB33" s="508"/>
      <c r="BC33" s="505"/>
      <c r="BD33" s="506"/>
      <c r="BE33" s="507"/>
      <c r="BF33" s="507"/>
      <c r="BG33" s="507"/>
      <c r="BH33" s="507"/>
      <c r="BI33" s="507"/>
      <c r="BJ33" s="508"/>
      <c r="BK33" s="505"/>
      <c r="BL33" s="506"/>
      <c r="BM33" s="507"/>
      <c r="BN33" s="507"/>
      <c r="BO33" s="507"/>
      <c r="BP33" s="507"/>
      <c r="BQ33" s="507"/>
      <c r="BR33" s="508"/>
      <c r="BS33" s="505"/>
      <c r="BT33" s="506"/>
      <c r="BU33" s="507"/>
      <c r="BV33" s="507"/>
      <c r="BW33" s="507"/>
      <c r="BX33" s="507"/>
      <c r="BY33" s="507"/>
      <c r="BZ33" s="508"/>
      <c r="CA33" s="505"/>
      <c r="CB33" s="506"/>
      <c r="CC33" s="507"/>
      <c r="CD33" s="507"/>
      <c r="CE33" s="507"/>
      <c r="CF33" s="507"/>
      <c r="CG33" s="507"/>
      <c r="CH33" s="508"/>
      <c r="CI33" s="505"/>
      <c r="CJ33" s="506"/>
      <c r="CK33" s="507"/>
      <c r="CL33" s="507"/>
      <c r="CM33" s="507"/>
      <c r="CN33" s="507"/>
      <c r="CO33" s="507"/>
      <c r="CP33" s="508"/>
      <c r="CQ33" s="505"/>
      <c r="CR33" s="506"/>
      <c r="CS33" s="507"/>
      <c r="CT33" s="507"/>
      <c r="CU33" s="507"/>
      <c r="CV33" s="507"/>
      <c r="CW33" s="507"/>
      <c r="CX33" s="508"/>
      <c r="CY33" s="505"/>
      <c r="CZ33" s="506"/>
      <c r="DA33" s="507"/>
      <c r="DB33" s="507"/>
      <c r="DC33" s="507"/>
      <c r="DD33" s="507"/>
      <c r="DE33" s="507"/>
      <c r="DF33" s="507"/>
      <c r="DG33" s="507"/>
      <c r="DH33" s="508"/>
      <c r="DI33" s="624"/>
    </row>
    <row r="34" spans="1:113" s="33" customFormat="1">
      <c r="C34" s="25"/>
      <c r="D34" s="25"/>
      <c r="E34" s="43"/>
      <c r="F34" s="25"/>
      <c r="G34" s="25"/>
      <c r="H34" s="25"/>
      <c r="I34" s="25"/>
      <c r="J34" s="25"/>
      <c r="K34" s="43"/>
      <c r="L34" s="25"/>
      <c r="M34" s="25"/>
      <c r="N34" s="25"/>
      <c r="O34" s="25"/>
      <c r="P34" s="25"/>
      <c r="Q34" s="43"/>
      <c r="R34" s="43"/>
      <c r="S34" s="25"/>
      <c r="T34" s="25"/>
      <c r="U34" s="25"/>
      <c r="V34" s="25"/>
      <c r="W34" s="25"/>
      <c r="X34" s="25"/>
      <c r="Y34" s="43"/>
      <c r="Z34" s="43"/>
      <c r="AA34" s="25"/>
      <c r="AB34" s="25"/>
      <c r="AC34" s="25"/>
      <c r="AD34" s="25"/>
      <c r="AE34" s="25"/>
      <c r="AF34" s="25"/>
      <c r="AG34" s="43"/>
      <c r="AH34" s="43"/>
      <c r="AI34" s="25"/>
      <c r="AJ34" s="25"/>
      <c r="AK34" s="25"/>
      <c r="AL34" s="25"/>
      <c r="AM34" s="25"/>
      <c r="AN34" s="25"/>
      <c r="AO34" s="43"/>
      <c r="AP34" s="43"/>
      <c r="AQ34" s="25"/>
      <c r="AR34" s="25"/>
      <c r="AS34" s="25"/>
      <c r="AT34" s="25"/>
      <c r="AU34" s="25"/>
      <c r="AV34" s="25"/>
      <c r="AW34" s="43"/>
      <c r="AX34" s="43"/>
      <c r="AY34" s="25"/>
      <c r="AZ34" s="25"/>
      <c r="BA34" s="25"/>
      <c r="BB34" s="25"/>
      <c r="BC34" s="25"/>
      <c r="BD34" s="25"/>
      <c r="BE34" s="43"/>
      <c r="BF34" s="43"/>
      <c r="BG34" s="25"/>
      <c r="BH34" s="25"/>
      <c r="BI34" s="25"/>
      <c r="BJ34" s="25"/>
      <c r="BK34" s="25"/>
      <c r="BL34" s="25"/>
      <c r="BM34" s="43"/>
      <c r="BN34" s="43"/>
      <c r="BO34" s="25"/>
      <c r="BP34" s="25"/>
      <c r="BQ34" s="25"/>
      <c r="BR34" s="25"/>
      <c r="BS34" s="25"/>
      <c r="BT34" s="25"/>
      <c r="BU34" s="43"/>
      <c r="BV34" s="43"/>
      <c r="BW34" s="25"/>
      <c r="BX34" s="25"/>
      <c r="BY34" s="25"/>
      <c r="BZ34" s="25"/>
      <c r="CA34" s="25"/>
      <c r="CB34" s="25"/>
      <c r="CC34" s="43"/>
      <c r="CD34" s="43"/>
      <c r="CE34" s="25"/>
      <c r="CF34" s="25"/>
      <c r="CG34" s="25"/>
      <c r="CH34" s="25"/>
      <c r="CI34" s="25"/>
      <c r="CJ34" s="25"/>
      <c r="CK34" s="43"/>
      <c r="CL34" s="43"/>
      <c r="CM34" s="25"/>
      <c r="CN34" s="25"/>
      <c r="CO34" s="25"/>
      <c r="CP34" s="25"/>
      <c r="CQ34" s="25"/>
      <c r="CR34" s="25"/>
      <c r="CS34" s="25"/>
      <c r="CT34" s="25"/>
      <c r="CU34" s="25"/>
      <c r="CV34" s="25"/>
      <c r="CW34" s="25"/>
      <c r="CX34" s="25"/>
      <c r="CY34" s="25"/>
      <c r="CZ34" s="25"/>
      <c r="DA34" s="25"/>
      <c r="DB34" s="25"/>
      <c r="DC34" s="25"/>
      <c r="DD34" s="25"/>
      <c r="DE34" s="25"/>
      <c r="DF34" s="25"/>
      <c r="DG34" s="25"/>
      <c r="DH34" s="25"/>
    </row>
    <row r="35" spans="1:113" s="33" customFormat="1" ht="24.75" customHeight="1">
      <c r="C35" s="25"/>
      <c r="D35" s="25"/>
      <c r="E35" s="43"/>
      <c r="F35" s="76"/>
      <c r="G35" s="25"/>
      <c r="H35" s="171"/>
      <c r="I35" s="25"/>
      <c r="J35" s="25"/>
      <c r="K35" s="43"/>
      <c r="L35" s="76"/>
      <c r="M35" s="25"/>
      <c r="N35" s="171"/>
      <c r="O35" s="25"/>
      <c r="P35" s="25"/>
      <c r="Q35" s="43"/>
      <c r="R35" s="43"/>
      <c r="S35" s="76"/>
      <c r="T35" s="76"/>
      <c r="U35" s="25"/>
      <c r="V35" s="171"/>
      <c r="W35" s="25"/>
      <c r="X35" s="25"/>
      <c r="Y35" s="43"/>
      <c r="Z35" s="43"/>
      <c r="AA35" s="76"/>
      <c r="AB35" s="76"/>
      <c r="AC35" s="25"/>
      <c r="AD35" s="171"/>
      <c r="AE35" s="25"/>
      <c r="AF35" s="25"/>
      <c r="AG35" s="43"/>
      <c r="AH35" s="43"/>
      <c r="AI35" s="76"/>
      <c r="AJ35" s="76"/>
      <c r="AK35" s="25"/>
      <c r="AL35" s="171"/>
      <c r="AM35" s="25"/>
      <c r="AN35" s="25"/>
      <c r="AO35" s="43"/>
      <c r="AP35" s="43"/>
      <c r="AQ35" s="76"/>
      <c r="AR35" s="76"/>
      <c r="AS35" s="25"/>
      <c r="AT35" s="171"/>
      <c r="AU35" s="25"/>
      <c r="AV35" s="25"/>
      <c r="AW35" s="43"/>
      <c r="AX35" s="43"/>
      <c r="AY35" s="76"/>
      <c r="AZ35" s="76"/>
      <c r="BA35" s="25"/>
      <c r="BB35" s="171"/>
      <c r="BC35" s="25"/>
      <c r="BD35" s="25"/>
      <c r="BE35" s="43"/>
      <c r="BF35" s="43"/>
      <c r="BG35" s="76"/>
      <c r="BH35" s="76"/>
      <c r="BI35" s="25"/>
      <c r="BJ35" s="171"/>
      <c r="BK35" s="25"/>
      <c r="BL35" s="25"/>
      <c r="BM35" s="43"/>
      <c r="BN35" s="43"/>
      <c r="BO35" s="76"/>
      <c r="BP35" s="76"/>
      <c r="BQ35" s="25"/>
      <c r="BR35" s="171"/>
      <c r="BS35" s="25"/>
      <c r="BT35" s="25"/>
      <c r="BU35" s="43"/>
      <c r="BV35" s="43"/>
      <c r="BW35" s="76"/>
      <c r="BX35" s="76"/>
      <c r="BY35" s="25"/>
      <c r="BZ35" s="171"/>
      <c r="CA35" s="25"/>
      <c r="CB35" s="25"/>
      <c r="CC35" s="43"/>
      <c r="CD35" s="43"/>
      <c r="CE35" s="76"/>
      <c r="CF35" s="76"/>
      <c r="CG35" s="25"/>
      <c r="CH35" s="171"/>
      <c r="CI35" s="25"/>
      <c r="CJ35" s="25"/>
      <c r="CK35" s="43"/>
      <c r="CL35" s="43"/>
      <c r="CM35" s="76"/>
      <c r="CN35" s="76"/>
      <c r="CO35" s="25"/>
      <c r="CP35" s="171"/>
      <c r="CQ35" s="25"/>
      <c r="CR35" s="173"/>
      <c r="CS35" s="25"/>
      <c r="CT35" s="25"/>
      <c r="CU35" s="76"/>
      <c r="CV35" s="76"/>
      <c r="CW35" s="25"/>
      <c r="CX35" s="25"/>
      <c r="CY35" s="25"/>
      <c r="CZ35" s="25"/>
      <c r="DA35" s="25"/>
      <c r="DB35" s="25"/>
      <c r="DC35" s="25"/>
      <c r="DD35" s="25"/>
      <c r="DE35" s="25"/>
      <c r="DF35" s="25"/>
      <c r="DG35" s="25"/>
      <c r="DH35" s="25"/>
    </row>
    <row r="36" spans="1:113" s="33" customFormat="1">
      <c r="C36" s="25"/>
      <c r="D36" s="25"/>
      <c r="E36" s="43"/>
      <c r="F36" s="25"/>
      <c r="G36" s="25"/>
      <c r="H36" s="171"/>
      <c r="I36" s="25"/>
      <c r="J36" s="25"/>
      <c r="K36" s="43"/>
      <c r="L36" s="25"/>
      <c r="M36" s="25"/>
      <c r="N36" s="171"/>
      <c r="O36" s="25"/>
      <c r="P36" s="25"/>
      <c r="Q36" s="43"/>
      <c r="R36" s="43"/>
      <c r="S36" s="25"/>
      <c r="T36" s="25"/>
      <c r="U36" s="25"/>
      <c r="V36" s="171"/>
      <c r="W36" s="25"/>
      <c r="X36" s="25"/>
      <c r="Y36" s="43"/>
      <c r="Z36" s="43"/>
      <c r="AA36" s="25"/>
      <c r="AB36" s="25"/>
      <c r="AC36" s="25"/>
      <c r="AD36" s="171"/>
      <c r="AE36" s="25"/>
      <c r="AF36" s="25"/>
      <c r="AG36" s="43"/>
      <c r="AH36" s="43"/>
      <c r="AI36" s="25"/>
      <c r="AJ36" s="25"/>
      <c r="AK36" s="25"/>
      <c r="AL36" s="171"/>
      <c r="AM36" s="25"/>
      <c r="AN36" s="25"/>
      <c r="AO36" s="43"/>
      <c r="AP36" s="43"/>
      <c r="AQ36" s="25"/>
      <c r="AR36" s="25"/>
      <c r="AS36" s="25"/>
      <c r="AT36" s="171"/>
      <c r="AU36" s="25"/>
      <c r="AV36" s="25"/>
      <c r="AW36" s="43"/>
      <c r="AX36" s="43"/>
      <c r="AY36" s="25"/>
      <c r="AZ36" s="25"/>
      <c r="BA36" s="25"/>
      <c r="BB36" s="171"/>
      <c r="BC36" s="25"/>
      <c r="BD36" s="25"/>
      <c r="BE36" s="43"/>
      <c r="BF36" s="43"/>
      <c r="BG36" s="25"/>
      <c r="BH36" s="25"/>
      <c r="BI36" s="25"/>
      <c r="BJ36" s="171"/>
      <c r="BK36" s="25"/>
      <c r="BL36" s="25"/>
      <c r="BM36" s="43"/>
      <c r="BN36" s="43"/>
      <c r="BO36" s="25"/>
      <c r="BP36" s="25"/>
      <c r="BQ36" s="25"/>
      <c r="BR36" s="171"/>
      <c r="BS36" s="25"/>
      <c r="BT36" s="25"/>
      <c r="BU36" s="43"/>
      <c r="BV36" s="43"/>
      <c r="BW36" s="25"/>
      <c r="BX36" s="25"/>
      <c r="BY36" s="25"/>
      <c r="BZ36" s="171"/>
      <c r="CA36" s="25"/>
      <c r="CB36" s="25"/>
      <c r="CC36" s="43"/>
      <c r="CD36" s="43"/>
      <c r="CE36" s="25"/>
      <c r="CF36" s="25"/>
      <c r="CG36" s="25"/>
      <c r="CH36" s="171"/>
      <c r="CI36" s="25"/>
      <c r="CJ36" s="25"/>
      <c r="CK36" s="43"/>
      <c r="CL36" s="43"/>
      <c r="CM36" s="25"/>
      <c r="CN36" s="25"/>
      <c r="CO36" s="25"/>
      <c r="CP36" s="171"/>
      <c r="CQ36" s="25"/>
      <c r="CR36" s="174"/>
      <c r="CS36" s="34"/>
      <c r="CT36" s="34"/>
      <c r="CU36" s="25"/>
      <c r="CV36" s="25"/>
      <c r="CW36" s="25"/>
      <c r="CX36" s="25"/>
      <c r="CY36" s="25"/>
      <c r="CZ36" s="25"/>
      <c r="DA36" s="25"/>
      <c r="DB36" s="25"/>
      <c r="DC36" s="25"/>
      <c r="DD36" s="25"/>
      <c r="DE36" s="25"/>
      <c r="DF36" s="25"/>
      <c r="DG36" s="25"/>
      <c r="DH36" s="25"/>
    </row>
    <row r="37" spans="1:113" s="33" customFormat="1">
      <c r="C37"/>
      <c r="D37"/>
      <c r="E37"/>
      <c r="F37"/>
      <c r="G37"/>
      <c r="H37" s="172"/>
      <c r="I37"/>
      <c r="J37"/>
      <c r="K37"/>
      <c r="L37"/>
      <c r="M37"/>
      <c r="N37" s="172"/>
      <c r="O37"/>
      <c r="P37"/>
      <c r="Q37"/>
      <c r="R37"/>
      <c r="S37"/>
      <c r="T37"/>
      <c r="U37"/>
      <c r="V37" s="172"/>
      <c r="W37"/>
      <c r="X37"/>
      <c r="Y37"/>
      <c r="Z37"/>
      <c r="AA37"/>
      <c r="AB37"/>
      <c r="AC37"/>
      <c r="AD37" s="172"/>
      <c r="AE37"/>
      <c r="AF37"/>
      <c r="AG37"/>
      <c r="AH37"/>
      <c r="AI37"/>
      <c r="AJ37"/>
      <c r="AK37"/>
      <c r="AL37" s="172"/>
      <c r="AM37"/>
      <c r="AN37"/>
      <c r="AO37"/>
      <c r="AP37"/>
      <c r="AQ37"/>
      <c r="AR37"/>
      <c r="AS37"/>
      <c r="AT37" s="172"/>
      <c r="AU37"/>
      <c r="AV37"/>
      <c r="AW37"/>
      <c r="AX37"/>
      <c r="AY37"/>
      <c r="AZ37"/>
      <c r="BA37"/>
      <c r="BB37" s="172"/>
      <c r="BC37"/>
      <c r="BD37"/>
      <c r="BE37"/>
      <c r="BF37"/>
      <c r="BG37"/>
      <c r="BH37"/>
      <c r="BI37"/>
      <c r="BJ37" s="172"/>
      <c r="BK37"/>
      <c r="BL37"/>
      <c r="BM37"/>
      <c r="BN37"/>
      <c r="BO37"/>
      <c r="BP37"/>
      <c r="BQ37"/>
      <c r="BR37" s="172"/>
      <c r="BS37"/>
      <c r="BT37"/>
      <c r="BU37"/>
      <c r="BV37"/>
      <c r="BW37"/>
      <c r="BX37"/>
      <c r="BY37"/>
      <c r="BZ37" s="172"/>
      <c r="CA37"/>
      <c r="CB37"/>
      <c r="CC37"/>
      <c r="CD37"/>
      <c r="CE37"/>
      <c r="CF37"/>
      <c r="CG37"/>
      <c r="CH37" s="172"/>
      <c r="CI37"/>
      <c r="CK37"/>
      <c r="CL37"/>
      <c r="CM37"/>
      <c r="CN37"/>
      <c r="CO37"/>
      <c r="CP37" s="172"/>
      <c r="CQ37"/>
      <c r="CR37" s="174"/>
      <c r="CS37" s="34"/>
      <c r="CT37" s="34"/>
      <c r="CU37"/>
      <c r="CV37"/>
      <c r="CW37"/>
      <c r="CX37"/>
      <c r="CY37"/>
      <c r="CZ37"/>
      <c r="DA37"/>
      <c r="DB37"/>
      <c r="DC37"/>
      <c r="DD37"/>
      <c r="DE37"/>
      <c r="DF37"/>
      <c r="DG37"/>
      <c r="DH37"/>
    </row>
    <row r="38" spans="1:113" s="33" customFormat="1">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s="174"/>
      <c r="CS38" s="34"/>
      <c r="CT38" s="34"/>
      <c r="CU38"/>
      <c r="CV38"/>
      <c r="CW38"/>
      <c r="CX38"/>
      <c r="CY38"/>
      <c r="CZ38"/>
      <c r="DA38"/>
      <c r="DB38"/>
      <c r="DC38"/>
      <c r="DD38"/>
      <c r="DE38"/>
      <c r="DF38"/>
      <c r="DG38"/>
      <c r="DH38"/>
    </row>
    <row r="39" spans="1:113" s="33" customFormat="1">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s="34"/>
      <c r="CS39" s="34"/>
      <c r="CT39" s="34"/>
      <c r="CU39"/>
      <c r="CV39"/>
      <c r="CW39"/>
      <c r="CX39"/>
      <c r="CY39"/>
      <c r="CZ39"/>
      <c r="DA39"/>
      <c r="DB39"/>
      <c r="DC39"/>
      <c r="DD39"/>
      <c r="DE39"/>
      <c r="DF39"/>
      <c r="DG39"/>
      <c r="DH39"/>
    </row>
    <row r="40" spans="1:113" s="33" customFormat="1"/>
    <row r="41" spans="1:113" s="33" customFormat="1"/>
    <row r="42" spans="1:113" s="33" customFormat="1"/>
    <row r="43" spans="1:113" s="33" customFormat="1"/>
    <row r="44" spans="1:113" s="33" customFormat="1"/>
    <row r="45" spans="1:113" s="33" customFormat="1"/>
    <row r="46" spans="1:113" s="33" customFormat="1"/>
    <row r="47" spans="1:113" s="33" customFormat="1"/>
    <row r="48" spans="1:113"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pans="96:96" s="33" customFormat="1">
      <c r="CR65" s="12"/>
    </row>
    <row r="66" spans="96:96" s="33" customFormat="1"/>
    <row r="67" spans="96:96" s="33" customFormat="1"/>
    <row r="68" spans="96:96" s="33" customFormat="1"/>
    <row r="69" spans="96:96" s="33" customFormat="1"/>
    <row r="70" spans="96:96" s="33" customFormat="1"/>
    <row r="71" spans="96:96" s="33" customFormat="1"/>
  </sheetData>
  <mergeCells count="14">
    <mergeCell ref="CR5:CX5"/>
    <mergeCell ref="D5:H5"/>
    <mergeCell ref="J5:N5"/>
    <mergeCell ref="P5:V5"/>
    <mergeCell ref="CZ5:DG5"/>
    <mergeCell ref="X5:AD5"/>
    <mergeCell ref="AF5:AL5"/>
    <mergeCell ref="AN5:AT5"/>
    <mergeCell ref="AV5:BB5"/>
    <mergeCell ref="BD5:BJ5"/>
    <mergeCell ref="BL5:BR5"/>
    <mergeCell ref="BT5:BZ5"/>
    <mergeCell ref="CB5:CH5"/>
    <mergeCell ref="CJ5:CP5"/>
  </mergeCells>
  <printOptions horizontalCentered="1"/>
  <pageMargins left="0.15748031496062992" right="0.23622047244094491" top="0.31496062992125984" bottom="0.6692913385826772" header="0.74803149606299213" footer="0.23622047244094491"/>
  <pageSetup paperSize="9" scale="93" orientation="landscape" horizontalDpi="300" verticalDpi="300" r:id="rId1"/>
  <headerFooter alignWithMargins="0">
    <oddFooter xml:space="preserve">&amp;LOnatel&amp;C&amp;P/&amp;N&amp;RTBG &amp;D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DI45"/>
  <sheetViews>
    <sheetView showGridLines="0" view="pageBreakPreview" zoomScale="76" zoomScaleSheetLayoutView="76" workbookViewId="0">
      <pane xSplit="2" ySplit="4" topLeftCell="F5" activePane="bottomRight" state="frozen"/>
      <selection pane="bottomRight" activeCell="CS26" sqref="CS26"/>
      <selection pane="bottomLeft" activeCell="A2" sqref="A2"/>
      <selection pane="topRight" activeCell="A2" sqref="A2"/>
    </sheetView>
  </sheetViews>
  <sheetFormatPr defaultColWidth="11.42578125" defaultRowHeight="12.75" outlineLevelCol="1"/>
  <cols>
    <col min="1" max="1" width="3.140625" customWidth="1"/>
    <col min="2" max="2" width="28.140625" customWidth="1"/>
    <col min="3" max="3" width="1.85546875" customWidth="1"/>
    <col min="4" max="4" width="8.140625" customWidth="1"/>
    <col min="5" max="5" width="9.5703125" customWidth="1"/>
    <col min="6" max="6" width="10" customWidth="1"/>
    <col min="7" max="7" width="8.140625" customWidth="1"/>
    <col min="8" max="8" width="9.140625" customWidth="1"/>
    <col min="9" max="9" width="1.85546875" hidden="1" customWidth="1" outlineLevel="1"/>
    <col min="10" max="11" width="8.140625" hidden="1" customWidth="1" outlineLevel="1"/>
    <col min="12" max="12" width="9.42578125" hidden="1" customWidth="1" outlineLevel="1"/>
    <col min="13" max="13" width="8.140625" hidden="1" customWidth="1" outlineLevel="1"/>
    <col min="14" max="14" width="9.140625" hidden="1" customWidth="1" outlineLevel="1"/>
    <col min="15" max="15" width="2" hidden="1" customWidth="1" outlineLevel="1" collapsed="1"/>
    <col min="16" max="18" width="8.140625" hidden="1" customWidth="1" outlineLevel="1"/>
    <col min="19" max="20" width="9.42578125" hidden="1" customWidth="1" outlineLevel="1"/>
    <col min="21" max="21" width="8.140625" hidden="1" customWidth="1" outlineLevel="1"/>
    <col min="22" max="22" width="9.140625" hidden="1" customWidth="1" outlineLevel="1"/>
    <col min="23" max="23" width="0.85546875" hidden="1" customWidth="1" outlineLevel="1" collapsed="1"/>
    <col min="24" max="26" width="8.140625" hidden="1" customWidth="1" outlineLevel="1"/>
    <col min="27" max="27" width="9.140625" hidden="1" customWidth="1" outlineLevel="1"/>
    <col min="28" max="28" width="9.42578125" hidden="1" customWidth="1" outlineLevel="1"/>
    <col min="29" max="29" width="8.140625" hidden="1" customWidth="1" outlineLevel="1"/>
    <col min="30" max="30" width="9.140625" hidden="1" customWidth="1" outlineLevel="1"/>
    <col min="31" max="31" width="1" hidden="1" customWidth="1" outlineLevel="1"/>
    <col min="32" max="34" width="8.140625" hidden="1" customWidth="1" outlineLevel="1"/>
    <col min="35" max="36" width="9.42578125" hidden="1" customWidth="1" outlineLevel="1"/>
    <col min="37" max="37" width="8.140625" hidden="1" customWidth="1" outlineLevel="1"/>
    <col min="38" max="38" width="9.140625" hidden="1" customWidth="1" outlineLevel="1"/>
    <col min="39" max="39" width="2" hidden="1" customWidth="1" outlineLevel="1" collapsed="1"/>
    <col min="40" max="42" width="8.140625" hidden="1" customWidth="1" outlineLevel="1"/>
    <col min="43" max="44" width="9.42578125" hidden="1" customWidth="1" outlineLevel="1"/>
    <col min="45" max="45" width="8.140625" hidden="1" customWidth="1" outlineLevel="1"/>
    <col min="46" max="46" width="9.140625" hidden="1" customWidth="1" outlineLevel="1"/>
    <col min="47" max="47" width="2" hidden="1" customWidth="1" outlineLevel="1" collapsed="1"/>
    <col min="48" max="50" width="8.140625" hidden="1" customWidth="1" outlineLevel="1"/>
    <col min="51" max="52" width="9.42578125" hidden="1" customWidth="1" outlineLevel="1"/>
    <col min="53" max="53" width="8.140625" hidden="1" customWidth="1" outlineLevel="1"/>
    <col min="54" max="54" width="9.140625" hidden="1" customWidth="1" outlineLevel="1"/>
    <col min="55" max="55" width="1.42578125" hidden="1" customWidth="1" outlineLevel="1"/>
    <col min="56" max="58" width="8.140625" hidden="1" customWidth="1" outlineLevel="1"/>
    <col min="59" max="60" width="9.42578125" hidden="1" customWidth="1" outlineLevel="1"/>
    <col min="61" max="61" width="8.140625" hidden="1" customWidth="1" outlineLevel="1"/>
    <col min="62" max="62" width="9.140625" hidden="1" customWidth="1" outlineLevel="1"/>
    <col min="63" max="63" width="1.85546875" hidden="1" customWidth="1" outlineLevel="1" collapsed="1"/>
    <col min="64" max="66" width="8.140625" hidden="1" customWidth="1" outlineLevel="1"/>
    <col min="67" max="68" width="9.42578125" hidden="1" customWidth="1" outlineLevel="1"/>
    <col min="69" max="69" width="8.140625" hidden="1" customWidth="1" outlineLevel="1"/>
    <col min="70" max="70" width="9.140625" hidden="1" customWidth="1" outlineLevel="1"/>
    <col min="71" max="71" width="1.85546875" hidden="1" customWidth="1" outlineLevel="1" collapsed="1"/>
    <col min="72" max="74" width="8.140625" hidden="1" customWidth="1" outlineLevel="1"/>
    <col min="75" max="76" width="9.42578125" hidden="1" customWidth="1" outlineLevel="1"/>
    <col min="77" max="77" width="8.140625" hidden="1" customWidth="1" outlineLevel="1"/>
    <col min="78" max="78" width="9.140625" hidden="1" customWidth="1" outlineLevel="1"/>
    <col min="79" max="79" width="1.140625" hidden="1" customWidth="1" outlineLevel="1" collapsed="1"/>
    <col min="80" max="82" width="8.140625" hidden="1" customWidth="1" outlineLevel="1"/>
    <col min="83" max="84" width="9.42578125" hidden="1" customWidth="1" outlineLevel="1"/>
    <col min="85" max="85" width="8.140625" hidden="1" customWidth="1" outlineLevel="1"/>
    <col min="86" max="86" width="9.140625" hidden="1" customWidth="1" outlineLevel="1"/>
    <col min="87" max="87" width="1.42578125" customWidth="1" collapsed="1"/>
    <col min="88" max="90" width="8.140625" hidden="1" customWidth="1" outlineLevel="1"/>
    <col min="91" max="92" width="9.42578125" hidden="1" customWidth="1" outlineLevel="1"/>
    <col min="93" max="93" width="8.140625" hidden="1" customWidth="1" outlineLevel="1"/>
    <col min="94" max="94" width="9.140625" hidden="1" customWidth="1" outlineLevel="1"/>
    <col min="95" max="95" width="1.85546875" hidden="1" customWidth="1" outlineLevel="1"/>
    <col min="96" max="96" width="9" customWidth="1" collapsed="1"/>
    <col min="97" max="97" width="8.85546875" customWidth="1"/>
    <col min="98" max="98" width="8.140625" hidden="1" customWidth="1" outlineLevel="1"/>
    <col min="99" max="99" width="10.140625" customWidth="1" collapsed="1"/>
    <col min="100" max="100" width="9.42578125" hidden="1" customWidth="1" outlineLevel="1"/>
    <col min="101" max="101" width="8.140625" customWidth="1" collapsed="1"/>
    <col min="102" max="102" width="7.85546875" customWidth="1"/>
    <col min="103" max="103" width="1.140625" customWidth="1"/>
    <col min="104" max="104" width="9" customWidth="1"/>
    <col min="105" max="107" width="9" hidden="1" customWidth="1" outlineLevel="1"/>
    <col min="108" max="108" width="9" customWidth="1" collapsed="1"/>
    <col min="109" max="109" width="10.5703125" customWidth="1"/>
    <col min="110" max="110" width="11.85546875" hidden="1" customWidth="1" outlineLevel="1"/>
    <col min="111" max="111" width="11.140625" hidden="1" customWidth="1" outlineLevel="1" collapsed="1"/>
    <col min="112" max="112" width="11.5703125" hidden="1" customWidth="1" outlineLevel="1" collapsed="1"/>
    <col min="113" max="113" width="1.140625" customWidth="1" collapsed="1"/>
  </cols>
  <sheetData>
    <row r="1" spans="1:113" ht="21" thickBot="1">
      <c r="A1" s="187" t="s">
        <v>485</v>
      </c>
      <c r="B1" s="178"/>
      <c r="D1" s="178"/>
      <c r="E1" s="178"/>
      <c r="F1" s="178"/>
      <c r="G1" s="178"/>
      <c r="H1" s="178"/>
      <c r="J1" s="178"/>
      <c r="K1" s="178"/>
      <c r="L1" s="178"/>
      <c r="M1" s="178"/>
      <c r="N1" s="178"/>
      <c r="P1" s="178"/>
      <c r="Q1" s="178"/>
      <c r="R1" s="178"/>
      <c r="S1" s="178"/>
      <c r="T1" s="178"/>
      <c r="U1" s="178"/>
      <c r="V1" s="178"/>
      <c r="X1" s="178"/>
      <c r="Y1" s="178"/>
      <c r="Z1" s="178"/>
      <c r="AA1" s="178"/>
      <c r="AB1" s="178"/>
      <c r="AC1" s="178"/>
      <c r="AD1" s="178"/>
      <c r="AF1" s="178"/>
      <c r="AG1" s="178"/>
      <c r="AH1" s="178"/>
      <c r="AI1" s="178"/>
      <c r="AJ1" s="178"/>
      <c r="AK1" s="178"/>
      <c r="AL1" s="178"/>
      <c r="AN1" s="178"/>
      <c r="AO1" s="178"/>
      <c r="AP1" s="178"/>
      <c r="AQ1" s="178"/>
      <c r="AR1" s="178"/>
      <c r="AS1" s="178"/>
      <c r="AT1" s="178"/>
      <c r="AV1" s="178"/>
      <c r="AW1" s="178"/>
      <c r="AX1" s="178"/>
      <c r="AY1" s="178"/>
      <c r="AZ1" s="178"/>
      <c r="BA1" s="178"/>
      <c r="BB1" s="178"/>
      <c r="BD1" s="178"/>
      <c r="BE1" s="178"/>
      <c r="BF1" s="178"/>
      <c r="BG1" s="178"/>
      <c r="BH1" s="178"/>
      <c r="BI1" s="178"/>
      <c r="BJ1" s="178"/>
      <c r="BL1" s="178"/>
      <c r="BM1" s="178"/>
      <c r="BN1" s="178"/>
      <c r="BO1" s="178"/>
      <c r="BP1" s="178"/>
      <c r="BQ1" s="178"/>
      <c r="BR1" s="178"/>
      <c r="BT1" s="178"/>
      <c r="BU1" s="178"/>
      <c r="BV1" s="178"/>
      <c r="BW1" s="178"/>
      <c r="BX1" s="178"/>
      <c r="BY1" s="178"/>
      <c r="BZ1" s="178"/>
      <c r="CB1" s="178"/>
      <c r="CC1" s="178"/>
      <c r="CD1" s="178"/>
      <c r="CE1" s="178"/>
      <c r="CF1" s="178"/>
      <c r="CG1" s="178"/>
      <c r="CH1" s="178"/>
      <c r="CJ1" s="178"/>
      <c r="CK1" s="178"/>
      <c r="CL1" s="178"/>
      <c r="CM1" s="178"/>
      <c r="CN1" s="178"/>
      <c r="CO1" s="178"/>
      <c r="CP1" s="178"/>
      <c r="CR1" s="178"/>
      <c r="CS1" s="178"/>
      <c r="CT1" s="178"/>
      <c r="CU1" s="178"/>
      <c r="CV1" s="178"/>
      <c r="CW1" s="178"/>
      <c r="CX1" s="178"/>
      <c r="CZ1" s="178"/>
      <c r="DA1" s="178"/>
      <c r="DB1" s="178"/>
      <c r="DC1" s="178"/>
      <c r="DD1" s="178"/>
      <c r="DE1" s="178"/>
      <c r="DF1" s="178"/>
      <c r="DG1" s="178"/>
      <c r="DH1" s="178"/>
    </row>
    <row r="2" spans="1:113" ht="3.75" customHeight="1">
      <c r="A2" s="46"/>
    </row>
    <row r="3" spans="1:113" s="216" customFormat="1">
      <c r="D3" s="2188" t="s">
        <v>128</v>
      </c>
      <c r="E3" s="2188"/>
      <c r="F3" s="2188"/>
      <c r="G3" s="2188"/>
      <c r="H3" s="2188"/>
      <c r="J3" s="2188" t="s">
        <v>129</v>
      </c>
      <c r="K3" s="2188"/>
      <c r="L3" s="2188"/>
      <c r="M3" s="2188"/>
      <c r="N3" s="2188"/>
      <c r="P3" s="2188" t="s">
        <v>130</v>
      </c>
      <c r="Q3" s="2188"/>
      <c r="R3" s="2188"/>
      <c r="S3" s="2188"/>
      <c r="T3" s="2188"/>
      <c r="U3" s="2188"/>
      <c r="V3" s="2188"/>
      <c r="X3" s="2188" t="s">
        <v>131</v>
      </c>
      <c r="Y3" s="2188"/>
      <c r="Z3" s="2188"/>
      <c r="AA3" s="2188"/>
      <c r="AB3" s="2188"/>
      <c r="AC3" s="2188"/>
      <c r="AD3" s="2188"/>
      <c r="AF3" s="2188" t="s">
        <v>71</v>
      </c>
      <c r="AG3" s="2188"/>
      <c r="AH3" s="2188"/>
      <c r="AI3" s="2188"/>
      <c r="AJ3" s="2188"/>
      <c r="AK3" s="2188"/>
      <c r="AL3" s="2188"/>
      <c r="AN3" s="2188" t="s">
        <v>72</v>
      </c>
      <c r="AO3" s="2188"/>
      <c r="AP3" s="2188"/>
      <c r="AQ3" s="2188"/>
      <c r="AR3" s="2188"/>
      <c r="AS3" s="2188"/>
      <c r="AT3" s="2188"/>
      <c r="AV3" s="2188" t="s">
        <v>132</v>
      </c>
      <c r="AW3" s="2188"/>
      <c r="AX3" s="2188"/>
      <c r="AY3" s="2188"/>
      <c r="AZ3" s="2188"/>
      <c r="BA3" s="2188"/>
      <c r="BB3" s="2188"/>
      <c r="BD3" s="2188" t="s">
        <v>74</v>
      </c>
      <c r="BE3" s="2188"/>
      <c r="BF3" s="2188"/>
      <c r="BG3" s="2188"/>
      <c r="BH3" s="2188"/>
      <c r="BI3" s="2188"/>
      <c r="BJ3" s="2188"/>
      <c r="BL3" s="2188" t="s">
        <v>166</v>
      </c>
      <c r="BM3" s="2188"/>
      <c r="BN3" s="2188"/>
      <c r="BO3" s="2188"/>
      <c r="BP3" s="2188"/>
      <c r="BQ3" s="2188"/>
      <c r="BR3" s="2188"/>
      <c r="BT3" s="2188" t="s">
        <v>167</v>
      </c>
      <c r="BU3" s="2188"/>
      <c r="BV3" s="2188"/>
      <c r="BW3" s="2188"/>
      <c r="BX3" s="2188"/>
      <c r="BY3" s="2188"/>
      <c r="BZ3" s="2188"/>
      <c r="CB3" s="2188" t="s">
        <v>168</v>
      </c>
      <c r="CC3" s="2188"/>
      <c r="CD3" s="2188"/>
      <c r="CE3" s="2188"/>
      <c r="CF3" s="2188"/>
      <c r="CG3" s="2188"/>
      <c r="CH3" s="2188"/>
      <c r="CJ3" s="2188" t="s">
        <v>169</v>
      </c>
      <c r="CK3" s="2188"/>
      <c r="CL3" s="2188"/>
      <c r="CM3" s="2188"/>
      <c r="CN3" s="2188"/>
      <c r="CO3" s="2188"/>
      <c r="CP3" s="2188"/>
      <c r="CR3" s="2188" t="s">
        <v>394</v>
      </c>
      <c r="CS3" s="2188"/>
      <c r="CT3" s="2188"/>
      <c r="CU3" s="2188"/>
      <c r="CV3" s="2188"/>
      <c r="CW3" s="2188"/>
      <c r="CX3" s="2188"/>
      <c r="CZ3" s="2188" t="s">
        <v>89</v>
      </c>
      <c r="DA3" s="2188"/>
      <c r="DB3" s="2188"/>
      <c r="DC3" s="2188"/>
      <c r="DD3" s="2188"/>
      <c r="DE3" s="2188"/>
      <c r="DF3" s="2188"/>
      <c r="DG3" s="2188"/>
    </row>
    <row r="4" spans="1:113" s="217" customFormat="1" ht="27.75" customHeight="1">
      <c r="A4" s="217" t="s">
        <v>486</v>
      </c>
      <c r="D4" s="219" t="s">
        <v>395</v>
      </c>
      <c r="E4" s="220" t="s">
        <v>396</v>
      </c>
      <c r="F4" s="220" t="s">
        <v>186</v>
      </c>
      <c r="G4" s="220" t="s">
        <v>398</v>
      </c>
      <c r="H4" s="221" t="s">
        <v>191</v>
      </c>
      <c r="J4" s="219" t="s">
        <v>395</v>
      </c>
      <c r="K4" s="220" t="s">
        <v>396</v>
      </c>
      <c r="L4" s="220" t="s">
        <v>186</v>
      </c>
      <c r="M4" s="220" t="s">
        <v>398</v>
      </c>
      <c r="N4" s="221" t="s">
        <v>191</v>
      </c>
      <c r="P4" s="219" t="s">
        <v>395</v>
      </c>
      <c r="Q4" s="220" t="s">
        <v>396</v>
      </c>
      <c r="R4" s="220" t="s">
        <v>399</v>
      </c>
      <c r="S4" s="220" t="s">
        <v>186</v>
      </c>
      <c r="T4" s="220" t="s">
        <v>187</v>
      </c>
      <c r="U4" s="220" t="s">
        <v>398</v>
      </c>
      <c r="V4" s="221" t="s">
        <v>191</v>
      </c>
      <c r="X4" s="219" t="s">
        <v>395</v>
      </c>
      <c r="Y4" s="220" t="s">
        <v>396</v>
      </c>
      <c r="Z4" s="220" t="s">
        <v>399</v>
      </c>
      <c r="AA4" s="220" t="s">
        <v>186</v>
      </c>
      <c r="AB4" s="220" t="s">
        <v>187</v>
      </c>
      <c r="AC4" s="220" t="s">
        <v>398</v>
      </c>
      <c r="AD4" s="221" t="s">
        <v>191</v>
      </c>
      <c r="AF4" s="219" t="s">
        <v>395</v>
      </c>
      <c r="AG4" s="220" t="s">
        <v>396</v>
      </c>
      <c r="AH4" s="220" t="s">
        <v>399</v>
      </c>
      <c r="AI4" s="220" t="s">
        <v>186</v>
      </c>
      <c r="AJ4" s="220" t="s">
        <v>187</v>
      </c>
      <c r="AK4" s="220" t="s">
        <v>398</v>
      </c>
      <c r="AL4" s="221" t="s">
        <v>191</v>
      </c>
      <c r="AN4" s="219" t="s">
        <v>395</v>
      </c>
      <c r="AO4" s="220" t="s">
        <v>396</v>
      </c>
      <c r="AP4" s="220" t="s">
        <v>400</v>
      </c>
      <c r="AQ4" s="220" t="s">
        <v>186</v>
      </c>
      <c r="AR4" s="220" t="s">
        <v>188</v>
      </c>
      <c r="AS4" s="220" t="s">
        <v>398</v>
      </c>
      <c r="AT4" s="221" t="s">
        <v>191</v>
      </c>
      <c r="AV4" s="219" t="s">
        <v>395</v>
      </c>
      <c r="AW4" s="220" t="s">
        <v>396</v>
      </c>
      <c r="AX4" s="220" t="s">
        <v>400</v>
      </c>
      <c r="AY4" s="220" t="s">
        <v>186</v>
      </c>
      <c r="AZ4" s="220" t="s">
        <v>188</v>
      </c>
      <c r="BA4" s="220" t="s">
        <v>398</v>
      </c>
      <c r="BB4" s="221" t="s">
        <v>191</v>
      </c>
      <c r="BD4" s="219" t="s">
        <v>395</v>
      </c>
      <c r="BE4" s="220" t="s">
        <v>396</v>
      </c>
      <c r="BF4" s="220" t="s">
        <v>400</v>
      </c>
      <c r="BG4" s="220" t="s">
        <v>186</v>
      </c>
      <c r="BH4" s="220" t="s">
        <v>188</v>
      </c>
      <c r="BI4" s="220" t="s">
        <v>398</v>
      </c>
      <c r="BJ4" s="221" t="s">
        <v>191</v>
      </c>
      <c r="BL4" s="219" t="s">
        <v>395</v>
      </c>
      <c r="BM4" s="220" t="s">
        <v>396</v>
      </c>
      <c r="BN4" s="220" t="s">
        <v>401</v>
      </c>
      <c r="BO4" s="220" t="s">
        <v>186</v>
      </c>
      <c r="BP4" s="220" t="s">
        <v>189</v>
      </c>
      <c r="BQ4" s="220" t="s">
        <v>398</v>
      </c>
      <c r="BR4" s="221" t="s">
        <v>191</v>
      </c>
      <c r="BT4" s="219" t="s">
        <v>395</v>
      </c>
      <c r="BU4" s="220" t="s">
        <v>396</v>
      </c>
      <c r="BV4" s="220" t="s">
        <v>401</v>
      </c>
      <c r="BW4" s="220" t="s">
        <v>186</v>
      </c>
      <c r="BX4" s="220" t="s">
        <v>189</v>
      </c>
      <c r="BY4" s="220" t="s">
        <v>398</v>
      </c>
      <c r="BZ4" s="221" t="s">
        <v>191</v>
      </c>
      <c r="CB4" s="219" t="s">
        <v>395</v>
      </c>
      <c r="CC4" s="220" t="s">
        <v>396</v>
      </c>
      <c r="CD4" s="220" t="s">
        <v>401</v>
      </c>
      <c r="CE4" s="220" t="s">
        <v>186</v>
      </c>
      <c r="CF4" s="220" t="s">
        <v>189</v>
      </c>
      <c r="CG4" s="220" t="s">
        <v>398</v>
      </c>
      <c r="CH4" s="221" t="s">
        <v>191</v>
      </c>
      <c r="CJ4" s="219" t="s">
        <v>395</v>
      </c>
      <c r="CK4" s="220" t="s">
        <v>396</v>
      </c>
      <c r="CL4" s="220" t="s">
        <v>401</v>
      </c>
      <c r="CM4" s="220" t="s">
        <v>186</v>
      </c>
      <c r="CN4" s="220" t="s">
        <v>189</v>
      </c>
      <c r="CO4" s="220" t="s">
        <v>398</v>
      </c>
      <c r="CP4" s="221" t="s">
        <v>191</v>
      </c>
      <c r="CR4" s="219" t="s">
        <v>395</v>
      </c>
      <c r="CS4" s="220" t="s">
        <v>396</v>
      </c>
      <c r="CT4" s="220" t="s">
        <v>401</v>
      </c>
      <c r="CU4" s="220" t="s">
        <v>186</v>
      </c>
      <c r="CV4" s="220" t="s">
        <v>189</v>
      </c>
      <c r="CW4" s="220" t="s">
        <v>398</v>
      </c>
      <c r="CX4" s="221" t="s">
        <v>191</v>
      </c>
      <c r="CZ4" s="219" t="s">
        <v>487</v>
      </c>
      <c r="DA4" s="220" t="s">
        <v>399</v>
      </c>
      <c r="DB4" s="220" t="s">
        <v>400</v>
      </c>
      <c r="DC4" s="220" t="s">
        <v>401</v>
      </c>
      <c r="DD4" s="220" t="s">
        <v>488</v>
      </c>
      <c r="DE4" s="539" t="s">
        <v>409</v>
      </c>
      <c r="DF4" s="220" t="s">
        <v>410</v>
      </c>
      <c r="DG4" s="220" t="s">
        <v>411</v>
      </c>
      <c r="DH4" s="220" t="s">
        <v>412</v>
      </c>
      <c r="DI4" s="616"/>
    </row>
    <row r="5" spans="1:113" ht="9" customHeight="1"/>
    <row r="6" spans="1:113" s="17" customFormat="1" ht="18.75" customHeight="1">
      <c r="A6" s="437" t="s">
        <v>94</v>
      </c>
      <c r="B6" s="438"/>
      <c r="C6" s="63"/>
      <c r="D6" s="447"/>
      <c r="E6" s="448"/>
      <c r="F6" s="448"/>
      <c r="G6" s="448"/>
      <c r="H6" s="449"/>
      <c r="I6" s="63"/>
      <c r="J6" s="447"/>
      <c r="K6" s="448"/>
      <c r="L6" s="448"/>
      <c r="M6" s="448"/>
      <c r="N6" s="449"/>
      <c r="O6" s="63"/>
      <c r="P6" s="447"/>
      <c r="Q6" s="448"/>
      <c r="R6" s="448"/>
      <c r="S6" s="448"/>
      <c r="T6" s="448"/>
      <c r="U6" s="448"/>
      <c r="V6" s="449"/>
      <c r="W6" s="63"/>
      <c r="X6" s="447"/>
      <c r="Y6" s="448"/>
      <c r="Z6" s="448"/>
      <c r="AA6" s="448"/>
      <c r="AB6" s="448"/>
      <c r="AC6" s="448"/>
      <c r="AD6" s="449"/>
      <c r="AE6" s="63"/>
      <c r="AF6" s="447"/>
      <c r="AG6" s="448"/>
      <c r="AH6" s="448"/>
      <c r="AI6" s="448"/>
      <c r="AJ6" s="448"/>
      <c r="AK6" s="448"/>
      <c r="AL6" s="449"/>
      <c r="AM6" s="63"/>
      <c r="AN6" s="447"/>
      <c r="AO6" s="448"/>
      <c r="AP6" s="448"/>
      <c r="AQ6" s="448"/>
      <c r="AR6" s="448"/>
      <c r="AS6" s="448"/>
      <c r="AT6" s="449"/>
      <c r="AU6" s="63"/>
      <c r="AV6" s="447"/>
      <c r="AW6" s="448"/>
      <c r="AX6" s="448"/>
      <c r="AY6" s="448"/>
      <c r="AZ6" s="448"/>
      <c r="BA6" s="448"/>
      <c r="BB6" s="449"/>
      <c r="BC6" s="63"/>
      <c r="BD6" s="447"/>
      <c r="BE6" s="448"/>
      <c r="BF6" s="448"/>
      <c r="BG6" s="448"/>
      <c r="BH6" s="448"/>
      <c r="BI6" s="448"/>
      <c r="BJ6" s="449"/>
      <c r="BK6" s="63"/>
      <c r="BL6" s="447"/>
      <c r="BM6" s="448"/>
      <c r="BN6" s="448"/>
      <c r="BO6" s="448"/>
      <c r="BP6" s="448"/>
      <c r="BQ6" s="448"/>
      <c r="BR6" s="449"/>
      <c r="BS6" s="63"/>
      <c r="BT6" s="447"/>
      <c r="BU6" s="448"/>
      <c r="BV6" s="448"/>
      <c r="BW6" s="448"/>
      <c r="BX6" s="448"/>
      <c r="BY6" s="448"/>
      <c r="BZ6" s="449"/>
      <c r="CA6" s="63"/>
      <c r="CB6" s="447"/>
      <c r="CC6" s="448"/>
      <c r="CD6" s="448"/>
      <c r="CE6" s="448"/>
      <c r="CF6" s="448"/>
      <c r="CG6" s="448"/>
      <c r="CH6" s="449"/>
      <c r="CI6" s="63"/>
      <c r="CJ6" s="447"/>
      <c r="CK6" s="448"/>
      <c r="CL6" s="448"/>
      <c r="CM6" s="448"/>
      <c r="CN6" s="448"/>
      <c r="CO6" s="448"/>
      <c r="CP6" s="449"/>
      <c r="CQ6" s="63"/>
      <c r="CR6" s="447"/>
      <c r="CS6" s="448"/>
      <c r="CT6" s="448"/>
      <c r="CU6" s="448"/>
      <c r="CV6" s="448"/>
      <c r="CW6" s="448"/>
      <c r="CX6" s="449"/>
      <c r="CY6" s="63"/>
      <c r="CZ6" s="447"/>
      <c r="DA6" s="448"/>
      <c r="DB6" s="448"/>
      <c r="DC6" s="448"/>
      <c r="DD6" s="448"/>
      <c r="DE6" s="536"/>
      <c r="DF6" s="536"/>
      <c r="DG6" s="536"/>
      <c r="DH6" s="536"/>
      <c r="DI6" s="290"/>
    </row>
    <row r="7" spans="1:113" ht="14.25" hidden="1">
      <c r="A7" s="439"/>
      <c r="B7" s="440" t="s">
        <v>95</v>
      </c>
      <c r="C7" s="64"/>
      <c r="D7" s="450"/>
      <c r="E7" s="64"/>
      <c r="F7" s="64"/>
      <c r="G7" s="64"/>
      <c r="H7" s="451"/>
      <c r="I7" s="64"/>
      <c r="J7" s="450"/>
      <c r="K7" s="64"/>
      <c r="L7" s="64"/>
      <c r="M7" s="64"/>
      <c r="N7" s="451"/>
      <c r="O7" s="64"/>
      <c r="P7" s="450"/>
      <c r="Q7" s="64"/>
      <c r="R7" s="64"/>
      <c r="S7" s="64"/>
      <c r="T7" s="64"/>
      <c r="U7" s="64"/>
      <c r="V7" s="451"/>
      <c r="W7" s="64"/>
      <c r="X7" s="450"/>
      <c r="Y7" s="64"/>
      <c r="Z7" s="64"/>
      <c r="AA7" s="64"/>
      <c r="AB7" s="64"/>
      <c r="AC7" s="64"/>
      <c r="AD7" s="451"/>
      <c r="AE7" s="64"/>
      <c r="AF7" s="450"/>
      <c r="AG7" s="64"/>
      <c r="AH7" s="64"/>
      <c r="AI7" s="64"/>
      <c r="AJ7" s="64"/>
      <c r="AK7" s="64"/>
      <c r="AL7" s="451"/>
      <c r="AM7" s="64"/>
      <c r="AN7" s="450"/>
      <c r="AO7" s="64"/>
      <c r="AP7" s="64"/>
      <c r="AQ7" s="64"/>
      <c r="AR7" s="64"/>
      <c r="AS7" s="64"/>
      <c r="AT7" s="451"/>
      <c r="AU7" s="64"/>
      <c r="AV7" s="450"/>
      <c r="AW7" s="64"/>
      <c r="AX7" s="64"/>
      <c r="AY7" s="64"/>
      <c r="AZ7" s="64"/>
      <c r="BA7" s="64"/>
      <c r="BB7" s="451"/>
      <c r="BC7" s="64"/>
      <c r="BD7" s="450"/>
      <c r="BE7" s="64"/>
      <c r="BF7" s="64"/>
      <c r="BG7" s="64"/>
      <c r="BH7" s="64"/>
      <c r="BI7" s="64"/>
      <c r="BJ7" s="451"/>
      <c r="BK7" s="64"/>
      <c r="BL7" s="450"/>
      <c r="BM7" s="64"/>
      <c r="BN7" s="64"/>
      <c r="BO7" s="64"/>
      <c r="BP7" s="64"/>
      <c r="BQ7" s="64"/>
      <c r="BR7" s="451"/>
      <c r="BS7" s="64"/>
      <c r="BT7" s="450"/>
      <c r="BU7" s="64"/>
      <c r="BV7" s="64"/>
      <c r="BW7" s="64"/>
      <c r="BX7" s="64"/>
      <c r="BY7" s="64"/>
      <c r="BZ7" s="451"/>
      <c r="CA7" s="64"/>
      <c r="CB7" s="450"/>
      <c r="CC7" s="64"/>
      <c r="CD7" s="64"/>
      <c r="CE7" s="64"/>
      <c r="CF7" s="64"/>
      <c r="CG7" s="64"/>
      <c r="CH7" s="451"/>
      <c r="CI7" s="64"/>
      <c r="CJ7" s="450"/>
      <c r="CK7" s="64"/>
      <c r="CL7" s="64"/>
      <c r="CM7" s="64"/>
      <c r="CN7" s="64"/>
      <c r="CO7" s="64"/>
      <c r="CP7" s="451"/>
      <c r="CQ7" s="64"/>
      <c r="CR7" s="450"/>
      <c r="CS7" s="64"/>
      <c r="CT7" s="64"/>
      <c r="CU7" s="64"/>
      <c r="CV7" s="64"/>
      <c r="CW7" s="64"/>
      <c r="CX7" s="451"/>
      <c r="CY7" s="64"/>
      <c r="CZ7" s="450"/>
      <c r="DA7" s="64"/>
      <c r="DB7" s="64"/>
      <c r="DC7" s="64"/>
      <c r="DD7" s="64"/>
      <c r="DE7" s="537"/>
      <c r="DF7" s="537"/>
      <c r="DG7" s="537"/>
      <c r="DH7" s="537"/>
      <c r="DI7" s="287"/>
    </row>
    <row r="8" spans="1:113" ht="14.25" hidden="1">
      <c r="A8" s="439"/>
      <c r="B8" s="440" t="s">
        <v>106</v>
      </c>
      <c r="C8" s="64"/>
      <c r="D8" s="450"/>
      <c r="E8" s="64"/>
      <c r="F8" s="64"/>
      <c r="G8" s="64"/>
      <c r="H8" s="451"/>
      <c r="I8" s="64"/>
      <c r="J8" s="450"/>
      <c r="K8" s="64"/>
      <c r="L8" s="64"/>
      <c r="M8" s="64"/>
      <c r="N8" s="451"/>
      <c r="O8" s="64"/>
      <c r="P8" s="450"/>
      <c r="Q8" s="64"/>
      <c r="R8" s="64"/>
      <c r="S8" s="64"/>
      <c r="T8" s="64"/>
      <c r="U8" s="64"/>
      <c r="V8" s="451"/>
      <c r="W8" s="64"/>
      <c r="X8" s="450"/>
      <c r="Y8" s="64"/>
      <c r="Z8" s="64"/>
      <c r="AA8" s="64"/>
      <c r="AB8" s="64"/>
      <c r="AC8" s="64"/>
      <c r="AD8" s="451"/>
      <c r="AE8" s="64"/>
      <c r="AF8" s="450"/>
      <c r="AG8" s="64"/>
      <c r="AH8" s="64"/>
      <c r="AI8" s="64"/>
      <c r="AJ8" s="64"/>
      <c r="AK8" s="64"/>
      <c r="AL8" s="451"/>
      <c r="AM8" s="64"/>
      <c r="AN8" s="450"/>
      <c r="AO8" s="64"/>
      <c r="AP8" s="64"/>
      <c r="AQ8" s="64"/>
      <c r="AR8" s="64"/>
      <c r="AS8" s="64"/>
      <c r="AT8" s="451"/>
      <c r="AU8" s="64"/>
      <c r="AV8" s="450"/>
      <c r="AW8" s="64"/>
      <c r="AX8" s="64"/>
      <c r="AY8" s="64"/>
      <c r="AZ8" s="64"/>
      <c r="BA8" s="64"/>
      <c r="BB8" s="451"/>
      <c r="BC8" s="64"/>
      <c r="BD8" s="450"/>
      <c r="BE8" s="64"/>
      <c r="BF8" s="64"/>
      <c r="BG8" s="64"/>
      <c r="BH8" s="64"/>
      <c r="BI8" s="64"/>
      <c r="BJ8" s="451"/>
      <c r="BK8" s="64"/>
      <c r="BL8" s="450"/>
      <c r="BM8" s="64"/>
      <c r="BN8" s="64"/>
      <c r="BO8" s="64"/>
      <c r="BP8" s="64"/>
      <c r="BQ8" s="64"/>
      <c r="BR8" s="451"/>
      <c r="BS8" s="64"/>
      <c r="BT8" s="450"/>
      <c r="BU8" s="64"/>
      <c r="BV8" s="64"/>
      <c r="BW8" s="64"/>
      <c r="BX8" s="64"/>
      <c r="BY8" s="64"/>
      <c r="BZ8" s="451"/>
      <c r="CA8" s="64"/>
      <c r="CB8" s="450"/>
      <c r="CC8" s="64"/>
      <c r="CD8" s="64"/>
      <c r="CE8" s="64"/>
      <c r="CF8" s="64"/>
      <c r="CG8" s="64"/>
      <c r="CH8" s="451"/>
      <c r="CI8" s="64"/>
      <c r="CJ8" s="450"/>
      <c r="CK8" s="64"/>
      <c r="CL8" s="64"/>
      <c r="CM8" s="64"/>
      <c r="CN8" s="64"/>
      <c r="CO8" s="64"/>
      <c r="CP8" s="451"/>
      <c r="CQ8" s="64"/>
      <c r="CR8" s="450"/>
      <c r="CS8" s="64"/>
      <c r="CT8" s="64"/>
      <c r="CU8" s="64"/>
      <c r="CV8" s="64"/>
      <c r="CW8" s="64"/>
      <c r="CX8" s="451"/>
      <c r="CY8" s="64"/>
      <c r="CZ8" s="450"/>
      <c r="DA8" s="64"/>
      <c r="DB8" s="64"/>
      <c r="DC8" s="64"/>
      <c r="DD8" s="64"/>
      <c r="DE8" s="537"/>
      <c r="DF8" s="537"/>
      <c r="DG8" s="537"/>
      <c r="DH8" s="537"/>
      <c r="DI8" s="287"/>
    </row>
    <row r="9" spans="1:113" ht="14.25" hidden="1">
      <c r="A9" s="439"/>
      <c r="B9" s="440"/>
      <c r="C9" s="64"/>
      <c r="D9" s="450"/>
      <c r="E9" s="64"/>
      <c r="F9" s="64"/>
      <c r="G9" s="64"/>
      <c r="H9" s="451"/>
      <c r="I9" s="64"/>
      <c r="J9" s="450"/>
      <c r="K9" s="64"/>
      <c r="L9" s="64"/>
      <c r="M9" s="64"/>
      <c r="N9" s="451"/>
      <c r="O9" s="64"/>
      <c r="P9" s="450"/>
      <c r="Q9" s="64"/>
      <c r="R9" s="64"/>
      <c r="S9" s="64"/>
      <c r="T9" s="64"/>
      <c r="U9" s="64"/>
      <c r="V9" s="451"/>
      <c r="W9" s="64"/>
      <c r="X9" s="450"/>
      <c r="Y9" s="64"/>
      <c r="Z9" s="64"/>
      <c r="AA9" s="64"/>
      <c r="AB9" s="64"/>
      <c r="AC9" s="64"/>
      <c r="AD9" s="451"/>
      <c r="AE9" s="64"/>
      <c r="AF9" s="450"/>
      <c r="AG9" s="64"/>
      <c r="AH9" s="64"/>
      <c r="AI9" s="64"/>
      <c r="AJ9" s="64"/>
      <c r="AK9" s="64"/>
      <c r="AL9" s="451"/>
      <c r="AM9" s="64"/>
      <c r="AN9" s="450"/>
      <c r="AO9" s="64"/>
      <c r="AP9" s="64"/>
      <c r="AQ9" s="64"/>
      <c r="AR9" s="64"/>
      <c r="AS9" s="64"/>
      <c r="AT9" s="451"/>
      <c r="AU9" s="64"/>
      <c r="AV9" s="450"/>
      <c r="AW9" s="64"/>
      <c r="AX9" s="64"/>
      <c r="AY9" s="64"/>
      <c r="AZ9" s="64"/>
      <c r="BA9" s="64"/>
      <c r="BB9" s="451"/>
      <c r="BC9" s="64"/>
      <c r="BD9" s="450"/>
      <c r="BE9" s="64"/>
      <c r="BF9" s="64"/>
      <c r="BG9" s="64"/>
      <c r="BH9" s="64"/>
      <c r="BI9" s="64"/>
      <c r="BJ9" s="451"/>
      <c r="BK9" s="64"/>
      <c r="BL9" s="450"/>
      <c r="BM9" s="64"/>
      <c r="BN9" s="64"/>
      <c r="BO9" s="64"/>
      <c r="BP9" s="64"/>
      <c r="BQ9" s="64"/>
      <c r="BR9" s="451"/>
      <c r="BS9" s="64"/>
      <c r="BT9" s="450"/>
      <c r="BU9" s="64"/>
      <c r="BV9" s="64"/>
      <c r="BW9" s="64"/>
      <c r="BX9" s="64"/>
      <c r="BY9" s="64"/>
      <c r="BZ9" s="451"/>
      <c r="CA9" s="64"/>
      <c r="CB9" s="450"/>
      <c r="CC9" s="64"/>
      <c r="CD9" s="64"/>
      <c r="CE9" s="64"/>
      <c r="CF9" s="64"/>
      <c r="CG9" s="64"/>
      <c r="CH9" s="451"/>
      <c r="CI9" s="64"/>
      <c r="CJ9" s="450"/>
      <c r="CK9" s="64"/>
      <c r="CL9" s="64"/>
      <c r="CM9" s="64"/>
      <c r="CN9" s="64"/>
      <c r="CO9" s="64"/>
      <c r="CP9" s="451"/>
      <c r="CQ9" s="64"/>
      <c r="CR9" s="450"/>
      <c r="CS9" s="64"/>
      <c r="CT9" s="64"/>
      <c r="CU9" s="64"/>
      <c r="CV9" s="64"/>
      <c r="CW9" s="64"/>
      <c r="CX9" s="451"/>
      <c r="CY9" s="64"/>
      <c r="CZ9" s="450"/>
      <c r="DA9" s="64"/>
      <c r="DB9" s="64"/>
      <c r="DC9" s="64"/>
      <c r="DD9" s="64"/>
      <c r="DE9" s="537"/>
      <c r="DF9" s="537"/>
      <c r="DG9" s="537"/>
      <c r="DH9" s="537"/>
      <c r="DI9" s="287"/>
    </row>
    <row r="10" spans="1:113" ht="14.25" hidden="1">
      <c r="A10" s="439"/>
      <c r="B10" s="440" t="s">
        <v>98</v>
      </c>
      <c r="C10" s="64"/>
      <c r="D10" s="450"/>
      <c r="E10" s="64"/>
      <c r="F10" s="64"/>
      <c r="G10" s="64"/>
      <c r="H10" s="451"/>
      <c r="I10" s="64"/>
      <c r="J10" s="450"/>
      <c r="K10" s="64"/>
      <c r="L10" s="64"/>
      <c r="M10" s="64"/>
      <c r="N10" s="451"/>
      <c r="O10" s="64"/>
      <c r="P10" s="450"/>
      <c r="Q10" s="64"/>
      <c r="R10" s="64"/>
      <c r="S10" s="64"/>
      <c r="T10" s="64"/>
      <c r="U10" s="64"/>
      <c r="V10" s="451"/>
      <c r="W10" s="64"/>
      <c r="X10" s="450"/>
      <c r="Y10" s="64"/>
      <c r="Z10" s="64"/>
      <c r="AA10" s="64"/>
      <c r="AB10" s="64"/>
      <c r="AC10" s="64"/>
      <c r="AD10" s="451"/>
      <c r="AE10" s="64"/>
      <c r="AF10" s="450"/>
      <c r="AG10" s="64"/>
      <c r="AH10" s="64"/>
      <c r="AI10" s="64"/>
      <c r="AJ10" s="64"/>
      <c r="AK10" s="64"/>
      <c r="AL10" s="451"/>
      <c r="AM10" s="64"/>
      <c r="AN10" s="450"/>
      <c r="AO10" s="64"/>
      <c r="AP10" s="64"/>
      <c r="AQ10" s="64"/>
      <c r="AR10" s="64"/>
      <c r="AS10" s="64"/>
      <c r="AT10" s="451"/>
      <c r="AU10" s="64"/>
      <c r="AV10" s="450"/>
      <c r="AW10" s="64"/>
      <c r="AX10" s="64"/>
      <c r="AY10" s="64"/>
      <c r="AZ10" s="64"/>
      <c r="BA10" s="64"/>
      <c r="BB10" s="451"/>
      <c r="BC10" s="64"/>
      <c r="BD10" s="450"/>
      <c r="BE10" s="64"/>
      <c r="BF10" s="64"/>
      <c r="BG10" s="64"/>
      <c r="BH10" s="64"/>
      <c r="BI10" s="64"/>
      <c r="BJ10" s="451"/>
      <c r="BK10" s="64"/>
      <c r="BL10" s="450"/>
      <c r="BM10" s="64"/>
      <c r="BN10" s="64"/>
      <c r="BO10" s="64"/>
      <c r="BP10" s="64"/>
      <c r="BQ10" s="64"/>
      <c r="BR10" s="451"/>
      <c r="BS10" s="64"/>
      <c r="BT10" s="450"/>
      <c r="BU10" s="64"/>
      <c r="BV10" s="64"/>
      <c r="BW10" s="64"/>
      <c r="BX10" s="64"/>
      <c r="BY10" s="64"/>
      <c r="BZ10" s="451"/>
      <c r="CA10" s="64"/>
      <c r="CB10" s="450"/>
      <c r="CC10" s="64"/>
      <c r="CD10" s="64"/>
      <c r="CE10" s="64"/>
      <c r="CF10" s="64"/>
      <c r="CG10" s="64"/>
      <c r="CH10" s="451"/>
      <c r="CI10" s="64"/>
      <c r="CJ10" s="450"/>
      <c r="CK10" s="64"/>
      <c r="CL10" s="64"/>
      <c r="CM10" s="64"/>
      <c r="CN10" s="64"/>
      <c r="CO10" s="64"/>
      <c r="CP10" s="451"/>
      <c r="CQ10" s="64"/>
      <c r="CR10" s="450"/>
      <c r="CS10" s="64"/>
      <c r="CT10" s="64"/>
      <c r="CU10" s="64"/>
      <c r="CV10" s="64"/>
      <c r="CW10" s="64"/>
      <c r="CX10" s="451"/>
      <c r="CY10" s="64"/>
      <c r="CZ10" s="450"/>
      <c r="DA10" s="64"/>
      <c r="DB10" s="64"/>
      <c r="DC10" s="64"/>
      <c r="DD10" s="64"/>
      <c r="DE10" s="537"/>
      <c r="DF10" s="537"/>
      <c r="DG10" s="537"/>
      <c r="DH10" s="537"/>
      <c r="DI10" s="287"/>
    </row>
    <row r="11" spans="1:113" ht="14.25" hidden="1">
      <c r="A11" s="439"/>
      <c r="B11" s="440" t="s">
        <v>489</v>
      </c>
      <c r="C11" s="64"/>
      <c r="D11" s="450"/>
      <c r="E11" s="64"/>
      <c r="F11" s="64"/>
      <c r="G11" s="64"/>
      <c r="H11" s="451"/>
      <c r="I11" s="64"/>
      <c r="J11" s="450"/>
      <c r="K11" s="64"/>
      <c r="L11" s="64"/>
      <c r="M11" s="64"/>
      <c r="N11" s="451"/>
      <c r="O11" s="64"/>
      <c r="P11" s="450"/>
      <c r="Q11" s="64"/>
      <c r="R11" s="64"/>
      <c r="S11" s="64"/>
      <c r="T11" s="64"/>
      <c r="U11" s="64"/>
      <c r="V11" s="451"/>
      <c r="W11" s="64"/>
      <c r="X11" s="450"/>
      <c r="Y11" s="64"/>
      <c r="Z11" s="64"/>
      <c r="AA11" s="64"/>
      <c r="AB11" s="64"/>
      <c r="AC11" s="64"/>
      <c r="AD11" s="451"/>
      <c r="AE11" s="64"/>
      <c r="AF11" s="450"/>
      <c r="AG11" s="64"/>
      <c r="AH11" s="64"/>
      <c r="AI11" s="64"/>
      <c r="AJ11" s="64"/>
      <c r="AK11" s="64"/>
      <c r="AL11" s="451"/>
      <c r="AM11" s="64"/>
      <c r="AN11" s="450"/>
      <c r="AO11" s="64"/>
      <c r="AP11" s="64"/>
      <c r="AQ11" s="64"/>
      <c r="AR11" s="64"/>
      <c r="AS11" s="64"/>
      <c r="AT11" s="451"/>
      <c r="AU11" s="64"/>
      <c r="AV11" s="450"/>
      <c r="AW11" s="64"/>
      <c r="AX11" s="64"/>
      <c r="AY11" s="64"/>
      <c r="AZ11" s="64"/>
      <c r="BA11" s="64"/>
      <c r="BB11" s="451"/>
      <c r="BC11" s="64"/>
      <c r="BD11" s="450"/>
      <c r="BE11" s="64"/>
      <c r="BF11" s="64"/>
      <c r="BG11" s="64"/>
      <c r="BH11" s="64"/>
      <c r="BI11" s="64"/>
      <c r="BJ11" s="451"/>
      <c r="BK11" s="64"/>
      <c r="BL11" s="450"/>
      <c r="BM11" s="64"/>
      <c r="BN11" s="64"/>
      <c r="BO11" s="64"/>
      <c r="BP11" s="64"/>
      <c r="BQ11" s="64"/>
      <c r="BR11" s="451"/>
      <c r="BS11" s="64"/>
      <c r="BT11" s="450"/>
      <c r="BU11" s="64"/>
      <c r="BV11" s="64"/>
      <c r="BW11" s="64"/>
      <c r="BX11" s="64"/>
      <c r="BY11" s="64"/>
      <c r="BZ11" s="451"/>
      <c r="CA11" s="64"/>
      <c r="CB11" s="450"/>
      <c r="CC11" s="64"/>
      <c r="CD11" s="64"/>
      <c r="CE11" s="64"/>
      <c r="CF11" s="64"/>
      <c r="CG11" s="64"/>
      <c r="CH11" s="451"/>
      <c r="CI11" s="64"/>
      <c r="CJ11" s="450"/>
      <c r="CK11" s="64"/>
      <c r="CL11" s="64"/>
      <c r="CM11" s="64"/>
      <c r="CN11" s="64"/>
      <c r="CO11" s="64"/>
      <c r="CP11" s="451"/>
      <c r="CQ11" s="64"/>
      <c r="CR11" s="450"/>
      <c r="CS11" s="64"/>
      <c r="CT11" s="64"/>
      <c r="CU11" s="64"/>
      <c r="CV11" s="64"/>
      <c r="CW11" s="64"/>
      <c r="CX11" s="451"/>
      <c r="CY11" s="64"/>
      <c r="CZ11" s="450"/>
      <c r="DA11" s="64"/>
      <c r="DB11" s="64"/>
      <c r="DC11" s="64"/>
      <c r="DD11" s="64"/>
      <c r="DE11" s="537"/>
      <c r="DF11" s="537"/>
      <c r="DG11" s="537"/>
      <c r="DH11" s="537"/>
      <c r="DI11" s="287"/>
    </row>
    <row r="12" spans="1:113" ht="6.75" customHeight="1">
      <c r="A12" s="439"/>
      <c r="B12" s="440"/>
      <c r="C12" s="64"/>
      <c r="D12" s="450"/>
      <c r="E12" s="64"/>
      <c r="F12" s="64"/>
      <c r="G12" s="64"/>
      <c r="H12" s="451"/>
      <c r="I12" s="64"/>
      <c r="J12" s="450"/>
      <c r="K12" s="64"/>
      <c r="L12" s="64"/>
      <c r="M12" s="64"/>
      <c r="N12" s="451"/>
      <c r="O12" s="64"/>
      <c r="P12" s="450"/>
      <c r="Q12" s="64"/>
      <c r="R12" s="64"/>
      <c r="S12" s="64"/>
      <c r="T12" s="64"/>
      <c r="U12" s="64"/>
      <c r="V12" s="451"/>
      <c r="W12" s="64"/>
      <c r="X12" s="450"/>
      <c r="Y12" s="64"/>
      <c r="Z12" s="64"/>
      <c r="AA12" s="64"/>
      <c r="AB12" s="64"/>
      <c r="AC12" s="64"/>
      <c r="AD12" s="451"/>
      <c r="AE12" s="64"/>
      <c r="AF12" s="450"/>
      <c r="AG12" s="64"/>
      <c r="AH12" s="64"/>
      <c r="AI12" s="64"/>
      <c r="AJ12" s="64"/>
      <c r="AK12" s="64"/>
      <c r="AL12" s="451"/>
      <c r="AM12" s="64"/>
      <c r="AN12" s="450"/>
      <c r="AO12" s="64"/>
      <c r="AP12" s="64"/>
      <c r="AQ12" s="64"/>
      <c r="AR12" s="64"/>
      <c r="AS12" s="64"/>
      <c r="AT12" s="451"/>
      <c r="AU12" s="64"/>
      <c r="AV12" s="450"/>
      <c r="AW12" s="64"/>
      <c r="AX12" s="64"/>
      <c r="AY12" s="64"/>
      <c r="AZ12" s="64"/>
      <c r="BA12" s="64"/>
      <c r="BB12" s="451"/>
      <c r="BC12" s="64"/>
      <c r="BD12" s="450"/>
      <c r="BE12" s="64"/>
      <c r="BF12" s="64"/>
      <c r="BG12" s="64"/>
      <c r="BH12" s="64"/>
      <c r="BI12" s="64"/>
      <c r="BJ12" s="451"/>
      <c r="BK12" s="64"/>
      <c r="BL12" s="450"/>
      <c r="BM12" s="64"/>
      <c r="BN12" s="64"/>
      <c r="BO12" s="64"/>
      <c r="BP12" s="64"/>
      <c r="BQ12" s="64"/>
      <c r="BR12" s="451"/>
      <c r="BS12" s="64"/>
      <c r="BT12" s="450"/>
      <c r="BU12" s="64"/>
      <c r="BV12" s="64"/>
      <c r="BW12" s="64"/>
      <c r="BX12" s="64"/>
      <c r="BY12" s="64"/>
      <c r="BZ12" s="451"/>
      <c r="CA12" s="64"/>
      <c r="CB12" s="450"/>
      <c r="CC12" s="64"/>
      <c r="CD12" s="64"/>
      <c r="CE12" s="64"/>
      <c r="CF12" s="64"/>
      <c r="CG12" s="64"/>
      <c r="CH12" s="451"/>
      <c r="CI12" s="64"/>
      <c r="CJ12" s="450"/>
      <c r="CK12" s="64"/>
      <c r="CL12" s="64"/>
      <c r="CM12" s="64"/>
      <c r="CN12" s="64"/>
      <c r="CO12" s="64"/>
      <c r="CP12" s="451"/>
      <c r="CQ12" s="64"/>
      <c r="CR12" s="450"/>
      <c r="CS12" s="64"/>
      <c r="CT12" s="64"/>
      <c r="CU12" s="64"/>
      <c r="CV12" s="64"/>
      <c r="CW12" s="64"/>
      <c r="CX12" s="451"/>
      <c r="CY12" s="64"/>
      <c r="CZ12" s="450"/>
      <c r="DA12" s="64"/>
      <c r="DB12" s="64"/>
      <c r="DC12" s="64"/>
      <c r="DD12" s="64"/>
      <c r="DE12" s="537"/>
      <c r="DF12" s="537"/>
      <c r="DG12" s="537"/>
      <c r="DH12" s="537"/>
      <c r="DI12" s="287"/>
    </row>
    <row r="13" spans="1:113" ht="16.5" customHeight="1">
      <c r="A13" s="439"/>
      <c r="B13" s="440" t="s">
        <v>101</v>
      </c>
      <c r="C13" s="64"/>
      <c r="D13" s="450"/>
      <c r="E13" s="64"/>
      <c r="F13" s="64"/>
      <c r="G13" s="64"/>
      <c r="H13" s="451"/>
      <c r="I13" s="64"/>
      <c r="J13" s="450"/>
      <c r="K13" s="64"/>
      <c r="L13" s="64"/>
      <c r="M13" s="64"/>
      <c r="N13" s="451"/>
      <c r="O13" s="64"/>
      <c r="P13" s="450"/>
      <c r="Q13" s="64"/>
      <c r="R13" s="64"/>
      <c r="S13" s="64"/>
      <c r="T13" s="64"/>
      <c r="U13" s="64"/>
      <c r="V13" s="451"/>
      <c r="W13" s="64"/>
      <c r="X13" s="450"/>
      <c r="Y13" s="64"/>
      <c r="Z13" s="64"/>
      <c r="AA13" s="64"/>
      <c r="AB13" s="64"/>
      <c r="AC13" s="64"/>
      <c r="AD13" s="451"/>
      <c r="AE13" s="64"/>
      <c r="AF13" s="450"/>
      <c r="AG13" s="64"/>
      <c r="AH13" s="64"/>
      <c r="AI13" s="64"/>
      <c r="AJ13" s="64"/>
      <c r="AK13" s="64"/>
      <c r="AL13" s="451"/>
      <c r="AM13" s="64"/>
      <c r="AN13" s="450"/>
      <c r="AO13" s="64"/>
      <c r="AP13" s="64"/>
      <c r="AQ13" s="64"/>
      <c r="AR13" s="64"/>
      <c r="AS13" s="64"/>
      <c r="AT13" s="451"/>
      <c r="AU13" s="64"/>
      <c r="AV13" s="450"/>
      <c r="AW13" s="64"/>
      <c r="AX13" s="64"/>
      <c r="AY13" s="64"/>
      <c r="AZ13" s="64"/>
      <c r="BA13" s="64"/>
      <c r="BB13" s="451"/>
      <c r="BC13" s="64"/>
      <c r="BD13" s="450"/>
      <c r="BE13" s="64"/>
      <c r="BF13" s="64"/>
      <c r="BG13" s="64"/>
      <c r="BH13" s="64"/>
      <c r="BI13" s="64"/>
      <c r="BJ13" s="451"/>
      <c r="BK13" s="64"/>
      <c r="BL13" s="450"/>
      <c r="BM13" s="64"/>
      <c r="BN13" s="64"/>
      <c r="BO13" s="64"/>
      <c r="BP13" s="64"/>
      <c r="BQ13" s="64"/>
      <c r="BR13" s="451"/>
      <c r="BS13" s="64"/>
      <c r="BT13" s="450"/>
      <c r="BU13" s="64"/>
      <c r="BV13" s="64"/>
      <c r="BW13" s="64"/>
      <c r="BX13" s="64"/>
      <c r="BY13" s="64"/>
      <c r="BZ13" s="451"/>
      <c r="CA13" s="64"/>
      <c r="CB13" s="450"/>
      <c r="CC13" s="64"/>
      <c r="CD13" s="64"/>
      <c r="CE13" s="64"/>
      <c r="CF13" s="64"/>
      <c r="CG13" s="64"/>
      <c r="CH13" s="451"/>
      <c r="CI13" s="64"/>
      <c r="CJ13" s="450"/>
      <c r="CK13" s="64"/>
      <c r="CL13" s="64"/>
      <c r="CM13" s="64"/>
      <c r="CN13" s="64"/>
      <c r="CO13" s="64"/>
      <c r="CP13" s="451"/>
      <c r="CQ13" s="64"/>
      <c r="CR13" s="450"/>
      <c r="CS13" s="64"/>
      <c r="CT13" s="64"/>
      <c r="CU13" s="64"/>
      <c r="CV13" s="64"/>
      <c r="CW13" s="64"/>
      <c r="CX13" s="451"/>
      <c r="CY13" s="64"/>
      <c r="CZ13" s="450"/>
      <c r="DA13" s="64"/>
      <c r="DB13" s="64"/>
      <c r="DC13" s="64"/>
      <c r="DD13" s="64"/>
      <c r="DE13" s="537"/>
      <c r="DF13" s="537"/>
      <c r="DG13" s="537"/>
      <c r="DH13" s="537"/>
      <c r="DI13" s="287"/>
    </row>
    <row r="14" spans="1:113" ht="9.75" customHeight="1">
      <c r="A14" s="439"/>
      <c r="B14" s="440"/>
      <c r="C14" s="64"/>
      <c r="D14" s="450"/>
      <c r="E14" s="64"/>
      <c r="F14" s="64"/>
      <c r="G14" s="64"/>
      <c r="H14" s="451"/>
      <c r="I14" s="64"/>
      <c r="J14" s="450"/>
      <c r="K14" s="64"/>
      <c r="L14" s="64"/>
      <c r="M14" s="64"/>
      <c r="N14" s="451"/>
      <c r="O14" s="64"/>
      <c r="P14" s="450"/>
      <c r="Q14" s="64"/>
      <c r="R14" s="64"/>
      <c r="S14" s="64"/>
      <c r="T14" s="64"/>
      <c r="U14" s="64"/>
      <c r="V14" s="451"/>
      <c r="W14" s="64"/>
      <c r="X14" s="450"/>
      <c r="Y14" s="64"/>
      <c r="Z14" s="64"/>
      <c r="AA14" s="64"/>
      <c r="AB14" s="64"/>
      <c r="AC14" s="64"/>
      <c r="AD14" s="451"/>
      <c r="AE14" s="64"/>
      <c r="AF14" s="450"/>
      <c r="AG14" s="64"/>
      <c r="AH14" s="64"/>
      <c r="AI14" s="64"/>
      <c r="AJ14" s="64"/>
      <c r="AK14" s="64"/>
      <c r="AL14" s="451"/>
      <c r="AM14" s="64"/>
      <c r="AN14" s="450"/>
      <c r="AO14" s="64"/>
      <c r="AP14" s="64"/>
      <c r="AQ14" s="64"/>
      <c r="AR14" s="64"/>
      <c r="AS14" s="64"/>
      <c r="AT14" s="451"/>
      <c r="AU14" s="64"/>
      <c r="AV14" s="450"/>
      <c r="AW14" s="64"/>
      <c r="AX14" s="64"/>
      <c r="AY14" s="64"/>
      <c r="AZ14" s="64"/>
      <c r="BA14" s="64"/>
      <c r="BB14" s="451"/>
      <c r="BC14" s="64"/>
      <c r="BD14" s="450"/>
      <c r="BE14" s="64"/>
      <c r="BF14" s="64"/>
      <c r="BG14" s="64"/>
      <c r="BH14" s="64"/>
      <c r="BI14" s="64"/>
      <c r="BJ14" s="451"/>
      <c r="BK14" s="64"/>
      <c r="BL14" s="450"/>
      <c r="BM14" s="64"/>
      <c r="BN14" s="64"/>
      <c r="BO14" s="64"/>
      <c r="BP14" s="64"/>
      <c r="BQ14" s="64"/>
      <c r="BR14" s="451"/>
      <c r="BS14" s="64"/>
      <c r="BT14" s="450"/>
      <c r="BU14" s="64"/>
      <c r="BV14" s="64"/>
      <c r="BW14" s="64"/>
      <c r="BX14" s="64"/>
      <c r="BY14" s="64"/>
      <c r="BZ14" s="451"/>
      <c r="CA14" s="64"/>
      <c r="CB14" s="450"/>
      <c r="CC14" s="64"/>
      <c r="CD14" s="64"/>
      <c r="CE14" s="64"/>
      <c r="CF14" s="64"/>
      <c r="CG14" s="64"/>
      <c r="CH14" s="451"/>
      <c r="CI14" s="64"/>
      <c r="CJ14" s="450"/>
      <c r="CK14" s="64"/>
      <c r="CL14" s="64"/>
      <c r="CM14" s="64"/>
      <c r="CN14" s="64"/>
      <c r="CO14" s="64"/>
      <c r="CP14" s="451"/>
      <c r="CQ14" s="64"/>
      <c r="CR14" s="450"/>
      <c r="CS14" s="64"/>
      <c r="CT14" s="64"/>
      <c r="CU14" s="64"/>
      <c r="CV14" s="64"/>
      <c r="CW14" s="64"/>
      <c r="CX14" s="451"/>
      <c r="CY14" s="64"/>
      <c r="CZ14" s="450"/>
      <c r="DA14" s="64"/>
      <c r="DB14" s="64"/>
      <c r="DC14" s="64"/>
      <c r="DD14" s="64"/>
      <c r="DE14" s="537"/>
      <c r="DF14" s="537"/>
      <c r="DG14" s="537"/>
      <c r="DH14" s="537"/>
      <c r="DI14" s="287"/>
    </row>
    <row r="15" spans="1:113" s="17" customFormat="1" ht="16.5" customHeight="1">
      <c r="A15" s="441" t="s">
        <v>102</v>
      </c>
      <c r="B15" s="442"/>
      <c r="C15" s="63"/>
      <c r="D15" s="452"/>
      <c r="E15" s="63"/>
      <c r="F15" s="63"/>
      <c r="G15" s="63"/>
      <c r="H15" s="453"/>
      <c r="I15" s="63"/>
      <c r="J15" s="452"/>
      <c r="K15" s="63"/>
      <c r="L15" s="63"/>
      <c r="M15" s="63"/>
      <c r="N15" s="453"/>
      <c r="O15" s="63"/>
      <c r="P15" s="452"/>
      <c r="Q15" s="63"/>
      <c r="R15" s="63"/>
      <c r="S15" s="63"/>
      <c r="T15" s="63"/>
      <c r="U15" s="63"/>
      <c r="V15" s="453"/>
      <c r="W15" s="63"/>
      <c r="X15" s="452"/>
      <c r="Y15" s="63"/>
      <c r="Z15" s="63"/>
      <c r="AA15" s="63"/>
      <c r="AB15" s="63"/>
      <c r="AC15" s="63"/>
      <c r="AD15" s="453"/>
      <c r="AE15" s="63"/>
      <c r="AF15" s="452"/>
      <c r="AG15" s="63"/>
      <c r="AH15" s="63"/>
      <c r="AI15" s="63"/>
      <c r="AJ15" s="63"/>
      <c r="AK15" s="63"/>
      <c r="AL15" s="453"/>
      <c r="AM15" s="63"/>
      <c r="AN15" s="452"/>
      <c r="AO15" s="63"/>
      <c r="AP15" s="63"/>
      <c r="AQ15" s="63"/>
      <c r="AR15" s="63"/>
      <c r="AS15" s="63"/>
      <c r="AT15" s="453"/>
      <c r="AU15" s="63"/>
      <c r="AV15" s="452"/>
      <c r="AW15" s="63"/>
      <c r="AX15" s="63"/>
      <c r="AY15" s="63"/>
      <c r="AZ15" s="63"/>
      <c r="BA15" s="63"/>
      <c r="BB15" s="453"/>
      <c r="BC15" s="63"/>
      <c r="BD15" s="452"/>
      <c r="BE15" s="63"/>
      <c r="BF15" s="63"/>
      <c r="BG15" s="63"/>
      <c r="BH15" s="63"/>
      <c r="BI15" s="63"/>
      <c r="BJ15" s="453"/>
      <c r="BK15" s="63"/>
      <c r="BL15" s="452"/>
      <c r="BM15" s="63"/>
      <c r="BN15" s="63"/>
      <c r="BO15" s="63"/>
      <c r="BP15" s="63"/>
      <c r="BQ15" s="63"/>
      <c r="BR15" s="453"/>
      <c r="BS15" s="63"/>
      <c r="BT15" s="452"/>
      <c r="BU15" s="63"/>
      <c r="BV15" s="63"/>
      <c r="BW15" s="63"/>
      <c r="BX15" s="63"/>
      <c r="BY15" s="63"/>
      <c r="BZ15" s="453"/>
      <c r="CA15" s="63"/>
      <c r="CB15" s="452"/>
      <c r="CC15" s="63"/>
      <c r="CD15" s="63"/>
      <c r="CE15" s="63"/>
      <c r="CF15" s="63"/>
      <c r="CG15" s="63"/>
      <c r="CH15" s="453"/>
      <c r="CI15" s="63"/>
      <c r="CJ15" s="452"/>
      <c r="CK15" s="63"/>
      <c r="CL15" s="63"/>
      <c r="CM15" s="63"/>
      <c r="CN15" s="63"/>
      <c r="CO15" s="63"/>
      <c r="CP15" s="453"/>
      <c r="CQ15" s="63"/>
      <c r="CR15" s="452"/>
      <c r="CS15" s="63"/>
      <c r="CT15" s="63"/>
      <c r="CU15" s="63"/>
      <c r="CV15" s="63"/>
      <c r="CW15" s="63"/>
      <c r="CX15" s="453"/>
      <c r="CY15" s="63"/>
      <c r="CZ15" s="452"/>
      <c r="DA15" s="63"/>
      <c r="DB15" s="63"/>
      <c r="DC15" s="63"/>
      <c r="DD15" s="63"/>
      <c r="DE15" s="538"/>
      <c r="DF15" s="538"/>
      <c r="DG15" s="538"/>
      <c r="DH15" s="538"/>
      <c r="DI15" s="290"/>
    </row>
    <row r="16" spans="1:113" s="141" customFormat="1" ht="16.5" customHeight="1">
      <c r="A16" s="443"/>
      <c r="B16" s="444" t="s">
        <v>104</v>
      </c>
      <c r="C16" s="140"/>
      <c r="D16" s="454"/>
      <c r="E16" s="139"/>
      <c r="F16" s="139"/>
      <c r="G16" s="139"/>
      <c r="H16" s="455"/>
      <c r="I16" s="140"/>
      <c r="J16" s="454"/>
      <c r="K16" s="139"/>
      <c r="L16" s="139"/>
      <c r="M16" s="139"/>
      <c r="N16" s="455"/>
      <c r="O16" s="140"/>
      <c r="P16" s="454"/>
      <c r="Q16" s="139"/>
      <c r="R16" s="139"/>
      <c r="S16" s="139"/>
      <c r="T16" s="139"/>
      <c r="U16" s="139"/>
      <c r="V16" s="455"/>
      <c r="W16" s="140"/>
      <c r="X16" s="454"/>
      <c r="Y16" s="139"/>
      <c r="Z16" s="139"/>
      <c r="AA16" s="139"/>
      <c r="AB16" s="139"/>
      <c r="AC16" s="139"/>
      <c r="AD16" s="455"/>
      <c r="AE16" s="140"/>
      <c r="AF16" s="454"/>
      <c r="AG16" s="139"/>
      <c r="AH16" s="139"/>
      <c r="AI16" s="139"/>
      <c r="AJ16" s="139"/>
      <c r="AK16" s="139"/>
      <c r="AL16" s="455"/>
      <c r="AM16" s="140"/>
      <c r="AN16" s="454"/>
      <c r="AO16" s="139"/>
      <c r="AP16" s="139"/>
      <c r="AQ16" s="139"/>
      <c r="AR16" s="139"/>
      <c r="AS16" s="139"/>
      <c r="AT16" s="455"/>
      <c r="AU16" s="140"/>
      <c r="AV16" s="454"/>
      <c r="AW16" s="139"/>
      <c r="AX16" s="139"/>
      <c r="AY16" s="139"/>
      <c r="AZ16" s="139"/>
      <c r="BA16" s="139"/>
      <c r="BB16" s="455"/>
      <c r="BC16" s="140"/>
      <c r="BD16" s="454"/>
      <c r="BE16" s="139"/>
      <c r="BF16" s="139"/>
      <c r="BG16" s="139"/>
      <c r="BH16" s="139"/>
      <c r="BI16" s="139"/>
      <c r="BJ16" s="455"/>
      <c r="BK16" s="140"/>
      <c r="BL16" s="454"/>
      <c r="BM16" s="139"/>
      <c r="BN16" s="139"/>
      <c r="BO16" s="139"/>
      <c r="BP16" s="139"/>
      <c r="BQ16" s="139"/>
      <c r="BR16" s="455"/>
      <c r="BS16" s="140"/>
      <c r="BT16" s="454"/>
      <c r="BU16" s="139"/>
      <c r="BV16" s="139"/>
      <c r="BW16" s="139"/>
      <c r="BX16" s="139"/>
      <c r="BY16" s="139"/>
      <c r="BZ16" s="455"/>
      <c r="CA16" s="140"/>
      <c r="CB16" s="454"/>
      <c r="CC16" s="139"/>
      <c r="CD16" s="139"/>
      <c r="CE16" s="139"/>
      <c r="CF16" s="139"/>
      <c r="CG16" s="139"/>
      <c r="CH16" s="455"/>
      <c r="CI16" s="140"/>
      <c r="CJ16" s="454"/>
      <c r="CK16" s="139"/>
      <c r="CL16" s="139"/>
      <c r="CM16" s="139"/>
      <c r="CN16" s="139"/>
      <c r="CO16" s="139"/>
      <c r="CP16" s="455"/>
      <c r="CQ16" s="140"/>
      <c r="CR16" s="454"/>
      <c r="CS16" s="139"/>
      <c r="CT16" s="139"/>
      <c r="CU16" s="139"/>
      <c r="CV16" s="139"/>
      <c r="CW16" s="139"/>
      <c r="CX16" s="455"/>
      <c r="CY16" s="140"/>
      <c r="CZ16" s="454"/>
      <c r="DA16" s="139"/>
      <c r="DB16" s="139"/>
      <c r="DC16" s="139"/>
      <c r="DD16" s="139"/>
      <c r="DE16" s="139"/>
      <c r="DF16" s="139"/>
      <c r="DG16" s="139"/>
      <c r="DH16" s="139"/>
      <c r="DI16" s="625"/>
    </row>
    <row r="17" spans="1:113" ht="4.5" customHeight="1">
      <c r="A17" s="439"/>
      <c r="B17" s="440"/>
      <c r="C17" s="64"/>
      <c r="D17" s="450"/>
      <c r="E17" s="64"/>
      <c r="F17" s="64"/>
      <c r="G17" s="64"/>
      <c r="H17" s="451"/>
      <c r="I17" s="64"/>
      <c r="J17" s="450"/>
      <c r="K17" s="64"/>
      <c r="L17" s="64"/>
      <c r="M17" s="64"/>
      <c r="N17" s="451"/>
      <c r="O17" s="64"/>
      <c r="P17" s="450"/>
      <c r="Q17" s="64"/>
      <c r="R17" s="64"/>
      <c r="S17" s="64"/>
      <c r="T17" s="64"/>
      <c r="U17" s="64"/>
      <c r="V17" s="451"/>
      <c r="W17" s="64"/>
      <c r="X17" s="450"/>
      <c r="Y17" s="64"/>
      <c r="Z17" s="64"/>
      <c r="AA17" s="64"/>
      <c r="AB17" s="64"/>
      <c r="AC17" s="64"/>
      <c r="AD17" s="451"/>
      <c r="AE17" s="64"/>
      <c r="AF17" s="450"/>
      <c r="AG17" s="64"/>
      <c r="AH17" s="64"/>
      <c r="AI17" s="64"/>
      <c r="AJ17" s="64"/>
      <c r="AK17" s="64"/>
      <c r="AL17" s="451"/>
      <c r="AM17" s="64"/>
      <c r="AN17" s="450"/>
      <c r="AO17" s="64"/>
      <c r="AP17" s="64"/>
      <c r="AQ17" s="64"/>
      <c r="AR17" s="64"/>
      <c r="AS17" s="64"/>
      <c r="AT17" s="451"/>
      <c r="AU17" s="64"/>
      <c r="AV17" s="450"/>
      <c r="AW17" s="64"/>
      <c r="AX17" s="64"/>
      <c r="AY17" s="64"/>
      <c r="AZ17" s="64"/>
      <c r="BA17" s="64"/>
      <c r="BB17" s="451"/>
      <c r="BC17" s="64"/>
      <c r="BD17" s="450"/>
      <c r="BE17" s="64"/>
      <c r="BF17" s="64"/>
      <c r="BG17" s="64"/>
      <c r="BH17" s="64"/>
      <c r="BI17" s="64"/>
      <c r="BJ17" s="451"/>
      <c r="BK17" s="64"/>
      <c r="BL17" s="450"/>
      <c r="BM17" s="64"/>
      <c r="BN17" s="64"/>
      <c r="BO17" s="64"/>
      <c r="BP17" s="64"/>
      <c r="BQ17" s="64"/>
      <c r="BR17" s="451"/>
      <c r="BS17" s="64"/>
      <c r="BT17" s="450"/>
      <c r="BU17" s="64"/>
      <c r="BV17" s="64"/>
      <c r="BW17" s="64"/>
      <c r="BX17" s="64"/>
      <c r="BY17" s="64"/>
      <c r="BZ17" s="451"/>
      <c r="CA17" s="64"/>
      <c r="CB17" s="450"/>
      <c r="CC17" s="64"/>
      <c r="CD17" s="64"/>
      <c r="CE17" s="64"/>
      <c r="CF17" s="64"/>
      <c r="CG17" s="64"/>
      <c r="CH17" s="451"/>
      <c r="CI17" s="64"/>
      <c r="CJ17" s="450"/>
      <c r="CK17" s="64"/>
      <c r="CL17" s="64"/>
      <c r="CM17" s="64"/>
      <c r="CN17" s="64"/>
      <c r="CO17" s="64"/>
      <c r="CP17" s="451"/>
      <c r="CQ17" s="64"/>
      <c r="CR17" s="450"/>
      <c r="CS17" s="64"/>
      <c r="CT17" s="64"/>
      <c r="CU17" s="64"/>
      <c r="CV17" s="64"/>
      <c r="CW17" s="64"/>
      <c r="CX17" s="451"/>
      <c r="CY17" s="64"/>
      <c r="CZ17" s="450"/>
      <c r="DA17" s="64"/>
      <c r="DB17" s="64"/>
      <c r="DC17" s="64"/>
      <c r="DD17" s="64"/>
      <c r="DE17" s="537"/>
      <c r="DF17" s="537"/>
      <c r="DG17" s="537"/>
      <c r="DH17" s="537"/>
      <c r="DI17" s="287"/>
    </row>
    <row r="18" spans="1:113" ht="18.75" customHeight="1">
      <c r="A18" s="439"/>
      <c r="B18" s="440" t="s">
        <v>105</v>
      </c>
      <c r="C18" s="64"/>
      <c r="D18" s="450"/>
      <c r="E18" s="64"/>
      <c r="F18" s="64"/>
      <c r="G18" s="64"/>
      <c r="H18" s="451"/>
      <c r="I18" s="64"/>
      <c r="J18" s="450"/>
      <c r="K18" s="64"/>
      <c r="L18" s="64"/>
      <c r="M18" s="64"/>
      <c r="N18" s="451"/>
      <c r="O18" s="64"/>
      <c r="P18" s="450"/>
      <c r="Q18" s="64"/>
      <c r="R18" s="64"/>
      <c r="S18" s="64"/>
      <c r="T18" s="64"/>
      <c r="U18" s="64"/>
      <c r="V18" s="451"/>
      <c r="W18" s="64"/>
      <c r="X18" s="450"/>
      <c r="Y18" s="64"/>
      <c r="Z18" s="64"/>
      <c r="AA18" s="64"/>
      <c r="AB18" s="64"/>
      <c r="AC18" s="64"/>
      <c r="AD18" s="451"/>
      <c r="AE18" s="64"/>
      <c r="AF18" s="450"/>
      <c r="AG18" s="64"/>
      <c r="AH18" s="64"/>
      <c r="AI18" s="64"/>
      <c r="AJ18" s="64"/>
      <c r="AK18" s="64"/>
      <c r="AL18" s="451"/>
      <c r="AM18" s="64"/>
      <c r="AN18" s="450"/>
      <c r="AO18" s="64"/>
      <c r="AP18" s="64"/>
      <c r="AQ18" s="64"/>
      <c r="AR18" s="64"/>
      <c r="AS18" s="64"/>
      <c r="AT18" s="451"/>
      <c r="AU18" s="64"/>
      <c r="AV18" s="450"/>
      <c r="AW18" s="64"/>
      <c r="AX18" s="64"/>
      <c r="AY18" s="64"/>
      <c r="AZ18" s="64"/>
      <c r="BA18" s="64"/>
      <c r="BB18" s="451"/>
      <c r="BC18" s="64"/>
      <c r="BD18" s="450"/>
      <c r="BE18" s="64"/>
      <c r="BF18" s="64"/>
      <c r="BG18" s="64"/>
      <c r="BH18" s="64"/>
      <c r="BI18" s="64"/>
      <c r="BJ18" s="451"/>
      <c r="BK18" s="64"/>
      <c r="BL18" s="450"/>
      <c r="BM18" s="64"/>
      <c r="BN18" s="64"/>
      <c r="BO18" s="64"/>
      <c r="BP18" s="64"/>
      <c r="BQ18" s="64"/>
      <c r="BR18" s="451"/>
      <c r="BS18" s="64"/>
      <c r="BT18" s="450"/>
      <c r="BU18" s="64"/>
      <c r="BV18" s="64"/>
      <c r="BW18" s="64"/>
      <c r="BX18" s="64"/>
      <c r="BY18" s="64"/>
      <c r="BZ18" s="451"/>
      <c r="CA18" s="64"/>
      <c r="CB18" s="450"/>
      <c r="CC18" s="64"/>
      <c r="CD18" s="64"/>
      <c r="CE18" s="64"/>
      <c r="CF18" s="64"/>
      <c r="CG18" s="64"/>
      <c r="CH18" s="451"/>
      <c r="CI18" s="64"/>
      <c r="CJ18" s="450"/>
      <c r="CK18" s="64"/>
      <c r="CL18" s="64"/>
      <c r="CM18" s="64"/>
      <c r="CN18" s="64"/>
      <c r="CO18" s="64"/>
      <c r="CP18" s="451"/>
      <c r="CQ18" s="64"/>
      <c r="CR18" s="450"/>
      <c r="CS18" s="64"/>
      <c r="CT18" s="64"/>
      <c r="CU18" s="64"/>
      <c r="CV18" s="64"/>
      <c r="CW18" s="64"/>
      <c r="CX18" s="451"/>
      <c r="CY18" s="64"/>
      <c r="CZ18" s="450"/>
      <c r="DA18" s="64"/>
      <c r="DB18" s="64"/>
      <c r="DC18" s="64"/>
      <c r="DD18" s="64"/>
      <c r="DE18" s="537"/>
      <c r="DF18" s="537"/>
      <c r="DG18" s="537"/>
      <c r="DH18" s="537"/>
      <c r="DI18" s="287"/>
    </row>
    <row r="19" spans="1:113" s="17" customFormat="1" ht="22.5" customHeight="1">
      <c r="A19" s="441" t="s">
        <v>107</v>
      </c>
      <c r="B19" s="442"/>
      <c r="C19" s="63"/>
      <c r="D19" s="452"/>
      <c r="E19" s="63"/>
      <c r="F19" s="63"/>
      <c r="G19" s="63"/>
      <c r="H19" s="453"/>
      <c r="I19" s="63"/>
      <c r="J19" s="452"/>
      <c r="K19" s="63"/>
      <c r="L19" s="63"/>
      <c r="M19" s="63"/>
      <c r="N19" s="453"/>
      <c r="O19" s="63"/>
      <c r="P19" s="452"/>
      <c r="Q19" s="63"/>
      <c r="R19" s="63"/>
      <c r="S19" s="63"/>
      <c r="T19" s="63"/>
      <c r="U19" s="63"/>
      <c r="V19" s="453"/>
      <c r="W19" s="63"/>
      <c r="X19" s="452"/>
      <c r="Y19" s="63"/>
      <c r="Z19" s="63"/>
      <c r="AA19" s="63"/>
      <c r="AB19" s="63"/>
      <c r="AC19" s="63"/>
      <c r="AD19" s="453"/>
      <c r="AE19" s="63"/>
      <c r="AF19" s="452"/>
      <c r="AG19" s="63"/>
      <c r="AH19" s="63"/>
      <c r="AI19" s="63"/>
      <c r="AJ19" s="63"/>
      <c r="AK19" s="63"/>
      <c r="AL19" s="453"/>
      <c r="AM19" s="63"/>
      <c r="AN19" s="452"/>
      <c r="AO19" s="63"/>
      <c r="AP19" s="63"/>
      <c r="AQ19" s="63"/>
      <c r="AR19" s="63"/>
      <c r="AS19" s="63"/>
      <c r="AT19" s="453"/>
      <c r="AU19" s="63"/>
      <c r="AV19" s="452"/>
      <c r="AW19" s="63"/>
      <c r="AX19" s="63"/>
      <c r="AY19" s="63"/>
      <c r="AZ19" s="63"/>
      <c r="BA19" s="63"/>
      <c r="BB19" s="453"/>
      <c r="BC19" s="63"/>
      <c r="BD19" s="452"/>
      <c r="BE19" s="63"/>
      <c r="BF19" s="63"/>
      <c r="BG19" s="63"/>
      <c r="BH19" s="63"/>
      <c r="BI19" s="63"/>
      <c r="BJ19" s="453"/>
      <c r="BK19" s="63"/>
      <c r="BL19" s="452"/>
      <c r="BM19" s="63"/>
      <c r="BN19" s="63"/>
      <c r="BO19" s="63"/>
      <c r="BP19" s="63"/>
      <c r="BQ19" s="63"/>
      <c r="BR19" s="453"/>
      <c r="BS19" s="63"/>
      <c r="BT19" s="452"/>
      <c r="BU19" s="63"/>
      <c r="BV19" s="63"/>
      <c r="BW19" s="63"/>
      <c r="BX19" s="63"/>
      <c r="BY19" s="63"/>
      <c r="BZ19" s="453"/>
      <c r="CA19" s="63"/>
      <c r="CB19" s="452"/>
      <c r="CC19" s="63"/>
      <c r="CD19" s="63"/>
      <c r="CE19" s="63"/>
      <c r="CF19" s="63"/>
      <c r="CG19" s="63"/>
      <c r="CH19" s="453"/>
      <c r="CI19" s="63"/>
      <c r="CJ19" s="452"/>
      <c r="CK19" s="63"/>
      <c r="CL19" s="63"/>
      <c r="CM19" s="63"/>
      <c r="CN19" s="63"/>
      <c r="CO19" s="63"/>
      <c r="CP19" s="453"/>
      <c r="CQ19" s="63"/>
      <c r="CR19" s="452"/>
      <c r="CS19" s="63"/>
      <c r="CT19" s="63"/>
      <c r="CU19" s="63"/>
      <c r="CV19" s="63"/>
      <c r="CW19" s="63"/>
      <c r="CX19" s="453"/>
      <c r="CY19" s="63"/>
      <c r="CZ19" s="452"/>
      <c r="DA19" s="63"/>
      <c r="DB19" s="63"/>
      <c r="DC19" s="63"/>
      <c r="DD19" s="63"/>
      <c r="DE19" s="538"/>
      <c r="DF19" s="538"/>
      <c r="DG19" s="538"/>
      <c r="DH19" s="538"/>
      <c r="DI19" s="287"/>
    </row>
    <row r="20" spans="1:113" s="141" customFormat="1" ht="16.5" customHeight="1">
      <c r="A20" s="443"/>
      <c r="B20" s="444" t="s">
        <v>104</v>
      </c>
      <c r="C20" s="140"/>
      <c r="D20" s="454"/>
      <c r="E20" s="139"/>
      <c r="F20" s="139"/>
      <c r="G20" s="139"/>
      <c r="H20" s="455"/>
      <c r="I20" s="140"/>
      <c r="J20" s="454"/>
      <c r="K20" s="139"/>
      <c r="L20" s="139"/>
      <c r="M20" s="139"/>
      <c r="N20" s="455"/>
      <c r="O20" s="140"/>
      <c r="P20" s="454"/>
      <c r="Q20" s="139"/>
      <c r="R20" s="139"/>
      <c r="S20" s="139"/>
      <c r="T20" s="139"/>
      <c r="U20" s="139"/>
      <c r="V20" s="455"/>
      <c r="W20" s="140"/>
      <c r="X20" s="454"/>
      <c r="Y20" s="139"/>
      <c r="Z20" s="139"/>
      <c r="AA20" s="139"/>
      <c r="AB20" s="139"/>
      <c r="AC20" s="139"/>
      <c r="AD20" s="455"/>
      <c r="AE20" s="140"/>
      <c r="AF20" s="454"/>
      <c r="AG20" s="139"/>
      <c r="AH20" s="139"/>
      <c r="AI20" s="139"/>
      <c r="AJ20" s="139"/>
      <c r="AK20" s="139"/>
      <c r="AL20" s="455"/>
      <c r="AM20" s="140"/>
      <c r="AN20" s="454"/>
      <c r="AO20" s="139"/>
      <c r="AP20" s="139"/>
      <c r="AQ20" s="139"/>
      <c r="AR20" s="139"/>
      <c r="AS20" s="139"/>
      <c r="AT20" s="455"/>
      <c r="AU20" s="140"/>
      <c r="AV20" s="454"/>
      <c r="AW20" s="139"/>
      <c r="AX20" s="139"/>
      <c r="AY20" s="139"/>
      <c r="AZ20" s="139"/>
      <c r="BA20" s="139"/>
      <c r="BB20" s="455"/>
      <c r="BC20" s="140"/>
      <c r="BD20" s="454"/>
      <c r="BE20" s="139"/>
      <c r="BF20" s="139"/>
      <c r="BG20" s="139"/>
      <c r="BH20" s="139"/>
      <c r="BI20" s="139"/>
      <c r="BJ20" s="455"/>
      <c r="BK20" s="140"/>
      <c r="BL20" s="454"/>
      <c r="BM20" s="139"/>
      <c r="BN20" s="139"/>
      <c r="BO20" s="139"/>
      <c r="BP20" s="139"/>
      <c r="BQ20" s="139"/>
      <c r="BR20" s="455"/>
      <c r="BS20" s="140"/>
      <c r="BT20" s="454"/>
      <c r="BU20" s="139"/>
      <c r="BV20" s="139"/>
      <c r="BW20" s="139"/>
      <c r="BX20" s="139"/>
      <c r="BY20" s="139"/>
      <c r="BZ20" s="455"/>
      <c r="CA20" s="140"/>
      <c r="CB20" s="454"/>
      <c r="CC20" s="139"/>
      <c r="CD20" s="139"/>
      <c r="CE20" s="139"/>
      <c r="CF20" s="139"/>
      <c r="CG20" s="139"/>
      <c r="CH20" s="455"/>
      <c r="CI20" s="140"/>
      <c r="CJ20" s="454"/>
      <c r="CK20" s="139"/>
      <c r="CL20" s="139"/>
      <c r="CM20" s="139"/>
      <c r="CN20" s="139"/>
      <c r="CO20" s="139"/>
      <c r="CP20" s="455"/>
      <c r="CQ20" s="140"/>
      <c r="CR20" s="454"/>
      <c r="CS20" s="139"/>
      <c r="CT20" s="139"/>
      <c r="CU20" s="139"/>
      <c r="CV20" s="139"/>
      <c r="CW20" s="139"/>
      <c r="CX20" s="455"/>
      <c r="CY20" s="140"/>
      <c r="CZ20" s="454"/>
      <c r="DA20" s="139"/>
      <c r="DB20" s="139"/>
      <c r="DC20" s="139"/>
      <c r="DD20" s="139"/>
      <c r="DE20" s="139"/>
      <c r="DF20" s="139"/>
      <c r="DG20" s="139"/>
      <c r="DH20" s="139"/>
      <c r="DI20" s="287"/>
    </row>
    <row r="21" spans="1:113" ht="3.75" customHeight="1">
      <c r="A21" s="439"/>
      <c r="B21" s="440"/>
      <c r="C21" s="64"/>
      <c r="D21" s="450"/>
      <c r="E21" s="64"/>
      <c r="F21" s="64"/>
      <c r="G21" s="64"/>
      <c r="H21" s="451"/>
      <c r="I21" s="64"/>
      <c r="J21" s="450"/>
      <c r="K21" s="64"/>
      <c r="L21" s="64"/>
      <c r="M21" s="64"/>
      <c r="N21" s="451"/>
      <c r="O21" s="64"/>
      <c r="P21" s="450"/>
      <c r="Q21" s="64"/>
      <c r="R21" s="64"/>
      <c r="S21" s="64"/>
      <c r="T21" s="64"/>
      <c r="U21" s="64"/>
      <c r="V21" s="451"/>
      <c r="W21" s="64"/>
      <c r="X21" s="450"/>
      <c r="Y21" s="64"/>
      <c r="Z21" s="64"/>
      <c r="AA21" s="64"/>
      <c r="AB21" s="64"/>
      <c r="AC21" s="64"/>
      <c r="AD21" s="451"/>
      <c r="AE21" s="64"/>
      <c r="AF21" s="450"/>
      <c r="AG21" s="64"/>
      <c r="AH21" s="64"/>
      <c r="AI21" s="64"/>
      <c r="AJ21" s="64"/>
      <c r="AK21" s="64"/>
      <c r="AL21" s="451"/>
      <c r="AM21" s="64"/>
      <c r="AN21" s="450"/>
      <c r="AO21" s="64"/>
      <c r="AP21" s="64"/>
      <c r="AQ21" s="64"/>
      <c r="AR21" s="64"/>
      <c r="AS21" s="64"/>
      <c r="AT21" s="451"/>
      <c r="AU21" s="64"/>
      <c r="AV21" s="450"/>
      <c r="AW21" s="64"/>
      <c r="AX21" s="64"/>
      <c r="AY21" s="64"/>
      <c r="AZ21" s="64"/>
      <c r="BA21" s="64"/>
      <c r="BB21" s="451"/>
      <c r="BC21" s="64"/>
      <c r="BD21" s="450"/>
      <c r="BE21" s="64"/>
      <c r="BF21" s="64"/>
      <c r="BG21" s="64"/>
      <c r="BH21" s="64"/>
      <c r="BI21" s="64"/>
      <c r="BJ21" s="451"/>
      <c r="BK21" s="64"/>
      <c r="BL21" s="450"/>
      <c r="BM21" s="64"/>
      <c r="BN21" s="64"/>
      <c r="BO21" s="64"/>
      <c r="BP21" s="64"/>
      <c r="BQ21" s="64"/>
      <c r="BR21" s="451"/>
      <c r="BS21" s="64"/>
      <c r="BT21" s="450"/>
      <c r="BU21" s="64"/>
      <c r="BV21" s="64"/>
      <c r="BW21" s="64"/>
      <c r="BX21" s="64"/>
      <c r="BY21" s="64"/>
      <c r="BZ21" s="451"/>
      <c r="CA21" s="64"/>
      <c r="CB21" s="450"/>
      <c r="CC21" s="64"/>
      <c r="CD21" s="64"/>
      <c r="CE21" s="64"/>
      <c r="CF21" s="64"/>
      <c r="CG21" s="64"/>
      <c r="CH21" s="451"/>
      <c r="CI21" s="64"/>
      <c r="CJ21" s="450"/>
      <c r="CK21" s="64"/>
      <c r="CL21" s="64"/>
      <c r="CM21" s="64"/>
      <c r="CN21" s="64"/>
      <c r="CO21" s="64"/>
      <c r="CP21" s="451"/>
      <c r="CQ21" s="64"/>
      <c r="CR21" s="450"/>
      <c r="CS21" s="64"/>
      <c r="CT21" s="64"/>
      <c r="CU21" s="64"/>
      <c r="CV21" s="64"/>
      <c r="CW21" s="64"/>
      <c r="CX21" s="451"/>
      <c r="CY21" s="64"/>
      <c r="CZ21" s="450"/>
      <c r="DA21" s="64"/>
      <c r="DB21" s="64"/>
      <c r="DC21" s="64"/>
      <c r="DD21" s="64"/>
      <c r="DE21" s="537"/>
      <c r="DF21" s="537"/>
      <c r="DG21" s="537"/>
      <c r="DH21" s="537"/>
      <c r="DI21" s="287"/>
    </row>
    <row r="22" spans="1:113" ht="16.5" customHeight="1">
      <c r="A22" s="439"/>
      <c r="B22" s="440" t="s">
        <v>490</v>
      </c>
      <c r="C22" s="64"/>
      <c r="D22" s="450"/>
      <c r="E22" s="64"/>
      <c r="F22" s="64"/>
      <c r="G22" s="64"/>
      <c r="H22" s="451"/>
      <c r="I22" s="64"/>
      <c r="J22" s="450"/>
      <c r="K22" s="64"/>
      <c r="L22" s="64"/>
      <c r="M22" s="64"/>
      <c r="N22" s="451"/>
      <c r="O22" s="64"/>
      <c r="P22" s="450"/>
      <c r="Q22" s="64"/>
      <c r="R22" s="64"/>
      <c r="S22" s="64"/>
      <c r="T22" s="64"/>
      <c r="U22" s="64"/>
      <c r="V22" s="451"/>
      <c r="W22" s="64"/>
      <c r="X22" s="450"/>
      <c r="Y22" s="64"/>
      <c r="Z22" s="64"/>
      <c r="AA22" s="64"/>
      <c r="AB22" s="64"/>
      <c r="AC22" s="64"/>
      <c r="AD22" s="451"/>
      <c r="AE22" s="64"/>
      <c r="AF22" s="450"/>
      <c r="AG22" s="64"/>
      <c r="AH22" s="64"/>
      <c r="AI22" s="64"/>
      <c r="AJ22" s="64"/>
      <c r="AK22" s="64"/>
      <c r="AL22" s="451"/>
      <c r="AM22" s="64"/>
      <c r="AN22" s="450"/>
      <c r="AO22" s="64"/>
      <c r="AP22" s="64"/>
      <c r="AQ22" s="64"/>
      <c r="AR22" s="64"/>
      <c r="AS22" s="64"/>
      <c r="AT22" s="451"/>
      <c r="AU22" s="64"/>
      <c r="AV22" s="450"/>
      <c r="AW22" s="64"/>
      <c r="AX22" s="64"/>
      <c r="AY22" s="64"/>
      <c r="AZ22" s="64"/>
      <c r="BA22" s="64"/>
      <c r="BB22" s="451"/>
      <c r="BC22" s="64"/>
      <c r="BD22" s="450"/>
      <c r="BE22" s="64"/>
      <c r="BF22" s="64"/>
      <c r="BG22" s="64"/>
      <c r="BH22" s="64"/>
      <c r="BI22" s="64"/>
      <c r="BJ22" s="451"/>
      <c r="BK22" s="64"/>
      <c r="BL22" s="450"/>
      <c r="BM22" s="64"/>
      <c r="BN22" s="64"/>
      <c r="BO22" s="64"/>
      <c r="BP22" s="64"/>
      <c r="BQ22" s="64"/>
      <c r="BR22" s="451"/>
      <c r="BS22" s="64"/>
      <c r="BT22" s="450"/>
      <c r="BU22" s="64"/>
      <c r="BV22" s="64"/>
      <c r="BW22" s="64"/>
      <c r="BX22" s="64"/>
      <c r="BY22" s="64"/>
      <c r="BZ22" s="451"/>
      <c r="CA22" s="64"/>
      <c r="CB22" s="450"/>
      <c r="CC22" s="64"/>
      <c r="CD22" s="64"/>
      <c r="CE22" s="64"/>
      <c r="CF22" s="64"/>
      <c r="CG22" s="64"/>
      <c r="CH22" s="451"/>
      <c r="CI22" s="64"/>
      <c r="CJ22" s="450"/>
      <c r="CK22" s="64"/>
      <c r="CL22" s="64"/>
      <c r="CM22" s="64"/>
      <c r="CN22" s="64"/>
      <c r="CO22" s="64"/>
      <c r="CP22" s="451"/>
      <c r="CQ22" s="64"/>
      <c r="CR22" s="450"/>
      <c r="CS22" s="64"/>
      <c r="CT22" s="64"/>
      <c r="CU22" s="64"/>
      <c r="CV22" s="64"/>
      <c r="CW22" s="64"/>
      <c r="CX22" s="451"/>
      <c r="CY22" s="64"/>
      <c r="CZ22" s="450"/>
      <c r="DA22" s="64"/>
      <c r="DB22" s="64"/>
      <c r="DC22" s="64"/>
      <c r="DD22" s="64"/>
      <c r="DE22" s="537"/>
      <c r="DF22" s="537"/>
      <c r="DG22" s="537"/>
      <c r="DH22" s="537"/>
      <c r="DI22" s="287"/>
    </row>
    <row r="23" spans="1:113" ht="16.5" customHeight="1">
      <c r="A23" s="439"/>
      <c r="B23" s="440" t="s">
        <v>417</v>
      </c>
      <c r="C23" s="64"/>
      <c r="D23" s="450"/>
      <c r="E23" s="64"/>
      <c r="F23" s="64"/>
      <c r="G23" s="64"/>
      <c r="H23" s="451"/>
      <c r="I23" s="64"/>
      <c r="J23" s="450"/>
      <c r="K23" s="64"/>
      <c r="L23" s="64"/>
      <c r="M23" s="64"/>
      <c r="N23" s="451"/>
      <c r="O23" s="64"/>
      <c r="P23" s="450"/>
      <c r="Q23" s="64"/>
      <c r="R23" s="64"/>
      <c r="S23" s="64"/>
      <c r="T23" s="64"/>
      <c r="U23" s="64"/>
      <c r="V23" s="451"/>
      <c r="W23" s="64"/>
      <c r="X23" s="450"/>
      <c r="Y23" s="64"/>
      <c r="Z23" s="64"/>
      <c r="AA23" s="64"/>
      <c r="AB23" s="64"/>
      <c r="AC23" s="64"/>
      <c r="AD23" s="451"/>
      <c r="AE23" s="64"/>
      <c r="AF23" s="450"/>
      <c r="AG23" s="64"/>
      <c r="AH23" s="64"/>
      <c r="AI23" s="64"/>
      <c r="AJ23" s="64"/>
      <c r="AK23" s="64"/>
      <c r="AL23" s="451"/>
      <c r="AM23" s="64"/>
      <c r="AN23" s="450"/>
      <c r="AO23" s="64"/>
      <c r="AP23" s="64"/>
      <c r="AQ23" s="64"/>
      <c r="AR23" s="64"/>
      <c r="AS23" s="64"/>
      <c r="AT23" s="451"/>
      <c r="AU23" s="64"/>
      <c r="AV23" s="450"/>
      <c r="AW23" s="64"/>
      <c r="AX23" s="64"/>
      <c r="AY23" s="64"/>
      <c r="AZ23" s="64"/>
      <c r="BA23" s="64"/>
      <c r="BB23" s="451"/>
      <c r="BC23" s="64"/>
      <c r="BD23" s="450"/>
      <c r="BE23" s="64"/>
      <c r="BF23" s="64"/>
      <c r="BG23" s="64"/>
      <c r="BH23" s="64"/>
      <c r="BI23" s="64"/>
      <c r="BJ23" s="451"/>
      <c r="BK23" s="64"/>
      <c r="BL23" s="450"/>
      <c r="BM23" s="64"/>
      <c r="BN23" s="64"/>
      <c r="BO23" s="64"/>
      <c r="BP23" s="64"/>
      <c r="BQ23" s="64"/>
      <c r="BR23" s="451"/>
      <c r="BS23" s="64"/>
      <c r="BT23" s="450"/>
      <c r="BU23" s="64"/>
      <c r="BV23" s="64"/>
      <c r="BW23" s="64"/>
      <c r="BX23" s="64"/>
      <c r="BY23" s="64"/>
      <c r="BZ23" s="451"/>
      <c r="CA23" s="64"/>
      <c r="CB23" s="450"/>
      <c r="CC23" s="64"/>
      <c r="CD23" s="64"/>
      <c r="CE23" s="64"/>
      <c r="CF23" s="64"/>
      <c r="CG23" s="64"/>
      <c r="CH23" s="451"/>
      <c r="CI23" s="64"/>
      <c r="CJ23" s="471"/>
      <c r="CK23" s="64"/>
      <c r="CL23" s="64"/>
      <c r="CM23" s="64"/>
      <c r="CN23" s="64"/>
      <c r="CO23" s="64"/>
      <c r="CP23" s="451"/>
      <c r="CQ23" s="64"/>
      <c r="CR23" s="450"/>
      <c r="CS23" s="64"/>
      <c r="CT23" s="64"/>
      <c r="CU23" s="64"/>
      <c r="CV23" s="64"/>
      <c r="CW23" s="64"/>
      <c r="CX23" s="451"/>
      <c r="CY23" s="64"/>
      <c r="CZ23" s="450"/>
      <c r="DA23" s="64"/>
      <c r="DB23" s="64"/>
      <c r="DC23" s="64"/>
      <c r="DD23" s="64"/>
      <c r="DE23" s="537"/>
      <c r="DF23" s="537"/>
      <c r="DG23" s="537"/>
      <c r="DH23" s="537"/>
      <c r="DI23" s="287"/>
    </row>
    <row r="24" spans="1:113" ht="16.5" customHeight="1">
      <c r="A24" s="439"/>
      <c r="B24" s="440" t="s">
        <v>109</v>
      </c>
      <c r="C24" s="64"/>
      <c r="D24" s="450"/>
      <c r="E24" s="64"/>
      <c r="F24" s="64"/>
      <c r="G24" s="64"/>
      <c r="H24" s="451"/>
      <c r="I24" s="64"/>
      <c r="J24" s="450"/>
      <c r="K24" s="64"/>
      <c r="L24" s="64"/>
      <c r="M24" s="64"/>
      <c r="N24" s="451"/>
      <c r="O24" s="64"/>
      <c r="P24" s="450"/>
      <c r="Q24" s="64"/>
      <c r="R24" s="64"/>
      <c r="S24" s="64"/>
      <c r="T24" s="64"/>
      <c r="U24" s="64"/>
      <c r="V24" s="451"/>
      <c r="W24" s="64"/>
      <c r="X24" s="450"/>
      <c r="Y24" s="64"/>
      <c r="Z24" s="64"/>
      <c r="AA24" s="64"/>
      <c r="AB24" s="64"/>
      <c r="AC24" s="64"/>
      <c r="AD24" s="451"/>
      <c r="AE24" s="64"/>
      <c r="AF24" s="450"/>
      <c r="AG24" s="64"/>
      <c r="AH24" s="64"/>
      <c r="AI24" s="64"/>
      <c r="AJ24" s="64"/>
      <c r="AK24" s="64"/>
      <c r="AL24" s="451"/>
      <c r="AM24" s="64"/>
      <c r="AN24" s="450"/>
      <c r="AO24" s="64"/>
      <c r="AP24" s="64"/>
      <c r="AQ24" s="64"/>
      <c r="AR24" s="64"/>
      <c r="AS24" s="64"/>
      <c r="AT24" s="451"/>
      <c r="AU24" s="64"/>
      <c r="AV24" s="450"/>
      <c r="AW24" s="64"/>
      <c r="AX24" s="64"/>
      <c r="AY24" s="64"/>
      <c r="AZ24" s="64"/>
      <c r="BA24" s="64"/>
      <c r="BB24" s="451"/>
      <c r="BC24" s="64"/>
      <c r="BD24" s="450"/>
      <c r="BE24" s="64"/>
      <c r="BF24" s="64"/>
      <c r="BG24" s="64"/>
      <c r="BH24" s="64"/>
      <c r="BI24" s="64"/>
      <c r="BJ24" s="451"/>
      <c r="BK24" s="64"/>
      <c r="BL24" s="450"/>
      <c r="BM24" s="64"/>
      <c r="BN24" s="64"/>
      <c r="BO24" s="64"/>
      <c r="BP24" s="64"/>
      <c r="BQ24" s="64"/>
      <c r="BR24" s="451"/>
      <c r="BS24" s="64"/>
      <c r="BT24" s="450"/>
      <c r="BU24" s="64"/>
      <c r="BV24" s="64"/>
      <c r="BW24" s="64"/>
      <c r="BX24" s="64"/>
      <c r="BY24" s="64"/>
      <c r="BZ24" s="451"/>
      <c r="CA24" s="64"/>
      <c r="CB24" s="450"/>
      <c r="CC24" s="64"/>
      <c r="CD24" s="64"/>
      <c r="CE24" s="64"/>
      <c r="CF24" s="64"/>
      <c r="CG24" s="64"/>
      <c r="CH24" s="451"/>
      <c r="CI24" s="64"/>
      <c r="CJ24" s="450"/>
      <c r="CK24" s="64"/>
      <c r="CL24" s="64"/>
      <c r="CM24" s="64"/>
      <c r="CN24" s="64"/>
      <c r="CO24" s="64"/>
      <c r="CP24" s="451"/>
      <c r="CQ24" s="64"/>
      <c r="CR24" s="450"/>
      <c r="CS24" s="64"/>
      <c r="CT24" s="64"/>
      <c r="CU24" s="64"/>
      <c r="CV24" s="64"/>
      <c r="CW24" s="64"/>
      <c r="CX24" s="451"/>
      <c r="CY24" s="64"/>
      <c r="CZ24" s="450"/>
      <c r="DA24" s="64"/>
      <c r="DB24" s="64"/>
      <c r="DC24" s="64"/>
      <c r="DD24" s="64"/>
      <c r="DE24" s="537"/>
      <c r="DF24" s="537"/>
      <c r="DG24" s="537"/>
      <c r="DH24" s="537"/>
      <c r="DI24" s="287"/>
    </row>
    <row r="25" spans="1:113" ht="15" customHeight="1">
      <c r="A25" s="439"/>
      <c r="B25" s="440"/>
      <c r="C25" s="64"/>
      <c r="D25" s="450"/>
      <c r="E25" s="64"/>
      <c r="F25" s="64"/>
      <c r="G25" s="64"/>
      <c r="H25" s="451"/>
      <c r="I25" s="64"/>
      <c r="J25" s="450"/>
      <c r="K25" s="64"/>
      <c r="L25" s="64"/>
      <c r="M25" s="64"/>
      <c r="N25" s="451"/>
      <c r="O25" s="64"/>
      <c r="P25" s="450"/>
      <c r="Q25" s="64"/>
      <c r="R25" s="64"/>
      <c r="S25" s="64"/>
      <c r="T25" s="64"/>
      <c r="U25" s="64"/>
      <c r="V25" s="451"/>
      <c r="W25" s="64"/>
      <c r="X25" s="450"/>
      <c r="Y25" s="64"/>
      <c r="Z25" s="64"/>
      <c r="AA25" s="64"/>
      <c r="AB25" s="64"/>
      <c r="AC25" s="64"/>
      <c r="AD25" s="451"/>
      <c r="AE25" s="64"/>
      <c r="AF25" s="450"/>
      <c r="AG25" s="64"/>
      <c r="AH25" s="64"/>
      <c r="AI25" s="64"/>
      <c r="AJ25" s="64"/>
      <c r="AK25" s="64"/>
      <c r="AL25" s="451"/>
      <c r="AM25" s="64"/>
      <c r="AN25" s="450"/>
      <c r="AO25" s="64"/>
      <c r="AP25" s="64"/>
      <c r="AQ25" s="64"/>
      <c r="AR25" s="64"/>
      <c r="AS25" s="64"/>
      <c r="AT25" s="451"/>
      <c r="AU25" s="64"/>
      <c r="AV25" s="450"/>
      <c r="AW25" s="64"/>
      <c r="AX25" s="64"/>
      <c r="AY25" s="64"/>
      <c r="AZ25" s="64"/>
      <c r="BA25" s="64"/>
      <c r="BB25" s="451"/>
      <c r="BC25" s="64"/>
      <c r="BD25" s="450"/>
      <c r="BE25" s="64"/>
      <c r="BF25" s="64"/>
      <c r="BG25" s="64"/>
      <c r="BH25" s="64"/>
      <c r="BI25" s="64"/>
      <c r="BJ25" s="451"/>
      <c r="BK25" s="64"/>
      <c r="BL25" s="450"/>
      <c r="BM25" s="64"/>
      <c r="BN25" s="64"/>
      <c r="BO25" s="64"/>
      <c r="BP25" s="64"/>
      <c r="BQ25" s="64"/>
      <c r="BR25" s="451"/>
      <c r="BS25" s="64"/>
      <c r="BT25" s="450"/>
      <c r="BU25" s="64"/>
      <c r="BV25" s="64"/>
      <c r="BW25" s="64"/>
      <c r="BX25" s="64"/>
      <c r="BY25" s="64"/>
      <c r="BZ25" s="451"/>
      <c r="CA25" s="64"/>
      <c r="CB25" s="450"/>
      <c r="CC25" s="64"/>
      <c r="CD25" s="64"/>
      <c r="CE25" s="64"/>
      <c r="CF25" s="64"/>
      <c r="CG25" s="64"/>
      <c r="CH25" s="451"/>
      <c r="CI25" s="64"/>
      <c r="CJ25" s="450"/>
      <c r="CK25" s="64"/>
      <c r="CL25" s="64"/>
      <c r="CM25" s="64"/>
      <c r="CN25" s="64"/>
      <c r="CO25" s="64"/>
      <c r="CP25" s="451"/>
      <c r="CQ25" s="64"/>
      <c r="CR25" s="450"/>
      <c r="CS25" s="64"/>
      <c r="CT25" s="64"/>
      <c r="CU25" s="64"/>
      <c r="CV25" s="64"/>
      <c r="CW25" s="64"/>
      <c r="CX25" s="451"/>
      <c r="CY25" s="64"/>
      <c r="CZ25" s="450"/>
      <c r="DA25" s="64"/>
      <c r="DB25" s="64"/>
      <c r="DC25" s="64"/>
      <c r="DD25" s="64"/>
      <c r="DE25" s="537"/>
      <c r="DF25" s="537"/>
      <c r="DG25" s="537"/>
      <c r="DH25" s="537"/>
      <c r="DI25" s="287"/>
    </row>
    <row r="26" spans="1:113" s="17" customFormat="1" ht="15" customHeight="1">
      <c r="A26" s="441" t="s">
        <v>418</v>
      </c>
      <c r="B26" s="442"/>
      <c r="C26" s="63"/>
      <c r="D26" s="452"/>
      <c r="E26" s="63"/>
      <c r="F26" s="63"/>
      <c r="G26" s="63"/>
      <c r="H26" s="453"/>
      <c r="I26" s="63"/>
      <c r="J26" s="452"/>
      <c r="K26" s="63"/>
      <c r="L26" s="63"/>
      <c r="M26" s="63"/>
      <c r="N26" s="453"/>
      <c r="O26" s="63"/>
      <c r="P26" s="452"/>
      <c r="Q26" s="63"/>
      <c r="R26" s="63"/>
      <c r="S26" s="63"/>
      <c r="T26" s="63"/>
      <c r="U26" s="63"/>
      <c r="V26" s="453"/>
      <c r="W26" s="63"/>
      <c r="X26" s="452"/>
      <c r="Y26" s="63"/>
      <c r="Z26" s="63"/>
      <c r="AA26" s="63"/>
      <c r="AB26" s="63"/>
      <c r="AC26" s="63"/>
      <c r="AD26" s="453"/>
      <c r="AE26" s="63"/>
      <c r="AF26" s="452"/>
      <c r="AG26" s="63"/>
      <c r="AH26" s="63"/>
      <c r="AI26" s="63"/>
      <c r="AJ26" s="63"/>
      <c r="AK26" s="63"/>
      <c r="AL26" s="453"/>
      <c r="AM26" s="63"/>
      <c r="AN26" s="452"/>
      <c r="AO26" s="63"/>
      <c r="AP26" s="63"/>
      <c r="AQ26" s="63"/>
      <c r="AR26" s="63"/>
      <c r="AS26" s="63"/>
      <c r="AT26" s="453"/>
      <c r="AU26" s="63"/>
      <c r="AV26" s="452"/>
      <c r="AW26" s="63"/>
      <c r="AX26" s="63"/>
      <c r="AY26" s="63"/>
      <c r="AZ26" s="63"/>
      <c r="BA26" s="63"/>
      <c r="BB26" s="453"/>
      <c r="BC26" s="63"/>
      <c r="BD26" s="452"/>
      <c r="BE26" s="63"/>
      <c r="BF26" s="63"/>
      <c r="BG26" s="63"/>
      <c r="BH26" s="63"/>
      <c r="BI26" s="63"/>
      <c r="BJ26" s="453"/>
      <c r="BK26" s="63"/>
      <c r="BL26" s="452"/>
      <c r="BM26" s="63"/>
      <c r="BN26" s="63"/>
      <c r="BO26" s="63"/>
      <c r="BP26" s="63"/>
      <c r="BQ26" s="63"/>
      <c r="BR26" s="453"/>
      <c r="BS26" s="63"/>
      <c r="BT26" s="452"/>
      <c r="BU26" s="63"/>
      <c r="BV26" s="63"/>
      <c r="BW26" s="63"/>
      <c r="BX26" s="63"/>
      <c r="BY26" s="63"/>
      <c r="BZ26" s="453"/>
      <c r="CA26" s="63"/>
      <c r="CB26" s="452"/>
      <c r="CC26" s="63"/>
      <c r="CD26" s="63"/>
      <c r="CE26" s="63"/>
      <c r="CF26" s="63"/>
      <c r="CG26" s="63"/>
      <c r="CH26" s="453"/>
      <c r="CI26" s="63"/>
      <c r="CJ26" s="452"/>
      <c r="CK26" s="63"/>
      <c r="CL26" s="63"/>
      <c r="CM26" s="63"/>
      <c r="CN26" s="63"/>
      <c r="CO26" s="63"/>
      <c r="CP26" s="453"/>
      <c r="CQ26" s="63"/>
      <c r="CR26" s="452"/>
      <c r="CS26" s="63"/>
      <c r="CT26" s="63"/>
      <c r="CU26" s="63"/>
      <c r="CV26" s="63"/>
      <c r="CW26" s="63"/>
      <c r="CX26" s="453"/>
      <c r="CY26" s="63"/>
      <c r="CZ26" s="452"/>
      <c r="DA26" s="63"/>
      <c r="DB26" s="63"/>
      <c r="DC26" s="63"/>
      <c r="DD26" s="63"/>
      <c r="DE26" s="538"/>
      <c r="DF26" s="538"/>
      <c r="DG26" s="538"/>
      <c r="DH26" s="538"/>
      <c r="DI26" s="290"/>
    </row>
    <row r="27" spans="1:113" s="141" customFormat="1" ht="16.5" customHeight="1">
      <c r="A27" s="443"/>
      <c r="B27" s="444" t="s">
        <v>104</v>
      </c>
      <c r="C27" s="140"/>
      <c r="D27" s="454"/>
      <c r="E27" s="139"/>
      <c r="F27" s="139"/>
      <c r="G27" s="139"/>
      <c r="H27" s="455"/>
      <c r="I27" s="140"/>
      <c r="J27" s="454"/>
      <c r="K27" s="139"/>
      <c r="L27" s="139"/>
      <c r="M27" s="139"/>
      <c r="N27" s="455"/>
      <c r="O27" s="140"/>
      <c r="P27" s="454"/>
      <c r="Q27" s="139"/>
      <c r="R27" s="139"/>
      <c r="S27" s="139"/>
      <c r="T27" s="139"/>
      <c r="U27" s="139"/>
      <c r="V27" s="455"/>
      <c r="W27" s="140"/>
      <c r="X27" s="454"/>
      <c r="Y27" s="139"/>
      <c r="Z27" s="139"/>
      <c r="AA27" s="139"/>
      <c r="AB27" s="139"/>
      <c r="AC27" s="139"/>
      <c r="AD27" s="455"/>
      <c r="AE27" s="140"/>
      <c r="AF27" s="454"/>
      <c r="AG27" s="139"/>
      <c r="AH27" s="139"/>
      <c r="AI27" s="139"/>
      <c r="AJ27" s="139"/>
      <c r="AK27" s="139"/>
      <c r="AL27" s="455"/>
      <c r="AM27" s="140"/>
      <c r="AN27" s="454"/>
      <c r="AO27" s="139"/>
      <c r="AP27" s="139"/>
      <c r="AQ27" s="139"/>
      <c r="AR27" s="139"/>
      <c r="AS27" s="139"/>
      <c r="AT27" s="455"/>
      <c r="AU27" s="140"/>
      <c r="AV27" s="454"/>
      <c r="AW27" s="139"/>
      <c r="AX27" s="139"/>
      <c r="AY27" s="139"/>
      <c r="AZ27" s="139"/>
      <c r="BA27" s="139"/>
      <c r="BB27" s="455"/>
      <c r="BC27" s="140"/>
      <c r="BD27" s="454"/>
      <c r="BE27" s="139"/>
      <c r="BF27" s="139"/>
      <c r="BG27" s="139"/>
      <c r="BH27" s="139"/>
      <c r="BI27" s="139"/>
      <c r="BJ27" s="455"/>
      <c r="BK27" s="140"/>
      <c r="BL27" s="454"/>
      <c r="BM27" s="139"/>
      <c r="BN27" s="139"/>
      <c r="BO27" s="139"/>
      <c r="BP27" s="139"/>
      <c r="BQ27" s="139"/>
      <c r="BR27" s="455"/>
      <c r="BS27" s="140"/>
      <c r="BT27" s="454"/>
      <c r="BU27" s="139"/>
      <c r="BV27" s="139"/>
      <c r="BW27" s="139"/>
      <c r="BX27" s="139"/>
      <c r="BY27" s="139"/>
      <c r="BZ27" s="455"/>
      <c r="CA27" s="140"/>
      <c r="CB27" s="454"/>
      <c r="CC27" s="139"/>
      <c r="CD27" s="139"/>
      <c r="CE27" s="139"/>
      <c r="CF27" s="139"/>
      <c r="CG27" s="139"/>
      <c r="CH27" s="455"/>
      <c r="CI27" s="140"/>
      <c r="CJ27" s="454"/>
      <c r="CK27" s="139"/>
      <c r="CL27" s="139"/>
      <c r="CM27" s="139"/>
      <c r="CN27" s="139"/>
      <c r="CO27" s="139"/>
      <c r="CP27" s="455"/>
      <c r="CQ27" s="140"/>
      <c r="CR27" s="454"/>
      <c r="CS27" s="139"/>
      <c r="CT27" s="139"/>
      <c r="CU27" s="139"/>
      <c r="CV27" s="139"/>
      <c r="CW27" s="139"/>
      <c r="CX27" s="455"/>
      <c r="CY27" s="140"/>
      <c r="CZ27" s="454"/>
      <c r="DA27" s="139"/>
      <c r="DB27" s="139"/>
      <c r="DC27" s="139"/>
      <c r="DD27" s="139"/>
      <c r="DE27" s="139"/>
      <c r="DF27" s="139"/>
      <c r="DG27" s="139"/>
      <c r="DH27" s="139"/>
      <c r="DI27" s="625"/>
    </row>
    <row r="28" spans="1:113" ht="5.25" customHeight="1">
      <c r="A28" s="439"/>
      <c r="B28" s="440"/>
      <c r="C28" s="64"/>
      <c r="D28" s="450"/>
      <c r="E28" s="64"/>
      <c r="F28" s="64"/>
      <c r="G28" s="64"/>
      <c r="H28" s="451"/>
      <c r="I28" s="64"/>
      <c r="J28" s="450"/>
      <c r="K28" s="64"/>
      <c r="L28" s="64"/>
      <c r="M28" s="64"/>
      <c r="N28" s="451"/>
      <c r="O28" s="64"/>
      <c r="P28" s="450"/>
      <c r="Q28" s="64"/>
      <c r="R28" s="64"/>
      <c r="S28" s="64"/>
      <c r="T28" s="64"/>
      <c r="U28" s="64"/>
      <c r="V28" s="451"/>
      <c r="W28" s="64"/>
      <c r="X28" s="450"/>
      <c r="Y28" s="64"/>
      <c r="Z28" s="64"/>
      <c r="AA28" s="64"/>
      <c r="AB28" s="64"/>
      <c r="AC28" s="64"/>
      <c r="AD28" s="451"/>
      <c r="AE28" s="64"/>
      <c r="AF28" s="450"/>
      <c r="AG28" s="64"/>
      <c r="AH28" s="64"/>
      <c r="AI28" s="64"/>
      <c r="AJ28" s="64"/>
      <c r="AK28" s="64"/>
      <c r="AL28" s="451"/>
      <c r="AM28" s="64"/>
      <c r="AN28" s="450"/>
      <c r="AO28" s="64"/>
      <c r="AP28" s="64"/>
      <c r="AQ28" s="64"/>
      <c r="AR28" s="64"/>
      <c r="AS28" s="64"/>
      <c r="AT28" s="451"/>
      <c r="AU28" s="64"/>
      <c r="AV28" s="450"/>
      <c r="AW28" s="64"/>
      <c r="AX28" s="64"/>
      <c r="AY28" s="64"/>
      <c r="AZ28" s="64"/>
      <c r="BA28" s="64"/>
      <c r="BB28" s="451"/>
      <c r="BC28" s="64"/>
      <c r="BD28" s="450"/>
      <c r="BE28" s="64"/>
      <c r="BF28" s="64"/>
      <c r="BG28" s="64"/>
      <c r="BH28" s="64"/>
      <c r="BI28" s="64"/>
      <c r="BJ28" s="451"/>
      <c r="BK28" s="64"/>
      <c r="BL28" s="450"/>
      <c r="BM28" s="64"/>
      <c r="BN28" s="64"/>
      <c r="BO28" s="64"/>
      <c r="BP28" s="64"/>
      <c r="BQ28" s="64"/>
      <c r="BR28" s="451"/>
      <c r="BS28" s="64"/>
      <c r="BT28" s="450"/>
      <c r="BU28" s="64"/>
      <c r="BV28" s="64"/>
      <c r="BW28" s="64"/>
      <c r="BX28" s="64"/>
      <c r="BY28" s="64"/>
      <c r="BZ28" s="451"/>
      <c r="CA28" s="64"/>
      <c r="CB28" s="450"/>
      <c r="CC28" s="64"/>
      <c r="CD28" s="64"/>
      <c r="CE28" s="64"/>
      <c r="CF28" s="64"/>
      <c r="CG28" s="64"/>
      <c r="CH28" s="451"/>
      <c r="CI28" s="64"/>
      <c r="CJ28" s="450"/>
      <c r="CK28" s="64"/>
      <c r="CL28" s="64"/>
      <c r="CM28" s="64"/>
      <c r="CN28" s="64"/>
      <c r="CO28" s="64"/>
      <c r="CP28" s="451"/>
      <c r="CQ28" s="64"/>
      <c r="CR28" s="450"/>
      <c r="CS28" s="64"/>
      <c r="CT28" s="64"/>
      <c r="CU28" s="64"/>
      <c r="CV28" s="64"/>
      <c r="CW28" s="64"/>
      <c r="CX28" s="451"/>
      <c r="CY28" s="64"/>
      <c r="CZ28" s="450"/>
      <c r="DA28" s="64"/>
      <c r="DB28" s="64"/>
      <c r="DC28" s="64"/>
      <c r="DD28" s="64"/>
      <c r="DE28" s="537"/>
      <c r="DF28" s="537"/>
      <c r="DG28" s="537"/>
      <c r="DH28" s="537"/>
      <c r="DI28" s="287"/>
    </row>
    <row r="29" spans="1:113" ht="0.75" hidden="1" customHeight="1">
      <c r="A29" s="439"/>
      <c r="B29" s="440"/>
      <c r="C29" s="64"/>
      <c r="D29" s="450"/>
      <c r="E29" s="64"/>
      <c r="F29" s="64"/>
      <c r="G29" s="64"/>
      <c r="H29" s="451"/>
      <c r="I29" s="64"/>
      <c r="J29" s="450"/>
      <c r="K29" s="64"/>
      <c r="L29" s="64"/>
      <c r="M29" s="64"/>
      <c r="N29" s="451"/>
      <c r="O29" s="64"/>
      <c r="P29" s="450"/>
      <c r="Q29" s="64"/>
      <c r="R29" s="64"/>
      <c r="S29" s="64"/>
      <c r="T29" s="64"/>
      <c r="U29" s="64"/>
      <c r="V29" s="451"/>
      <c r="W29" s="64"/>
      <c r="X29" s="450"/>
      <c r="Y29" s="64"/>
      <c r="Z29" s="64"/>
      <c r="AA29" s="64"/>
      <c r="AB29" s="64"/>
      <c r="AC29" s="64"/>
      <c r="AD29" s="451"/>
      <c r="AE29" s="64"/>
      <c r="AF29" s="450"/>
      <c r="AG29" s="64"/>
      <c r="AH29" s="64"/>
      <c r="AI29" s="64"/>
      <c r="AJ29" s="64"/>
      <c r="AK29" s="64"/>
      <c r="AL29" s="451"/>
      <c r="AM29" s="64"/>
      <c r="AN29" s="450"/>
      <c r="AO29" s="64"/>
      <c r="AP29" s="64"/>
      <c r="AQ29" s="64"/>
      <c r="AR29" s="64"/>
      <c r="AS29" s="64"/>
      <c r="AT29" s="451"/>
      <c r="AU29" s="64"/>
      <c r="AV29" s="450"/>
      <c r="AW29" s="64"/>
      <c r="AX29" s="64"/>
      <c r="AY29" s="64"/>
      <c r="AZ29" s="64"/>
      <c r="BA29" s="64"/>
      <c r="BB29" s="451"/>
      <c r="BC29" s="64"/>
      <c r="BD29" s="450"/>
      <c r="BE29" s="64"/>
      <c r="BF29" s="64"/>
      <c r="BG29" s="64"/>
      <c r="BH29" s="64"/>
      <c r="BI29" s="64"/>
      <c r="BJ29" s="451"/>
      <c r="BK29" s="64"/>
      <c r="BL29" s="450"/>
      <c r="BM29" s="64"/>
      <c r="BN29" s="64"/>
      <c r="BO29" s="64"/>
      <c r="BP29" s="64"/>
      <c r="BQ29" s="64"/>
      <c r="BR29" s="451"/>
      <c r="BS29" s="64"/>
      <c r="BT29" s="450"/>
      <c r="BU29" s="64"/>
      <c r="BV29" s="64"/>
      <c r="BW29" s="64"/>
      <c r="BX29" s="64"/>
      <c r="BY29" s="64"/>
      <c r="BZ29" s="451"/>
      <c r="CA29" s="64"/>
      <c r="CB29" s="450"/>
      <c r="CC29" s="64"/>
      <c r="CD29" s="64"/>
      <c r="CE29" s="64"/>
      <c r="CF29" s="64"/>
      <c r="CG29" s="64"/>
      <c r="CH29" s="451"/>
      <c r="CI29" s="64"/>
      <c r="CJ29" s="450"/>
      <c r="CK29" s="64"/>
      <c r="CL29" s="64"/>
      <c r="CM29" s="64"/>
      <c r="CN29" s="64"/>
      <c r="CO29" s="64"/>
      <c r="CP29" s="451"/>
      <c r="CQ29" s="64"/>
      <c r="CR29" s="450"/>
      <c r="CS29" s="64"/>
      <c r="CT29" s="64"/>
      <c r="CU29" s="64"/>
      <c r="CV29" s="64"/>
      <c r="CW29" s="64"/>
      <c r="CX29" s="451"/>
      <c r="CY29" s="64"/>
      <c r="CZ29" s="450"/>
      <c r="DA29" s="64"/>
      <c r="DB29" s="64"/>
      <c r="DC29" s="64"/>
      <c r="DD29" s="64"/>
      <c r="DE29" s="537"/>
      <c r="DF29" s="537"/>
      <c r="DG29" s="537"/>
      <c r="DH29" s="537"/>
      <c r="DI29" s="287"/>
    </row>
    <row r="30" spans="1:113" ht="19.5" customHeight="1">
      <c r="A30" s="439"/>
      <c r="B30" s="440" t="s">
        <v>115</v>
      </c>
      <c r="C30" s="64"/>
      <c r="D30" s="268"/>
      <c r="E30" s="64"/>
      <c r="F30" s="64"/>
      <c r="G30" s="64"/>
      <c r="H30" s="451"/>
      <c r="I30" s="64"/>
      <c r="J30" s="450"/>
      <c r="K30" s="64"/>
      <c r="L30" s="64"/>
      <c r="M30" s="64"/>
      <c r="N30" s="451"/>
      <c r="O30" s="64"/>
      <c r="P30" s="450"/>
      <c r="Q30" s="64"/>
      <c r="R30" s="64"/>
      <c r="S30" s="64"/>
      <c r="T30" s="64"/>
      <c r="U30" s="64"/>
      <c r="V30" s="451"/>
      <c r="W30" s="64"/>
      <c r="X30" s="450"/>
      <c r="Y30" s="64"/>
      <c r="Z30" s="64"/>
      <c r="AA30" s="64"/>
      <c r="AB30" s="64"/>
      <c r="AC30" s="64"/>
      <c r="AD30" s="451"/>
      <c r="AE30" s="64"/>
      <c r="AF30" s="450"/>
      <c r="AG30" s="64"/>
      <c r="AH30" s="64"/>
      <c r="AI30" s="64"/>
      <c r="AJ30" s="64"/>
      <c r="AK30" s="64"/>
      <c r="AL30" s="451"/>
      <c r="AM30" s="64"/>
      <c r="AN30" s="450"/>
      <c r="AO30" s="64"/>
      <c r="AP30" s="64"/>
      <c r="AQ30" s="64"/>
      <c r="AR30" s="64"/>
      <c r="AS30" s="64"/>
      <c r="AT30" s="451"/>
      <c r="AU30" s="64"/>
      <c r="AV30" s="450"/>
      <c r="AW30" s="64"/>
      <c r="AX30" s="64"/>
      <c r="AY30" s="64"/>
      <c r="AZ30" s="64"/>
      <c r="BA30" s="64"/>
      <c r="BB30" s="451"/>
      <c r="BC30" s="64"/>
      <c r="BD30" s="450"/>
      <c r="BE30" s="64"/>
      <c r="BF30" s="64"/>
      <c r="BG30" s="64"/>
      <c r="BH30" s="64"/>
      <c r="BI30" s="64"/>
      <c r="BJ30" s="451"/>
      <c r="BK30" s="64"/>
      <c r="BL30" s="450"/>
      <c r="BM30" s="64"/>
      <c r="BN30" s="64"/>
      <c r="BO30" s="64"/>
      <c r="BP30" s="64"/>
      <c r="BQ30" s="64"/>
      <c r="BR30" s="451"/>
      <c r="BS30" s="64"/>
      <c r="BT30" s="450"/>
      <c r="BU30" s="64"/>
      <c r="BV30" s="64"/>
      <c r="BW30" s="64"/>
      <c r="BX30" s="64"/>
      <c r="BY30" s="64"/>
      <c r="BZ30" s="451"/>
      <c r="CA30" s="64"/>
      <c r="CB30" s="450"/>
      <c r="CC30" s="64"/>
      <c r="CD30" s="64"/>
      <c r="CE30" s="64"/>
      <c r="CF30" s="64"/>
      <c r="CG30" s="64"/>
      <c r="CH30" s="451"/>
      <c r="CI30" s="64"/>
      <c r="CJ30" s="450"/>
      <c r="CK30" s="64"/>
      <c r="CL30" s="64"/>
      <c r="CM30" s="64"/>
      <c r="CN30" s="64"/>
      <c r="CO30" s="64"/>
      <c r="CP30" s="451"/>
      <c r="CQ30" s="64"/>
      <c r="CR30" s="450"/>
      <c r="CS30" s="64"/>
      <c r="CT30" s="64"/>
      <c r="CU30" s="64"/>
      <c r="CV30" s="64"/>
      <c r="CW30" s="64"/>
      <c r="CX30" s="451"/>
      <c r="CY30" s="64"/>
      <c r="CZ30" s="450"/>
      <c r="DA30" s="64"/>
      <c r="DB30" s="64"/>
      <c r="DC30" s="64"/>
      <c r="DD30" s="64"/>
      <c r="DE30" s="537"/>
      <c r="DF30" s="537"/>
      <c r="DG30" s="537"/>
      <c r="DH30" s="537"/>
      <c r="DI30" s="287"/>
    </row>
    <row r="31" spans="1:113" ht="10.5" customHeight="1">
      <c r="A31" s="439"/>
      <c r="B31" s="440"/>
      <c r="C31" s="64"/>
      <c r="D31" s="450"/>
      <c r="E31" s="64"/>
      <c r="F31" s="64"/>
      <c r="G31" s="64"/>
      <c r="H31" s="451"/>
      <c r="I31" s="64"/>
      <c r="J31" s="450"/>
      <c r="K31" s="64"/>
      <c r="L31" s="64"/>
      <c r="M31" s="64"/>
      <c r="N31" s="451"/>
      <c r="O31" s="64"/>
      <c r="P31" s="450"/>
      <c r="Q31" s="64"/>
      <c r="R31" s="64"/>
      <c r="S31" s="64"/>
      <c r="T31" s="64"/>
      <c r="U31" s="64"/>
      <c r="V31" s="451"/>
      <c r="W31" s="64"/>
      <c r="X31" s="450"/>
      <c r="Y31" s="64"/>
      <c r="Z31" s="64"/>
      <c r="AA31" s="64"/>
      <c r="AB31" s="64"/>
      <c r="AC31" s="64"/>
      <c r="AD31" s="451"/>
      <c r="AE31" s="64"/>
      <c r="AF31" s="450"/>
      <c r="AG31" s="64"/>
      <c r="AH31" s="64"/>
      <c r="AI31" s="64"/>
      <c r="AJ31" s="64"/>
      <c r="AK31" s="64"/>
      <c r="AL31" s="451"/>
      <c r="AM31" s="64"/>
      <c r="AN31" s="450"/>
      <c r="AO31" s="64"/>
      <c r="AP31" s="64"/>
      <c r="AQ31" s="64"/>
      <c r="AR31" s="64"/>
      <c r="AS31" s="64"/>
      <c r="AT31" s="451"/>
      <c r="AU31" s="64"/>
      <c r="AV31" s="450"/>
      <c r="AW31" s="64"/>
      <c r="AX31" s="64"/>
      <c r="AY31" s="64"/>
      <c r="AZ31" s="64"/>
      <c r="BA31" s="64"/>
      <c r="BB31" s="451"/>
      <c r="BC31" s="64"/>
      <c r="BD31" s="450"/>
      <c r="BE31" s="64"/>
      <c r="BF31" s="64"/>
      <c r="BG31" s="64"/>
      <c r="BH31" s="64"/>
      <c r="BI31" s="64"/>
      <c r="BJ31" s="451"/>
      <c r="BK31" s="64"/>
      <c r="BL31" s="450"/>
      <c r="BM31" s="64"/>
      <c r="BN31" s="64"/>
      <c r="BO31" s="64"/>
      <c r="BP31" s="64"/>
      <c r="BQ31" s="64"/>
      <c r="BR31" s="451"/>
      <c r="BS31" s="64"/>
      <c r="BT31" s="450"/>
      <c r="BU31" s="64"/>
      <c r="BV31" s="64"/>
      <c r="BW31" s="64"/>
      <c r="BX31" s="64"/>
      <c r="BY31" s="64"/>
      <c r="BZ31" s="451"/>
      <c r="CA31" s="64"/>
      <c r="CB31" s="450"/>
      <c r="CC31" s="64"/>
      <c r="CD31" s="64"/>
      <c r="CE31" s="64"/>
      <c r="CF31" s="64"/>
      <c r="CG31" s="64"/>
      <c r="CH31" s="451"/>
      <c r="CI31" s="64"/>
      <c r="CJ31" s="450"/>
      <c r="CK31" s="64"/>
      <c r="CL31" s="64"/>
      <c r="CM31" s="64"/>
      <c r="CN31" s="64"/>
      <c r="CO31" s="64"/>
      <c r="CP31" s="451"/>
      <c r="CQ31" s="64"/>
      <c r="CR31" s="450"/>
      <c r="CS31" s="64"/>
      <c r="CT31" s="64"/>
      <c r="CU31" s="64"/>
      <c r="CV31" s="64"/>
      <c r="CW31" s="64"/>
      <c r="CX31" s="451"/>
      <c r="CY31" s="64"/>
      <c r="CZ31" s="450"/>
      <c r="DA31" s="64"/>
      <c r="DB31" s="64"/>
      <c r="DC31" s="64"/>
      <c r="DD31" s="64"/>
      <c r="DE31" s="537"/>
      <c r="DF31" s="537"/>
      <c r="DG31" s="537"/>
      <c r="DH31" s="537"/>
      <c r="DI31" s="287"/>
    </row>
    <row r="32" spans="1:113" s="17" customFormat="1" ht="14.25" customHeight="1">
      <c r="A32" s="441" t="s">
        <v>419</v>
      </c>
      <c r="B32" s="442"/>
      <c r="C32" s="63"/>
      <c r="D32" s="452"/>
      <c r="E32" s="63"/>
      <c r="F32" s="63"/>
      <c r="G32" s="63"/>
      <c r="H32" s="453"/>
      <c r="I32" s="63"/>
      <c r="J32" s="452"/>
      <c r="K32" s="63"/>
      <c r="L32" s="63"/>
      <c r="M32" s="63"/>
      <c r="N32" s="453"/>
      <c r="O32" s="63"/>
      <c r="P32" s="452"/>
      <c r="Q32" s="63"/>
      <c r="R32" s="63"/>
      <c r="S32" s="63"/>
      <c r="T32" s="63"/>
      <c r="U32" s="63"/>
      <c r="V32" s="453"/>
      <c r="W32" s="63"/>
      <c r="X32" s="452"/>
      <c r="Y32" s="63"/>
      <c r="Z32" s="63"/>
      <c r="AA32" s="63"/>
      <c r="AB32" s="63"/>
      <c r="AC32" s="63"/>
      <c r="AD32" s="453"/>
      <c r="AE32" s="63"/>
      <c r="AF32" s="452"/>
      <c r="AG32" s="63"/>
      <c r="AH32" s="63"/>
      <c r="AI32" s="63"/>
      <c r="AJ32" s="63"/>
      <c r="AK32" s="63"/>
      <c r="AL32" s="453"/>
      <c r="AM32" s="63"/>
      <c r="AN32" s="452"/>
      <c r="AO32" s="63"/>
      <c r="AP32" s="63"/>
      <c r="AQ32" s="63"/>
      <c r="AR32" s="63"/>
      <c r="AS32" s="63"/>
      <c r="AT32" s="453"/>
      <c r="AU32" s="63"/>
      <c r="AV32" s="452"/>
      <c r="AW32" s="63"/>
      <c r="AX32" s="63"/>
      <c r="AY32" s="63"/>
      <c r="AZ32" s="63"/>
      <c r="BA32" s="63"/>
      <c r="BB32" s="453"/>
      <c r="BC32" s="63"/>
      <c r="BD32" s="452"/>
      <c r="BE32" s="63"/>
      <c r="BF32" s="63"/>
      <c r="BG32" s="63"/>
      <c r="BH32" s="63"/>
      <c r="BI32" s="63"/>
      <c r="BJ32" s="453"/>
      <c r="BK32" s="63"/>
      <c r="BL32" s="452"/>
      <c r="BM32" s="63"/>
      <c r="BN32" s="63"/>
      <c r="BO32" s="63"/>
      <c r="BP32" s="63"/>
      <c r="BQ32" s="63"/>
      <c r="BR32" s="453"/>
      <c r="BS32" s="63"/>
      <c r="BT32" s="452"/>
      <c r="BU32" s="63"/>
      <c r="BV32" s="63"/>
      <c r="BW32" s="63"/>
      <c r="BX32" s="63"/>
      <c r="BY32" s="63"/>
      <c r="BZ32" s="453"/>
      <c r="CA32" s="63"/>
      <c r="CB32" s="452"/>
      <c r="CC32" s="63"/>
      <c r="CD32" s="63"/>
      <c r="CE32" s="63"/>
      <c r="CF32" s="63"/>
      <c r="CG32" s="63"/>
      <c r="CH32" s="453"/>
      <c r="CI32" s="63"/>
      <c r="CJ32" s="452"/>
      <c r="CK32" s="63"/>
      <c r="CL32" s="63"/>
      <c r="CM32" s="63"/>
      <c r="CN32" s="63"/>
      <c r="CO32" s="63"/>
      <c r="CP32" s="453"/>
      <c r="CQ32" s="63"/>
      <c r="CR32" s="452"/>
      <c r="CS32" s="63"/>
      <c r="CT32" s="63"/>
      <c r="CU32" s="63"/>
      <c r="CV32" s="63"/>
      <c r="CW32" s="63"/>
      <c r="CX32" s="453"/>
      <c r="CY32" s="63"/>
      <c r="CZ32" s="452"/>
      <c r="DA32" s="63"/>
      <c r="DB32" s="63"/>
      <c r="DC32" s="63"/>
      <c r="DD32" s="63"/>
      <c r="DE32" s="538"/>
      <c r="DF32" s="538"/>
      <c r="DG32" s="538"/>
      <c r="DH32" s="538"/>
      <c r="DI32" s="290"/>
    </row>
    <row r="33" spans="1:113" ht="15.75" customHeight="1">
      <c r="A33" s="441" t="s">
        <v>118</v>
      </c>
      <c r="B33" s="440"/>
      <c r="C33" s="64"/>
      <c r="D33" s="450"/>
      <c r="E33" s="64"/>
      <c r="F33" s="64"/>
      <c r="G33" s="64"/>
      <c r="H33" s="451"/>
      <c r="I33" s="64"/>
      <c r="J33" s="450"/>
      <c r="K33" s="64"/>
      <c r="L33" s="64"/>
      <c r="M33" s="64"/>
      <c r="N33" s="451"/>
      <c r="O33" s="64"/>
      <c r="P33" s="450"/>
      <c r="Q33" s="64"/>
      <c r="R33" s="64"/>
      <c r="S33" s="64"/>
      <c r="T33" s="64"/>
      <c r="U33" s="64"/>
      <c r="V33" s="451"/>
      <c r="W33" s="64"/>
      <c r="X33" s="450"/>
      <c r="Y33" s="64"/>
      <c r="Z33" s="64"/>
      <c r="AA33" s="64"/>
      <c r="AB33" s="64"/>
      <c r="AC33" s="64"/>
      <c r="AD33" s="451"/>
      <c r="AE33" s="64"/>
      <c r="AF33" s="450"/>
      <c r="AG33" s="64"/>
      <c r="AH33" s="64"/>
      <c r="AI33" s="64"/>
      <c r="AJ33" s="64"/>
      <c r="AK33" s="64"/>
      <c r="AL33" s="451"/>
      <c r="AM33" s="64"/>
      <c r="AN33" s="450"/>
      <c r="AO33" s="64"/>
      <c r="AP33" s="64"/>
      <c r="AQ33" s="64"/>
      <c r="AR33" s="64"/>
      <c r="AS33" s="64"/>
      <c r="AT33" s="451"/>
      <c r="AU33" s="64"/>
      <c r="AV33" s="450"/>
      <c r="AW33" s="64"/>
      <c r="AX33" s="64"/>
      <c r="AY33" s="64"/>
      <c r="AZ33" s="64"/>
      <c r="BA33" s="64"/>
      <c r="BB33" s="451"/>
      <c r="BC33" s="64"/>
      <c r="BD33" s="450"/>
      <c r="BE33" s="64"/>
      <c r="BF33" s="64"/>
      <c r="BG33" s="64"/>
      <c r="BH33" s="64"/>
      <c r="BI33" s="64"/>
      <c r="BJ33" s="451"/>
      <c r="BK33" s="64"/>
      <c r="BL33" s="450"/>
      <c r="BM33" s="64"/>
      <c r="BN33" s="64"/>
      <c r="BO33" s="64"/>
      <c r="BP33" s="64"/>
      <c r="BQ33" s="64"/>
      <c r="BR33" s="451"/>
      <c r="BS33" s="64"/>
      <c r="BT33" s="450"/>
      <c r="BU33" s="64"/>
      <c r="BV33" s="64"/>
      <c r="BW33" s="64"/>
      <c r="BX33" s="64"/>
      <c r="BY33" s="64"/>
      <c r="BZ33" s="451"/>
      <c r="CA33" s="64"/>
      <c r="CB33" s="450"/>
      <c r="CC33" s="64"/>
      <c r="CD33" s="64"/>
      <c r="CE33" s="64"/>
      <c r="CF33" s="64"/>
      <c r="CG33" s="64"/>
      <c r="CH33" s="451"/>
      <c r="CI33" s="64"/>
      <c r="CJ33" s="450"/>
      <c r="CK33" s="64"/>
      <c r="CL33" s="64"/>
      <c r="CM33" s="64"/>
      <c r="CN33" s="64"/>
      <c r="CO33" s="64"/>
      <c r="CP33" s="451"/>
      <c r="CQ33" s="64"/>
      <c r="CR33" s="450"/>
      <c r="CS33" s="64"/>
      <c r="CT33" s="64"/>
      <c r="CU33" s="64"/>
      <c r="CV33" s="64"/>
      <c r="CW33" s="64"/>
      <c r="CX33" s="451"/>
      <c r="CY33" s="64"/>
      <c r="CZ33" s="450"/>
      <c r="DA33" s="64"/>
      <c r="DB33" s="64"/>
      <c r="DC33" s="64"/>
      <c r="DD33" s="64"/>
      <c r="DE33" s="537"/>
      <c r="DF33" s="537"/>
      <c r="DG33" s="537"/>
      <c r="DH33" s="537"/>
      <c r="DI33" s="287"/>
    </row>
    <row r="34" spans="1:113" ht="6" customHeight="1">
      <c r="A34" s="439"/>
      <c r="B34" s="440"/>
      <c r="C34" s="64"/>
      <c r="D34" s="450"/>
      <c r="E34" s="64"/>
      <c r="F34" s="64"/>
      <c r="G34" s="64"/>
      <c r="H34" s="451"/>
      <c r="I34" s="64"/>
      <c r="J34" s="450"/>
      <c r="K34" s="64"/>
      <c r="L34" s="64"/>
      <c r="M34" s="64"/>
      <c r="N34" s="451"/>
      <c r="O34" s="64"/>
      <c r="P34" s="450"/>
      <c r="Q34" s="64"/>
      <c r="R34" s="64"/>
      <c r="S34" s="64"/>
      <c r="T34" s="64"/>
      <c r="U34" s="64"/>
      <c r="V34" s="451"/>
      <c r="W34" s="64"/>
      <c r="X34" s="450"/>
      <c r="Y34" s="64"/>
      <c r="Z34" s="64"/>
      <c r="AA34" s="64"/>
      <c r="AB34" s="64"/>
      <c r="AC34" s="64"/>
      <c r="AD34" s="451"/>
      <c r="AE34" s="64"/>
      <c r="AF34" s="450"/>
      <c r="AG34" s="64"/>
      <c r="AH34" s="64"/>
      <c r="AI34" s="64"/>
      <c r="AJ34" s="64"/>
      <c r="AK34" s="64"/>
      <c r="AL34" s="451"/>
      <c r="AM34" s="64"/>
      <c r="AN34" s="450"/>
      <c r="AO34" s="64"/>
      <c r="AP34" s="64"/>
      <c r="AQ34" s="64"/>
      <c r="AR34" s="64"/>
      <c r="AS34" s="64"/>
      <c r="AT34" s="451"/>
      <c r="AU34" s="64"/>
      <c r="AV34" s="450"/>
      <c r="AW34" s="64"/>
      <c r="AX34" s="64"/>
      <c r="AY34" s="64"/>
      <c r="AZ34" s="64"/>
      <c r="BA34" s="64"/>
      <c r="BB34" s="451"/>
      <c r="BC34" s="64"/>
      <c r="BD34" s="450"/>
      <c r="BE34" s="64"/>
      <c r="BF34" s="64"/>
      <c r="BG34" s="64"/>
      <c r="BH34" s="64"/>
      <c r="BI34" s="64"/>
      <c r="BJ34" s="451"/>
      <c r="BK34" s="64"/>
      <c r="BL34" s="450"/>
      <c r="BM34" s="64"/>
      <c r="BN34" s="64"/>
      <c r="BO34" s="64"/>
      <c r="BP34" s="64"/>
      <c r="BQ34" s="64"/>
      <c r="BR34" s="451"/>
      <c r="BS34" s="64"/>
      <c r="BT34" s="450"/>
      <c r="BU34" s="64"/>
      <c r="BV34" s="64"/>
      <c r="BW34" s="64"/>
      <c r="BX34" s="64"/>
      <c r="BY34" s="64"/>
      <c r="BZ34" s="451"/>
      <c r="CA34" s="64"/>
      <c r="CB34" s="450"/>
      <c r="CC34" s="64"/>
      <c r="CD34" s="64"/>
      <c r="CE34" s="64"/>
      <c r="CF34" s="64"/>
      <c r="CG34" s="64"/>
      <c r="CH34" s="451"/>
      <c r="CI34" s="64"/>
      <c r="CJ34" s="450"/>
      <c r="CK34" s="64"/>
      <c r="CL34" s="64"/>
      <c r="CM34" s="64"/>
      <c r="CN34" s="64"/>
      <c r="CO34" s="64"/>
      <c r="CP34" s="451"/>
      <c r="CQ34" s="64"/>
      <c r="CR34" s="450"/>
      <c r="CS34" s="64"/>
      <c r="CT34" s="64"/>
      <c r="CU34" s="64"/>
      <c r="CV34" s="64"/>
      <c r="CW34" s="64"/>
      <c r="CX34" s="451"/>
      <c r="CY34" s="64"/>
      <c r="CZ34" s="450"/>
      <c r="DA34" s="64"/>
      <c r="DB34" s="64"/>
      <c r="DC34" s="64"/>
      <c r="DD34" s="64"/>
      <c r="DE34" s="537"/>
      <c r="DF34" s="537"/>
      <c r="DG34" s="537"/>
      <c r="DH34" s="537"/>
      <c r="DI34" s="287"/>
    </row>
    <row r="35" spans="1:113" s="17" customFormat="1" ht="15">
      <c r="A35" s="441" t="s">
        <v>120</v>
      </c>
      <c r="B35" s="442"/>
      <c r="C35" s="63"/>
      <c r="D35" s="452"/>
      <c r="E35" s="63"/>
      <c r="F35" s="63"/>
      <c r="G35" s="63"/>
      <c r="H35" s="453"/>
      <c r="I35" s="63"/>
      <c r="J35" s="452"/>
      <c r="K35" s="63"/>
      <c r="L35" s="63"/>
      <c r="M35" s="63"/>
      <c r="N35" s="453"/>
      <c r="O35" s="63"/>
      <c r="P35" s="452"/>
      <c r="Q35" s="63"/>
      <c r="R35" s="63"/>
      <c r="S35" s="63"/>
      <c r="T35" s="63"/>
      <c r="U35" s="63"/>
      <c r="V35" s="453"/>
      <c r="W35" s="63"/>
      <c r="X35" s="452"/>
      <c r="Y35" s="63"/>
      <c r="Z35" s="63"/>
      <c r="AA35" s="63"/>
      <c r="AB35" s="63"/>
      <c r="AC35" s="63"/>
      <c r="AD35" s="453"/>
      <c r="AE35" s="63"/>
      <c r="AF35" s="452"/>
      <c r="AG35" s="63"/>
      <c r="AH35" s="63"/>
      <c r="AI35" s="63"/>
      <c r="AJ35" s="63"/>
      <c r="AK35" s="63"/>
      <c r="AL35" s="453"/>
      <c r="AM35" s="63"/>
      <c r="AN35" s="452"/>
      <c r="AO35" s="63"/>
      <c r="AP35" s="63"/>
      <c r="AQ35" s="63"/>
      <c r="AR35" s="63"/>
      <c r="AS35" s="63"/>
      <c r="AT35" s="453"/>
      <c r="AU35" s="63"/>
      <c r="AV35" s="452"/>
      <c r="AW35" s="63"/>
      <c r="AX35" s="63"/>
      <c r="AY35" s="63"/>
      <c r="AZ35" s="63"/>
      <c r="BA35" s="63"/>
      <c r="BB35" s="453"/>
      <c r="BC35" s="63"/>
      <c r="BD35" s="452"/>
      <c r="BE35" s="63"/>
      <c r="BF35" s="63"/>
      <c r="BG35" s="63"/>
      <c r="BH35" s="63"/>
      <c r="BI35" s="63"/>
      <c r="BJ35" s="453"/>
      <c r="BK35" s="63"/>
      <c r="BL35" s="452"/>
      <c r="BM35" s="63"/>
      <c r="BN35" s="63"/>
      <c r="BO35" s="63"/>
      <c r="BP35" s="63"/>
      <c r="BQ35" s="63"/>
      <c r="BR35" s="453"/>
      <c r="BS35" s="63"/>
      <c r="BT35" s="452"/>
      <c r="BU35" s="63"/>
      <c r="BV35" s="63"/>
      <c r="BW35" s="63"/>
      <c r="BX35" s="63"/>
      <c r="BY35" s="63"/>
      <c r="BZ35" s="453"/>
      <c r="CA35" s="63"/>
      <c r="CB35" s="452"/>
      <c r="CC35" s="63"/>
      <c r="CD35" s="63"/>
      <c r="CE35" s="63"/>
      <c r="CF35" s="63"/>
      <c r="CG35" s="63"/>
      <c r="CH35" s="453"/>
      <c r="CI35" s="63"/>
      <c r="CJ35" s="452"/>
      <c r="CK35" s="63"/>
      <c r="CL35" s="63"/>
      <c r="CM35" s="63"/>
      <c r="CN35" s="63"/>
      <c r="CO35" s="63"/>
      <c r="CP35" s="453"/>
      <c r="CQ35" s="63"/>
      <c r="CR35" s="452"/>
      <c r="CS35" s="63"/>
      <c r="CT35" s="63"/>
      <c r="CU35" s="63"/>
      <c r="CV35" s="63"/>
      <c r="CW35" s="63"/>
      <c r="CX35" s="453"/>
      <c r="CY35" s="63"/>
      <c r="CZ35" s="452"/>
      <c r="DA35" s="63"/>
      <c r="DB35" s="63"/>
      <c r="DC35" s="63"/>
      <c r="DD35" s="63"/>
      <c r="DE35" s="538"/>
      <c r="DF35" s="538"/>
      <c r="DG35" s="538"/>
      <c r="DH35" s="538"/>
      <c r="DI35" s="290"/>
    </row>
    <row r="36" spans="1:113" s="141" customFormat="1" ht="16.5" customHeight="1">
      <c r="A36" s="445"/>
      <c r="B36" s="446" t="s">
        <v>104</v>
      </c>
      <c r="C36" s="140"/>
      <c r="D36" s="456"/>
      <c r="E36" s="457"/>
      <c r="F36" s="457"/>
      <c r="G36" s="457"/>
      <c r="H36" s="458"/>
      <c r="I36" s="140"/>
      <c r="J36" s="456"/>
      <c r="K36" s="457"/>
      <c r="L36" s="457"/>
      <c r="M36" s="457"/>
      <c r="N36" s="458"/>
      <c r="O36" s="140"/>
      <c r="P36" s="456"/>
      <c r="Q36" s="457"/>
      <c r="R36" s="457"/>
      <c r="S36" s="457"/>
      <c r="T36" s="457"/>
      <c r="U36" s="457"/>
      <c r="V36" s="458"/>
      <c r="W36" s="140"/>
      <c r="X36" s="456"/>
      <c r="Y36" s="457"/>
      <c r="Z36" s="457"/>
      <c r="AA36" s="457"/>
      <c r="AB36" s="457"/>
      <c r="AC36" s="457"/>
      <c r="AD36" s="458"/>
      <c r="AE36" s="140"/>
      <c r="AF36" s="456"/>
      <c r="AG36" s="457"/>
      <c r="AH36" s="457"/>
      <c r="AI36" s="457"/>
      <c r="AJ36" s="457"/>
      <c r="AK36" s="457"/>
      <c r="AL36" s="458"/>
      <c r="AM36" s="140"/>
      <c r="AN36" s="456"/>
      <c r="AO36" s="457"/>
      <c r="AP36" s="457"/>
      <c r="AQ36" s="457"/>
      <c r="AR36" s="457"/>
      <c r="AS36" s="457"/>
      <c r="AT36" s="458"/>
      <c r="AU36" s="140"/>
      <c r="AV36" s="456"/>
      <c r="AW36" s="457"/>
      <c r="AX36" s="457"/>
      <c r="AY36" s="457"/>
      <c r="AZ36" s="457"/>
      <c r="BA36" s="457"/>
      <c r="BB36" s="458"/>
      <c r="BC36" s="140"/>
      <c r="BD36" s="456"/>
      <c r="BE36" s="457"/>
      <c r="BF36" s="457"/>
      <c r="BG36" s="457"/>
      <c r="BH36" s="457"/>
      <c r="BI36" s="457"/>
      <c r="BJ36" s="458"/>
      <c r="BK36" s="140"/>
      <c r="BL36" s="456"/>
      <c r="BM36" s="457"/>
      <c r="BN36" s="457"/>
      <c r="BO36" s="457"/>
      <c r="BP36" s="457"/>
      <c r="BQ36" s="457"/>
      <c r="BR36" s="458"/>
      <c r="BS36" s="140"/>
      <c r="BT36" s="456"/>
      <c r="BU36" s="457"/>
      <c r="BV36" s="457"/>
      <c r="BW36" s="457"/>
      <c r="BX36" s="457"/>
      <c r="BY36" s="457"/>
      <c r="BZ36" s="458"/>
      <c r="CA36" s="140"/>
      <c r="CB36" s="456"/>
      <c r="CC36" s="457"/>
      <c r="CD36" s="457"/>
      <c r="CE36" s="457"/>
      <c r="CF36" s="457"/>
      <c r="CG36" s="457"/>
      <c r="CH36" s="458"/>
      <c r="CI36" s="140"/>
      <c r="CJ36" s="456"/>
      <c r="CK36" s="457"/>
      <c r="CL36" s="457"/>
      <c r="CM36" s="457"/>
      <c r="CN36" s="457"/>
      <c r="CO36" s="457"/>
      <c r="CP36" s="458"/>
      <c r="CQ36" s="140"/>
      <c r="CR36" s="456"/>
      <c r="CS36" s="457"/>
      <c r="CT36" s="457"/>
      <c r="CU36" s="457"/>
      <c r="CV36" s="457"/>
      <c r="CW36" s="457"/>
      <c r="CX36" s="458"/>
      <c r="CY36" s="140"/>
      <c r="CZ36" s="456"/>
      <c r="DA36" s="457"/>
      <c r="DB36" s="457"/>
      <c r="DC36" s="457"/>
      <c r="DD36" s="457"/>
      <c r="DE36" s="457"/>
      <c r="DF36" s="457"/>
      <c r="DG36" s="457"/>
      <c r="DH36" s="457"/>
      <c r="DI36" s="625"/>
    </row>
    <row r="37" spans="1:113" ht="12" customHeight="1">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row>
    <row r="38" spans="1:113">
      <c r="DD38" s="67"/>
    </row>
    <row r="39" spans="1:113">
      <c r="D39" s="33"/>
      <c r="E39" s="33"/>
      <c r="J39" s="33"/>
      <c r="K39" s="33"/>
      <c r="P39" s="33"/>
      <c r="Q39" s="33"/>
      <c r="R39" s="33"/>
      <c r="X39" s="33">
        <v>-1</v>
      </c>
      <c r="Y39" s="33"/>
      <c r="Z39" s="33"/>
      <c r="AF39" s="33"/>
      <c r="AG39" s="33"/>
      <c r="AH39" s="33"/>
      <c r="AN39" s="33"/>
      <c r="AO39" s="33"/>
      <c r="AP39" s="33"/>
      <c r="AV39" s="33"/>
      <c r="AW39" s="33"/>
      <c r="AX39" s="33"/>
      <c r="BD39" s="33"/>
      <c r="BE39" s="33"/>
      <c r="BF39" s="33"/>
      <c r="BL39" s="33"/>
      <c r="BM39" s="33"/>
      <c r="BN39" s="33"/>
      <c r="BT39" s="33"/>
      <c r="BU39" s="33"/>
      <c r="BV39" s="33"/>
      <c r="CB39" s="33"/>
      <c r="CC39" s="33"/>
      <c r="CD39" s="33"/>
      <c r="CJ39" s="33"/>
      <c r="CK39" s="33"/>
      <c r="CL39" s="33"/>
      <c r="CR39" s="33"/>
      <c r="CS39" s="33"/>
      <c r="CT39" s="33"/>
    </row>
    <row r="40" spans="1:113">
      <c r="D40" s="33"/>
      <c r="E40" s="33"/>
      <c r="J40" s="33"/>
      <c r="K40" s="33"/>
      <c r="P40" s="33"/>
      <c r="Q40" s="33"/>
      <c r="R40" s="33"/>
      <c r="X40" s="33"/>
      <c r="Y40" s="33"/>
      <c r="Z40" s="33"/>
      <c r="AF40" s="33"/>
      <c r="AG40" s="33"/>
      <c r="AH40" s="33"/>
      <c r="AN40" s="33"/>
      <c r="AO40" s="33"/>
      <c r="AP40" s="33"/>
      <c r="AV40" s="33"/>
      <c r="AW40" s="33"/>
      <c r="AX40" s="33"/>
      <c r="BD40" s="33"/>
      <c r="BE40" s="33"/>
      <c r="BF40" s="33"/>
      <c r="BL40" s="33"/>
      <c r="BM40" s="33"/>
      <c r="BN40" s="33"/>
      <c r="BT40" s="33"/>
      <c r="BU40" s="33"/>
      <c r="BV40" s="33"/>
      <c r="CB40" s="33"/>
      <c r="CC40" s="33"/>
      <c r="CD40" s="33"/>
      <c r="CJ40" s="33"/>
      <c r="CK40" s="33"/>
      <c r="CL40" s="33"/>
      <c r="CR40" s="33"/>
      <c r="CS40" s="33"/>
      <c r="CT40" s="33"/>
      <c r="CU40" s="33"/>
      <c r="CV40" s="33"/>
    </row>
    <row r="41" spans="1:113">
      <c r="D41" s="33"/>
      <c r="E41" s="33"/>
      <c r="J41" s="33"/>
      <c r="K41" s="33"/>
      <c r="P41" s="33"/>
      <c r="Q41" s="33"/>
      <c r="R41" s="33"/>
      <c r="X41" s="33"/>
      <c r="Y41" s="33"/>
      <c r="Z41" s="33"/>
      <c r="AF41" s="33"/>
      <c r="AG41" s="33"/>
      <c r="AH41" s="33"/>
      <c r="AN41" s="33"/>
      <c r="AO41" s="33"/>
      <c r="AP41" s="33"/>
      <c r="AV41" s="33"/>
      <c r="AW41" s="33"/>
      <c r="AX41" s="33"/>
      <c r="BD41" s="33"/>
      <c r="BE41" s="33"/>
      <c r="BF41" s="33"/>
      <c r="BL41" s="33"/>
      <c r="BM41" s="33"/>
      <c r="BN41" s="33"/>
      <c r="BT41" s="33"/>
      <c r="BU41" s="33"/>
      <c r="BV41" s="33"/>
      <c r="CB41" s="33"/>
      <c r="CC41" s="33"/>
      <c r="CD41" s="33"/>
      <c r="CJ41" s="33"/>
      <c r="CK41" s="33"/>
      <c r="CL41" s="33"/>
      <c r="CR41" s="33"/>
      <c r="CS41" s="33"/>
      <c r="CT41" s="33"/>
    </row>
    <row r="42" spans="1:113">
      <c r="D42" s="33"/>
      <c r="E42" s="33"/>
      <c r="J42" s="33"/>
      <c r="K42" s="33"/>
      <c r="P42" s="33"/>
      <c r="Q42" s="33"/>
      <c r="R42" s="33"/>
      <c r="X42" s="33"/>
      <c r="Y42" s="33"/>
      <c r="Z42" s="33"/>
      <c r="AF42" s="33"/>
      <c r="AG42" s="33"/>
      <c r="AH42" s="33"/>
      <c r="AN42" s="33"/>
      <c r="AO42" s="33"/>
      <c r="AP42" s="33"/>
      <c r="AV42" s="33"/>
      <c r="AW42" s="33"/>
      <c r="AX42" s="33"/>
      <c r="BD42" s="33"/>
      <c r="BE42" s="33"/>
      <c r="BF42" s="33"/>
      <c r="BL42" s="33"/>
      <c r="BM42" s="33"/>
      <c r="BN42" s="33"/>
      <c r="BT42" s="33"/>
      <c r="BU42" s="33"/>
      <c r="BV42" s="33"/>
      <c r="CB42" s="33"/>
      <c r="CC42" s="33"/>
      <c r="CD42" s="33"/>
      <c r="CJ42" s="33"/>
      <c r="CK42" s="33"/>
      <c r="CL42" s="33"/>
      <c r="CS42" s="33"/>
      <c r="CT42" s="33"/>
    </row>
    <row r="43" spans="1:113">
      <c r="D43" s="33"/>
      <c r="E43" s="33"/>
      <c r="J43" s="33"/>
      <c r="K43" s="33"/>
      <c r="P43" s="33"/>
      <c r="Q43" s="33"/>
      <c r="R43" s="33"/>
      <c r="X43" s="33"/>
      <c r="Y43" s="33"/>
      <c r="Z43" s="33"/>
      <c r="AF43" s="33"/>
      <c r="AG43" s="33"/>
      <c r="AH43" s="33"/>
      <c r="AN43" s="33"/>
      <c r="AO43" s="33"/>
      <c r="AP43" s="33"/>
      <c r="AV43" s="33"/>
      <c r="AW43" s="33"/>
      <c r="AX43" s="33"/>
      <c r="BD43" s="33"/>
      <c r="BE43" s="33"/>
      <c r="BF43" s="33"/>
      <c r="BL43" s="33"/>
      <c r="BM43" s="33"/>
      <c r="BN43" s="33"/>
      <c r="BT43" s="33"/>
      <c r="BU43" s="33"/>
      <c r="BV43" s="33"/>
      <c r="CB43" s="33"/>
      <c r="CC43" s="33"/>
      <c r="CD43" s="33"/>
      <c r="CJ43" s="33"/>
      <c r="CK43" s="33"/>
      <c r="CL43" s="33"/>
      <c r="CR43" s="33"/>
    </row>
    <row r="44" spans="1:113">
      <c r="D44" s="33"/>
      <c r="E44" s="33"/>
      <c r="J44" s="33"/>
      <c r="K44" s="33"/>
      <c r="P44" s="33"/>
      <c r="Q44" s="33"/>
      <c r="R44" s="33"/>
      <c r="X44" s="33"/>
      <c r="Y44" s="33"/>
      <c r="Z44" s="33"/>
      <c r="AF44" s="33"/>
      <c r="AG44" s="33"/>
      <c r="AH44" s="33"/>
      <c r="AN44" s="33"/>
      <c r="AO44" s="33"/>
      <c r="AP44" s="33"/>
      <c r="AV44" s="33"/>
      <c r="AW44" s="33"/>
      <c r="AX44" s="33"/>
      <c r="BD44" s="33"/>
      <c r="BE44" s="33"/>
      <c r="BF44" s="33"/>
      <c r="BL44" s="33"/>
      <c r="BM44" s="33"/>
      <c r="BN44" s="33"/>
      <c r="BT44" s="33"/>
      <c r="BU44" s="33"/>
      <c r="BV44" s="33"/>
      <c r="CB44" s="33"/>
      <c r="CC44" s="33"/>
      <c r="CD44" s="33"/>
      <c r="CJ44" s="33"/>
      <c r="CK44" s="33"/>
      <c r="CL44" s="33"/>
    </row>
    <row r="45" spans="1:113">
      <c r="D45" s="33"/>
      <c r="J45" s="33"/>
      <c r="P45" s="33"/>
      <c r="X45" s="33"/>
      <c r="AF45" s="33"/>
      <c r="AN45" s="33"/>
      <c r="AV45" s="33"/>
      <c r="BD45" s="33"/>
      <c r="BL45" s="33"/>
      <c r="BT45" s="33"/>
      <c r="CB45" s="33"/>
      <c r="CJ45" s="33"/>
    </row>
  </sheetData>
  <mergeCells count="14">
    <mergeCell ref="CR3:CX3"/>
    <mergeCell ref="D3:H3"/>
    <mergeCell ref="J3:N3"/>
    <mergeCell ref="P3:V3"/>
    <mergeCell ref="CZ3:DG3"/>
    <mergeCell ref="X3:AD3"/>
    <mergeCell ref="AF3:AL3"/>
    <mergeCell ref="AN3:AT3"/>
    <mergeCell ref="AV3:BB3"/>
    <mergeCell ref="BD3:BJ3"/>
    <mergeCell ref="BL3:BR3"/>
    <mergeCell ref="BT3:BZ3"/>
    <mergeCell ref="CB3:CH3"/>
    <mergeCell ref="CJ3:CP3"/>
  </mergeCells>
  <pageMargins left="0.17" right="0.17" top="0.87" bottom="0.63" header="0.39" footer="0.28999999999999998"/>
  <pageSetup paperSize="9" scale="95" orientation="landscape" r:id="rId1"/>
  <headerFooter alignWithMargins="0">
    <oddFooter>&amp;CPage &amp;P/&amp;N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DI44"/>
  <sheetViews>
    <sheetView showGridLines="0" view="pageBreakPreview" zoomScale="85" workbookViewId="0">
      <pane xSplit="2" ySplit="4" topLeftCell="C5" activePane="bottomRight" state="frozen"/>
      <selection pane="bottomRight" activeCell="CY35" sqref="CY35"/>
      <selection pane="bottomLeft" activeCell="A2" sqref="A2"/>
      <selection pane="topRight" activeCell="A2" sqref="A2"/>
    </sheetView>
  </sheetViews>
  <sheetFormatPr defaultColWidth="11.42578125" defaultRowHeight="12.75" outlineLevelCol="1"/>
  <cols>
    <col min="1" max="1" width="0.5703125" style="3" customWidth="1"/>
    <col min="2" max="2" width="25" style="3" customWidth="1"/>
    <col min="3" max="3" width="1" style="3" customWidth="1"/>
    <col min="4" max="4" width="9.42578125" style="3" customWidth="1"/>
    <col min="5" max="5" width="8.85546875" style="3" customWidth="1"/>
    <col min="6" max="6" width="9.140625" style="3" customWidth="1"/>
    <col min="7" max="8" width="8.5703125" style="3" customWidth="1"/>
    <col min="9" max="9" width="1" style="3" hidden="1" customWidth="1" outlineLevel="1"/>
    <col min="10" max="10" width="9.42578125" style="3" hidden="1" customWidth="1" outlineLevel="1"/>
    <col min="11" max="11" width="8.85546875" style="3" hidden="1" customWidth="1" outlineLevel="1"/>
    <col min="12" max="12" width="9.140625" style="3" hidden="1" customWidth="1" outlineLevel="1"/>
    <col min="13" max="14" width="8.5703125" style="3" hidden="1" customWidth="1" outlineLevel="1"/>
    <col min="15" max="15" width="1.85546875" style="3" hidden="1" customWidth="1" outlineLevel="1" collapsed="1"/>
    <col min="16" max="16" width="9.42578125" style="3" hidden="1" customWidth="1" outlineLevel="1"/>
    <col min="17" max="18" width="8.85546875" style="3" hidden="1" customWidth="1" outlineLevel="1"/>
    <col min="19" max="20" width="9.140625" style="3" hidden="1" customWidth="1" outlineLevel="1"/>
    <col min="21" max="22" width="8.5703125" style="3" hidden="1" customWidth="1" outlineLevel="1"/>
    <col min="23" max="23" width="1.140625" style="3" hidden="1" customWidth="1" outlineLevel="1" collapsed="1"/>
    <col min="24" max="24" width="9.42578125" style="3" hidden="1" customWidth="1" outlineLevel="1"/>
    <col min="25" max="26" width="8.85546875" style="3" hidden="1" customWidth="1" outlineLevel="1"/>
    <col min="27" max="28" width="9.140625" style="3" hidden="1" customWidth="1" outlineLevel="1"/>
    <col min="29" max="30" width="8.5703125" style="3" hidden="1" customWidth="1" outlineLevel="1"/>
    <col min="31" max="31" width="1.140625" style="3" hidden="1" customWidth="1" outlineLevel="1"/>
    <col min="32" max="32" width="9.42578125" style="3" hidden="1" customWidth="1" outlineLevel="1"/>
    <col min="33" max="34" width="8.85546875" style="3" hidden="1" customWidth="1" outlineLevel="1"/>
    <col min="35" max="36" width="9.140625" style="3" hidden="1" customWidth="1" outlineLevel="1"/>
    <col min="37" max="38" width="8.5703125" style="3" hidden="1" customWidth="1" outlineLevel="1"/>
    <col min="39" max="39" width="1" style="3" hidden="1" customWidth="1" outlineLevel="1" collapsed="1"/>
    <col min="40" max="40" width="9.42578125" style="3" hidden="1" customWidth="1" outlineLevel="1"/>
    <col min="41" max="42" width="8.85546875" style="3" hidden="1" customWidth="1" outlineLevel="1"/>
    <col min="43" max="44" width="9.140625" style="3" hidden="1" customWidth="1" outlineLevel="1"/>
    <col min="45" max="46" width="8.5703125" style="3" hidden="1" customWidth="1" outlineLevel="1"/>
    <col min="47" max="47" width="1" style="3" hidden="1" customWidth="1" outlineLevel="1" collapsed="1"/>
    <col min="48" max="48" width="9.42578125" style="3" hidden="1" customWidth="1" outlineLevel="1"/>
    <col min="49" max="50" width="8.85546875" style="3" hidden="1" customWidth="1" outlineLevel="1"/>
    <col min="51" max="52" width="9.140625" style="3" hidden="1" customWidth="1" outlineLevel="1"/>
    <col min="53" max="54" width="8.5703125" style="3" hidden="1" customWidth="1" outlineLevel="1"/>
    <col min="55" max="55" width="1.42578125" style="3" hidden="1" customWidth="1" outlineLevel="1"/>
    <col min="56" max="56" width="9.42578125" style="3" hidden="1" customWidth="1" outlineLevel="1"/>
    <col min="57" max="58" width="8.85546875" style="3" hidden="1" customWidth="1" outlineLevel="1"/>
    <col min="59" max="60" width="9.140625" style="3" hidden="1" customWidth="1" outlineLevel="1"/>
    <col min="61" max="62" width="8.5703125" style="3" hidden="1" customWidth="1" outlineLevel="1"/>
    <col min="63" max="63" width="1" style="3" hidden="1" customWidth="1" outlineLevel="1" collapsed="1"/>
    <col min="64" max="64" width="9.42578125" style="3" hidden="1" customWidth="1" outlineLevel="1"/>
    <col min="65" max="66" width="8.85546875" style="3" hidden="1" customWidth="1" outlineLevel="1"/>
    <col min="67" max="68" width="9.140625" style="3" hidden="1" customWidth="1" outlineLevel="1"/>
    <col min="69" max="70" width="8.5703125" style="3" hidden="1" customWidth="1" outlineLevel="1"/>
    <col min="71" max="71" width="1" style="3" hidden="1" customWidth="1" outlineLevel="1" collapsed="1"/>
    <col min="72" max="72" width="9.42578125" style="3" hidden="1" customWidth="1" outlineLevel="1"/>
    <col min="73" max="74" width="8.85546875" style="3" hidden="1" customWidth="1" outlineLevel="1"/>
    <col min="75" max="76" width="9.140625" style="3" hidden="1" customWidth="1" outlineLevel="1"/>
    <col min="77" max="78" width="8.5703125" style="3" hidden="1" customWidth="1" outlineLevel="1"/>
    <col min="79" max="79" width="1.140625" style="3" hidden="1" customWidth="1" outlineLevel="1" collapsed="1"/>
    <col min="80" max="80" width="9.42578125" style="3" hidden="1" customWidth="1" outlineLevel="1"/>
    <col min="81" max="82" width="8.85546875" style="3" hidden="1" customWidth="1" outlineLevel="1"/>
    <col min="83" max="84" width="9.140625" style="3" hidden="1" customWidth="1" outlineLevel="1"/>
    <col min="85" max="86" width="8.5703125" style="3" hidden="1" customWidth="1" outlineLevel="1"/>
    <col min="87" max="87" width="1.140625" style="3" customWidth="1" collapsed="1"/>
    <col min="88" max="88" width="9.42578125" style="3" hidden="1" customWidth="1" outlineLevel="1"/>
    <col min="89" max="90" width="8.85546875" style="3" hidden="1" customWidth="1" outlineLevel="1"/>
    <col min="91" max="92" width="9.140625" style="3" hidden="1" customWidth="1" outlineLevel="1"/>
    <col min="93" max="94" width="8.5703125" style="3" hidden="1" customWidth="1" outlineLevel="1"/>
    <col min="95" max="95" width="1.85546875" style="3" hidden="1" customWidth="1" outlineLevel="1"/>
    <col min="96" max="96" width="8.85546875" style="3" customWidth="1" collapsed="1"/>
    <col min="97" max="97" width="8.85546875" style="3" customWidth="1"/>
    <col min="98" max="98" width="8.85546875" style="3" hidden="1" customWidth="1" outlineLevel="1"/>
    <col min="99" max="99" width="9.42578125" style="3" customWidth="1" collapsed="1"/>
    <col min="100" max="100" width="9.42578125" style="3" hidden="1" customWidth="1" outlineLevel="1"/>
    <col min="101" max="101" width="7.85546875" style="3" customWidth="1" collapsed="1"/>
    <col min="102" max="102" width="7.85546875" style="3" customWidth="1"/>
    <col min="103" max="103" width="1.140625" style="3" customWidth="1"/>
    <col min="104" max="104" width="9" style="3" customWidth="1"/>
    <col min="105" max="106" width="9" style="3" hidden="1" customWidth="1" outlineLevel="1"/>
    <col min="107" max="107" width="9" style="3" hidden="1" customWidth="1" outlineLevel="1" collapsed="1"/>
    <col min="108" max="108" width="9" style="3" customWidth="1" collapsed="1"/>
    <col min="109" max="109" width="9.85546875" style="3" customWidth="1"/>
    <col min="110" max="110" width="9.85546875" style="3" hidden="1" customWidth="1" outlineLevel="1"/>
    <col min="111" max="112" width="8.5703125" style="3" hidden="1" customWidth="1" outlineLevel="1" collapsed="1"/>
    <col min="113" max="113" width="1.140625" style="3" customWidth="1" collapsed="1"/>
    <col min="114" max="16384" width="11.42578125" style="3"/>
  </cols>
  <sheetData>
    <row r="1" spans="2:113" ht="21" thickBot="1">
      <c r="B1" s="187" t="s">
        <v>491</v>
      </c>
      <c r="D1" s="196"/>
      <c r="E1" s="197"/>
      <c r="F1" s="177"/>
      <c r="G1" s="177"/>
      <c r="H1" s="177"/>
      <c r="J1" s="490"/>
      <c r="K1" s="197"/>
      <c r="L1" s="177"/>
      <c r="M1" s="177"/>
      <c r="N1" s="177"/>
      <c r="P1" s="490"/>
      <c r="Q1" s="197"/>
      <c r="R1" s="197"/>
      <c r="S1" s="177"/>
      <c r="T1" s="177"/>
      <c r="U1" s="177"/>
      <c r="V1" s="177"/>
      <c r="X1" s="490"/>
      <c r="Y1" s="197"/>
      <c r="Z1" s="197"/>
      <c r="AA1" s="177"/>
      <c r="AB1" s="177"/>
      <c r="AC1" s="177"/>
      <c r="AD1" s="177"/>
      <c r="AF1" s="490"/>
      <c r="AG1" s="197"/>
      <c r="AH1" s="197"/>
      <c r="AI1" s="177"/>
      <c r="AJ1" s="177"/>
      <c r="AK1" s="177"/>
      <c r="AL1" s="177"/>
      <c r="AN1" s="490"/>
      <c r="AO1" s="197"/>
      <c r="AP1" s="197"/>
      <c r="AQ1" s="177"/>
      <c r="AR1" s="177"/>
      <c r="AS1" s="177"/>
      <c r="AT1" s="177"/>
      <c r="AV1" s="490"/>
      <c r="AW1" s="197"/>
      <c r="AX1" s="197"/>
      <c r="AY1" s="177"/>
      <c r="AZ1" s="177"/>
      <c r="BA1" s="177"/>
      <c r="BB1" s="177"/>
      <c r="BD1" s="490"/>
      <c r="BE1" s="197"/>
      <c r="BF1" s="197"/>
      <c r="BG1" s="177"/>
      <c r="BH1" s="177"/>
      <c r="BI1" s="177"/>
      <c r="BJ1" s="177"/>
      <c r="BL1" s="490"/>
      <c r="BM1" s="197"/>
      <c r="BN1" s="197"/>
      <c r="BO1" s="177"/>
      <c r="BP1" s="177"/>
      <c r="BQ1" s="177"/>
      <c r="BR1" s="177"/>
      <c r="BT1" s="490"/>
      <c r="BU1" s="197"/>
      <c r="BV1" s="197"/>
      <c r="BW1" s="177"/>
      <c r="BX1" s="177"/>
      <c r="BY1" s="177"/>
      <c r="BZ1" s="177"/>
      <c r="CB1" s="490"/>
      <c r="CC1" s="197"/>
      <c r="CD1" s="197"/>
      <c r="CE1" s="177"/>
      <c r="CF1" s="177"/>
      <c r="CG1" s="177"/>
      <c r="CH1" s="177"/>
      <c r="CJ1" s="490"/>
      <c r="CK1" s="197"/>
      <c r="CL1" s="197"/>
      <c r="CM1" s="177"/>
      <c r="CN1" s="177"/>
      <c r="CO1" s="177"/>
      <c r="CP1" s="177"/>
      <c r="CR1" s="177"/>
      <c r="CS1" s="198"/>
      <c r="CT1" s="198"/>
      <c r="CU1" s="177"/>
      <c r="CV1" s="177"/>
      <c r="CW1" s="177"/>
      <c r="CX1" s="177"/>
      <c r="CZ1" s="177"/>
      <c r="DA1" s="177"/>
      <c r="DB1" s="177"/>
      <c r="DC1" s="177"/>
      <c r="DD1" s="177"/>
      <c r="DE1" s="177"/>
      <c r="DF1" s="177"/>
      <c r="DG1" s="177"/>
      <c r="DH1" s="177"/>
    </row>
    <row r="2" spans="2:113" ht="3.75" customHeight="1"/>
    <row r="3" spans="2:113" s="215" customFormat="1" ht="12.75" customHeight="1">
      <c r="D3" s="2175" t="s">
        <v>128</v>
      </c>
      <c r="E3" s="2175"/>
      <c r="F3" s="2175"/>
      <c r="G3" s="2175"/>
      <c r="H3" s="2175"/>
      <c r="J3" s="2188" t="s">
        <v>129</v>
      </c>
      <c r="K3" s="2188"/>
      <c r="L3" s="2188"/>
      <c r="M3" s="2188"/>
      <c r="N3" s="2188"/>
      <c r="P3" s="2188" t="s">
        <v>130</v>
      </c>
      <c r="Q3" s="2188"/>
      <c r="R3" s="2188"/>
      <c r="S3" s="2188"/>
      <c r="T3" s="2188"/>
      <c r="U3" s="2188"/>
      <c r="V3" s="2188"/>
      <c r="X3" s="2188" t="s">
        <v>131</v>
      </c>
      <c r="Y3" s="2188"/>
      <c r="Z3" s="2188"/>
      <c r="AA3" s="2188"/>
      <c r="AB3" s="2188"/>
      <c r="AC3" s="2188"/>
      <c r="AD3" s="2188"/>
      <c r="AF3" s="2188" t="s">
        <v>71</v>
      </c>
      <c r="AG3" s="2188"/>
      <c r="AH3" s="2188"/>
      <c r="AI3" s="2188"/>
      <c r="AJ3" s="2188"/>
      <c r="AK3" s="2188"/>
      <c r="AL3" s="2188"/>
      <c r="AN3" s="2188" t="s">
        <v>72</v>
      </c>
      <c r="AO3" s="2188"/>
      <c r="AP3" s="2188"/>
      <c r="AQ3" s="2188"/>
      <c r="AR3" s="2188"/>
      <c r="AS3" s="2188"/>
      <c r="AT3" s="2188"/>
      <c r="AV3" s="2188" t="s">
        <v>132</v>
      </c>
      <c r="AW3" s="2188"/>
      <c r="AX3" s="2188"/>
      <c r="AY3" s="2188"/>
      <c r="AZ3" s="2188"/>
      <c r="BA3" s="2188"/>
      <c r="BB3" s="2188"/>
      <c r="BD3" s="2188" t="s">
        <v>74</v>
      </c>
      <c r="BE3" s="2188"/>
      <c r="BF3" s="2188"/>
      <c r="BG3" s="2188"/>
      <c r="BH3" s="2188"/>
      <c r="BI3" s="2188"/>
      <c r="BJ3" s="2188"/>
      <c r="BL3" s="2188" t="s">
        <v>166</v>
      </c>
      <c r="BM3" s="2188"/>
      <c r="BN3" s="2188"/>
      <c r="BO3" s="2188"/>
      <c r="BP3" s="2188"/>
      <c r="BQ3" s="2188"/>
      <c r="BR3" s="2188"/>
      <c r="BT3" s="2188" t="s">
        <v>167</v>
      </c>
      <c r="BU3" s="2188"/>
      <c r="BV3" s="2188"/>
      <c r="BW3" s="2188"/>
      <c r="BX3" s="2188"/>
      <c r="BY3" s="2188"/>
      <c r="BZ3" s="2188"/>
      <c r="CB3" s="2188" t="s">
        <v>168</v>
      </c>
      <c r="CC3" s="2188"/>
      <c r="CD3" s="2188"/>
      <c r="CE3" s="2188"/>
      <c r="CF3" s="2188"/>
      <c r="CG3" s="2188"/>
      <c r="CH3" s="2188"/>
      <c r="CJ3" s="2188" t="s">
        <v>169</v>
      </c>
      <c r="CK3" s="2188"/>
      <c r="CL3" s="2188"/>
      <c r="CM3" s="2188"/>
      <c r="CN3" s="2188"/>
      <c r="CO3" s="2188"/>
      <c r="CP3" s="2188"/>
      <c r="CR3" s="2175" t="s">
        <v>421</v>
      </c>
      <c r="CS3" s="2175"/>
      <c r="CT3" s="2175"/>
      <c r="CU3" s="2175"/>
      <c r="CV3" s="2175"/>
      <c r="CW3" s="2175"/>
      <c r="CX3" s="2175"/>
      <c r="CZ3" s="2187" t="s">
        <v>79</v>
      </c>
      <c r="DA3" s="2187"/>
      <c r="DB3" s="2187"/>
      <c r="DC3" s="2187"/>
      <c r="DD3" s="2187"/>
      <c r="DE3" s="2187"/>
      <c r="DF3" s="2187"/>
      <c r="DG3" s="2187"/>
    </row>
    <row r="4" spans="2:113" s="217" customFormat="1" ht="26.25" customHeight="1">
      <c r="B4" s="217" t="s">
        <v>334</v>
      </c>
      <c r="D4" s="219" t="s">
        <v>395</v>
      </c>
      <c r="E4" s="220" t="s">
        <v>396</v>
      </c>
      <c r="F4" s="220" t="s">
        <v>186</v>
      </c>
      <c r="G4" s="220" t="s">
        <v>398</v>
      </c>
      <c r="H4" s="221" t="s">
        <v>191</v>
      </c>
      <c r="J4" s="219" t="s">
        <v>395</v>
      </c>
      <c r="K4" s="220" t="s">
        <v>396</v>
      </c>
      <c r="L4" s="220" t="s">
        <v>186</v>
      </c>
      <c r="M4" s="220" t="s">
        <v>398</v>
      </c>
      <c r="N4" s="221" t="s">
        <v>191</v>
      </c>
      <c r="P4" s="219" t="s">
        <v>395</v>
      </c>
      <c r="Q4" s="220" t="s">
        <v>396</v>
      </c>
      <c r="R4" s="220" t="s">
        <v>399</v>
      </c>
      <c r="S4" s="220" t="s">
        <v>186</v>
      </c>
      <c r="T4" s="220" t="s">
        <v>187</v>
      </c>
      <c r="U4" s="220" t="s">
        <v>398</v>
      </c>
      <c r="V4" s="221" t="s">
        <v>191</v>
      </c>
      <c r="X4" s="219" t="s">
        <v>395</v>
      </c>
      <c r="Y4" s="220" t="s">
        <v>396</v>
      </c>
      <c r="Z4" s="220" t="s">
        <v>399</v>
      </c>
      <c r="AA4" s="220" t="s">
        <v>186</v>
      </c>
      <c r="AB4" s="220" t="s">
        <v>187</v>
      </c>
      <c r="AC4" s="220" t="s">
        <v>398</v>
      </c>
      <c r="AD4" s="221" t="s">
        <v>191</v>
      </c>
      <c r="AF4" s="219" t="s">
        <v>395</v>
      </c>
      <c r="AG4" s="220" t="s">
        <v>396</v>
      </c>
      <c r="AH4" s="220" t="s">
        <v>399</v>
      </c>
      <c r="AI4" s="220" t="s">
        <v>186</v>
      </c>
      <c r="AJ4" s="220" t="s">
        <v>187</v>
      </c>
      <c r="AK4" s="220" t="s">
        <v>398</v>
      </c>
      <c r="AL4" s="221" t="s">
        <v>191</v>
      </c>
      <c r="AN4" s="219" t="s">
        <v>395</v>
      </c>
      <c r="AO4" s="220" t="s">
        <v>396</v>
      </c>
      <c r="AP4" s="220" t="s">
        <v>400</v>
      </c>
      <c r="AQ4" s="220" t="s">
        <v>186</v>
      </c>
      <c r="AR4" s="220" t="s">
        <v>188</v>
      </c>
      <c r="AS4" s="220" t="s">
        <v>398</v>
      </c>
      <c r="AT4" s="221" t="s">
        <v>191</v>
      </c>
      <c r="AV4" s="219" t="s">
        <v>395</v>
      </c>
      <c r="AW4" s="220" t="s">
        <v>396</v>
      </c>
      <c r="AX4" s="220" t="s">
        <v>400</v>
      </c>
      <c r="AY4" s="220" t="s">
        <v>186</v>
      </c>
      <c r="AZ4" s="220" t="s">
        <v>188</v>
      </c>
      <c r="BA4" s="220" t="s">
        <v>398</v>
      </c>
      <c r="BB4" s="221" t="s">
        <v>191</v>
      </c>
      <c r="BD4" s="219" t="s">
        <v>395</v>
      </c>
      <c r="BE4" s="220" t="s">
        <v>396</v>
      </c>
      <c r="BF4" s="220" t="s">
        <v>400</v>
      </c>
      <c r="BG4" s="220" t="s">
        <v>186</v>
      </c>
      <c r="BH4" s="220" t="s">
        <v>188</v>
      </c>
      <c r="BI4" s="220" t="s">
        <v>398</v>
      </c>
      <c r="BJ4" s="221" t="s">
        <v>191</v>
      </c>
      <c r="BL4" s="219" t="s">
        <v>395</v>
      </c>
      <c r="BM4" s="220" t="s">
        <v>396</v>
      </c>
      <c r="BN4" s="220" t="s">
        <v>401</v>
      </c>
      <c r="BO4" s="220" t="s">
        <v>186</v>
      </c>
      <c r="BP4" s="220" t="s">
        <v>189</v>
      </c>
      <c r="BQ4" s="220" t="s">
        <v>398</v>
      </c>
      <c r="BR4" s="221" t="s">
        <v>191</v>
      </c>
      <c r="BT4" s="219" t="s">
        <v>395</v>
      </c>
      <c r="BU4" s="220" t="s">
        <v>396</v>
      </c>
      <c r="BV4" s="220" t="s">
        <v>401</v>
      </c>
      <c r="BW4" s="220" t="s">
        <v>186</v>
      </c>
      <c r="BX4" s="220" t="s">
        <v>189</v>
      </c>
      <c r="BY4" s="220" t="s">
        <v>398</v>
      </c>
      <c r="BZ4" s="221" t="s">
        <v>191</v>
      </c>
      <c r="CB4" s="219" t="s">
        <v>395</v>
      </c>
      <c r="CC4" s="220" t="s">
        <v>396</v>
      </c>
      <c r="CD4" s="220" t="s">
        <v>401</v>
      </c>
      <c r="CE4" s="220" t="s">
        <v>186</v>
      </c>
      <c r="CF4" s="220" t="s">
        <v>189</v>
      </c>
      <c r="CG4" s="220" t="s">
        <v>398</v>
      </c>
      <c r="CH4" s="221" t="s">
        <v>191</v>
      </c>
      <c r="CJ4" s="219" t="s">
        <v>395</v>
      </c>
      <c r="CK4" s="220" t="s">
        <v>396</v>
      </c>
      <c r="CL4" s="220" t="s">
        <v>401</v>
      </c>
      <c r="CM4" s="220" t="s">
        <v>186</v>
      </c>
      <c r="CN4" s="220" t="s">
        <v>189</v>
      </c>
      <c r="CO4" s="220" t="s">
        <v>398</v>
      </c>
      <c r="CP4" s="221" t="s">
        <v>191</v>
      </c>
      <c r="CR4" s="219" t="s">
        <v>395</v>
      </c>
      <c r="CS4" s="220" t="s">
        <v>396</v>
      </c>
      <c r="CT4" s="220" t="s">
        <v>401</v>
      </c>
      <c r="CU4" s="220" t="s">
        <v>186</v>
      </c>
      <c r="CV4" s="220" t="s">
        <v>189</v>
      </c>
      <c r="CW4" s="220" t="s">
        <v>398</v>
      </c>
      <c r="CX4" s="221" t="s">
        <v>191</v>
      </c>
      <c r="CZ4" s="219" t="s">
        <v>396</v>
      </c>
      <c r="DA4" s="220" t="s">
        <v>399</v>
      </c>
      <c r="DB4" s="220" t="s">
        <v>400</v>
      </c>
      <c r="DC4" s="220" t="s">
        <v>401</v>
      </c>
      <c r="DD4" s="220" t="s">
        <v>398</v>
      </c>
      <c r="DE4" s="220" t="s">
        <v>409</v>
      </c>
      <c r="DF4" s="220" t="s">
        <v>410</v>
      </c>
      <c r="DG4" s="220" t="s">
        <v>411</v>
      </c>
      <c r="DH4" s="221" t="s">
        <v>412</v>
      </c>
      <c r="DI4" s="616"/>
    </row>
    <row r="5" spans="2:113" ht="6.75" customHeight="1"/>
    <row r="6" spans="2:113" ht="12.95" customHeight="1">
      <c r="B6" s="253" t="s">
        <v>339</v>
      </c>
      <c r="C6" s="14"/>
      <c r="D6" s="260"/>
      <c r="E6" s="258"/>
      <c r="F6" s="258"/>
      <c r="G6" s="258"/>
      <c r="H6" s="259"/>
      <c r="I6" s="14"/>
      <c r="J6" s="260"/>
      <c r="K6" s="258"/>
      <c r="L6" s="258"/>
      <c r="M6" s="258"/>
      <c r="N6" s="259"/>
      <c r="O6" s="14"/>
      <c r="P6" s="260"/>
      <c r="Q6" s="258"/>
      <c r="R6" s="258"/>
      <c r="S6" s="258"/>
      <c r="T6" s="258"/>
      <c r="U6" s="258"/>
      <c r="V6" s="259"/>
      <c r="W6" s="14"/>
      <c r="X6" s="260"/>
      <c r="Y6" s="258"/>
      <c r="Z6" s="258"/>
      <c r="AA6" s="258"/>
      <c r="AB6" s="258"/>
      <c r="AC6" s="258"/>
      <c r="AD6" s="259"/>
      <c r="AE6" s="14"/>
      <c r="AF6" s="260"/>
      <c r="AG6" s="258"/>
      <c r="AH6" s="258"/>
      <c r="AI6" s="258"/>
      <c r="AJ6" s="258"/>
      <c r="AK6" s="258"/>
      <c r="AL6" s="259"/>
      <c r="AM6" s="14"/>
      <c r="AN6" s="260"/>
      <c r="AO6" s="258"/>
      <c r="AP6" s="258"/>
      <c r="AQ6" s="258"/>
      <c r="AR6" s="258"/>
      <c r="AS6" s="258"/>
      <c r="AT6" s="259"/>
      <c r="AU6" s="14"/>
      <c r="AV6" s="260"/>
      <c r="AW6" s="258"/>
      <c r="AX6" s="258"/>
      <c r="AY6" s="258"/>
      <c r="AZ6" s="258"/>
      <c r="BA6" s="258"/>
      <c r="BB6" s="259"/>
      <c r="BC6" s="14"/>
      <c r="BD6" s="260"/>
      <c r="BE6" s="258"/>
      <c r="BF6" s="258"/>
      <c r="BG6" s="258"/>
      <c r="BH6" s="258"/>
      <c r="BI6" s="258"/>
      <c r="BJ6" s="259"/>
      <c r="BK6" s="14"/>
      <c r="BL6" s="260"/>
      <c r="BM6" s="258"/>
      <c r="BN6" s="258"/>
      <c r="BO6" s="258"/>
      <c r="BP6" s="258"/>
      <c r="BQ6" s="258"/>
      <c r="BR6" s="259"/>
      <c r="BS6" s="14"/>
      <c r="BT6" s="260"/>
      <c r="BU6" s="258"/>
      <c r="BV6" s="258"/>
      <c r="BW6" s="258"/>
      <c r="BX6" s="258"/>
      <c r="BY6" s="258"/>
      <c r="BZ6" s="259"/>
      <c r="CA6" s="14"/>
      <c r="CB6" s="260"/>
      <c r="CC6" s="258"/>
      <c r="CD6" s="258"/>
      <c r="CE6" s="258"/>
      <c r="CF6" s="258"/>
      <c r="CG6" s="258"/>
      <c r="CH6" s="259"/>
      <c r="CI6" s="14"/>
      <c r="CJ6" s="260"/>
      <c r="CK6" s="258"/>
      <c r="CL6" s="258"/>
      <c r="CM6" s="258"/>
      <c r="CN6" s="258"/>
      <c r="CO6" s="258"/>
      <c r="CP6" s="259"/>
      <c r="CQ6" s="14"/>
      <c r="CR6" s="260"/>
      <c r="CS6" s="258"/>
      <c r="CT6" s="258"/>
      <c r="CU6" s="258"/>
      <c r="CV6" s="258"/>
      <c r="CW6" s="258"/>
      <c r="CX6" s="259"/>
      <c r="CY6" s="14"/>
      <c r="CZ6" s="260"/>
      <c r="DA6" s="258"/>
      <c r="DB6" s="258"/>
      <c r="DC6" s="258"/>
      <c r="DD6" s="258"/>
      <c r="DE6" s="540"/>
      <c r="DF6" s="540"/>
      <c r="DG6" s="540"/>
      <c r="DH6" s="259"/>
      <c r="DI6" s="206"/>
    </row>
    <row r="7" spans="2:113" ht="6" customHeight="1">
      <c r="B7" s="58"/>
      <c r="C7" s="6"/>
      <c r="D7" s="97"/>
      <c r="E7" s="95"/>
      <c r="F7" s="95"/>
      <c r="G7" s="95"/>
      <c r="H7" s="6"/>
      <c r="I7" s="6"/>
      <c r="J7" s="97"/>
      <c r="K7" s="95"/>
      <c r="L7" s="95"/>
      <c r="M7" s="95"/>
      <c r="N7" s="6"/>
      <c r="O7" s="6"/>
      <c r="P7" s="97"/>
      <c r="Q7" s="95"/>
      <c r="R7" s="95"/>
      <c r="S7" s="95"/>
      <c r="T7" s="95"/>
      <c r="U7" s="95"/>
      <c r="V7" s="6"/>
      <c r="W7" s="6"/>
      <c r="X7" s="97"/>
      <c r="Y7" s="95"/>
      <c r="Z7" s="95"/>
      <c r="AA7" s="95"/>
      <c r="AB7" s="95"/>
      <c r="AC7" s="95"/>
      <c r="AD7" s="6"/>
      <c r="AE7" s="6"/>
      <c r="AF7" s="97"/>
      <c r="AG7" s="95"/>
      <c r="AH7" s="95"/>
      <c r="AI7" s="95"/>
      <c r="AJ7" s="95"/>
      <c r="AK7" s="95"/>
      <c r="AL7" s="6"/>
      <c r="AM7" s="6"/>
      <c r="AN7" s="97"/>
      <c r="AO7" s="95"/>
      <c r="AP7" s="95"/>
      <c r="AQ7" s="95"/>
      <c r="AR7" s="95"/>
      <c r="AS7" s="95"/>
      <c r="AT7" s="6"/>
      <c r="AU7" s="6"/>
      <c r="AV7" s="97"/>
      <c r="AW7" s="95"/>
      <c r="AX7" s="95"/>
      <c r="AY7" s="95"/>
      <c r="AZ7" s="95"/>
      <c r="BA7" s="95"/>
      <c r="BB7" s="6"/>
      <c r="BC7" s="6"/>
      <c r="BD7" s="97"/>
      <c r="BE7" s="95"/>
      <c r="BF7" s="95"/>
      <c r="BG7" s="95"/>
      <c r="BH7" s="95"/>
      <c r="BI7" s="95"/>
      <c r="BJ7" s="6"/>
      <c r="BK7" s="6"/>
      <c r="BL7" s="97"/>
      <c r="BM7" s="95"/>
      <c r="BN7" s="95"/>
      <c r="BO7" s="95"/>
      <c r="BP7" s="95"/>
      <c r="BQ7" s="95"/>
      <c r="BR7" s="6"/>
      <c r="BS7" s="6"/>
      <c r="BT7" s="97"/>
      <c r="BU7" s="95"/>
      <c r="BV7" s="95"/>
      <c r="BW7" s="95"/>
      <c r="BX7" s="95"/>
      <c r="BY7" s="95"/>
      <c r="BZ7" s="6"/>
      <c r="CA7" s="6"/>
      <c r="CB7" s="97"/>
      <c r="CC7" s="95"/>
      <c r="CD7" s="95"/>
      <c r="CE7" s="95"/>
      <c r="CF7" s="95"/>
      <c r="CG7" s="95"/>
      <c r="CH7" s="6"/>
      <c r="CI7" s="6"/>
      <c r="CJ7" s="97"/>
      <c r="CK7" s="95"/>
      <c r="CL7" s="95"/>
      <c r="CM7" s="95"/>
      <c r="CN7" s="95"/>
      <c r="CO7" s="95"/>
      <c r="CP7" s="6"/>
      <c r="CQ7" s="6"/>
      <c r="CR7" s="97"/>
      <c r="CS7" s="95"/>
      <c r="CT7" s="95"/>
      <c r="CU7" s="95"/>
      <c r="CV7" s="95"/>
      <c r="CW7" s="95"/>
      <c r="CX7" s="6"/>
      <c r="CY7" s="6"/>
      <c r="CZ7" s="97"/>
      <c r="DA7" s="97"/>
      <c r="DB7" s="97"/>
      <c r="DC7" s="97"/>
      <c r="DD7" s="97"/>
      <c r="DE7" s="6"/>
      <c r="DF7" s="6"/>
      <c r="DG7" s="6"/>
      <c r="DH7" s="6"/>
    </row>
    <row r="8" spans="2:113" ht="12.95" customHeight="1">
      <c r="B8" s="254" t="s">
        <v>492</v>
      </c>
      <c r="C8" s="14"/>
      <c r="D8" s="261"/>
      <c r="E8" s="262"/>
      <c r="F8" s="262"/>
      <c r="G8" s="262"/>
      <c r="H8" s="263"/>
      <c r="I8" s="14"/>
      <c r="J8" s="261"/>
      <c r="K8" s="262"/>
      <c r="L8" s="262"/>
      <c r="M8" s="262"/>
      <c r="N8" s="263"/>
      <c r="O8" s="14"/>
      <c r="P8" s="261"/>
      <c r="Q8" s="262"/>
      <c r="R8" s="262"/>
      <c r="S8" s="262"/>
      <c r="T8" s="262"/>
      <c r="U8" s="262"/>
      <c r="V8" s="263"/>
      <c r="W8" s="14"/>
      <c r="X8" s="261"/>
      <c r="Y8" s="262"/>
      <c r="Z8" s="262"/>
      <c r="AA8" s="262"/>
      <c r="AB8" s="262"/>
      <c r="AC8" s="262"/>
      <c r="AD8" s="263"/>
      <c r="AE8" s="14"/>
      <c r="AF8" s="261"/>
      <c r="AG8" s="262"/>
      <c r="AH8" s="262"/>
      <c r="AI8" s="262"/>
      <c r="AJ8" s="262"/>
      <c r="AK8" s="262"/>
      <c r="AL8" s="263"/>
      <c r="AM8" s="14"/>
      <c r="AN8" s="261"/>
      <c r="AO8" s="262"/>
      <c r="AP8" s="262"/>
      <c r="AQ8" s="262"/>
      <c r="AR8" s="262"/>
      <c r="AS8" s="262"/>
      <c r="AT8" s="263"/>
      <c r="AU8" s="14"/>
      <c r="AV8" s="261"/>
      <c r="AW8" s="262"/>
      <c r="AX8" s="262"/>
      <c r="AY8" s="262"/>
      <c r="AZ8" s="262"/>
      <c r="BA8" s="262"/>
      <c r="BB8" s="263"/>
      <c r="BC8" s="14"/>
      <c r="BD8" s="261"/>
      <c r="BE8" s="262"/>
      <c r="BF8" s="262"/>
      <c r="BG8" s="262"/>
      <c r="BH8" s="262"/>
      <c r="BI8" s="262"/>
      <c r="BJ8" s="263"/>
      <c r="BK8" s="14"/>
      <c r="BL8" s="261"/>
      <c r="BM8" s="262"/>
      <c r="BN8" s="262"/>
      <c r="BO8" s="262"/>
      <c r="BP8" s="262"/>
      <c r="BQ8" s="262"/>
      <c r="BR8" s="263"/>
      <c r="BS8" s="14"/>
      <c r="BT8" s="261"/>
      <c r="BU8" s="262"/>
      <c r="BV8" s="262"/>
      <c r="BW8" s="262"/>
      <c r="BX8" s="262"/>
      <c r="BY8" s="262"/>
      <c r="BZ8" s="263"/>
      <c r="CA8" s="14"/>
      <c r="CB8" s="261"/>
      <c r="CC8" s="262"/>
      <c r="CD8" s="262"/>
      <c r="CE8" s="262"/>
      <c r="CF8" s="262"/>
      <c r="CG8" s="262"/>
      <c r="CH8" s="263"/>
      <c r="CI8" s="14"/>
      <c r="CJ8" s="261"/>
      <c r="CK8" s="262"/>
      <c r="CL8" s="262"/>
      <c r="CM8" s="262"/>
      <c r="CN8" s="262"/>
      <c r="CO8" s="262"/>
      <c r="CP8" s="263"/>
      <c r="CQ8" s="14"/>
      <c r="CR8" s="261"/>
      <c r="CS8" s="262"/>
      <c r="CT8" s="262"/>
      <c r="CU8" s="262"/>
      <c r="CV8" s="262"/>
      <c r="CW8" s="262"/>
      <c r="CX8" s="263"/>
      <c r="CY8" s="14"/>
      <c r="CZ8" s="261"/>
      <c r="DA8" s="262"/>
      <c r="DB8" s="262"/>
      <c r="DC8" s="262"/>
      <c r="DD8" s="262"/>
      <c r="DE8" s="527"/>
      <c r="DF8" s="527"/>
      <c r="DG8" s="527"/>
      <c r="DH8" s="263"/>
      <c r="DI8" s="206"/>
    </row>
    <row r="9" spans="2:113" ht="12.95" customHeight="1">
      <c r="B9" s="255" t="s">
        <v>341</v>
      </c>
      <c r="C9" s="6"/>
      <c r="D9" s="264"/>
      <c r="E9" s="265"/>
      <c r="F9" s="266"/>
      <c r="G9" s="266"/>
      <c r="H9" s="267"/>
      <c r="I9" s="6"/>
      <c r="J9" s="264"/>
      <c r="K9" s="265"/>
      <c r="L9" s="266"/>
      <c r="M9" s="266"/>
      <c r="N9" s="267"/>
      <c r="O9" s="6"/>
      <c r="P9" s="264"/>
      <c r="Q9" s="265"/>
      <c r="R9" s="265"/>
      <c r="S9" s="266"/>
      <c r="T9" s="266"/>
      <c r="U9" s="266"/>
      <c r="V9" s="267"/>
      <c r="W9" s="6"/>
      <c r="X9" s="264"/>
      <c r="Y9" s="265"/>
      <c r="Z9" s="265"/>
      <c r="AA9" s="266"/>
      <c r="AB9" s="266"/>
      <c r="AC9" s="266"/>
      <c r="AD9" s="267"/>
      <c r="AE9" s="6"/>
      <c r="AF9" s="264"/>
      <c r="AG9" s="265"/>
      <c r="AH9" s="265"/>
      <c r="AI9" s="266"/>
      <c r="AJ9" s="266"/>
      <c r="AK9" s="266"/>
      <c r="AL9" s="267"/>
      <c r="AM9" s="6"/>
      <c r="AN9" s="264"/>
      <c r="AO9" s="265"/>
      <c r="AP9" s="265"/>
      <c r="AQ9" s="266"/>
      <c r="AR9" s="266"/>
      <c r="AS9" s="266"/>
      <c r="AT9" s="267"/>
      <c r="AU9" s="6"/>
      <c r="AV9" s="264"/>
      <c r="AW9" s="265"/>
      <c r="AX9" s="265"/>
      <c r="AY9" s="266"/>
      <c r="AZ9" s="266"/>
      <c r="BA9" s="266"/>
      <c r="BB9" s="267"/>
      <c r="BC9" s="6"/>
      <c r="BD9" s="264"/>
      <c r="BE9" s="265"/>
      <c r="BF9" s="265"/>
      <c r="BG9" s="266"/>
      <c r="BH9" s="266"/>
      <c r="BI9" s="266"/>
      <c r="BJ9" s="267"/>
      <c r="BK9" s="6"/>
      <c r="BL9" s="264"/>
      <c r="BM9" s="265"/>
      <c r="BN9" s="265"/>
      <c r="BO9" s="266"/>
      <c r="BP9" s="266"/>
      <c r="BQ9" s="266"/>
      <c r="BR9" s="267"/>
      <c r="BS9" s="6"/>
      <c r="BT9" s="264"/>
      <c r="BU9" s="265"/>
      <c r="BV9" s="265"/>
      <c r="BW9" s="266"/>
      <c r="BX9" s="266"/>
      <c r="BY9" s="266"/>
      <c r="BZ9" s="267"/>
      <c r="CA9" s="6"/>
      <c r="CB9" s="264"/>
      <c r="CC9" s="265"/>
      <c r="CD9" s="265"/>
      <c r="CE9" s="266"/>
      <c r="CF9" s="266"/>
      <c r="CG9" s="266"/>
      <c r="CH9" s="267"/>
      <c r="CI9" s="6"/>
      <c r="CJ9" s="264"/>
      <c r="CK9" s="265"/>
      <c r="CL9" s="265"/>
      <c r="CM9" s="266"/>
      <c r="CN9" s="266"/>
      <c r="CO9" s="266"/>
      <c r="CP9" s="267"/>
      <c r="CQ9" s="6"/>
      <c r="CR9" s="264"/>
      <c r="CS9" s="265"/>
      <c r="CT9" s="265"/>
      <c r="CU9" s="266"/>
      <c r="CV9" s="266"/>
      <c r="CW9" s="266"/>
      <c r="CX9" s="267"/>
      <c r="CY9" s="6"/>
      <c r="CZ9" s="264"/>
      <c r="DA9" s="266"/>
      <c r="DB9" s="266"/>
      <c r="DC9" s="266"/>
      <c r="DD9" s="266"/>
      <c r="DE9" s="530"/>
      <c r="DF9" s="530"/>
      <c r="DG9" s="530"/>
      <c r="DH9" s="267"/>
      <c r="DI9" s="206"/>
    </row>
    <row r="10" spans="2:113" ht="12.95" customHeight="1">
      <c r="B10" s="256" t="s">
        <v>342</v>
      </c>
      <c r="C10" s="6"/>
      <c r="D10" s="268"/>
      <c r="E10" s="95"/>
      <c r="F10" s="96"/>
      <c r="G10" s="96"/>
      <c r="H10" s="269"/>
      <c r="I10" s="6"/>
      <c r="J10" s="268"/>
      <c r="K10" s="95"/>
      <c r="L10" s="96"/>
      <c r="M10" s="96"/>
      <c r="N10" s="269"/>
      <c r="O10" s="6"/>
      <c r="P10" s="268"/>
      <c r="Q10" s="95"/>
      <c r="R10" s="95"/>
      <c r="S10" s="96"/>
      <c r="T10" s="96"/>
      <c r="U10" s="96"/>
      <c r="V10" s="269"/>
      <c r="W10" s="6"/>
      <c r="X10" s="268"/>
      <c r="Y10" s="95"/>
      <c r="Z10" s="95"/>
      <c r="AA10" s="96"/>
      <c r="AB10" s="96"/>
      <c r="AC10" s="96"/>
      <c r="AD10" s="269"/>
      <c r="AE10" s="6"/>
      <c r="AF10" s="268"/>
      <c r="AG10" s="95"/>
      <c r="AH10" s="95"/>
      <c r="AI10" s="96"/>
      <c r="AJ10" s="96"/>
      <c r="AK10" s="96"/>
      <c r="AL10" s="269"/>
      <c r="AM10" s="6"/>
      <c r="AN10" s="268"/>
      <c r="AO10" s="95"/>
      <c r="AP10" s="95"/>
      <c r="AQ10" s="96"/>
      <c r="AR10" s="96"/>
      <c r="AS10" s="96"/>
      <c r="AT10" s="269"/>
      <c r="AU10" s="6"/>
      <c r="AV10" s="268"/>
      <c r="AW10" s="95"/>
      <c r="AX10" s="95"/>
      <c r="AY10" s="96"/>
      <c r="AZ10" s="96"/>
      <c r="BA10" s="96"/>
      <c r="BB10" s="269"/>
      <c r="BC10" s="6"/>
      <c r="BD10" s="268"/>
      <c r="BE10" s="95"/>
      <c r="BF10" s="95"/>
      <c r="BG10" s="96"/>
      <c r="BH10" s="96"/>
      <c r="BI10" s="96"/>
      <c r="BJ10" s="269"/>
      <c r="BK10" s="6"/>
      <c r="BL10" s="268"/>
      <c r="BM10" s="95"/>
      <c r="BN10" s="95"/>
      <c r="BO10" s="96"/>
      <c r="BP10" s="96"/>
      <c r="BQ10" s="96"/>
      <c r="BR10" s="269"/>
      <c r="BS10" s="6"/>
      <c r="BT10" s="268"/>
      <c r="BU10" s="95"/>
      <c r="BV10" s="95"/>
      <c r="BW10" s="96"/>
      <c r="BX10" s="96"/>
      <c r="BY10" s="96"/>
      <c r="BZ10" s="269"/>
      <c r="CA10" s="6"/>
      <c r="CB10" s="268"/>
      <c r="CC10" s="95"/>
      <c r="CD10" s="95"/>
      <c r="CE10" s="96"/>
      <c r="CF10" s="96"/>
      <c r="CG10" s="96"/>
      <c r="CH10" s="269"/>
      <c r="CI10" s="6"/>
      <c r="CJ10" s="268"/>
      <c r="CK10" s="95"/>
      <c r="CL10" s="95"/>
      <c r="CM10" s="96"/>
      <c r="CN10" s="96"/>
      <c r="CO10" s="96"/>
      <c r="CP10" s="269"/>
      <c r="CQ10" s="6"/>
      <c r="CR10" s="268"/>
      <c r="CS10" s="95"/>
      <c r="CT10" s="95"/>
      <c r="CU10" s="96"/>
      <c r="CV10" s="96"/>
      <c r="CW10" s="96"/>
      <c r="CX10" s="269"/>
      <c r="CY10" s="6"/>
      <c r="CZ10" s="268"/>
      <c r="DA10" s="96"/>
      <c r="DB10" s="96"/>
      <c r="DC10" s="96"/>
      <c r="DD10" s="96"/>
      <c r="DE10" s="8"/>
      <c r="DF10" s="8"/>
      <c r="DG10" s="8"/>
      <c r="DH10" s="269"/>
      <c r="DI10" s="206"/>
    </row>
    <row r="11" spans="2:113" ht="12.95" customHeight="1">
      <c r="B11" s="256" t="s">
        <v>493</v>
      </c>
      <c r="C11" s="6"/>
      <c r="D11" s="268"/>
      <c r="E11" s="95"/>
      <c r="F11" s="96"/>
      <c r="G11" s="96"/>
      <c r="H11" s="269"/>
      <c r="I11" s="6"/>
      <c r="J11" s="268"/>
      <c r="K11" s="95"/>
      <c r="L11" s="96"/>
      <c r="M11" s="96"/>
      <c r="N11" s="269"/>
      <c r="O11" s="6"/>
      <c r="P11" s="268"/>
      <c r="Q11" s="95"/>
      <c r="R11" s="95"/>
      <c r="S11" s="96"/>
      <c r="T11" s="96"/>
      <c r="U11" s="96"/>
      <c r="V11" s="269"/>
      <c r="W11" s="6"/>
      <c r="X11" s="268"/>
      <c r="Y11" s="95"/>
      <c r="Z11" s="95"/>
      <c r="AA11" s="96"/>
      <c r="AB11" s="96"/>
      <c r="AC11" s="96"/>
      <c r="AD11" s="269"/>
      <c r="AE11" s="6"/>
      <c r="AF11" s="268"/>
      <c r="AG11" s="95"/>
      <c r="AH11" s="95"/>
      <c r="AI11" s="96"/>
      <c r="AJ11" s="96"/>
      <c r="AK11" s="96"/>
      <c r="AL11" s="269"/>
      <c r="AM11" s="6"/>
      <c r="AN11" s="268"/>
      <c r="AO11" s="95"/>
      <c r="AP11" s="95"/>
      <c r="AQ11" s="96"/>
      <c r="AR11" s="96"/>
      <c r="AS11" s="96"/>
      <c r="AT11" s="269"/>
      <c r="AU11" s="6"/>
      <c r="AV11" s="268"/>
      <c r="AW11" s="95"/>
      <c r="AX11" s="95"/>
      <c r="AY11" s="96"/>
      <c r="AZ11" s="96"/>
      <c r="BA11" s="96"/>
      <c r="BB11" s="269"/>
      <c r="BC11" s="6"/>
      <c r="BD11" s="268"/>
      <c r="BE11" s="95"/>
      <c r="BF11" s="95"/>
      <c r="BG11" s="96"/>
      <c r="BH11" s="96"/>
      <c r="BI11" s="96"/>
      <c r="BJ11" s="269"/>
      <c r="BK11" s="6"/>
      <c r="BL11" s="268"/>
      <c r="BM11" s="95"/>
      <c r="BN11" s="95"/>
      <c r="BO11" s="96"/>
      <c r="BP11" s="96"/>
      <c r="BQ11" s="96"/>
      <c r="BR11" s="269"/>
      <c r="BS11" s="6"/>
      <c r="BT11" s="268"/>
      <c r="BU11" s="95"/>
      <c r="BV11" s="95"/>
      <c r="BW11" s="96"/>
      <c r="BX11" s="96"/>
      <c r="BY11" s="96"/>
      <c r="BZ11" s="269"/>
      <c r="CA11" s="6"/>
      <c r="CB11" s="268"/>
      <c r="CC11" s="95"/>
      <c r="CD11" s="95"/>
      <c r="CE11" s="96"/>
      <c r="CF11" s="96"/>
      <c r="CG11" s="96"/>
      <c r="CH11" s="269"/>
      <c r="CI11" s="6"/>
      <c r="CJ11" s="268"/>
      <c r="CK11" s="95"/>
      <c r="CL11" s="95"/>
      <c r="CM11" s="96"/>
      <c r="CN11" s="96"/>
      <c r="CO11" s="96"/>
      <c r="CP11" s="269"/>
      <c r="CQ11" s="6"/>
      <c r="CR11" s="268"/>
      <c r="CS11" s="95"/>
      <c r="CT11" s="95"/>
      <c r="CU11" s="96"/>
      <c r="CV11" s="96"/>
      <c r="CW11" s="96"/>
      <c r="CX11" s="269"/>
      <c r="CY11" s="6"/>
      <c r="CZ11" s="268"/>
      <c r="DA11" s="96"/>
      <c r="DB11" s="96"/>
      <c r="DC11" s="96"/>
      <c r="DD11" s="96"/>
      <c r="DE11" s="8"/>
      <c r="DF11" s="8"/>
      <c r="DG11" s="8"/>
      <c r="DH11" s="269"/>
      <c r="DI11" s="206"/>
    </row>
    <row r="12" spans="2:113" ht="12.95" customHeight="1">
      <c r="B12" s="256" t="s">
        <v>494</v>
      </c>
      <c r="C12" s="6"/>
      <c r="D12" s="268"/>
      <c r="E12" s="95"/>
      <c r="F12" s="96"/>
      <c r="G12" s="96"/>
      <c r="H12" s="269"/>
      <c r="I12" s="6"/>
      <c r="J12" s="268"/>
      <c r="K12" s="95"/>
      <c r="L12" s="96"/>
      <c r="M12" s="96"/>
      <c r="N12" s="269"/>
      <c r="O12" s="6"/>
      <c r="P12" s="268"/>
      <c r="Q12" s="95"/>
      <c r="R12" s="95"/>
      <c r="S12" s="96"/>
      <c r="T12" s="96"/>
      <c r="U12" s="96"/>
      <c r="V12" s="269"/>
      <c r="W12" s="6"/>
      <c r="X12" s="268"/>
      <c r="Y12" s="95"/>
      <c r="Z12" s="95"/>
      <c r="AA12" s="96"/>
      <c r="AB12" s="96"/>
      <c r="AC12" s="96"/>
      <c r="AD12" s="269"/>
      <c r="AE12" s="6"/>
      <c r="AF12" s="268"/>
      <c r="AG12" s="95"/>
      <c r="AH12" s="95"/>
      <c r="AI12" s="96"/>
      <c r="AJ12" s="96"/>
      <c r="AK12" s="96"/>
      <c r="AL12" s="269"/>
      <c r="AM12" s="6"/>
      <c r="AN12" s="268"/>
      <c r="AO12" s="95"/>
      <c r="AP12" s="95"/>
      <c r="AQ12" s="96"/>
      <c r="AR12" s="96"/>
      <c r="AS12" s="96"/>
      <c r="AT12" s="269"/>
      <c r="AU12" s="6"/>
      <c r="AV12" s="268"/>
      <c r="AW12" s="95"/>
      <c r="AX12" s="95"/>
      <c r="AY12" s="96"/>
      <c r="AZ12" s="96"/>
      <c r="BA12" s="96"/>
      <c r="BB12" s="269"/>
      <c r="BC12" s="6"/>
      <c r="BD12" s="268"/>
      <c r="BE12" s="95"/>
      <c r="BF12" s="95"/>
      <c r="BG12" s="96"/>
      <c r="BH12" s="96"/>
      <c r="BI12" s="96"/>
      <c r="BJ12" s="269"/>
      <c r="BK12" s="6"/>
      <c r="BL12" s="268"/>
      <c r="BM12" s="95"/>
      <c r="BN12" s="95"/>
      <c r="BO12" s="96"/>
      <c r="BP12" s="96"/>
      <c r="BQ12" s="96"/>
      <c r="BR12" s="269"/>
      <c r="BS12" s="6"/>
      <c r="BT12" s="268"/>
      <c r="BU12" s="95"/>
      <c r="BV12" s="95"/>
      <c r="BW12" s="96"/>
      <c r="BX12" s="96"/>
      <c r="BY12" s="96"/>
      <c r="BZ12" s="269"/>
      <c r="CA12" s="6"/>
      <c r="CB12" s="268"/>
      <c r="CC12" s="95"/>
      <c r="CD12" s="95"/>
      <c r="CE12" s="96"/>
      <c r="CF12" s="96"/>
      <c r="CG12" s="96"/>
      <c r="CH12" s="269"/>
      <c r="CI12" s="6"/>
      <c r="CJ12" s="268"/>
      <c r="CK12" s="95"/>
      <c r="CL12" s="95"/>
      <c r="CM12" s="96"/>
      <c r="CN12" s="96"/>
      <c r="CO12" s="96"/>
      <c r="CP12" s="269"/>
      <c r="CQ12" s="6"/>
      <c r="CR12" s="268"/>
      <c r="CS12" s="95"/>
      <c r="CT12" s="95"/>
      <c r="CU12" s="96"/>
      <c r="CV12" s="96"/>
      <c r="CW12" s="96"/>
      <c r="CX12" s="269"/>
      <c r="CY12" s="6"/>
      <c r="CZ12" s="268"/>
      <c r="DA12" s="96"/>
      <c r="DB12" s="96"/>
      <c r="DC12" s="96"/>
      <c r="DD12" s="96"/>
      <c r="DE12" s="8"/>
      <c r="DF12" s="8"/>
      <c r="DG12" s="8"/>
      <c r="DH12" s="269"/>
      <c r="DI12" s="206"/>
    </row>
    <row r="13" spans="2:113" ht="12.95" customHeight="1">
      <c r="B13" s="256" t="s">
        <v>495</v>
      </c>
      <c r="C13" s="6"/>
      <c r="D13" s="268"/>
      <c r="E13" s="95"/>
      <c r="F13" s="96"/>
      <c r="G13" s="96"/>
      <c r="H13" s="269"/>
      <c r="I13" s="6"/>
      <c r="J13" s="268"/>
      <c r="K13" s="95"/>
      <c r="L13" s="96"/>
      <c r="M13" s="96"/>
      <c r="N13" s="269"/>
      <c r="O13" s="6"/>
      <c r="P13" s="268"/>
      <c r="Q13" s="95"/>
      <c r="R13" s="95"/>
      <c r="S13" s="96"/>
      <c r="T13" s="96"/>
      <c r="U13" s="96"/>
      <c r="V13" s="269"/>
      <c r="W13" s="6"/>
      <c r="X13" s="268"/>
      <c r="Y13" s="95"/>
      <c r="Z13" s="95"/>
      <c r="AA13" s="96"/>
      <c r="AB13" s="96"/>
      <c r="AC13" s="96"/>
      <c r="AD13" s="269"/>
      <c r="AE13" s="6"/>
      <c r="AF13" s="268"/>
      <c r="AG13" s="95"/>
      <c r="AH13" s="95"/>
      <c r="AI13" s="96"/>
      <c r="AJ13" s="96"/>
      <c r="AK13" s="96"/>
      <c r="AL13" s="269"/>
      <c r="AM13" s="6"/>
      <c r="AN13" s="268"/>
      <c r="AO13" s="95"/>
      <c r="AP13" s="95"/>
      <c r="AQ13" s="96"/>
      <c r="AR13" s="96"/>
      <c r="AS13" s="96"/>
      <c r="AT13" s="269"/>
      <c r="AU13" s="6"/>
      <c r="AV13" s="268"/>
      <c r="AW13" s="95"/>
      <c r="AX13" s="95"/>
      <c r="AY13" s="96"/>
      <c r="AZ13" s="96"/>
      <c r="BA13" s="96"/>
      <c r="BB13" s="269"/>
      <c r="BC13" s="6"/>
      <c r="BD13" s="268"/>
      <c r="BE13" s="95"/>
      <c r="BF13" s="95"/>
      <c r="BG13" s="96"/>
      <c r="BH13" s="96"/>
      <c r="BI13" s="96"/>
      <c r="BJ13" s="269"/>
      <c r="BK13" s="6"/>
      <c r="BL13" s="268"/>
      <c r="BM13" s="95"/>
      <c r="BN13" s="95"/>
      <c r="BO13" s="96"/>
      <c r="BP13" s="96"/>
      <c r="BQ13" s="96"/>
      <c r="BR13" s="269"/>
      <c r="BS13" s="6"/>
      <c r="BT13" s="268"/>
      <c r="BU13" s="95"/>
      <c r="BV13" s="95"/>
      <c r="BW13" s="96"/>
      <c r="BX13" s="96"/>
      <c r="BY13" s="96"/>
      <c r="BZ13" s="269"/>
      <c r="CA13" s="6"/>
      <c r="CB13" s="268"/>
      <c r="CC13" s="95"/>
      <c r="CD13" s="95"/>
      <c r="CE13" s="96"/>
      <c r="CF13" s="96"/>
      <c r="CG13" s="96"/>
      <c r="CH13" s="269"/>
      <c r="CI13" s="6"/>
      <c r="CJ13" s="268"/>
      <c r="CK13" s="95"/>
      <c r="CL13" s="95"/>
      <c r="CM13" s="96"/>
      <c r="CN13" s="96"/>
      <c r="CO13" s="96"/>
      <c r="CP13" s="269"/>
      <c r="CQ13" s="6"/>
      <c r="CR13" s="268"/>
      <c r="CS13" s="95"/>
      <c r="CT13" s="95"/>
      <c r="CU13" s="96"/>
      <c r="CV13" s="96"/>
      <c r="CW13" s="96"/>
      <c r="CX13" s="269"/>
      <c r="CY13" s="6"/>
      <c r="CZ13" s="268"/>
      <c r="DA13" s="96"/>
      <c r="DB13" s="96"/>
      <c r="DC13" s="96"/>
      <c r="DD13" s="96"/>
      <c r="DE13" s="8"/>
      <c r="DF13" s="8"/>
      <c r="DG13" s="8"/>
      <c r="DH13" s="269"/>
      <c r="DI13" s="206"/>
    </row>
    <row r="14" spans="2:113" ht="12.95" customHeight="1">
      <c r="B14" s="257" t="s">
        <v>496</v>
      </c>
      <c r="C14" s="6"/>
      <c r="D14" s="270"/>
      <c r="E14" s="271"/>
      <c r="F14" s="272"/>
      <c r="G14" s="272"/>
      <c r="H14" s="273"/>
      <c r="I14" s="6"/>
      <c r="J14" s="270"/>
      <c r="K14" s="271"/>
      <c r="L14" s="272"/>
      <c r="M14" s="272"/>
      <c r="N14" s="273"/>
      <c r="O14" s="6"/>
      <c r="P14" s="270"/>
      <c r="Q14" s="271"/>
      <c r="R14" s="271"/>
      <c r="S14" s="272"/>
      <c r="T14" s="272"/>
      <c r="U14" s="272"/>
      <c r="V14" s="273"/>
      <c r="W14" s="6"/>
      <c r="X14" s="270"/>
      <c r="Y14" s="271"/>
      <c r="Z14" s="271"/>
      <c r="AA14" s="272"/>
      <c r="AB14" s="272"/>
      <c r="AC14" s="272"/>
      <c r="AD14" s="273"/>
      <c r="AE14" s="6"/>
      <c r="AF14" s="270"/>
      <c r="AG14" s="271"/>
      <c r="AH14" s="271"/>
      <c r="AI14" s="272"/>
      <c r="AJ14" s="272"/>
      <c r="AK14" s="272"/>
      <c r="AL14" s="273"/>
      <c r="AM14" s="6"/>
      <c r="AN14" s="270"/>
      <c r="AO14" s="271"/>
      <c r="AP14" s="271"/>
      <c r="AQ14" s="272"/>
      <c r="AR14" s="272"/>
      <c r="AS14" s="272"/>
      <c r="AT14" s="273"/>
      <c r="AU14" s="6"/>
      <c r="AV14" s="270"/>
      <c r="AW14" s="271"/>
      <c r="AX14" s="271"/>
      <c r="AY14" s="272"/>
      <c r="AZ14" s="272"/>
      <c r="BA14" s="272"/>
      <c r="BB14" s="273"/>
      <c r="BC14" s="6"/>
      <c r="BD14" s="270"/>
      <c r="BE14" s="271"/>
      <c r="BF14" s="271"/>
      <c r="BG14" s="272"/>
      <c r="BH14" s="272"/>
      <c r="BI14" s="272"/>
      <c r="BJ14" s="273"/>
      <c r="BK14" s="6"/>
      <c r="BL14" s="270"/>
      <c r="BM14" s="271"/>
      <c r="BN14" s="271"/>
      <c r="BO14" s="272"/>
      <c r="BP14" s="272"/>
      <c r="BQ14" s="272"/>
      <c r="BR14" s="273"/>
      <c r="BS14" s="6"/>
      <c r="BT14" s="270"/>
      <c r="BU14" s="271"/>
      <c r="BV14" s="271"/>
      <c r="BW14" s="272"/>
      <c r="BX14" s="272"/>
      <c r="BY14" s="272"/>
      <c r="BZ14" s="273"/>
      <c r="CA14" s="6"/>
      <c r="CB14" s="270"/>
      <c r="CC14" s="271"/>
      <c r="CD14" s="271"/>
      <c r="CE14" s="272"/>
      <c r="CF14" s="272"/>
      <c r="CG14" s="272"/>
      <c r="CH14" s="273"/>
      <c r="CI14" s="6"/>
      <c r="CJ14" s="270"/>
      <c r="CK14" s="271"/>
      <c r="CL14" s="271"/>
      <c r="CM14" s="272"/>
      <c r="CN14" s="272"/>
      <c r="CO14" s="272"/>
      <c r="CP14" s="273"/>
      <c r="CQ14" s="6"/>
      <c r="CR14" s="270"/>
      <c r="CS14" s="271"/>
      <c r="CT14" s="271"/>
      <c r="CU14" s="272"/>
      <c r="CV14" s="272"/>
      <c r="CW14" s="272"/>
      <c r="CX14" s="273"/>
      <c r="CY14" s="6"/>
      <c r="CZ14" s="270"/>
      <c r="DA14" s="272"/>
      <c r="DB14" s="272"/>
      <c r="DC14" s="272"/>
      <c r="DD14" s="272"/>
      <c r="DE14" s="251"/>
      <c r="DF14" s="251"/>
      <c r="DG14" s="251"/>
      <c r="DH14" s="284"/>
      <c r="DI14" s="206"/>
    </row>
    <row r="15" spans="2:113" ht="6" customHeight="1">
      <c r="C15" s="6"/>
      <c r="D15" s="96"/>
      <c r="E15" s="95"/>
      <c r="F15" s="95"/>
      <c r="G15" s="95"/>
      <c r="H15" s="6"/>
      <c r="I15" s="6"/>
      <c r="J15" s="96"/>
      <c r="K15" s="95"/>
      <c r="L15" s="95"/>
      <c r="M15" s="95"/>
      <c r="N15" s="6"/>
      <c r="O15" s="6"/>
      <c r="P15" s="96"/>
      <c r="Q15" s="95"/>
      <c r="R15" s="95"/>
      <c r="S15" s="95"/>
      <c r="T15" s="95"/>
      <c r="U15" s="95"/>
      <c r="V15" s="6"/>
      <c r="W15" s="6"/>
      <c r="X15" s="96"/>
      <c r="Y15" s="95"/>
      <c r="Z15" s="95"/>
      <c r="AA15" s="95"/>
      <c r="AB15" s="95"/>
      <c r="AC15" s="95"/>
      <c r="AD15" s="6"/>
      <c r="AE15" s="6"/>
      <c r="AF15" s="96"/>
      <c r="AG15" s="95"/>
      <c r="AH15" s="95"/>
      <c r="AI15" s="95"/>
      <c r="AJ15" s="95"/>
      <c r="AK15" s="95"/>
      <c r="AL15" s="6"/>
      <c r="AM15" s="6"/>
      <c r="AN15" s="96"/>
      <c r="AO15" s="95"/>
      <c r="AP15" s="95"/>
      <c r="AQ15" s="95"/>
      <c r="AR15" s="95"/>
      <c r="AS15" s="95"/>
      <c r="AT15" s="6"/>
      <c r="AU15" s="6"/>
      <c r="AV15" s="96"/>
      <c r="AW15" s="95"/>
      <c r="AX15" s="95"/>
      <c r="AY15" s="95"/>
      <c r="AZ15" s="95"/>
      <c r="BA15" s="95"/>
      <c r="BB15" s="6"/>
      <c r="BC15" s="6"/>
      <c r="BD15" s="96"/>
      <c r="BE15" s="95"/>
      <c r="BF15" s="95"/>
      <c r="BG15" s="95"/>
      <c r="BH15" s="95"/>
      <c r="BI15" s="95"/>
      <c r="BJ15" s="6"/>
      <c r="BK15" s="6"/>
      <c r="BL15" s="96"/>
      <c r="BM15" s="95"/>
      <c r="BN15" s="95"/>
      <c r="BO15" s="95"/>
      <c r="BP15" s="95"/>
      <c r="BQ15" s="95"/>
      <c r="BR15" s="6"/>
      <c r="BS15" s="6"/>
      <c r="BT15" s="96"/>
      <c r="BU15" s="95"/>
      <c r="BV15" s="95"/>
      <c r="BW15" s="95"/>
      <c r="BX15" s="95"/>
      <c r="BY15" s="95"/>
      <c r="BZ15" s="6"/>
      <c r="CA15" s="6"/>
      <c r="CB15" s="96"/>
      <c r="CC15" s="95"/>
      <c r="CD15" s="95"/>
      <c r="CE15" s="95"/>
      <c r="CF15" s="95"/>
      <c r="CG15" s="95"/>
      <c r="CH15" s="6"/>
      <c r="CI15" s="6"/>
      <c r="CJ15" s="96"/>
      <c r="CK15" s="95"/>
      <c r="CL15" s="95"/>
      <c r="CM15" s="95"/>
      <c r="CN15" s="95"/>
      <c r="CO15" s="95"/>
      <c r="CP15" s="6"/>
      <c r="CQ15" s="6"/>
      <c r="CR15" s="96"/>
      <c r="CS15" s="95"/>
      <c r="CT15" s="95"/>
      <c r="CU15" s="95"/>
      <c r="CV15" s="95"/>
      <c r="CW15" s="95"/>
      <c r="CX15" s="6"/>
      <c r="CY15" s="6"/>
      <c r="CZ15" s="96"/>
      <c r="DA15" s="96"/>
      <c r="DB15" s="96"/>
      <c r="DC15" s="96"/>
      <c r="DD15" s="96"/>
      <c r="DE15" s="6"/>
      <c r="DF15" s="6"/>
      <c r="DG15" s="6"/>
      <c r="DH15" s="6"/>
    </row>
    <row r="16" spans="2:113" ht="12.95" customHeight="1">
      <c r="B16" s="254" t="s">
        <v>497</v>
      </c>
      <c r="C16" s="14"/>
      <c r="D16" s="261"/>
      <c r="E16" s="262"/>
      <c r="F16" s="262"/>
      <c r="G16" s="262"/>
      <c r="H16" s="263"/>
      <c r="I16" s="14"/>
      <c r="J16" s="261"/>
      <c r="K16" s="262"/>
      <c r="L16" s="262"/>
      <c r="M16" s="262"/>
      <c r="N16" s="263"/>
      <c r="O16" s="14"/>
      <c r="P16" s="261"/>
      <c r="Q16" s="262"/>
      <c r="R16" s="262"/>
      <c r="S16" s="262"/>
      <c r="T16" s="262"/>
      <c r="U16" s="262"/>
      <c r="V16" s="263"/>
      <c r="W16" s="14"/>
      <c r="X16" s="261"/>
      <c r="Y16" s="262"/>
      <c r="Z16" s="262"/>
      <c r="AA16" s="262"/>
      <c r="AB16" s="262"/>
      <c r="AC16" s="262"/>
      <c r="AD16" s="263"/>
      <c r="AE16" s="14"/>
      <c r="AF16" s="261"/>
      <c r="AG16" s="262"/>
      <c r="AH16" s="262"/>
      <c r="AI16" s="262"/>
      <c r="AJ16" s="262"/>
      <c r="AK16" s="262"/>
      <c r="AL16" s="263"/>
      <c r="AM16" s="14"/>
      <c r="AN16" s="261"/>
      <c r="AO16" s="262"/>
      <c r="AP16" s="262"/>
      <c r="AQ16" s="262"/>
      <c r="AR16" s="262"/>
      <c r="AS16" s="262"/>
      <c r="AT16" s="263"/>
      <c r="AU16" s="14"/>
      <c r="AV16" s="261"/>
      <c r="AW16" s="262"/>
      <c r="AX16" s="262"/>
      <c r="AY16" s="262"/>
      <c r="AZ16" s="262"/>
      <c r="BA16" s="262"/>
      <c r="BB16" s="263"/>
      <c r="BC16" s="14"/>
      <c r="BD16" s="261"/>
      <c r="BE16" s="262"/>
      <c r="BF16" s="262"/>
      <c r="BG16" s="262"/>
      <c r="BH16" s="262"/>
      <c r="BI16" s="262"/>
      <c r="BJ16" s="263"/>
      <c r="BK16" s="14"/>
      <c r="BL16" s="261"/>
      <c r="BM16" s="262"/>
      <c r="BN16" s="262"/>
      <c r="BO16" s="262"/>
      <c r="BP16" s="262"/>
      <c r="BQ16" s="262"/>
      <c r="BR16" s="263"/>
      <c r="BS16" s="14"/>
      <c r="BT16" s="261"/>
      <c r="BU16" s="262"/>
      <c r="BV16" s="262"/>
      <c r="BW16" s="262"/>
      <c r="BX16" s="262"/>
      <c r="BY16" s="262"/>
      <c r="BZ16" s="263"/>
      <c r="CA16" s="14"/>
      <c r="CB16" s="261"/>
      <c r="CC16" s="262"/>
      <c r="CD16" s="262"/>
      <c r="CE16" s="262"/>
      <c r="CF16" s="262"/>
      <c r="CG16" s="262"/>
      <c r="CH16" s="263"/>
      <c r="CI16" s="14"/>
      <c r="CJ16" s="261"/>
      <c r="CK16" s="262"/>
      <c r="CL16" s="262"/>
      <c r="CM16" s="262"/>
      <c r="CN16" s="262"/>
      <c r="CO16" s="262"/>
      <c r="CP16" s="263"/>
      <c r="CQ16" s="14"/>
      <c r="CR16" s="261"/>
      <c r="CS16" s="262"/>
      <c r="CT16" s="262"/>
      <c r="CU16" s="262"/>
      <c r="CV16" s="262"/>
      <c r="CW16" s="262"/>
      <c r="CX16" s="263"/>
      <c r="CY16" s="14"/>
      <c r="CZ16" s="261"/>
      <c r="DA16" s="262"/>
      <c r="DB16" s="262"/>
      <c r="DC16" s="262"/>
      <c r="DD16" s="262"/>
      <c r="DE16" s="527"/>
      <c r="DF16" s="527"/>
      <c r="DG16" s="527"/>
      <c r="DH16" s="263"/>
      <c r="DI16" s="206"/>
    </row>
    <row r="17" spans="2:113" ht="12.95" customHeight="1">
      <c r="B17" s="255" t="s">
        <v>341</v>
      </c>
      <c r="C17" s="6"/>
      <c r="D17" s="264"/>
      <c r="E17" s="265"/>
      <c r="F17" s="266"/>
      <c r="G17" s="266"/>
      <c r="H17" s="267"/>
      <c r="I17" s="6"/>
      <c r="J17" s="264"/>
      <c r="K17" s="265"/>
      <c r="L17" s="266"/>
      <c r="M17" s="266"/>
      <c r="N17" s="267"/>
      <c r="O17" s="6"/>
      <c r="P17" s="264"/>
      <c r="Q17" s="265"/>
      <c r="R17" s="265"/>
      <c r="S17" s="266"/>
      <c r="T17" s="266"/>
      <c r="U17" s="266"/>
      <c r="V17" s="267"/>
      <c r="W17" s="6"/>
      <c r="X17" s="264"/>
      <c r="Y17" s="265"/>
      <c r="Z17" s="265"/>
      <c r="AA17" s="266"/>
      <c r="AB17" s="266"/>
      <c r="AC17" s="266"/>
      <c r="AD17" s="267"/>
      <c r="AE17" s="6"/>
      <c r="AF17" s="264"/>
      <c r="AG17" s="265"/>
      <c r="AH17" s="265"/>
      <c r="AI17" s="266"/>
      <c r="AJ17" s="266"/>
      <c r="AK17" s="266"/>
      <c r="AL17" s="267"/>
      <c r="AM17" s="6"/>
      <c r="AN17" s="264"/>
      <c r="AO17" s="265"/>
      <c r="AP17" s="265"/>
      <c r="AQ17" s="266"/>
      <c r="AR17" s="266"/>
      <c r="AS17" s="266"/>
      <c r="AT17" s="267"/>
      <c r="AU17" s="6"/>
      <c r="AV17" s="264"/>
      <c r="AW17" s="265"/>
      <c r="AX17" s="265"/>
      <c r="AY17" s="266"/>
      <c r="AZ17" s="266"/>
      <c r="BA17" s="266"/>
      <c r="BB17" s="267"/>
      <c r="BC17" s="6"/>
      <c r="BD17" s="264"/>
      <c r="BE17" s="265"/>
      <c r="BF17" s="265"/>
      <c r="BG17" s="266"/>
      <c r="BH17" s="266"/>
      <c r="BI17" s="266"/>
      <c r="BJ17" s="267"/>
      <c r="BK17" s="6"/>
      <c r="BL17" s="264"/>
      <c r="BM17" s="265"/>
      <c r="BN17" s="265"/>
      <c r="BO17" s="266"/>
      <c r="BP17" s="266"/>
      <c r="BQ17" s="266"/>
      <c r="BR17" s="267"/>
      <c r="BS17" s="6"/>
      <c r="BT17" s="264"/>
      <c r="BU17" s="265"/>
      <c r="BV17" s="265"/>
      <c r="BW17" s="266"/>
      <c r="BX17" s="266"/>
      <c r="BY17" s="266"/>
      <c r="BZ17" s="267"/>
      <c r="CA17" s="6"/>
      <c r="CB17" s="264"/>
      <c r="CC17" s="265"/>
      <c r="CD17" s="265"/>
      <c r="CE17" s="266"/>
      <c r="CF17" s="266"/>
      <c r="CG17" s="266"/>
      <c r="CH17" s="267"/>
      <c r="CI17" s="6"/>
      <c r="CJ17" s="264"/>
      <c r="CK17" s="265"/>
      <c r="CL17" s="265"/>
      <c r="CM17" s="266"/>
      <c r="CN17" s="266"/>
      <c r="CO17" s="266"/>
      <c r="CP17" s="267"/>
      <c r="CQ17" s="6"/>
      <c r="CR17" s="264"/>
      <c r="CS17" s="265"/>
      <c r="CT17" s="265"/>
      <c r="CU17" s="266"/>
      <c r="CV17" s="266"/>
      <c r="CW17" s="266"/>
      <c r="CX17" s="267"/>
      <c r="CY17" s="6"/>
      <c r="CZ17" s="264"/>
      <c r="DA17" s="266"/>
      <c r="DB17" s="266"/>
      <c r="DC17" s="266"/>
      <c r="DD17" s="266"/>
      <c r="DE17" s="530"/>
      <c r="DF17" s="530"/>
      <c r="DG17" s="530"/>
      <c r="DH17" s="267"/>
      <c r="DI17" s="206"/>
    </row>
    <row r="18" spans="2:113" ht="12.95" customHeight="1">
      <c r="B18" s="256" t="s">
        <v>342</v>
      </c>
      <c r="C18" s="6"/>
      <c r="D18" s="268"/>
      <c r="E18" s="95"/>
      <c r="F18" s="96"/>
      <c r="G18" s="96"/>
      <c r="H18" s="269"/>
      <c r="I18" s="6"/>
      <c r="J18" s="268"/>
      <c r="K18" s="95"/>
      <c r="L18" s="96"/>
      <c r="M18" s="96"/>
      <c r="N18" s="269"/>
      <c r="O18" s="6"/>
      <c r="P18" s="268"/>
      <c r="Q18" s="95"/>
      <c r="R18" s="95"/>
      <c r="S18" s="96"/>
      <c r="T18" s="96"/>
      <c r="U18" s="96"/>
      <c r="V18" s="269"/>
      <c r="W18" s="6"/>
      <c r="X18" s="268"/>
      <c r="Y18" s="95"/>
      <c r="Z18" s="95"/>
      <c r="AA18" s="96"/>
      <c r="AB18" s="96"/>
      <c r="AC18" s="96"/>
      <c r="AD18" s="269"/>
      <c r="AE18" s="6"/>
      <c r="AF18" s="268"/>
      <c r="AG18" s="95"/>
      <c r="AH18" s="95"/>
      <c r="AI18" s="96"/>
      <c r="AJ18" s="96"/>
      <c r="AK18" s="96"/>
      <c r="AL18" s="269"/>
      <c r="AM18" s="6"/>
      <c r="AN18" s="268"/>
      <c r="AO18" s="95"/>
      <c r="AP18" s="95"/>
      <c r="AQ18" s="96"/>
      <c r="AR18" s="96"/>
      <c r="AS18" s="96"/>
      <c r="AT18" s="269"/>
      <c r="AU18" s="6"/>
      <c r="AV18" s="268"/>
      <c r="AW18" s="95"/>
      <c r="AX18" s="95"/>
      <c r="AY18" s="96"/>
      <c r="AZ18" s="96"/>
      <c r="BA18" s="96"/>
      <c r="BB18" s="269"/>
      <c r="BC18" s="6"/>
      <c r="BD18" s="268"/>
      <c r="BE18" s="95"/>
      <c r="BF18" s="95"/>
      <c r="BG18" s="96"/>
      <c r="BH18" s="96"/>
      <c r="BI18" s="96"/>
      <c r="BJ18" s="269"/>
      <c r="BK18" s="6"/>
      <c r="BL18" s="268"/>
      <c r="BM18" s="95"/>
      <c r="BN18" s="95"/>
      <c r="BO18" s="96"/>
      <c r="BP18" s="96"/>
      <c r="BQ18" s="96"/>
      <c r="BR18" s="269"/>
      <c r="BS18" s="6"/>
      <c r="BT18" s="268"/>
      <c r="BU18" s="95"/>
      <c r="BV18" s="95"/>
      <c r="BW18" s="96"/>
      <c r="BX18" s="96"/>
      <c r="BY18" s="96"/>
      <c r="BZ18" s="269"/>
      <c r="CA18" s="6"/>
      <c r="CB18" s="268"/>
      <c r="CC18" s="95"/>
      <c r="CD18" s="95"/>
      <c r="CE18" s="96"/>
      <c r="CF18" s="96"/>
      <c r="CG18" s="96"/>
      <c r="CH18" s="269"/>
      <c r="CI18" s="6"/>
      <c r="CJ18" s="268"/>
      <c r="CK18" s="95"/>
      <c r="CL18" s="95"/>
      <c r="CM18" s="96"/>
      <c r="CN18" s="96"/>
      <c r="CO18" s="96"/>
      <c r="CP18" s="269"/>
      <c r="CQ18" s="6"/>
      <c r="CR18" s="268"/>
      <c r="CS18" s="95"/>
      <c r="CT18" s="95"/>
      <c r="CU18" s="96"/>
      <c r="CV18" s="96"/>
      <c r="CW18" s="96"/>
      <c r="CX18" s="269"/>
      <c r="CY18" s="6"/>
      <c r="CZ18" s="268"/>
      <c r="DA18" s="96"/>
      <c r="DB18" s="96"/>
      <c r="DC18" s="96"/>
      <c r="DD18" s="96"/>
      <c r="DE18" s="8"/>
      <c r="DF18" s="8"/>
      <c r="DG18" s="8"/>
      <c r="DH18" s="269"/>
      <c r="DI18" s="206"/>
    </row>
    <row r="19" spans="2:113" ht="12.95" customHeight="1">
      <c r="B19" s="256" t="s">
        <v>493</v>
      </c>
      <c r="C19" s="6"/>
      <c r="D19" s="274"/>
      <c r="E19" s="95"/>
      <c r="F19" s="95"/>
      <c r="G19" s="95"/>
      <c r="H19" s="269"/>
      <c r="I19" s="6"/>
      <c r="J19" s="274"/>
      <c r="K19" s="95"/>
      <c r="L19" s="95"/>
      <c r="M19" s="96"/>
      <c r="N19" s="269"/>
      <c r="O19" s="6"/>
      <c r="P19" s="274"/>
      <c r="Q19" s="95"/>
      <c r="R19" s="95"/>
      <c r="S19" s="95"/>
      <c r="T19" s="95"/>
      <c r="U19" s="96"/>
      <c r="V19" s="269"/>
      <c r="W19" s="6"/>
      <c r="X19" s="274"/>
      <c r="Y19" s="95"/>
      <c r="Z19" s="95"/>
      <c r="AA19" s="95"/>
      <c r="AB19" s="95"/>
      <c r="AC19" s="96"/>
      <c r="AD19" s="269"/>
      <c r="AE19" s="6"/>
      <c r="AF19" s="274"/>
      <c r="AG19" s="95"/>
      <c r="AH19" s="95"/>
      <c r="AI19" s="95"/>
      <c r="AJ19" s="95"/>
      <c r="AK19" s="96"/>
      <c r="AL19" s="269"/>
      <c r="AM19" s="6"/>
      <c r="AN19" s="274"/>
      <c r="AO19" s="95"/>
      <c r="AP19" s="95"/>
      <c r="AQ19" s="95"/>
      <c r="AR19" s="95"/>
      <c r="AS19" s="96"/>
      <c r="AT19" s="269"/>
      <c r="AU19" s="6"/>
      <c r="AV19" s="274"/>
      <c r="AW19" s="95"/>
      <c r="AX19" s="95"/>
      <c r="AY19" s="95"/>
      <c r="AZ19" s="95"/>
      <c r="BA19" s="96"/>
      <c r="BB19" s="269"/>
      <c r="BC19" s="6"/>
      <c r="BD19" s="274"/>
      <c r="BE19" s="95"/>
      <c r="BF19" s="95"/>
      <c r="BG19" s="95"/>
      <c r="BH19" s="95"/>
      <c r="BI19" s="96"/>
      <c r="BJ19" s="269"/>
      <c r="BK19" s="6"/>
      <c r="BL19" s="274"/>
      <c r="BM19" s="95"/>
      <c r="BN19" s="95"/>
      <c r="BO19" s="95"/>
      <c r="BP19" s="95"/>
      <c r="BQ19" s="96"/>
      <c r="BR19" s="269"/>
      <c r="BS19" s="6"/>
      <c r="BT19" s="274"/>
      <c r="BU19" s="95"/>
      <c r="BV19" s="95"/>
      <c r="BW19" s="95"/>
      <c r="BX19" s="95"/>
      <c r="BY19" s="96"/>
      <c r="BZ19" s="269"/>
      <c r="CA19" s="6"/>
      <c r="CB19" s="274"/>
      <c r="CC19" s="95"/>
      <c r="CD19" s="95"/>
      <c r="CE19" s="95"/>
      <c r="CF19" s="95"/>
      <c r="CG19" s="96"/>
      <c r="CH19" s="269"/>
      <c r="CI19" s="6"/>
      <c r="CJ19" s="274"/>
      <c r="CK19" s="95"/>
      <c r="CL19" s="95"/>
      <c r="CM19" s="95"/>
      <c r="CN19" s="95"/>
      <c r="CO19" s="96"/>
      <c r="CP19" s="269"/>
      <c r="CQ19" s="6"/>
      <c r="CR19" s="274"/>
      <c r="CS19" s="95"/>
      <c r="CT19" s="95"/>
      <c r="CU19" s="95"/>
      <c r="CV19" s="95"/>
      <c r="CW19" s="95"/>
      <c r="CX19" s="269"/>
      <c r="CY19" s="6"/>
      <c r="CZ19" s="268"/>
      <c r="DA19" s="96"/>
      <c r="DB19" s="96"/>
      <c r="DC19" s="96"/>
      <c r="DD19" s="95"/>
      <c r="DE19" s="8"/>
      <c r="DF19" s="8"/>
      <c r="DG19" s="8"/>
      <c r="DH19" s="269"/>
      <c r="DI19" s="206"/>
    </row>
    <row r="20" spans="2:113" ht="12.95" customHeight="1">
      <c r="B20" s="256" t="s">
        <v>494</v>
      </c>
      <c r="C20" s="6"/>
      <c r="D20" s="268"/>
      <c r="E20" s="95"/>
      <c r="F20" s="96"/>
      <c r="G20" s="96"/>
      <c r="H20" s="269"/>
      <c r="I20" s="6"/>
      <c r="J20" s="268"/>
      <c r="K20" s="95"/>
      <c r="L20" s="96"/>
      <c r="M20" s="96"/>
      <c r="N20" s="269"/>
      <c r="O20" s="6"/>
      <c r="P20" s="268"/>
      <c r="Q20" s="95"/>
      <c r="R20" s="95"/>
      <c r="S20" s="96"/>
      <c r="T20" s="96"/>
      <c r="U20" s="96"/>
      <c r="V20" s="269"/>
      <c r="W20" s="6"/>
      <c r="X20" s="268"/>
      <c r="Y20" s="95"/>
      <c r="Z20" s="95"/>
      <c r="AA20" s="96"/>
      <c r="AB20" s="96"/>
      <c r="AC20" s="96"/>
      <c r="AD20" s="269"/>
      <c r="AE20" s="6"/>
      <c r="AF20" s="268"/>
      <c r="AG20" s="95"/>
      <c r="AH20" s="95"/>
      <c r="AI20" s="96"/>
      <c r="AJ20" s="96"/>
      <c r="AK20" s="96"/>
      <c r="AL20" s="269"/>
      <c r="AM20" s="6"/>
      <c r="AN20" s="268"/>
      <c r="AO20" s="95"/>
      <c r="AP20" s="95"/>
      <c r="AQ20" s="96"/>
      <c r="AR20" s="96"/>
      <c r="AS20" s="96"/>
      <c r="AT20" s="269"/>
      <c r="AU20" s="6"/>
      <c r="AV20" s="268"/>
      <c r="AW20" s="95"/>
      <c r="AX20" s="95"/>
      <c r="AY20" s="96"/>
      <c r="AZ20" s="96"/>
      <c r="BA20" s="96"/>
      <c r="BB20" s="269"/>
      <c r="BC20" s="6"/>
      <c r="BD20" s="268"/>
      <c r="BE20" s="95"/>
      <c r="BF20" s="95"/>
      <c r="BG20" s="96"/>
      <c r="BH20" s="96"/>
      <c r="BI20" s="96"/>
      <c r="BJ20" s="269"/>
      <c r="BK20" s="6"/>
      <c r="BL20" s="268"/>
      <c r="BM20" s="95"/>
      <c r="BN20" s="95"/>
      <c r="BO20" s="96"/>
      <c r="BP20" s="96"/>
      <c r="BQ20" s="96"/>
      <c r="BR20" s="269"/>
      <c r="BS20" s="6"/>
      <c r="BT20" s="268"/>
      <c r="BU20" s="95"/>
      <c r="BV20" s="95"/>
      <c r="BW20" s="96"/>
      <c r="BX20" s="96"/>
      <c r="BY20" s="96"/>
      <c r="BZ20" s="269"/>
      <c r="CA20" s="6"/>
      <c r="CB20" s="268"/>
      <c r="CC20" s="95"/>
      <c r="CD20" s="95"/>
      <c r="CE20" s="96"/>
      <c r="CF20" s="96"/>
      <c r="CG20" s="96"/>
      <c r="CH20" s="269"/>
      <c r="CI20" s="6"/>
      <c r="CJ20" s="268"/>
      <c r="CK20" s="95"/>
      <c r="CL20" s="95"/>
      <c r="CM20" s="96"/>
      <c r="CN20" s="96"/>
      <c r="CO20" s="96"/>
      <c r="CP20" s="269"/>
      <c r="CQ20" s="6"/>
      <c r="CR20" s="268"/>
      <c r="CS20" s="95"/>
      <c r="CT20" s="95"/>
      <c r="CU20" s="96"/>
      <c r="CV20" s="96"/>
      <c r="CW20" s="96"/>
      <c r="CX20" s="269"/>
      <c r="CY20" s="6"/>
      <c r="CZ20" s="268"/>
      <c r="DA20" s="96"/>
      <c r="DB20" s="96"/>
      <c r="DC20" s="96"/>
      <c r="DD20" s="96"/>
      <c r="DE20" s="8"/>
      <c r="DF20" s="8"/>
      <c r="DG20" s="8"/>
      <c r="DH20" s="269"/>
      <c r="DI20" s="206"/>
    </row>
    <row r="21" spans="2:113" ht="12.95" customHeight="1">
      <c r="B21" s="256" t="s">
        <v>495</v>
      </c>
      <c r="C21" s="6"/>
      <c r="D21" s="268"/>
      <c r="E21" s="95"/>
      <c r="F21" s="96"/>
      <c r="G21" s="96"/>
      <c r="H21" s="269"/>
      <c r="I21" s="6"/>
      <c r="J21" s="268"/>
      <c r="K21" s="95"/>
      <c r="L21" s="96"/>
      <c r="M21" s="96"/>
      <c r="N21" s="269"/>
      <c r="O21" s="6"/>
      <c r="P21" s="268"/>
      <c r="Q21" s="95"/>
      <c r="R21" s="95"/>
      <c r="S21" s="96"/>
      <c r="T21" s="96"/>
      <c r="U21" s="96"/>
      <c r="V21" s="269"/>
      <c r="W21" s="6"/>
      <c r="X21" s="268"/>
      <c r="Y21" s="95"/>
      <c r="Z21" s="95"/>
      <c r="AA21" s="96"/>
      <c r="AB21" s="96"/>
      <c r="AC21" s="96"/>
      <c r="AD21" s="269"/>
      <c r="AE21" s="6"/>
      <c r="AF21" s="268"/>
      <c r="AG21" s="95"/>
      <c r="AH21" s="95"/>
      <c r="AI21" s="96"/>
      <c r="AJ21" s="96"/>
      <c r="AK21" s="96"/>
      <c r="AL21" s="269"/>
      <c r="AM21" s="6"/>
      <c r="AN21" s="268"/>
      <c r="AO21" s="95"/>
      <c r="AP21" s="95"/>
      <c r="AQ21" s="96"/>
      <c r="AR21" s="96"/>
      <c r="AS21" s="96"/>
      <c r="AT21" s="269"/>
      <c r="AU21" s="6"/>
      <c r="AV21" s="268"/>
      <c r="AW21" s="95"/>
      <c r="AX21" s="95"/>
      <c r="AY21" s="96"/>
      <c r="AZ21" s="96"/>
      <c r="BA21" s="96"/>
      <c r="BB21" s="269"/>
      <c r="BC21" s="6"/>
      <c r="BD21" s="268"/>
      <c r="BE21" s="95"/>
      <c r="BF21" s="95"/>
      <c r="BG21" s="96"/>
      <c r="BH21" s="96"/>
      <c r="BI21" s="96"/>
      <c r="BJ21" s="269"/>
      <c r="BK21" s="6"/>
      <c r="BL21" s="268"/>
      <c r="BM21" s="95"/>
      <c r="BN21" s="95"/>
      <c r="BO21" s="96"/>
      <c r="BP21" s="96"/>
      <c r="BQ21" s="96"/>
      <c r="BR21" s="269"/>
      <c r="BS21" s="6"/>
      <c r="BT21" s="268"/>
      <c r="BU21" s="95"/>
      <c r="BV21" s="95"/>
      <c r="BW21" s="96"/>
      <c r="BX21" s="96"/>
      <c r="BY21" s="96"/>
      <c r="BZ21" s="269"/>
      <c r="CA21" s="6"/>
      <c r="CB21" s="268"/>
      <c r="CC21" s="95"/>
      <c r="CD21" s="95"/>
      <c r="CE21" s="96"/>
      <c r="CF21" s="96"/>
      <c r="CG21" s="96"/>
      <c r="CH21" s="269"/>
      <c r="CI21" s="6"/>
      <c r="CJ21" s="268"/>
      <c r="CK21" s="95"/>
      <c r="CL21" s="95"/>
      <c r="CM21" s="96"/>
      <c r="CN21" s="96"/>
      <c r="CO21" s="96"/>
      <c r="CP21" s="269"/>
      <c r="CQ21" s="6"/>
      <c r="CR21" s="268"/>
      <c r="CS21" s="95"/>
      <c r="CT21" s="95"/>
      <c r="CU21" s="96"/>
      <c r="CV21" s="96"/>
      <c r="CW21" s="96"/>
      <c r="CX21" s="269"/>
      <c r="CY21" s="6"/>
      <c r="CZ21" s="268"/>
      <c r="DA21" s="96"/>
      <c r="DB21" s="96"/>
      <c r="DC21" s="96"/>
      <c r="DD21" s="96"/>
      <c r="DE21" s="8"/>
      <c r="DF21" s="8"/>
      <c r="DG21" s="8"/>
      <c r="DH21" s="269"/>
      <c r="DI21" s="206"/>
    </row>
    <row r="22" spans="2:113" ht="12.95" customHeight="1">
      <c r="B22" s="257" t="s">
        <v>496</v>
      </c>
      <c r="C22" s="6"/>
      <c r="D22" s="275"/>
      <c r="E22" s="271"/>
      <c r="F22" s="271"/>
      <c r="G22" s="271"/>
      <c r="H22" s="276"/>
      <c r="I22" s="6"/>
      <c r="J22" s="275"/>
      <c r="K22" s="271"/>
      <c r="L22" s="271"/>
      <c r="M22" s="272"/>
      <c r="N22" s="276"/>
      <c r="O22" s="6"/>
      <c r="P22" s="275"/>
      <c r="Q22" s="271"/>
      <c r="R22" s="271"/>
      <c r="S22" s="271"/>
      <c r="T22" s="271"/>
      <c r="U22" s="272"/>
      <c r="V22" s="276"/>
      <c r="W22" s="6"/>
      <c r="X22" s="275"/>
      <c r="Y22" s="271"/>
      <c r="Z22" s="271"/>
      <c r="AA22" s="271"/>
      <c r="AB22" s="271"/>
      <c r="AC22" s="272"/>
      <c r="AD22" s="276"/>
      <c r="AE22" s="6"/>
      <c r="AF22" s="275"/>
      <c r="AG22" s="271"/>
      <c r="AH22" s="271"/>
      <c r="AI22" s="271"/>
      <c r="AJ22" s="271"/>
      <c r="AK22" s="272"/>
      <c r="AL22" s="276"/>
      <c r="AM22" s="6"/>
      <c r="AN22" s="270"/>
      <c r="AO22" s="271"/>
      <c r="AP22" s="271"/>
      <c r="AQ22" s="271"/>
      <c r="AR22" s="271"/>
      <c r="AS22" s="272"/>
      <c r="AT22" s="276"/>
      <c r="AU22" s="6"/>
      <c r="AV22" s="270"/>
      <c r="AW22" s="271"/>
      <c r="AX22" s="271"/>
      <c r="AY22" s="271"/>
      <c r="AZ22" s="271"/>
      <c r="BA22" s="272"/>
      <c r="BB22" s="276"/>
      <c r="BC22" s="6"/>
      <c r="BD22" s="270"/>
      <c r="BE22" s="271"/>
      <c r="BF22" s="271"/>
      <c r="BG22" s="271"/>
      <c r="BH22" s="271"/>
      <c r="BI22" s="272"/>
      <c r="BJ22" s="276"/>
      <c r="BK22" s="6"/>
      <c r="BL22" s="270"/>
      <c r="BM22" s="271"/>
      <c r="BN22" s="271"/>
      <c r="BO22" s="271"/>
      <c r="BP22" s="271"/>
      <c r="BQ22" s="272"/>
      <c r="BR22" s="276"/>
      <c r="BS22" s="6"/>
      <c r="BT22" s="270"/>
      <c r="BU22" s="271"/>
      <c r="BV22" s="271"/>
      <c r="BW22" s="271"/>
      <c r="BX22" s="271"/>
      <c r="BY22" s="272"/>
      <c r="BZ22" s="276"/>
      <c r="CA22" s="6"/>
      <c r="CB22" s="270"/>
      <c r="CC22" s="271"/>
      <c r="CD22" s="271"/>
      <c r="CE22" s="271"/>
      <c r="CF22" s="271"/>
      <c r="CG22" s="272"/>
      <c r="CH22" s="276"/>
      <c r="CI22" s="6"/>
      <c r="CJ22" s="270"/>
      <c r="CK22" s="271"/>
      <c r="CL22" s="271"/>
      <c r="CM22" s="271"/>
      <c r="CN22" s="271"/>
      <c r="CO22" s="272"/>
      <c r="CP22" s="276"/>
      <c r="CQ22" s="6"/>
      <c r="CR22" s="275"/>
      <c r="CS22" s="271"/>
      <c r="CT22" s="271"/>
      <c r="CU22" s="271"/>
      <c r="CV22" s="271"/>
      <c r="CW22" s="271"/>
      <c r="CX22" s="276"/>
      <c r="CY22" s="6"/>
      <c r="CZ22" s="270"/>
      <c r="DA22" s="272"/>
      <c r="DB22" s="272"/>
      <c r="DC22" s="272"/>
      <c r="DD22" s="271"/>
      <c r="DE22" s="251"/>
      <c r="DF22" s="251"/>
      <c r="DG22" s="251"/>
      <c r="DH22" s="284"/>
      <c r="DI22" s="206"/>
    </row>
    <row r="23" spans="2:113" ht="4.5" customHeight="1">
      <c r="C23" s="6"/>
      <c r="D23" s="95"/>
      <c r="E23" s="95"/>
      <c r="F23" s="95"/>
      <c r="G23" s="95"/>
      <c r="H23" s="6"/>
      <c r="I23" s="6"/>
      <c r="J23" s="95"/>
      <c r="K23" s="95"/>
      <c r="L23" s="95"/>
      <c r="M23" s="95"/>
      <c r="N23" s="6"/>
      <c r="O23" s="6"/>
      <c r="P23" s="95"/>
      <c r="Q23" s="95"/>
      <c r="R23" s="95"/>
      <c r="S23" s="95"/>
      <c r="T23" s="95"/>
      <c r="U23" s="95"/>
      <c r="V23" s="6"/>
      <c r="W23" s="6"/>
      <c r="X23" s="95"/>
      <c r="Y23" s="95"/>
      <c r="Z23" s="95"/>
      <c r="AA23" s="95"/>
      <c r="AB23" s="95"/>
      <c r="AC23" s="95"/>
      <c r="AD23" s="6"/>
      <c r="AE23" s="6"/>
      <c r="AF23" s="95"/>
      <c r="AG23" s="95"/>
      <c r="AH23" s="95"/>
      <c r="AI23" s="95"/>
      <c r="AJ23" s="95"/>
      <c r="AK23" s="95"/>
      <c r="AL23" s="6"/>
      <c r="AM23" s="6"/>
      <c r="AN23" s="95"/>
      <c r="AO23" s="95"/>
      <c r="AP23" s="95"/>
      <c r="AQ23" s="95"/>
      <c r="AR23" s="95"/>
      <c r="AS23" s="95"/>
      <c r="AT23" s="6"/>
      <c r="AU23" s="6"/>
      <c r="AV23" s="95"/>
      <c r="AW23" s="95"/>
      <c r="AX23" s="95"/>
      <c r="AY23" s="95"/>
      <c r="AZ23" s="95"/>
      <c r="BA23" s="95"/>
      <c r="BB23" s="6"/>
      <c r="BC23" s="6"/>
      <c r="BD23" s="95"/>
      <c r="BE23" s="95"/>
      <c r="BF23" s="95"/>
      <c r="BG23" s="95"/>
      <c r="BH23" s="95"/>
      <c r="BI23" s="95"/>
      <c r="BJ23" s="6"/>
      <c r="BK23" s="6"/>
      <c r="BL23" s="95"/>
      <c r="BM23" s="95"/>
      <c r="BN23" s="95"/>
      <c r="BO23" s="95"/>
      <c r="BP23" s="95"/>
      <c r="BQ23" s="95"/>
      <c r="BR23" s="6"/>
      <c r="BS23" s="6"/>
      <c r="BT23" s="95"/>
      <c r="BU23" s="95"/>
      <c r="BV23" s="95"/>
      <c r="BW23" s="95"/>
      <c r="BX23" s="95"/>
      <c r="BY23" s="95"/>
      <c r="BZ23" s="6"/>
      <c r="CA23" s="6"/>
      <c r="CB23" s="95"/>
      <c r="CC23" s="95"/>
      <c r="CD23" s="95"/>
      <c r="CE23" s="95"/>
      <c r="CF23" s="95"/>
      <c r="CG23" s="95"/>
      <c r="CH23" s="6"/>
      <c r="CI23" s="6"/>
      <c r="CJ23" s="95"/>
      <c r="CK23" s="95"/>
      <c r="CL23" s="95"/>
      <c r="CM23" s="95"/>
      <c r="CN23" s="95"/>
      <c r="CO23" s="95"/>
      <c r="CP23" s="6"/>
      <c r="CQ23" s="6"/>
      <c r="CR23" s="95"/>
      <c r="CS23" s="95"/>
      <c r="CT23" s="95"/>
      <c r="CU23" s="95"/>
      <c r="CV23" s="95"/>
      <c r="CW23" s="95"/>
      <c r="CX23" s="6"/>
      <c r="CY23" s="6"/>
      <c r="CZ23" s="95"/>
      <c r="DA23" s="95"/>
      <c r="DB23" s="95"/>
      <c r="DC23" s="95"/>
      <c r="DD23" s="95"/>
      <c r="DE23" s="6"/>
      <c r="DF23" s="6"/>
      <c r="DG23" s="6"/>
      <c r="DH23" s="6"/>
    </row>
    <row r="24" spans="2:113" ht="12.95" customHeight="1">
      <c r="B24" s="253" t="s">
        <v>350</v>
      </c>
      <c r="C24" s="14"/>
      <c r="D24" s="260"/>
      <c r="E24" s="258"/>
      <c r="F24" s="258"/>
      <c r="G24" s="258"/>
      <c r="H24" s="224"/>
      <c r="I24" s="14"/>
      <c r="J24" s="260"/>
      <c r="K24" s="258"/>
      <c r="L24" s="258"/>
      <c r="M24" s="258"/>
      <c r="N24" s="224"/>
      <c r="O24" s="14"/>
      <c r="P24" s="260"/>
      <c r="Q24" s="258"/>
      <c r="R24" s="258"/>
      <c r="S24" s="258"/>
      <c r="T24" s="258"/>
      <c r="U24" s="258"/>
      <c r="V24" s="224"/>
      <c r="W24" s="14"/>
      <c r="X24" s="260"/>
      <c r="Y24" s="258"/>
      <c r="Z24" s="258"/>
      <c r="AA24" s="258"/>
      <c r="AB24" s="258"/>
      <c r="AC24" s="258"/>
      <c r="AD24" s="224"/>
      <c r="AE24" s="14"/>
      <c r="AF24" s="260"/>
      <c r="AG24" s="258"/>
      <c r="AH24" s="258"/>
      <c r="AI24" s="258"/>
      <c r="AJ24" s="258"/>
      <c r="AK24" s="258"/>
      <c r="AL24" s="224"/>
      <c r="AM24" s="14"/>
      <c r="AN24" s="260"/>
      <c r="AO24" s="258"/>
      <c r="AP24" s="258"/>
      <c r="AQ24" s="258"/>
      <c r="AR24" s="258"/>
      <c r="AS24" s="258"/>
      <c r="AT24" s="224"/>
      <c r="AU24" s="14"/>
      <c r="AV24" s="260"/>
      <c r="AW24" s="258"/>
      <c r="AX24" s="258"/>
      <c r="AY24" s="258"/>
      <c r="AZ24" s="258"/>
      <c r="BA24" s="258"/>
      <c r="BB24" s="224"/>
      <c r="BC24" s="14"/>
      <c r="BD24" s="260"/>
      <c r="BE24" s="258"/>
      <c r="BF24" s="258"/>
      <c r="BG24" s="258"/>
      <c r="BH24" s="258"/>
      <c r="BI24" s="258"/>
      <c r="BJ24" s="224"/>
      <c r="BK24" s="14"/>
      <c r="BL24" s="260"/>
      <c r="BM24" s="258"/>
      <c r="BN24" s="258"/>
      <c r="BO24" s="258"/>
      <c r="BP24" s="258"/>
      <c r="BQ24" s="258"/>
      <c r="BR24" s="224"/>
      <c r="BS24" s="14"/>
      <c r="BT24" s="260"/>
      <c r="BU24" s="258"/>
      <c r="BV24" s="258"/>
      <c r="BW24" s="258"/>
      <c r="BX24" s="258"/>
      <c r="BY24" s="258"/>
      <c r="BZ24" s="224"/>
      <c r="CA24" s="14"/>
      <c r="CB24" s="260"/>
      <c r="CC24" s="258"/>
      <c r="CD24" s="258"/>
      <c r="CE24" s="258"/>
      <c r="CF24" s="258"/>
      <c r="CG24" s="258"/>
      <c r="CH24" s="224"/>
      <c r="CI24" s="14"/>
      <c r="CJ24" s="260"/>
      <c r="CK24" s="258"/>
      <c r="CL24" s="258"/>
      <c r="CM24" s="258"/>
      <c r="CN24" s="258"/>
      <c r="CO24" s="258"/>
      <c r="CP24" s="224"/>
      <c r="CQ24" s="14"/>
      <c r="CR24" s="260"/>
      <c r="CS24" s="258"/>
      <c r="CT24" s="258"/>
      <c r="CU24" s="258"/>
      <c r="CV24" s="258"/>
      <c r="CW24" s="258"/>
      <c r="CX24" s="224"/>
      <c r="CY24" s="14"/>
      <c r="CZ24" s="260"/>
      <c r="DA24" s="258"/>
      <c r="DB24" s="258"/>
      <c r="DC24" s="258"/>
      <c r="DD24" s="258"/>
      <c r="DE24" s="523"/>
      <c r="DF24" s="523"/>
      <c r="DG24" s="523"/>
      <c r="DH24" s="224"/>
      <c r="DI24" s="206"/>
    </row>
    <row r="25" spans="2:113" ht="6" customHeight="1">
      <c r="C25" s="6"/>
      <c r="D25" s="95"/>
      <c r="E25" s="95"/>
      <c r="F25" s="95"/>
      <c r="G25" s="95"/>
      <c r="H25" s="45"/>
      <c r="I25" s="6"/>
      <c r="J25" s="95"/>
      <c r="K25" s="95"/>
      <c r="L25" s="95"/>
      <c r="M25" s="95"/>
      <c r="N25" s="45"/>
      <c r="O25" s="6"/>
      <c r="P25" s="95"/>
      <c r="Q25" s="95"/>
      <c r="R25" s="95"/>
      <c r="S25" s="95"/>
      <c r="T25" s="95"/>
      <c r="U25" s="95"/>
      <c r="V25" s="45"/>
      <c r="W25" s="6"/>
      <c r="X25" s="95"/>
      <c r="Y25" s="95"/>
      <c r="Z25" s="95"/>
      <c r="AA25" s="95"/>
      <c r="AB25" s="95"/>
      <c r="AC25" s="95"/>
      <c r="AD25" s="45"/>
      <c r="AE25" s="6"/>
      <c r="AF25" s="95"/>
      <c r="AG25" s="95"/>
      <c r="AH25" s="95"/>
      <c r="AI25" s="95"/>
      <c r="AJ25" s="95"/>
      <c r="AK25" s="95"/>
      <c r="AL25" s="45"/>
      <c r="AM25" s="6"/>
      <c r="AN25" s="95"/>
      <c r="AO25" s="95"/>
      <c r="AP25" s="95"/>
      <c r="AQ25" s="95"/>
      <c r="AR25" s="95"/>
      <c r="AS25" s="95"/>
      <c r="AT25" s="45"/>
      <c r="AU25" s="6"/>
      <c r="AV25" s="95"/>
      <c r="AW25" s="95"/>
      <c r="AX25" s="95"/>
      <c r="AY25" s="95"/>
      <c r="AZ25" s="95"/>
      <c r="BA25" s="95"/>
      <c r="BB25" s="45"/>
      <c r="BC25" s="6"/>
      <c r="BD25" s="95"/>
      <c r="BE25" s="95"/>
      <c r="BF25" s="95"/>
      <c r="BG25" s="95"/>
      <c r="BH25" s="95"/>
      <c r="BI25" s="95"/>
      <c r="BJ25" s="45"/>
      <c r="BK25" s="6"/>
      <c r="BL25" s="95"/>
      <c r="BM25" s="95"/>
      <c r="BN25" s="95"/>
      <c r="BO25" s="95"/>
      <c r="BP25" s="95"/>
      <c r="BQ25" s="95"/>
      <c r="BR25" s="45"/>
      <c r="BS25" s="6"/>
      <c r="BT25" s="95"/>
      <c r="BU25" s="95"/>
      <c r="BV25" s="95"/>
      <c r="BW25" s="95"/>
      <c r="BX25" s="95"/>
      <c r="BY25" s="95"/>
      <c r="BZ25" s="45"/>
      <c r="CA25" s="6"/>
      <c r="CB25" s="95"/>
      <c r="CC25" s="95"/>
      <c r="CD25" s="95"/>
      <c r="CE25" s="95"/>
      <c r="CF25" s="95"/>
      <c r="CG25" s="95"/>
      <c r="CH25" s="45"/>
      <c r="CI25" s="6"/>
      <c r="CJ25" s="95"/>
      <c r="CK25" s="95"/>
      <c r="CL25" s="95"/>
      <c r="CM25" s="95"/>
      <c r="CN25" s="95"/>
      <c r="CO25" s="95"/>
      <c r="CP25" s="45"/>
      <c r="CQ25" s="6"/>
      <c r="CR25" s="95"/>
      <c r="CS25" s="95"/>
      <c r="CT25" s="95"/>
      <c r="CU25" s="95"/>
      <c r="CV25" s="95"/>
      <c r="CW25" s="95"/>
      <c r="CX25" s="45"/>
      <c r="CY25" s="6"/>
      <c r="CZ25" s="95"/>
      <c r="DA25" s="95"/>
      <c r="DB25" s="95"/>
      <c r="DC25" s="95"/>
      <c r="DD25" s="95"/>
      <c r="DE25" s="8"/>
      <c r="DF25" s="8"/>
      <c r="DG25" s="8"/>
      <c r="DH25" s="8"/>
    </row>
    <row r="26" spans="2:113" ht="12.95" customHeight="1">
      <c r="B26" s="254" t="s">
        <v>357</v>
      </c>
      <c r="C26" s="14"/>
      <c r="D26" s="261"/>
      <c r="E26" s="262"/>
      <c r="F26" s="262"/>
      <c r="G26" s="262"/>
      <c r="H26" s="263"/>
      <c r="I26" s="14"/>
      <c r="J26" s="261"/>
      <c r="K26" s="262"/>
      <c r="L26" s="262"/>
      <c r="M26" s="262"/>
      <c r="N26" s="263"/>
      <c r="O26" s="14"/>
      <c r="P26" s="261"/>
      <c r="Q26" s="262"/>
      <c r="R26" s="262"/>
      <c r="S26" s="262"/>
      <c r="T26" s="262"/>
      <c r="U26" s="262"/>
      <c r="V26" s="263"/>
      <c r="W26" s="14"/>
      <c r="X26" s="261"/>
      <c r="Y26" s="262"/>
      <c r="Z26" s="262"/>
      <c r="AA26" s="262"/>
      <c r="AB26" s="262"/>
      <c r="AC26" s="262"/>
      <c r="AD26" s="263"/>
      <c r="AE26" s="14"/>
      <c r="AF26" s="261"/>
      <c r="AG26" s="262"/>
      <c r="AH26" s="262"/>
      <c r="AI26" s="262"/>
      <c r="AJ26" s="262"/>
      <c r="AK26" s="262"/>
      <c r="AL26" s="263"/>
      <c r="AM26" s="14"/>
      <c r="AN26" s="261"/>
      <c r="AO26" s="262"/>
      <c r="AP26" s="262"/>
      <c r="AQ26" s="262"/>
      <c r="AR26" s="262"/>
      <c r="AS26" s="262"/>
      <c r="AT26" s="263"/>
      <c r="AU26" s="14"/>
      <c r="AV26" s="261"/>
      <c r="AW26" s="262"/>
      <c r="AX26" s="262"/>
      <c r="AY26" s="262"/>
      <c r="AZ26" s="262"/>
      <c r="BA26" s="262"/>
      <c r="BB26" s="263"/>
      <c r="BC26" s="14"/>
      <c r="BD26" s="261"/>
      <c r="BE26" s="262"/>
      <c r="BF26" s="262"/>
      <c r="BG26" s="262"/>
      <c r="BH26" s="262"/>
      <c r="BI26" s="262"/>
      <c r="BJ26" s="263"/>
      <c r="BK26" s="14"/>
      <c r="BL26" s="261"/>
      <c r="BM26" s="262"/>
      <c r="BN26" s="262"/>
      <c r="BO26" s="262"/>
      <c r="BP26" s="262"/>
      <c r="BQ26" s="262"/>
      <c r="BR26" s="263"/>
      <c r="BS26" s="14"/>
      <c r="BT26" s="261"/>
      <c r="BU26" s="262"/>
      <c r="BV26" s="262"/>
      <c r="BW26" s="262"/>
      <c r="BX26" s="262"/>
      <c r="BY26" s="262"/>
      <c r="BZ26" s="263"/>
      <c r="CA26" s="14"/>
      <c r="CB26" s="261"/>
      <c r="CC26" s="262"/>
      <c r="CD26" s="262"/>
      <c r="CE26" s="262"/>
      <c r="CF26" s="262"/>
      <c r="CG26" s="262"/>
      <c r="CH26" s="263"/>
      <c r="CI26" s="14"/>
      <c r="CJ26" s="261"/>
      <c r="CK26" s="262"/>
      <c r="CL26" s="262"/>
      <c r="CM26" s="262"/>
      <c r="CN26" s="262"/>
      <c r="CO26" s="262"/>
      <c r="CP26" s="263"/>
      <c r="CQ26" s="14"/>
      <c r="CR26" s="261"/>
      <c r="CS26" s="262"/>
      <c r="CT26" s="262"/>
      <c r="CU26" s="262"/>
      <c r="CV26" s="262"/>
      <c r="CW26" s="262"/>
      <c r="CX26" s="263"/>
      <c r="CY26" s="14"/>
      <c r="CZ26" s="261"/>
      <c r="DA26" s="262"/>
      <c r="DB26" s="262"/>
      <c r="DC26" s="262"/>
      <c r="DD26" s="262"/>
      <c r="DE26" s="527"/>
      <c r="DF26" s="527"/>
      <c r="DG26" s="527"/>
      <c r="DH26" s="263"/>
      <c r="DI26" s="206"/>
    </row>
    <row r="27" spans="2:113" ht="12.95" customHeight="1">
      <c r="B27" s="255" t="s">
        <v>352</v>
      </c>
      <c r="C27" s="6"/>
      <c r="D27" s="264"/>
      <c r="E27" s="265"/>
      <c r="F27" s="266"/>
      <c r="G27" s="266"/>
      <c r="H27" s="267"/>
      <c r="I27" s="6"/>
      <c r="J27" s="264"/>
      <c r="K27" s="265"/>
      <c r="L27" s="266"/>
      <c r="M27" s="266"/>
      <c r="N27" s="267"/>
      <c r="O27" s="6"/>
      <c r="P27" s="264"/>
      <c r="Q27" s="265"/>
      <c r="R27" s="265"/>
      <c r="S27" s="266"/>
      <c r="T27" s="266"/>
      <c r="U27" s="266"/>
      <c r="V27" s="267"/>
      <c r="W27" s="6"/>
      <c r="X27" s="264"/>
      <c r="Y27" s="265"/>
      <c r="Z27" s="265"/>
      <c r="AA27" s="266"/>
      <c r="AB27" s="266"/>
      <c r="AC27" s="266"/>
      <c r="AD27" s="279"/>
      <c r="AE27" s="6"/>
      <c r="AF27" s="264"/>
      <c r="AG27" s="265"/>
      <c r="AH27" s="265"/>
      <c r="AI27" s="266"/>
      <c r="AJ27" s="266"/>
      <c r="AK27" s="266"/>
      <c r="AL27" s="279"/>
      <c r="AM27" s="6"/>
      <c r="AN27" s="264"/>
      <c r="AO27" s="265"/>
      <c r="AP27" s="265"/>
      <c r="AQ27" s="266"/>
      <c r="AR27" s="266"/>
      <c r="AS27" s="266"/>
      <c r="AT27" s="279"/>
      <c r="AU27" s="6"/>
      <c r="AV27" s="264"/>
      <c r="AW27" s="265"/>
      <c r="AX27" s="265"/>
      <c r="AY27" s="266"/>
      <c r="AZ27" s="266"/>
      <c r="BA27" s="266"/>
      <c r="BB27" s="279"/>
      <c r="BC27" s="6"/>
      <c r="BD27" s="264"/>
      <c r="BE27" s="265"/>
      <c r="BF27" s="265"/>
      <c r="BG27" s="266"/>
      <c r="BH27" s="266"/>
      <c r="BI27" s="266"/>
      <c r="BJ27" s="279"/>
      <c r="BK27" s="6"/>
      <c r="BL27" s="264"/>
      <c r="BM27" s="265"/>
      <c r="BN27" s="265"/>
      <c r="BO27" s="266"/>
      <c r="BP27" s="266"/>
      <c r="BQ27" s="266"/>
      <c r="BR27" s="279"/>
      <c r="BS27" s="6"/>
      <c r="BT27" s="264"/>
      <c r="BU27" s="265"/>
      <c r="BV27" s="265"/>
      <c r="BW27" s="266"/>
      <c r="BX27" s="266"/>
      <c r="BY27" s="266"/>
      <c r="BZ27" s="279"/>
      <c r="CA27" s="6"/>
      <c r="CB27" s="264"/>
      <c r="CC27" s="265"/>
      <c r="CD27" s="265"/>
      <c r="CE27" s="266"/>
      <c r="CF27" s="266"/>
      <c r="CG27" s="266"/>
      <c r="CH27" s="279"/>
      <c r="CI27" s="6"/>
      <c r="CJ27" s="264"/>
      <c r="CK27" s="265"/>
      <c r="CL27" s="265"/>
      <c r="CM27" s="266"/>
      <c r="CN27" s="266"/>
      <c r="CO27" s="266"/>
      <c r="CP27" s="279"/>
      <c r="CQ27" s="6"/>
      <c r="CR27" s="264"/>
      <c r="CS27" s="265"/>
      <c r="CT27" s="265"/>
      <c r="CU27" s="266"/>
      <c r="CV27" s="266"/>
      <c r="CW27" s="266"/>
      <c r="CX27" s="267"/>
      <c r="CY27" s="6"/>
      <c r="CZ27" s="264"/>
      <c r="DA27" s="266"/>
      <c r="DB27" s="266"/>
      <c r="DC27" s="266"/>
      <c r="DD27" s="266"/>
      <c r="DE27" s="530"/>
      <c r="DF27" s="530"/>
      <c r="DG27" s="530"/>
      <c r="DH27" s="267"/>
      <c r="DI27" s="206"/>
    </row>
    <row r="28" spans="2:113" ht="12.95" customHeight="1">
      <c r="B28" s="256" t="s">
        <v>353</v>
      </c>
      <c r="C28" s="6"/>
      <c r="D28" s="268"/>
      <c r="E28" s="95"/>
      <c r="F28" s="96"/>
      <c r="G28" s="96"/>
      <c r="H28" s="269"/>
      <c r="I28" s="6"/>
      <c r="J28" s="268"/>
      <c r="K28" s="95"/>
      <c r="L28" s="96"/>
      <c r="M28" s="96"/>
      <c r="N28" s="269"/>
      <c r="O28" s="6"/>
      <c r="P28" s="268"/>
      <c r="Q28" s="95"/>
      <c r="R28" s="95"/>
      <c r="S28" s="96"/>
      <c r="T28" s="96"/>
      <c r="U28" s="96"/>
      <c r="V28" s="269"/>
      <c r="W28" s="6"/>
      <c r="X28" s="268"/>
      <c r="Y28" s="95"/>
      <c r="Z28" s="95"/>
      <c r="AA28" s="96"/>
      <c r="AB28" s="96"/>
      <c r="AC28" s="96"/>
      <c r="AD28" s="269"/>
      <c r="AE28" s="6"/>
      <c r="AF28" s="268"/>
      <c r="AG28" s="95"/>
      <c r="AH28" s="95"/>
      <c r="AI28" s="96"/>
      <c r="AJ28" s="96"/>
      <c r="AK28" s="96"/>
      <c r="AL28" s="269"/>
      <c r="AM28" s="6"/>
      <c r="AN28" s="268"/>
      <c r="AO28" s="95"/>
      <c r="AP28" s="95"/>
      <c r="AQ28" s="96"/>
      <c r="AR28" s="96"/>
      <c r="AS28" s="96"/>
      <c r="AT28" s="269"/>
      <c r="AU28" s="6"/>
      <c r="AV28" s="268"/>
      <c r="AW28" s="95"/>
      <c r="AX28" s="95"/>
      <c r="AY28" s="96"/>
      <c r="AZ28" s="96"/>
      <c r="BA28" s="96"/>
      <c r="BB28" s="269"/>
      <c r="BC28" s="6"/>
      <c r="BD28" s="268"/>
      <c r="BE28" s="95"/>
      <c r="BF28" s="95"/>
      <c r="BG28" s="96"/>
      <c r="BH28" s="96"/>
      <c r="BI28" s="96"/>
      <c r="BJ28" s="269"/>
      <c r="BK28" s="6"/>
      <c r="BL28" s="268"/>
      <c r="BM28" s="95"/>
      <c r="BN28" s="95"/>
      <c r="BO28" s="96"/>
      <c r="BP28" s="96"/>
      <c r="BQ28" s="96"/>
      <c r="BR28" s="269"/>
      <c r="BS28" s="6"/>
      <c r="BT28" s="268"/>
      <c r="BU28" s="95"/>
      <c r="BV28" s="95"/>
      <c r="BW28" s="96"/>
      <c r="BX28" s="96"/>
      <c r="BY28" s="96"/>
      <c r="BZ28" s="269"/>
      <c r="CA28" s="6"/>
      <c r="CB28" s="268"/>
      <c r="CC28" s="95"/>
      <c r="CD28" s="95"/>
      <c r="CE28" s="96"/>
      <c r="CF28" s="96"/>
      <c r="CG28" s="96"/>
      <c r="CH28" s="269"/>
      <c r="CI28" s="6"/>
      <c r="CJ28" s="268"/>
      <c r="CK28" s="95"/>
      <c r="CL28" s="95"/>
      <c r="CM28" s="96"/>
      <c r="CN28" s="96"/>
      <c r="CO28" s="96"/>
      <c r="CP28" s="269"/>
      <c r="CQ28" s="6"/>
      <c r="CR28" s="268"/>
      <c r="CS28" s="95"/>
      <c r="CT28" s="95"/>
      <c r="CU28" s="96"/>
      <c r="CV28" s="96"/>
      <c r="CW28" s="96"/>
      <c r="CX28" s="269"/>
      <c r="CY28" s="6"/>
      <c r="CZ28" s="268"/>
      <c r="DA28" s="96"/>
      <c r="DB28" s="96"/>
      <c r="DC28" s="96"/>
      <c r="DD28" s="96"/>
      <c r="DE28" s="8"/>
      <c r="DF28" s="8"/>
      <c r="DG28" s="8"/>
      <c r="DH28" s="269"/>
      <c r="DI28" s="206"/>
    </row>
    <row r="29" spans="2:113" ht="12.95" customHeight="1">
      <c r="B29" s="256" t="s">
        <v>498</v>
      </c>
      <c r="C29" s="6"/>
      <c r="D29" s="268"/>
      <c r="E29" s="95"/>
      <c r="F29" s="96"/>
      <c r="G29" s="96"/>
      <c r="H29" s="269"/>
      <c r="I29" s="6"/>
      <c r="J29" s="268"/>
      <c r="K29" s="95"/>
      <c r="L29" s="96"/>
      <c r="M29" s="96"/>
      <c r="N29" s="269"/>
      <c r="O29" s="6"/>
      <c r="P29" s="268"/>
      <c r="Q29" s="95"/>
      <c r="R29" s="95"/>
      <c r="S29" s="96"/>
      <c r="T29" s="96"/>
      <c r="U29" s="96"/>
      <c r="V29" s="269"/>
      <c r="W29" s="6"/>
      <c r="X29" s="268"/>
      <c r="Y29" s="95"/>
      <c r="Z29" s="95"/>
      <c r="AA29" s="96"/>
      <c r="AB29" s="96"/>
      <c r="AC29" s="96"/>
      <c r="AD29" s="269"/>
      <c r="AE29" s="6"/>
      <c r="AF29" s="268"/>
      <c r="AG29" s="95"/>
      <c r="AH29" s="95"/>
      <c r="AI29" s="96"/>
      <c r="AJ29" s="96"/>
      <c r="AK29" s="96"/>
      <c r="AL29" s="269"/>
      <c r="AM29" s="6"/>
      <c r="AN29" s="268"/>
      <c r="AO29" s="95"/>
      <c r="AP29" s="95"/>
      <c r="AQ29" s="96"/>
      <c r="AR29" s="96"/>
      <c r="AS29" s="96"/>
      <c r="AT29" s="269"/>
      <c r="AU29" s="6"/>
      <c r="AV29" s="268"/>
      <c r="AW29" s="95"/>
      <c r="AX29" s="95"/>
      <c r="AY29" s="96"/>
      <c r="AZ29" s="96"/>
      <c r="BA29" s="96"/>
      <c r="BB29" s="269"/>
      <c r="BC29" s="6"/>
      <c r="BD29" s="268"/>
      <c r="BE29" s="95"/>
      <c r="BF29" s="95"/>
      <c r="BG29" s="96"/>
      <c r="BH29" s="96"/>
      <c r="BI29" s="96"/>
      <c r="BJ29" s="269"/>
      <c r="BK29" s="6"/>
      <c r="BL29" s="268"/>
      <c r="BM29" s="95"/>
      <c r="BN29" s="95"/>
      <c r="BO29" s="96"/>
      <c r="BP29" s="96"/>
      <c r="BQ29" s="96"/>
      <c r="BR29" s="269"/>
      <c r="BS29" s="6"/>
      <c r="BT29" s="268"/>
      <c r="BU29" s="95"/>
      <c r="BV29" s="95"/>
      <c r="BW29" s="96"/>
      <c r="BX29" s="96"/>
      <c r="BY29" s="96"/>
      <c r="BZ29" s="269"/>
      <c r="CA29" s="6"/>
      <c r="CB29" s="268"/>
      <c r="CC29" s="95"/>
      <c r="CD29" s="95"/>
      <c r="CE29" s="96"/>
      <c r="CF29" s="96"/>
      <c r="CG29" s="96"/>
      <c r="CH29" s="269"/>
      <c r="CI29" s="6"/>
      <c r="CJ29" s="268"/>
      <c r="CK29" s="95"/>
      <c r="CL29" s="95"/>
      <c r="CM29" s="96"/>
      <c r="CN29" s="96"/>
      <c r="CO29" s="96"/>
      <c r="CP29" s="269"/>
      <c r="CQ29" s="6"/>
      <c r="CR29" s="268"/>
      <c r="CS29" s="95"/>
      <c r="CT29" s="95"/>
      <c r="CU29" s="96"/>
      <c r="CV29" s="96"/>
      <c r="CW29" s="96"/>
      <c r="CX29" s="269"/>
      <c r="CY29" s="6"/>
      <c r="CZ29" s="268"/>
      <c r="DA29" s="96"/>
      <c r="DB29" s="96"/>
      <c r="DC29" s="96"/>
      <c r="DD29" s="96"/>
      <c r="DE29" s="8"/>
      <c r="DF29" s="8"/>
      <c r="DG29" s="8"/>
      <c r="DH29" s="269"/>
      <c r="DI29" s="206"/>
    </row>
    <row r="30" spans="2:113" ht="12.95" customHeight="1">
      <c r="B30" s="256" t="s">
        <v>499</v>
      </c>
      <c r="C30" s="6"/>
      <c r="D30" s="268"/>
      <c r="E30" s="95"/>
      <c r="F30" s="96"/>
      <c r="G30" s="96"/>
      <c r="H30" s="269"/>
      <c r="I30" s="6"/>
      <c r="J30" s="268"/>
      <c r="K30" s="95"/>
      <c r="L30" s="96"/>
      <c r="M30" s="96"/>
      <c r="N30" s="269"/>
      <c r="O30" s="6"/>
      <c r="P30" s="268"/>
      <c r="Q30" s="95"/>
      <c r="R30" s="95"/>
      <c r="S30" s="96"/>
      <c r="T30" s="96"/>
      <c r="U30" s="96"/>
      <c r="V30" s="269"/>
      <c r="W30" s="6"/>
      <c r="X30" s="268"/>
      <c r="Y30" s="95"/>
      <c r="Z30" s="95"/>
      <c r="AA30" s="96"/>
      <c r="AB30" s="96"/>
      <c r="AC30" s="96"/>
      <c r="AD30" s="269"/>
      <c r="AE30" s="6"/>
      <c r="AF30" s="268"/>
      <c r="AG30" s="95"/>
      <c r="AH30" s="95"/>
      <c r="AI30" s="96"/>
      <c r="AJ30" s="96"/>
      <c r="AK30" s="96"/>
      <c r="AL30" s="269"/>
      <c r="AM30" s="6"/>
      <c r="AN30" s="268"/>
      <c r="AO30" s="95"/>
      <c r="AP30" s="95"/>
      <c r="AQ30" s="96"/>
      <c r="AR30" s="96"/>
      <c r="AS30" s="96"/>
      <c r="AT30" s="269"/>
      <c r="AU30" s="6"/>
      <c r="AV30" s="268"/>
      <c r="AW30" s="95"/>
      <c r="AX30" s="95"/>
      <c r="AY30" s="96"/>
      <c r="AZ30" s="96"/>
      <c r="BA30" s="96"/>
      <c r="BB30" s="269"/>
      <c r="BC30" s="6"/>
      <c r="BD30" s="268"/>
      <c r="BE30" s="95"/>
      <c r="BF30" s="95"/>
      <c r="BG30" s="96"/>
      <c r="BH30" s="96"/>
      <c r="BI30" s="96"/>
      <c r="BJ30" s="269"/>
      <c r="BK30" s="6"/>
      <c r="BL30" s="268"/>
      <c r="BM30" s="95"/>
      <c r="BN30" s="95"/>
      <c r="BO30" s="96"/>
      <c r="BP30" s="96"/>
      <c r="BQ30" s="96"/>
      <c r="BR30" s="269"/>
      <c r="BS30" s="6"/>
      <c r="BT30" s="268"/>
      <c r="BU30" s="95"/>
      <c r="BV30" s="95"/>
      <c r="BW30" s="96"/>
      <c r="BX30" s="96"/>
      <c r="BY30" s="96"/>
      <c r="BZ30" s="269"/>
      <c r="CA30" s="6"/>
      <c r="CB30" s="268"/>
      <c r="CC30" s="95"/>
      <c r="CD30" s="95"/>
      <c r="CE30" s="96"/>
      <c r="CF30" s="96"/>
      <c r="CG30" s="96"/>
      <c r="CH30" s="269"/>
      <c r="CI30" s="6"/>
      <c r="CJ30" s="268"/>
      <c r="CK30" s="95"/>
      <c r="CL30" s="95"/>
      <c r="CM30" s="96"/>
      <c r="CN30" s="96"/>
      <c r="CO30" s="96"/>
      <c r="CP30" s="269"/>
      <c r="CQ30" s="6"/>
      <c r="CR30" s="268"/>
      <c r="CS30" s="95"/>
      <c r="CT30" s="95"/>
      <c r="CU30" s="96"/>
      <c r="CV30" s="96"/>
      <c r="CW30" s="96"/>
      <c r="CX30" s="269"/>
      <c r="CY30" s="6"/>
      <c r="CZ30" s="268"/>
      <c r="DA30" s="96"/>
      <c r="DB30" s="96"/>
      <c r="DC30" s="96"/>
      <c r="DD30" s="96"/>
      <c r="DE30" s="8"/>
      <c r="DF30" s="8"/>
      <c r="DG30" s="8"/>
      <c r="DH30" s="269"/>
      <c r="DI30" s="206"/>
    </row>
    <row r="31" spans="2:113" ht="12.95" customHeight="1">
      <c r="B31" s="256" t="s">
        <v>500</v>
      </c>
      <c r="C31" s="6"/>
      <c r="D31" s="268"/>
      <c r="E31" s="95"/>
      <c r="F31" s="96"/>
      <c r="G31" s="96"/>
      <c r="H31" s="269"/>
      <c r="I31" s="6"/>
      <c r="J31" s="268"/>
      <c r="K31" s="95"/>
      <c r="L31" s="96"/>
      <c r="M31" s="96"/>
      <c r="N31" s="269"/>
      <c r="O31" s="6"/>
      <c r="P31" s="268"/>
      <c r="Q31" s="95"/>
      <c r="R31" s="95"/>
      <c r="S31" s="96"/>
      <c r="T31" s="96"/>
      <c r="U31" s="96"/>
      <c r="V31" s="269"/>
      <c r="W31" s="6"/>
      <c r="X31" s="268"/>
      <c r="Y31" s="95"/>
      <c r="Z31" s="95"/>
      <c r="AA31" s="96"/>
      <c r="AB31" s="96"/>
      <c r="AC31" s="96"/>
      <c r="AD31" s="269"/>
      <c r="AE31" s="6"/>
      <c r="AF31" s="268"/>
      <c r="AG31" s="95"/>
      <c r="AH31" s="95"/>
      <c r="AI31" s="96"/>
      <c r="AJ31" s="96"/>
      <c r="AK31" s="96"/>
      <c r="AL31" s="269"/>
      <c r="AM31" s="6"/>
      <c r="AN31" s="268"/>
      <c r="AO31" s="95"/>
      <c r="AP31" s="95"/>
      <c r="AQ31" s="96"/>
      <c r="AR31" s="96"/>
      <c r="AS31" s="96"/>
      <c r="AT31" s="269"/>
      <c r="AU31" s="6"/>
      <c r="AV31" s="268"/>
      <c r="AW31" s="95"/>
      <c r="AX31" s="95"/>
      <c r="AY31" s="96"/>
      <c r="AZ31" s="96"/>
      <c r="BA31" s="96"/>
      <c r="BB31" s="269"/>
      <c r="BC31" s="6"/>
      <c r="BD31" s="268"/>
      <c r="BE31" s="95"/>
      <c r="BF31" s="95"/>
      <c r="BG31" s="96"/>
      <c r="BH31" s="96"/>
      <c r="BI31" s="96"/>
      <c r="BJ31" s="269"/>
      <c r="BK31" s="6"/>
      <c r="BL31" s="268"/>
      <c r="BM31" s="95"/>
      <c r="BN31" s="95"/>
      <c r="BO31" s="96"/>
      <c r="BP31" s="96"/>
      <c r="BQ31" s="96"/>
      <c r="BR31" s="269"/>
      <c r="BS31" s="6"/>
      <c r="BT31" s="268"/>
      <c r="BU31" s="95"/>
      <c r="BV31" s="95"/>
      <c r="BW31" s="96"/>
      <c r="BX31" s="96"/>
      <c r="BY31" s="96"/>
      <c r="BZ31" s="269"/>
      <c r="CA31" s="6"/>
      <c r="CB31" s="268"/>
      <c r="CC31" s="95"/>
      <c r="CD31" s="95"/>
      <c r="CE31" s="96"/>
      <c r="CF31" s="96"/>
      <c r="CG31" s="96"/>
      <c r="CH31" s="269"/>
      <c r="CI31" s="6"/>
      <c r="CJ31" s="268"/>
      <c r="CK31" s="95"/>
      <c r="CL31" s="95"/>
      <c r="CM31" s="96"/>
      <c r="CN31" s="96"/>
      <c r="CO31" s="96"/>
      <c r="CP31" s="269"/>
      <c r="CQ31" s="6"/>
      <c r="CR31" s="268"/>
      <c r="CS31" s="95"/>
      <c r="CT31" s="95"/>
      <c r="CU31" s="96"/>
      <c r="CV31" s="96"/>
      <c r="CW31" s="96"/>
      <c r="CX31" s="269"/>
      <c r="CY31" s="6"/>
      <c r="CZ31" s="268"/>
      <c r="DA31" s="96"/>
      <c r="DB31" s="96"/>
      <c r="DC31" s="96"/>
      <c r="DD31" s="96"/>
      <c r="DE31" s="8"/>
      <c r="DF31" s="8"/>
      <c r="DG31" s="8"/>
      <c r="DH31" s="269"/>
      <c r="DI31" s="206"/>
    </row>
    <row r="32" spans="2:113" ht="12.95" customHeight="1">
      <c r="B32" s="257" t="s">
        <v>501</v>
      </c>
      <c r="C32" s="6"/>
      <c r="D32" s="270"/>
      <c r="E32" s="271"/>
      <c r="F32" s="272"/>
      <c r="G32" s="272"/>
      <c r="H32" s="277"/>
      <c r="I32" s="6"/>
      <c r="J32" s="270"/>
      <c r="K32" s="271"/>
      <c r="L32" s="272"/>
      <c r="M32" s="272"/>
      <c r="N32" s="277"/>
      <c r="O32" s="6"/>
      <c r="P32" s="270"/>
      <c r="Q32" s="271"/>
      <c r="R32" s="271"/>
      <c r="S32" s="272"/>
      <c r="T32" s="272"/>
      <c r="U32" s="272"/>
      <c r="V32" s="277"/>
      <c r="W32" s="6"/>
      <c r="X32" s="270"/>
      <c r="Y32" s="271"/>
      <c r="Z32" s="271"/>
      <c r="AA32" s="272"/>
      <c r="AB32" s="272"/>
      <c r="AC32" s="272"/>
      <c r="AD32" s="277"/>
      <c r="AE32" s="6"/>
      <c r="AF32" s="270"/>
      <c r="AG32" s="271"/>
      <c r="AH32" s="271"/>
      <c r="AI32" s="272"/>
      <c r="AJ32" s="272"/>
      <c r="AK32" s="272"/>
      <c r="AL32" s="277"/>
      <c r="AM32" s="6"/>
      <c r="AN32" s="270"/>
      <c r="AO32" s="271"/>
      <c r="AP32" s="271"/>
      <c r="AQ32" s="272"/>
      <c r="AR32" s="272"/>
      <c r="AS32" s="272"/>
      <c r="AT32" s="277"/>
      <c r="AU32" s="6"/>
      <c r="AV32" s="270"/>
      <c r="AW32" s="271"/>
      <c r="AX32" s="271"/>
      <c r="AY32" s="272"/>
      <c r="AZ32" s="272"/>
      <c r="BA32" s="272"/>
      <c r="BB32" s="277"/>
      <c r="BC32" s="6"/>
      <c r="BD32" s="270"/>
      <c r="BE32" s="271"/>
      <c r="BF32" s="271"/>
      <c r="BG32" s="272"/>
      <c r="BH32" s="272"/>
      <c r="BI32" s="272"/>
      <c r="BJ32" s="277"/>
      <c r="BK32" s="6"/>
      <c r="BL32" s="270"/>
      <c r="BM32" s="271"/>
      <c r="BN32" s="271"/>
      <c r="BO32" s="272"/>
      <c r="BP32" s="272"/>
      <c r="BQ32" s="272"/>
      <c r="BR32" s="277"/>
      <c r="BS32" s="6"/>
      <c r="BT32" s="270"/>
      <c r="BU32" s="271"/>
      <c r="BV32" s="271"/>
      <c r="BW32" s="272"/>
      <c r="BX32" s="272"/>
      <c r="BY32" s="272"/>
      <c r="BZ32" s="277"/>
      <c r="CA32" s="6"/>
      <c r="CB32" s="270"/>
      <c r="CC32" s="271"/>
      <c r="CD32" s="271"/>
      <c r="CE32" s="272"/>
      <c r="CF32" s="272"/>
      <c r="CG32" s="272"/>
      <c r="CH32" s="277"/>
      <c r="CI32" s="6"/>
      <c r="CJ32" s="270"/>
      <c r="CK32" s="271"/>
      <c r="CL32" s="271"/>
      <c r="CM32" s="272"/>
      <c r="CN32" s="272"/>
      <c r="CO32" s="272"/>
      <c r="CP32" s="277"/>
      <c r="CQ32" s="6"/>
      <c r="CR32" s="270"/>
      <c r="CS32" s="271"/>
      <c r="CT32" s="271"/>
      <c r="CU32" s="272"/>
      <c r="CV32" s="272"/>
      <c r="CW32" s="272"/>
      <c r="CX32" s="277"/>
      <c r="CY32" s="6"/>
      <c r="CZ32" s="270"/>
      <c r="DA32" s="272"/>
      <c r="DB32" s="272"/>
      <c r="DC32" s="272"/>
      <c r="DD32" s="272"/>
      <c r="DE32" s="518"/>
      <c r="DF32" s="518"/>
      <c r="DG32" s="518"/>
      <c r="DH32" s="229"/>
      <c r="DI32" s="206"/>
    </row>
    <row r="33" spans="2:113" ht="6" customHeight="1">
      <c r="C33" s="6"/>
      <c r="D33" s="95"/>
      <c r="E33" s="95"/>
      <c r="F33" s="95"/>
      <c r="G33" s="95"/>
      <c r="H33" s="6"/>
      <c r="I33" s="6"/>
      <c r="J33" s="95"/>
      <c r="K33" s="95"/>
      <c r="L33" s="95"/>
      <c r="M33" s="95"/>
      <c r="N33" s="6"/>
      <c r="O33" s="6"/>
      <c r="P33" s="95"/>
      <c r="Q33" s="95"/>
      <c r="R33" s="95"/>
      <c r="S33" s="95"/>
      <c r="T33" s="95"/>
      <c r="U33" s="95"/>
      <c r="V33" s="6"/>
      <c r="W33" s="6"/>
      <c r="X33" s="95"/>
      <c r="Y33" s="95"/>
      <c r="Z33" s="95"/>
      <c r="AA33" s="95"/>
      <c r="AB33" s="95"/>
      <c r="AC33" s="95"/>
      <c r="AD33" s="6"/>
      <c r="AE33" s="6"/>
      <c r="AF33" s="95"/>
      <c r="AG33" s="95"/>
      <c r="AH33" s="95"/>
      <c r="AI33" s="95"/>
      <c r="AJ33" s="95"/>
      <c r="AK33" s="95"/>
      <c r="AL33" s="6"/>
      <c r="AM33" s="6"/>
      <c r="AN33" s="95"/>
      <c r="AO33" s="95"/>
      <c r="AP33" s="95"/>
      <c r="AQ33" s="95"/>
      <c r="AR33" s="95"/>
      <c r="AS33" s="95"/>
      <c r="AT33" s="6"/>
      <c r="AU33" s="6"/>
      <c r="AV33" s="95"/>
      <c r="AW33" s="95"/>
      <c r="AX33" s="95"/>
      <c r="AY33" s="95"/>
      <c r="AZ33" s="95"/>
      <c r="BA33" s="95"/>
      <c r="BB33" s="6"/>
      <c r="BC33" s="6"/>
      <c r="BD33" s="95"/>
      <c r="BE33" s="95"/>
      <c r="BF33" s="95"/>
      <c r="BG33" s="95"/>
      <c r="BH33" s="95"/>
      <c r="BI33" s="95"/>
      <c r="BJ33" s="6"/>
      <c r="BK33" s="6"/>
      <c r="BL33" s="95"/>
      <c r="BM33" s="95"/>
      <c r="BN33" s="95"/>
      <c r="BO33" s="95"/>
      <c r="BP33" s="95"/>
      <c r="BQ33" s="95"/>
      <c r="BR33" s="6"/>
      <c r="BS33" s="6"/>
      <c r="BT33" s="95"/>
      <c r="BU33" s="95"/>
      <c r="BV33" s="95"/>
      <c r="BW33" s="95"/>
      <c r="BX33" s="95"/>
      <c r="BY33" s="95"/>
      <c r="BZ33" s="6"/>
      <c r="CA33" s="6"/>
      <c r="CB33" s="95"/>
      <c r="CC33" s="95"/>
      <c r="CD33" s="95"/>
      <c r="CE33" s="95"/>
      <c r="CF33" s="95"/>
      <c r="CG33" s="95"/>
      <c r="CH33" s="6"/>
      <c r="CI33" s="6"/>
      <c r="CJ33" s="95"/>
      <c r="CK33" s="95"/>
      <c r="CL33" s="95"/>
      <c r="CM33" s="95"/>
      <c r="CN33" s="95"/>
      <c r="CO33" s="95"/>
      <c r="CP33" s="6"/>
      <c r="CQ33" s="6"/>
      <c r="CR33" s="95"/>
      <c r="CS33" s="95"/>
      <c r="CT33" s="95"/>
      <c r="CU33" s="95"/>
      <c r="CV33" s="95"/>
      <c r="CW33" s="95"/>
      <c r="CX33" s="6"/>
      <c r="CY33" s="6"/>
      <c r="CZ33" s="95"/>
      <c r="DA33" s="95"/>
      <c r="DB33" s="95"/>
      <c r="DC33" s="95"/>
      <c r="DD33" s="95"/>
      <c r="DE33" s="6"/>
      <c r="DF33" s="6"/>
      <c r="DG33" s="6"/>
      <c r="DH33" s="6"/>
    </row>
    <row r="34" spans="2:113" ht="12.95" customHeight="1">
      <c r="B34" s="254" t="s">
        <v>502</v>
      </c>
      <c r="C34" s="14"/>
      <c r="D34" s="261"/>
      <c r="E34" s="262"/>
      <c r="F34" s="262"/>
      <c r="G34" s="262"/>
      <c r="H34" s="263"/>
      <c r="I34" s="14"/>
      <c r="J34" s="261"/>
      <c r="K34" s="262"/>
      <c r="L34" s="262"/>
      <c r="M34" s="262"/>
      <c r="N34" s="263"/>
      <c r="O34" s="14"/>
      <c r="P34" s="261"/>
      <c r="Q34" s="262"/>
      <c r="R34" s="262"/>
      <c r="S34" s="262"/>
      <c r="T34" s="262"/>
      <c r="U34" s="262"/>
      <c r="V34" s="263"/>
      <c r="W34" s="14"/>
      <c r="X34" s="261"/>
      <c r="Y34" s="262"/>
      <c r="Z34" s="262"/>
      <c r="AA34" s="262"/>
      <c r="AB34" s="262"/>
      <c r="AC34" s="262"/>
      <c r="AD34" s="263"/>
      <c r="AE34" s="14"/>
      <c r="AF34" s="261"/>
      <c r="AG34" s="262"/>
      <c r="AH34" s="262"/>
      <c r="AI34" s="262"/>
      <c r="AJ34" s="262"/>
      <c r="AK34" s="262"/>
      <c r="AL34" s="263"/>
      <c r="AM34" s="14"/>
      <c r="AN34" s="261"/>
      <c r="AO34" s="262"/>
      <c r="AP34" s="262"/>
      <c r="AQ34" s="262"/>
      <c r="AR34" s="262"/>
      <c r="AS34" s="262"/>
      <c r="AT34" s="263"/>
      <c r="AU34" s="14"/>
      <c r="AV34" s="261"/>
      <c r="AW34" s="262"/>
      <c r="AX34" s="262"/>
      <c r="AY34" s="262"/>
      <c r="AZ34" s="262"/>
      <c r="BA34" s="262"/>
      <c r="BB34" s="263"/>
      <c r="BC34" s="14"/>
      <c r="BD34" s="261"/>
      <c r="BE34" s="262"/>
      <c r="BF34" s="262"/>
      <c r="BG34" s="262"/>
      <c r="BH34" s="262"/>
      <c r="BI34" s="262"/>
      <c r="BJ34" s="263"/>
      <c r="BK34" s="14"/>
      <c r="BL34" s="261"/>
      <c r="BM34" s="262"/>
      <c r="BN34" s="262"/>
      <c r="BO34" s="262"/>
      <c r="BP34" s="262"/>
      <c r="BQ34" s="262"/>
      <c r="BR34" s="263"/>
      <c r="BS34" s="14"/>
      <c r="BT34" s="261"/>
      <c r="BU34" s="262"/>
      <c r="BV34" s="262"/>
      <c r="BW34" s="262"/>
      <c r="BX34" s="262"/>
      <c r="BY34" s="262"/>
      <c r="BZ34" s="263"/>
      <c r="CA34" s="14"/>
      <c r="CB34" s="261"/>
      <c r="CC34" s="262"/>
      <c r="CD34" s="262"/>
      <c r="CE34" s="262"/>
      <c r="CF34" s="262"/>
      <c r="CG34" s="262"/>
      <c r="CH34" s="263"/>
      <c r="CI34" s="14"/>
      <c r="CJ34" s="261"/>
      <c r="CK34" s="262"/>
      <c r="CL34" s="262"/>
      <c r="CM34" s="262"/>
      <c r="CN34" s="262"/>
      <c r="CO34" s="262"/>
      <c r="CP34" s="263"/>
      <c r="CQ34" s="14"/>
      <c r="CR34" s="261"/>
      <c r="CS34" s="262"/>
      <c r="CT34" s="262"/>
      <c r="CU34" s="262"/>
      <c r="CV34" s="262"/>
      <c r="CW34" s="262"/>
      <c r="CX34" s="263"/>
      <c r="CY34" s="14"/>
      <c r="CZ34" s="261"/>
      <c r="DA34" s="262"/>
      <c r="DB34" s="262"/>
      <c r="DC34" s="262"/>
      <c r="DD34" s="262"/>
      <c r="DE34" s="527"/>
      <c r="DF34" s="527"/>
      <c r="DG34" s="527"/>
      <c r="DH34" s="263"/>
      <c r="DI34" s="206"/>
    </row>
    <row r="35" spans="2:113" ht="12.95" customHeight="1">
      <c r="B35" s="255" t="s">
        <v>352</v>
      </c>
      <c r="C35" s="6"/>
      <c r="D35" s="264"/>
      <c r="E35" s="265"/>
      <c r="F35" s="266"/>
      <c r="G35" s="266"/>
      <c r="H35" s="267"/>
      <c r="I35" s="6"/>
      <c r="J35" s="264"/>
      <c r="K35" s="265"/>
      <c r="L35" s="266"/>
      <c r="M35" s="266"/>
      <c r="N35" s="267"/>
      <c r="O35" s="6"/>
      <c r="P35" s="264"/>
      <c r="Q35" s="265"/>
      <c r="R35" s="265"/>
      <c r="S35" s="266"/>
      <c r="T35" s="266"/>
      <c r="U35" s="266"/>
      <c r="V35" s="267"/>
      <c r="W35" s="6"/>
      <c r="X35" s="264"/>
      <c r="Y35" s="265"/>
      <c r="Z35" s="265"/>
      <c r="AA35" s="266"/>
      <c r="AB35" s="266"/>
      <c r="AC35" s="266"/>
      <c r="AD35" s="267"/>
      <c r="AE35" s="6"/>
      <c r="AF35" s="264"/>
      <c r="AG35" s="265"/>
      <c r="AH35" s="265"/>
      <c r="AI35" s="266"/>
      <c r="AJ35" s="266"/>
      <c r="AK35" s="266"/>
      <c r="AL35" s="267"/>
      <c r="AM35" s="6"/>
      <c r="AN35" s="264"/>
      <c r="AO35" s="265"/>
      <c r="AP35" s="265"/>
      <c r="AQ35" s="266"/>
      <c r="AR35" s="266"/>
      <c r="AS35" s="266"/>
      <c r="AT35" s="267"/>
      <c r="AU35" s="6"/>
      <c r="AV35" s="264"/>
      <c r="AW35" s="265"/>
      <c r="AX35" s="265"/>
      <c r="AY35" s="266"/>
      <c r="AZ35" s="266"/>
      <c r="BA35" s="266"/>
      <c r="BB35" s="267"/>
      <c r="BC35" s="6"/>
      <c r="BD35" s="264"/>
      <c r="BE35" s="265"/>
      <c r="BF35" s="265"/>
      <c r="BG35" s="266"/>
      <c r="BH35" s="266"/>
      <c r="BI35" s="266"/>
      <c r="BJ35" s="267"/>
      <c r="BK35" s="6"/>
      <c r="BL35" s="264"/>
      <c r="BM35" s="265"/>
      <c r="BN35" s="265"/>
      <c r="BO35" s="266"/>
      <c r="BP35" s="266"/>
      <c r="BQ35" s="266"/>
      <c r="BR35" s="267"/>
      <c r="BS35" s="6"/>
      <c r="BT35" s="264"/>
      <c r="BU35" s="265"/>
      <c r="BV35" s="265"/>
      <c r="BW35" s="266"/>
      <c r="BX35" s="266"/>
      <c r="BY35" s="266"/>
      <c r="BZ35" s="267"/>
      <c r="CA35" s="6"/>
      <c r="CB35" s="264"/>
      <c r="CC35" s="265"/>
      <c r="CD35" s="265"/>
      <c r="CE35" s="266"/>
      <c r="CF35" s="266"/>
      <c r="CG35" s="266"/>
      <c r="CH35" s="267"/>
      <c r="CI35" s="6"/>
      <c r="CJ35" s="264"/>
      <c r="CK35" s="265"/>
      <c r="CL35" s="265"/>
      <c r="CM35" s="266"/>
      <c r="CN35" s="266"/>
      <c r="CO35" s="266"/>
      <c r="CP35" s="267"/>
      <c r="CQ35" s="6"/>
      <c r="CR35" s="264"/>
      <c r="CS35" s="265"/>
      <c r="CT35" s="265"/>
      <c r="CU35" s="266"/>
      <c r="CV35" s="266"/>
      <c r="CW35" s="266"/>
      <c r="CX35" s="267"/>
      <c r="CY35" s="6"/>
      <c r="CZ35" s="264"/>
      <c r="DA35" s="266"/>
      <c r="DB35" s="266"/>
      <c r="DC35" s="266"/>
      <c r="DD35" s="266"/>
      <c r="DE35" s="530"/>
      <c r="DF35" s="530"/>
      <c r="DG35" s="530"/>
      <c r="DH35" s="267"/>
      <c r="DI35" s="206"/>
    </row>
    <row r="36" spans="2:113" ht="12.95" customHeight="1">
      <c r="B36" s="256" t="s">
        <v>353</v>
      </c>
      <c r="C36" s="6"/>
      <c r="D36" s="268"/>
      <c r="E36" s="95"/>
      <c r="F36" s="96"/>
      <c r="G36" s="96"/>
      <c r="H36" s="269"/>
      <c r="I36" s="6"/>
      <c r="J36" s="268"/>
      <c r="K36" s="95"/>
      <c r="L36" s="96"/>
      <c r="M36" s="96"/>
      <c r="N36" s="269"/>
      <c r="O36" s="6"/>
      <c r="P36" s="268"/>
      <c r="Q36" s="95"/>
      <c r="R36" s="95"/>
      <c r="S36" s="96"/>
      <c r="T36" s="96"/>
      <c r="U36" s="96"/>
      <c r="V36" s="269"/>
      <c r="W36" s="6"/>
      <c r="X36" s="268"/>
      <c r="Y36" s="95"/>
      <c r="Z36" s="95"/>
      <c r="AA36" s="96"/>
      <c r="AB36" s="96"/>
      <c r="AC36" s="96"/>
      <c r="AD36" s="269"/>
      <c r="AE36" s="6"/>
      <c r="AF36" s="268"/>
      <c r="AG36" s="95"/>
      <c r="AH36" s="95"/>
      <c r="AI36" s="96"/>
      <c r="AJ36" s="96"/>
      <c r="AK36" s="96"/>
      <c r="AL36" s="269"/>
      <c r="AM36" s="6"/>
      <c r="AN36" s="268"/>
      <c r="AO36" s="95"/>
      <c r="AP36" s="95"/>
      <c r="AQ36" s="96"/>
      <c r="AR36" s="96"/>
      <c r="AS36" s="96"/>
      <c r="AT36" s="269"/>
      <c r="AU36" s="6"/>
      <c r="AV36" s="268"/>
      <c r="AW36" s="95"/>
      <c r="AX36" s="95"/>
      <c r="AY36" s="96"/>
      <c r="AZ36" s="96"/>
      <c r="BA36" s="96"/>
      <c r="BB36" s="269"/>
      <c r="BC36" s="6"/>
      <c r="BD36" s="268"/>
      <c r="BE36" s="95"/>
      <c r="BF36" s="95"/>
      <c r="BG36" s="96"/>
      <c r="BH36" s="96"/>
      <c r="BI36" s="96"/>
      <c r="BJ36" s="269"/>
      <c r="BK36" s="6"/>
      <c r="BL36" s="268"/>
      <c r="BM36" s="95"/>
      <c r="BN36" s="95"/>
      <c r="BO36" s="96"/>
      <c r="BP36" s="96"/>
      <c r="BQ36" s="96"/>
      <c r="BR36" s="269"/>
      <c r="BS36" s="6"/>
      <c r="BT36" s="268"/>
      <c r="BU36" s="95"/>
      <c r="BV36" s="95"/>
      <c r="BW36" s="96"/>
      <c r="BX36" s="96"/>
      <c r="BY36" s="96"/>
      <c r="BZ36" s="269"/>
      <c r="CA36" s="6"/>
      <c r="CB36" s="268"/>
      <c r="CC36" s="95"/>
      <c r="CD36" s="95"/>
      <c r="CE36" s="96"/>
      <c r="CF36" s="96"/>
      <c r="CG36" s="96"/>
      <c r="CH36" s="269"/>
      <c r="CI36" s="6"/>
      <c r="CJ36" s="268"/>
      <c r="CK36" s="95"/>
      <c r="CL36" s="95"/>
      <c r="CM36" s="96"/>
      <c r="CN36" s="96"/>
      <c r="CO36" s="96"/>
      <c r="CP36" s="269"/>
      <c r="CQ36" s="6"/>
      <c r="CR36" s="268"/>
      <c r="CS36" s="95"/>
      <c r="CT36" s="95"/>
      <c r="CU36" s="96"/>
      <c r="CV36" s="96"/>
      <c r="CW36" s="96"/>
      <c r="CX36" s="269"/>
      <c r="CY36" s="6"/>
      <c r="CZ36" s="268"/>
      <c r="DA36" s="96"/>
      <c r="DB36" s="96"/>
      <c r="DC36" s="96"/>
      <c r="DD36" s="96"/>
      <c r="DE36" s="8"/>
      <c r="DF36" s="8"/>
      <c r="DG36" s="8"/>
      <c r="DH36" s="269"/>
      <c r="DI36" s="206"/>
    </row>
    <row r="37" spans="2:113" ht="12.95" customHeight="1">
      <c r="B37" s="256" t="s">
        <v>498</v>
      </c>
      <c r="C37" s="6"/>
      <c r="D37" s="268"/>
      <c r="E37" s="95"/>
      <c r="F37" s="96"/>
      <c r="G37" s="96"/>
      <c r="H37" s="269"/>
      <c r="I37" s="6"/>
      <c r="J37" s="268"/>
      <c r="K37" s="95"/>
      <c r="L37" s="96"/>
      <c r="M37" s="96"/>
      <c r="N37" s="269"/>
      <c r="O37" s="6"/>
      <c r="P37" s="268"/>
      <c r="Q37" s="95"/>
      <c r="R37" s="95"/>
      <c r="S37" s="96"/>
      <c r="T37" s="96"/>
      <c r="U37" s="96"/>
      <c r="V37" s="269"/>
      <c r="W37" s="6"/>
      <c r="X37" s="268"/>
      <c r="Y37" s="95"/>
      <c r="Z37" s="95"/>
      <c r="AA37" s="96"/>
      <c r="AB37" s="96"/>
      <c r="AC37" s="96"/>
      <c r="AD37" s="269"/>
      <c r="AE37" s="6"/>
      <c r="AF37" s="268"/>
      <c r="AG37" s="95"/>
      <c r="AH37" s="95"/>
      <c r="AI37" s="96"/>
      <c r="AJ37" s="96"/>
      <c r="AK37" s="96"/>
      <c r="AL37" s="269"/>
      <c r="AM37" s="6"/>
      <c r="AN37" s="268"/>
      <c r="AO37" s="95"/>
      <c r="AP37" s="95"/>
      <c r="AQ37" s="96"/>
      <c r="AR37" s="96"/>
      <c r="AS37" s="96"/>
      <c r="AT37" s="269"/>
      <c r="AU37" s="6"/>
      <c r="AV37" s="268"/>
      <c r="AW37" s="95"/>
      <c r="AX37" s="95"/>
      <c r="AY37" s="96"/>
      <c r="AZ37" s="96"/>
      <c r="BA37" s="96"/>
      <c r="BB37" s="269"/>
      <c r="BC37" s="6"/>
      <c r="BD37" s="268"/>
      <c r="BE37" s="95"/>
      <c r="BF37" s="95"/>
      <c r="BG37" s="96"/>
      <c r="BH37" s="96"/>
      <c r="BI37" s="96"/>
      <c r="BJ37" s="269"/>
      <c r="BK37" s="6"/>
      <c r="BL37" s="268"/>
      <c r="BM37" s="95"/>
      <c r="BN37" s="95"/>
      <c r="BO37" s="96"/>
      <c r="BP37" s="96"/>
      <c r="BQ37" s="96"/>
      <c r="BR37" s="269"/>
      <c r="BS37" s="6"/>
      <c r="BT37" s="268"/>
      <c r="BU37" s="95"/>
      <c r="BV37" s="95"/>
      <c r="BW37" s="96"/>
      <c r="BX37" s="96"/>
      <c r="BY37" s="96"/>
      <c r="BZ37" s="269"/>
      <c r="CA37" s="6"/>
      <c r="CB37" s="268"/>
      <c r="CC37" s="95"/>
      <c r="CD37" s="95"/>
      <c r="CE37" s="96"/>
      <c r="CF37" s="96"/>
      <c r="CG37" s="96"/>
      <c r="CH37" s="269"/>
      <c r="CI37" s="6"/>
      <c r="CJ37" s="268"/>
      <c r="CK37" s="95"/>
      <c r="CL37" s="95"/>
      <c r="CM37" s="96"/>
      <c r="CN37" s="96"/>
      <c r="CO37" s="96"/>
      <c r="CP37" s="269"/>
      <c r="CQ37" s="6"/>
      <c r="CR37" s="268"/>
      <c r="CS37" s="95"/>
      <c r="CT37" s="95"/>
      <c r="CU37" s="96"/>
      <c r="CV37" s="96"/>
      <c r="CW37" s="96"/>
      <c r="CX37" s="269"/>
      <c r="CY37" s="6"/>
      <c r="CZ37" s="268"/>
      <c r="DA37" s="96"/>
      <c r="DB37" s="96"/>
      <c r="DC37" s="96"/>
      <c r="DD37" s="96"/>
      <c r="DE37" s="8"/>
      <c r="DF37" s="8"/>
      <c r="DG37" s="8"/>
      <c r="DH37" s="269"/>
      <c r="DI37" s="206"/>
    </row>
    <row r="38" spans="2:113" ht="12.95" customHeight="1">
      <c r="B38" s="256" t="s">
        <v>499</v>
      </c>
      <c r="C38" s="6"/>
      <c r="D38" s="268"/>
      <c r="E38" s="95"/>
      <c r="F38" s="96"/>
      <c r="G38" s="96"/>
      <c r="H38" s="269"/>
      <c r="I38" s="6"/>
      <c r="J38" s="268"/>
      <c r="K38" s="95"/>
      <c r="L38" s="96"/>
      <c r="M38" s="96"/>
      <c r="N38" s="269"/>
      <c r="O38" s="6"/>
      <c r="P38" s="268"/>
      <c r="Q38" s="95"/>
      <c r="R38" s="95"/>
      <c r="S38" s="96"/>
      <c r="T38" s="96"/>
      <c r="U38" s="96"/>
      <c r="V38" s="269"/>
      <c r="W38" s="6"/>
      <c r="X38" s="268"/>
      <c r="Y38" s="95"/>
      <c r="Z38" s="95"/>
      <c r="AA38" s="96"/>
      <c r="AB38" s="96"/>
      <c r="AC38" s="96"/>
      <c r="AD38" s="269"/>
      <c r="AE38" s="6"/>
      <c r="AF38" s="268"/>
      <c r="AG38" s="95"/>
      <c r="AH38" s="95"/>
      <c r="AI38" s="96"/>
      <c r="AJ38" s="96"/>
      <c r="AK38" s="96"/>
      <c r="AL38" s="269"/>
      <c r="AM38" s="6"/>
      <c r="AN38" s="268"/>
      <c r="AO38" s="95"/>
      <c r="AP38" s="95"/>
      <c r="AQ38" s="96"/>
      <c r="AR38" s="96"/>
      <c r="AS38" s="96"/>
      <c r="AT38" s="269"/>
      <c r="AU38" s="6"/>
      <c r="AV38" s="268"/>
      <c r="AW38" s="95"/>
      <c r="AX38" s="95"/>
      <c r="AY38" s="96"/>
      <c r="AZ38" s="96"/>
      <c r="BA38" s="96"/>
      <c r="BB38" s="269"/>
      <c r="BC38" s="6"/>
      <c r="BD38" s="268"/>
      <c r="BE38" s="95"/>
      <c r="BF38" s="95"/>
      <c r="BG38" s="96"/>
      <c r="BH38" s="96"/>
      <c r="BI38" s="96"/>
      <c r="BJ38" s="269"/>
      <c r="BK38" s="6"/>
      <c r="BL38" s="268"/>
      <c r="BM38" s="95"/>
      <c r="BN38" s="95"/>
      <c r="BO38" s="96"/>
      <c r="BP38" s="96"/>
      <c r="BQ38" s="96"/>
      <c r="BR38" s="269"/>
      <c r="BS38" s="6"/>
      <c r="BT38" s="268"/>
      <c r="BU38" s="95"/>
      <c r="BV38" s="95"/>
      <c r="BW38" s="96"/>
      <c r="BX38" s="96"/>
      <c r="BY38" s="96"/>
      <c r="BZ38" s="269"/>
      <c r="CA38" s="6"/>
      <c r="CB38" s="268"/>
      <c r="CC38" s="95"/>
      <c r="CD38" s="95"/>
      <c r="CE38" s="96"/>
      <c r="CF38" s="96"/>
      <c r="CG38" s="96"/>
      <c r="CH38" s="269"/>
      <c r="CI38" s="6"/>
      <c r="CJ38" s="268"/>
      <c r="CK38" s="95"/>
      <c r="CL38" s="95"/>
      <c r="CM38" s="96"/>
      <c r="CN38" s="96"/>
      <c r="CO38" s="96"/>
      <c r="CP38" s="269"/>
      <c r="CQ38" s="6"/>
      <c r="CR38" s="268"/>
      <c r="CS38" s="95"/>
      <c r="CT38" s="95"/>
      <c r="CU38" s="96"/>
      <c r="CV38" s="96"/>
      <c r="CW38" s="96"/>
      <c r="CX38" s="269"/>
      <c r="CY38" s="6"/>
      <c r="CZ38" s="268"/>
      <c r="DA38" s="96"/>
      <c r="DB38" s="96"/>
      <c r="DC38" s="96"/>
      <c r="DD38" s="96"/>
      <c r="DE38" s="8"/>
      <c r="DF38" s="8"/>
      <c r="DG38" s="8"/>
      <c r="DH38" s="269"/>
      <c r="DI38" s="206"/>
    </row>
    <row r="39" spans="2:113" ht="12.95" customHeight="1">
      <c r="B39" s="256" t="s">
        <v>500</v>
      </c>
      <c r="C39" s="6"/>
      <c r="D39" s="268"/>
      <c r="E39" s="95"/>
      <c r="F39" s="96"/>
      <c r="G39" s="96"/>
      <c r="H39" s="269"/>
      <c r="I39" s="6"/>
      <c r="J39" s="268"/>
      <c r="K39" s="95"/>
      <c r="L39" s="96"/>
      <c r="M39" s="96"/>
      <c r="N39" s="269"/>
      <c r="O39" s="6"/>
      <c r="P39" s="268"/>
      <c r="Q39" s="95"/>
      <c r="R39" s="95"/>
      <c r="S39" s="96"/>
      <c r="T39" s="96"/>
      <c r="U39" s="96"/>
      <c r="V39" s="269"/>
      <c r="W39" s="6"/>
      <c r="X39" s="268"/>
      <c r="Y39" s="95"/>
      <c r="Z39" s="95"/>
      <c r="AA39" s="96"/>
      <c r="AB39" s="96"/>
      <c r="AC39" s="96"/>
      <c r="AD39" s="269"/>
      <c r="AE39" s="6"/>
      <c r="AF39" s="268"/>
      <c r="AG39" s="95"/>
      <c r="AH39" s="95"/>
      <c r="AI39" s="96"/>
      <c r="AJ39" s="96"/>
      <c r="AK39" s="96"/>
      <c r="AL39" s="269"/>
      <c r="AM39" s="6"/>
      <c r="AN39" s="268"/>
      <c r="AO39" s="95"/>
      <c r="AP39" s="95"/>
      <c r="AQ39" s="96"/>
      <c r="AR39" s="96"/>
      <c r="AS39" s="96"/>
      <c r="AT39" s="269"/>
      <c r="AU39" s="6"/>
      <c r="AV39" s="268"/>
      <c r="AW39" s="95"/>
      <c r="AX39" s="95"/>
      <c r="AY39" s="96"/>
      <c r="AZ39" s="96"/>
      <c r="BA39" s="96"/>
      <c r="BB39" s="269"/>
      <c r="BC39" s="6"/>
      <c r="BD39" s="268"/>
      <c r="BE39" s="95"/>
      <c r="BF39" s="95"/>
      <c r="BG39" s="96"/>
      <c r="BH39" s="96"/>
      <c r="BI39" s="96"/>
      <c r="BJ39" s="269"/>
      <c r="BK39" s="6"/>
      <c r="BL39" s="268"/>
      <c r="BM39" s="95"/>
      <c r="BN39" s="95"/>
      <c r="BO39" s="96"/>
      <c r="BP39" s="96"/>
      <c r="BQ39" s="96"/>
      <c r="BR39" s="269"/>
      <c r="BS39" s="6"/>
      <c r="BT39" s="268"/>
      <c r="BU39" s="95"/>
      <c r="BV39" s="95"/>
      <c r="BW39" s="96"/>
      <c r="BX39" s="96"/>
      <c r="BY39" s="96"/>
      <c r="BZ39" s="269"/>
      <c r="CA39" s="6"/>
      <c r="CB39" s="268"/>
      <c r="CC39" s="95"/>
      <c r="CD39" s="95"/>
      <c r="CE39" s="96"/>
      <c r="CF39" s="96"/>
      <c r="CG39" s="96"/>
      <c r="CH39" s="269"/>
      <c r="CI39" s="6"/>
      <c r="CJ39" s="268"/>
      <c r="CK39" s="95"/>
      <c r="CL39" s="95"/>
      <c r="CM39" s="96"/>
      <c r="CN39" s="96"/>
      <c r="CO39" s="96"/>
      <c r="CP39" s="269"/>
      <c r="CQ39" s="6"/>
      <c r="CR39" s="268"/>
      <c r="CS39" s="95"/>
      <c r="CT39" s="95"/>
      <c r="CU39" s="96"/>
      <c r="CV39" s="96"/>
      <c r="CW39" s="96"/>
      <c r="CX39" s="269"/>
      <c r="CY39" s="6"/>
      <c r="CZ39" s="268"/>
      <c r="DA39" s="96"/>
      <c r="DB39" s="96"/>
      <c r="DC39" s="96"/>
      <c r="DD39" s="96"/>
      <c r="DE39" s="8"/>
      <c r="DF39" s="8"/>
      <c r="DG39" s="8"/>
      <c r="DH39" s="269"/>
      <c r="DI39" s="206"/>
    </row>
    <row r="40" spans="2:113" ht="12.95" customHeight="1">
      <c r="B40" s="257" t="s">
        <v>501</v>
      </c>
      <c r="C40" s="6"/>
      <c r="D40" s="270"/>
      <c r="E40" s="271"/>
      <c r="F40" s="272"/>
      <c r="G40" s="272"/>
      <c r="H40" s="276"/>
      <c r="I40" s="6"/>
      <c r="J40" s="270"/>
      <c r="K40" s="271"/>
      <c r="L40" s="272"/>
      <c r="M40" s="272"/>
      <c r="N40" s="276"/>
      <c r="O40" s="6"/>
      <c r="P40" s="270"/>
      <c r="Q40" s="271"/>
      <c r="R40" s="271"/>
      <c r="S40" s="272"/>
      <c r="T40" s="272"/>
      <c r="U40" s="272"/>
      <c r="V40" s="276"/>
      <c r="W40" s="6"/>
      <c r="X40" s="270"/>
      <c r="Y40" s="271"/>
      <c r="Z40" s="271"/>
      <c r="AA40" s="272"/>
      <c r="AB40" s="272"/>
      <c r="AC40" s="272"/>
      <c r="AD40" s="276"/>
      <c r="AE40" s="6"/>
      <c r="AF40" s="270"/>
      <c r="AG40" s="271"/>
      <c r="AH40" s="271"/>
      <c r="AI40" s="272"/>
      <c r="AJ40" s="272"/>
      <c r="AK40" s="272"/>
      <c r="AL40" s="276"/>
      <c r="AM40" s="6"/>
      <c r="AN40" s="270"/>
      <c r="AO40" s="271"/>
      <c r="AP40" s="271"/>
      <c r="AQ40" s="272"/>
      <c r="AR40" s="272"/>
      <c r="AS40" s="272"/>
      <c r="AT40" s="276"/>
      <c r="AU40" s="6"/>
      <c r="AV40" s="270"/>
      <c r="AW40" s="271"/>
      <c r="AX40" s="271"/>
      <c r="AY40" s="272"/>
      <c r="AZ40" s="272"/>
      <c r="BA40" s="272"/>
      <c r="BB40" s="276"/>
      <c r="BC40" s="6"/>
      <c r="BD40" s="270"/>
      <c r="BE40" s="271"/>
      <c r="BF40" s="271"/>
      <c r="BG40" s="272"/>
      <c r="BH40" s="272"/>
      <c r="BI40" s="272"/>
      <c r="BJ40" s="276"/>
      <c r="BK40" s="6"/>
      <c r="BL40" s="270"/>
      <c r="BM40" s="271"/>
      <c r="BN40" s="271"/>
      <c r="BO40" s="272"/>
      <c r="BP40" s="272"/>
      <c r="BQ40" s="272"/>
      <c r="BR40" s="276"/>
      <c r="BS40" s="6"/>
      <c r="BT40" s="270"/>
      <c r="BU40" s="271"/>
      <c r="BV40" s="271"/>
      <c r="BW40" s="272"/>
      <c r="BX40" s="272"/>
      <c r="BY40" s="272"/>
      <c r="BZ40" s="276"/>
      <c r="CA40" s="6"/>
      <c r="CB40" s="270"/>
      <c r="CC40" s="271"/>
      <c r="CD40" s="271"/>
      <c r="CE40" s="272"/>
      <c r="CF40" s="272"/>
      <c r="CG40" s="272"/>
      <c r="CH40" s="276"/>
      <c r="CI40" s="6"/>
      <c r="CJ40" s="270"/>
      <c r="CK40" s="271"/>
      <c r="CL40" s="271"/>
      <c r="CM40" s="272"/>
      <c r="CN40" s="272"/>
      <c r="CO40" s="272"/>
      <c r="CP40" s="276"/>
      <c r="CQ40" s="6"/>
      <c r="CR40" s="270"/>
      <c r="CS40" s="271"/>
      <c r="CT40" s="271"/>
      <c r="CU40" s="272"/>
      <c r="CV40" s="272"/>
      <c r="CW40" s="272"/>
      <c r="CX40" s="276"/>
      <c r="CY40" s="6"/>
      <c r="CZ40" s="270"/>
      <c r="DA40" s="272"/>
      <c r="DB40" s="272"/>
      <c r="DC40" s="272"/>
      <c r="DD40" s="272"/>
      <c r="DE40" s="251"/>
      <c r="DF40" s="251"/>
      <c r="DG40" s="251"/>
      <c r="DH40" s="284"/>
      <c r="DI40" s="206"/>
    </row>
    <row r="41" spans="2:113" ht="5.25" customHeight="1">
      <c r="B41" s="410"/>
    </row>
    <row r="42" spans="2:113" ht="13.5" customHeight="1">
      <c r="F42" s="78"/>
      <c r="G42"/>
      <c r="L42" s="78"/>
      <c r="M42"/>
      <c r="S42" s="78"/>
      <c r="T42" s="78"/>
      <c r="U42"/>
      <c r="AA42" s="78"/>
      <c r="AB42" s="78"/>
      <c r="AC42"/>
      <c r="AI42" s="78"/>
      <c r="AJ42" s="78"/>
      <c r="AK42"/>
      <c r="AQ42" s="78"/>
      <c r="AR42" s="78"/>
      <c r="AS42"/>
      <c r="AY42" s="78"/>
      <c r="AZ42" s="78"/>
      <c r="BA42"/>
      <c r="BG42" s="78"/>
      <c r="BH42" s="78"/>
      <c r="BI42"/>
      <c r="BO42" s="78"/>
      <c r="BP42" s="78"/>
      <c r="BQ42"/>
      <c r="BW42" s="78"/>
      <c r="BX42" s="78"/>
      <c r="BY42"/>
      <c r="CE42" s="78"/>
      <c r="CF42" s="78"/>
      <c r="CG42"/>
      <c r="CM42" s="78"/>
      <c r="CN42" s="78"/>
      <c r="CO42"/>
      <c r="CS42" s="21"/>
      <c r="CT42" s="21"/>
    </row>
    <row r="43" spans="2:113" ht="12" customHeight="1">
      <c r="F43" s="74"/>
      <c r="G43" s="74"/>
      <c r="L43" s="74"/>
      <c r="M43" s="74"/>
      <c r="S43" s="74"/>
      <c r="T43" s="74"/>
      <c r="U43" s="74"/>
      <c r="AA43" s="74"/>
      <c r="AB43" s="74"/>
      <c r="AC43" s="74"/>
      <c r="AI43" s="74"/>
      <c r="AJ43" s="74"/>
      <c r="AK43" s="74"/>
      <c r="AQ43" s="74"/>
      <c r="AR43" s="74"/>
      <c r="AS43" s="74"/>
      <c r="AY43" s="74"/>
      <c r="AZ43" s="74"/>
      <c r="BA43" s="74"/>
      <c r="BG43" s="74"/>
      <c r="BH43" s="74"/>
      <c r="BI43" s="74"/>
      <c r="BO43" s="74"/>
      <c r="BP43" s="74"/>
      <c r="BQ43" s="74"/>
      <c r="BW43" s="74"/>
      <c r="BX43" s="74"/>
      <c r="BY43" s="74"/>
      <c r="CE43" s="74"/>
      <c r="CF43" s="74"/>
      <c r="CG43" s="74"/>
      <c r="CM43" s="74"/>
      <c r="CN43" s="74"/>
      <c r="CO43" s="74"/>
      <c r="CS43" s="74"/>
      <c r="CT43" s="74"/>
      <c r="CU43" s="74"/>
      <c r="CV43" s="74"/>
    </row>
    <row r="44" spans="2:113">
      <c r="D44" s="491"/>
      <c r="J44" s="491"/>
      <c r="P44" s="491"/>
      <c r="X44" s="491"/>
      <c r="AF44" s="491"/>
      <c r="AN44" s="491"/>
      <c r="AV44" s="491"/>
      <c r="BD44" s="491"/>
      <c r="BL44" s="491"/>
      <c r="BT44" s="491"/>
      <c r="CB44" s="491"/>
      <c r="CJ44" s="491"/>
    </row>
  </sheetData>
  <mergeCells count="14">
    <mergeCell ref="D3:H3"/>
    <mergeCell ref="CR3:CX3"/>
    <mergeCell ref="J3:N3"/>
    <mergeCell ref="P3:V3"/>
    <mergeCell ref="CZ3:DG3"/>
    <mergeCell ref="X3:AD3"/>
    <mergeCell ref="AF3:AL3"/>
    <mergeCell ref="AN3:AT3"/>
    <mergeCell ref="AV3:BB3"/>
    <mergeCell ref="BD3:BJ3"/>
    <mergeCell ref="BL3:BR3"/>
    <mergeCell ref="BT3:BZ3"/>
    <mergeCell ref="CB3:CH3"/>
    <mergeCell ref="CJ3:CP3"/>
  </mergeCells>
  <printOptions horizontalCentered="1"/>
  <pageMargins left="0.15748031496062992" right="0.15748031496062992" top="0.47244094488188981" bottom="0.51181102362204722" header="0.27559055118110237" footer="0.19685039370078741"/>
  <pageSetup paperSize="9" orientation="landscape" horizontalDpi="300" verticalDpi="300" r:id="rId1"/>
  <headerFooter alignWithMargins="0">
    <oddFooter xml:space="preserve">&amp;LOnatel&amp;C&amp;P/&amp;N&amp;RTBG &amp;D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DK64"/>
  <sheetViews>
    <sheetView showGridLines="0" view="pageBreakPreview" zoomScale="80" zoomScaleNormal="75" zoomScaleSheetLayoutView="80" workbookViewId="0">
      <pane xSplit="2" ySplit="5" topLeftCell="C6" activePane="bottomRight" state="frozen"/>
      <selection pane="bottomRight" activeCell="CZ12" sqref="CZ12"/>
      <selection pane="bottomLeft" activeCell="A2" sqref="A2"/>
      <selection pane="topRight" activeCell="A2" sqref="A2"/>
    </sheetView>
  </sheetViews>
  <sheetFormatPr defaultColWidth="11.42578125" defaultRowHeight="12.75" outlineLevelCol="1"/>
  <cols>
    <col min="1" max="1" width="1.140625" customWidth="1"/>
    <col min="2" max="2" width="25.5703125" customWidth="1"/>
    <col min="3" max="3" width="1.140625" customWidth="1"/>
    <col min="4" max="4" width="9.5703125" customWidth="1"/>
    <col min="5" max="5" width="9" customWidth="1"/>
    <col min="6" max="6" width="9.5703125" customWidth="1"/>
    <col min="7" max="8" width="8.140625" customWidth="1"/>
    <col min="9" max="9" width="1.140625" hidden="1" customWidth="1" outlineLevel="1"/>
    <col min="10" max="10" width="9.5703125" hidden="1" customWidth="1" outlineLevel="1"/>
    <col min="11" max="11" width="9" hidden="1" customWidth="1" outlineLevel="1"/>
    <col min="12" max="12" width="9.5703125" hidden="1" customWidth="1" outlineLevel="1"/>
    <col min="13" max="14" width="8.140625" hidden="1" customWidth="1" outlineLevel="1"/>
    <col min="15" max="15" width="1.140625" hidden="1" customWidth="1" outlineLevel="1" collapsed="1"/>
    <col min="16" max="17" width="10.140625" hidden="1" customWidth="1" outlineLevel="1"/>
    <col min="18" max="18" width="9" hidden="1" customWidth="1" outlineLevel="1"/>
    <col min="19" max="20" width="9.5703125" hidden="1" customWidth="1" outlineLevel="1"/>
    <col min="21" max="22" width="9.85546875" hidden="1" customWidth="1" outlineLevel="1"/>
    <col min="23" max="23" width="1.140625" hidden="1" customWidth="1" outlineLevel="1" collapsed="1"/>
    <col min="24" max="25" width="10.140625" hidden="1" customWidth="1" outlineLevel="1"/>
    <col min="26" max="26" width="9" hidden="1" customWidth="1" outlineLevel="1"/>
    <col min="27" max="28" width="9.5703125" hidden="1" customWidth="1" outlineLevel="1"/>
    <col min="29" max="30" width="9.85546875" hidden="1" customWidth="1" outlineLevel="1"/>
    <col min="31" max="31" width="1.140625" hidden="1" customWidth="1" outlineLevel="1"/>
    <col min="32" max="33" width="10.140625" hidden="1" customWidth="1" outlineLevel="1"/>
    <col min="34" max="34" width="9" hidden="1" customWidth="1" outlineLevel="1"/>
    <col min="35" max="36" width="9.5703125" hidden="1" customWidth="1" outlineLevel="1"/>
    <col min="37" max="38" width="9.85546875" hidden="1" customWidth="1" outlineLevel="1"/>
    <col min="39" max="39" width="1.140625" hidden="1" customWidth="1" outlineLevel="1" collapsed="1"/>
    <col min="40" max="41" width="10.140625" hidden="1" customWidth="1" outlineLevel="1"/>
    <col min="42" max="42" width="9" hidden="1" customWidth="1" outlineLevel="1"/>
    <col min="43" max="44" width="9.5703125" hidden="1" customWidth="1" outlineLevel="1"/>
    <col min="45" max="46" width="9.85546875" hidden="1" customWidth="1" outlineLevel="1"/>
    <col min="47" max="47" width="1.140625" hidden="1" customWidth="1" outlineLevel="1" collapsed="1"/>
    <col min="48" max="49" width="10.140625" hidden="1" customWidth="1" outlineLevel="1"/>
    <col min="50" max="50" width="9" hidden="1" customWidth="1" outlineLevel="1"/>
    <col min="51" max="52" width="9.5703125" hidden="1" customWidth="1" outlineLevel="1"/>
    <col min="53" max="54" width="9.85546875" hidden="1" customWidth="1" outlineLevel="1"/>
    <col min="55" max="55" width="1.140625" hidden="1" customWidth="1" outlineLevel="1"/>
    <col min="56" max="57" width="10.140625" hidden="1" customWidth="1" outlineLevel="1"/>
    <col min="58" max="58" width="9" hidden="1" customWidth="1" outlineLevel="1"/>
    <col min="59" max="60" width="9.5703125" hidden="1" customWidth="1" outlineLevel="1"/>
    <col min="61" max="62" width="9.85546875" hidden="1" customWidth="1" outlineLevel="1"/>
    <col min="63" max="63" width="1" hidden="1" customWidth="1" outlineLevel="1" collapsed="1"/>
    <col min="64" max="65" width="10.140625" hidden="1" customWidth="1" outlineLevel="1"/>
    <col min="66" max="66" width="9" hidden="1" customWidth="1" outlineLevel="1"/>
    <col min="67" max="68" width="9.5703125" hidden="1" customWidth="1" outlineLevel="1"/>
    <col min="69" max="70" width="9.85546875" hidden="1" customWidth="1" outlineLevel="1"/>
    <col min="71" max="71" width="1.140625" hidden="1" customWidth="1" outlineLevel="1" collapsed="1"/>
    <col min="72" max="73" width="10.140625" hidden="1" customWidth="1" outlineLevel="1"/>
    <col min="74" max="74" width="9" hidden="1" customWidth="1" outlineLevel="1"/>
    <col min="75" max="76" width="9.5703125" hidden="1" customWidth="1" outlineLevel="1"/>
    <col min="77" max="78" width="9.85546875" hidden="1" customWidth="1" outlineLevel="1"/>
    <col min="79" max="79" width="1.140625" hidden="1" customWidth="1" outlineLevel="1" collapsed="1"/>
    <col min="80" max="81" width="10.140625" hidden="1" customWidth="1" outlineLevel="1"/>
    <col min="82" max="82" width="9" hidden="1" customWidth="1" outlineLevel="1"/>
    <col min="83" max="84" width="9.5703125" hidden="1" customWidth="1" outlineLevel="1"/>
    <col min="85" max="86" width="9.85546875" hidden="1" customWidth="1" outlineLevel="1"/>
    <col min="87" max="87" width="2.140625" customWidth="1" collapsed="1"/>
    <col min="88" max="89" width="10.140625" hidden="1" customWidth="1" outlineLevel="1"/>
    <col min="90" max="90" width="9" hidden="1" customWidth="1" outlineLevel="1"/>
    <col min="91" max="92" width="9.5703125" hidden="1" customWidth="1" outlineLevel="1"/>
    <col min="93" max="94" width="9.85546875" hidden="1" customWidth="1" outlineLevel="1"/>
    <col min="95" max="95" width="2.140625" hidden="1" customWidth="1" outlineLevel="1"/>
    <col min="96" max="96" width="9.85546875" customWidth="1" collapsed="1"/>
    <col min="97" max="97" width="7.85546875" customWidth="1"/>
    <col min="98" max="98" width="9.140625" hidden="1" customWidth="1" outlineLevel="1"/>
    <col min="99" max="99" width="10.140625" customWidth="1" collapsed="1"/>
    <col min="100" max="100" width="10.140625" hidden="1" customWidth="1" outlineLevel="1"/>
    <col min="101" max="101" width="7.140625" customWidth="1" collapsed="1"/>
    <col min="102" max="102" width="7.140625" customWidth="1"/>
    <col min="103" max="103" width="1.140625" customWidth="1"/>
    <col min="104" max="104" width="8.85546875" customWidth="1"/>
    <col min="105" max="106" width="8.85546875" hidden="1" customWidth="1" outlineLevel="1"/>
    <col min="107" max="107" width="8.85546875" hidden="1" customWidth="1" outlineLevel="1" collapsed="1"/>
    <col min="108" max="108" width="9.140625" customWidth="1" collapsed="1"/>
    <col min="109" max="109" width="8" style="68" hidden="1" customWidth="1" outlineLevel="1"/>
    <col min="110" max="110" width="8" hidden="1" customWidth="1" outlineLevel="1"/>
    <col min="111" max="111" width="8.85546875" bestFit="1" customWidth="1" collapsed="1"/>
    <col min="112" max="114" width="8.85546875" hidden="1" customWidth="1" outlineLevel="1"/>
    <col min="115" max="115" width="1.5703125" customWidth="1" collapsed="1"/>
  </cols>
  <sheetData>
    <row r="1" spans="2:115" ht="8.25" customHeight="1">
      <c r="DE1"/>
    </row>
    <row r="2" spans="2:115" ht="21" thickBot="1">
      <c r="B2" s="187" t="s">
        <v>503</v>
      </c>
      <c r="D2" s="178"/>
      <c r="E2" s="178"/>
      <c r="F2" s="178"/>
      <c r="G2" s="178"/>
      <c r="H2" s="178"/>
      <c r="J2" s="180"/>
      <c r="K2" s="178"/>
      <c r="L2" s="178"/>
      <c r="M2" s="178"/>
      <c r="N2" s="178"/>
      <c r="P2" s="180"/>
      <c r="Q2" s="178"/>
      <c r="R2" s="178"/>
      <c r="S2" s="178"/>
      <c r="T2" s="178"/>
      <c r="U2" s="178"/>
      <c r="V2" s="178"/>
      <c r="X2" s="180"/>
      <c r="Y2" s="178"/>
      <c r="Z2" s="178"/>
      <c r="AA2" s="178"/>
      <c r="AB2" s="178"/>
      <c r="AC2" s="178"/>
      <c r="AD2" s="178"/>
      <c r="AF2" s="180"/>
      <c r="AG2" s="178"/>
      <c r="AH2" s="178"/>
      <c r="AI2" s="178"/>
      <c r="AJ2" s="178"/>
      <c r="AK2" s="178"/>
      <c r="AL2" s="178"/>
      <c r="AN2" s="180"/>
      <c r="AO2" s="178"/>
      <c r="AP2" s="178"/>
      <c r="AQ2" s="178"/>
      <c r="AR2" s="178"/>
      <c r="AS2" s="178"/>
      <c r="AT2" s="178"/>
      <c r="AV2" s="180"/>
      <c r="AW2" s="178"/>
      <c r="AX2" s="178"/>
      <c r="AY2" s="178"/>
      <c r="AZ2" s="178"/>
      <c r="BA2" s="178"/>
      <c r="BB2" s="178"/>
      <c r="BD2" s="180"/>
      <c r="BE2" s="178"/>
      <c r="BF2" s="178"/>
      <c r="BG2" s="178"/>
      <c r="BH2" s="178"/>
      <c r="BI2" s="178"/>
      <c r="BJ2" s="178"/>
      <c r="BL2" s="180"/>
      <c r="BM2" s="178"/>
      <c r="BN2" s="178"/>
      <c r="BO2" s="178"/>
      <c r="BP2" s="178"/>
      <c r="BQ2" s="178"/>
      <c r="BR2" s="178"/>
      <c r="BT2" s="180"/>
      <c r="BU2" s="178"/>
      <c r="BV2" s="178"/>
      <c r="BW2" s="178"/>
      <c r="BX2" s="178"/>
      <c r="BY2" s="178"/>
      <c r="BZ2" s="178"/>
      <c r="CB2" s="180"/>
      <c r="CC2" s="178"/>
      <c r="CD2" s="178"/>
      <c r="CE2" s="178"/>
      <c r="CF2" s="178"/>
      <c r="CG2" s="178"/>
      <c r="CH2" s="178"/>
      <c r="CJ2" s="180"/>
      <c r="CK2" s="178"/>
      <c r="CL2" s="178"/>
      <c r="CM2" s="178"/>
      <c r="CN2" s="178"/>
      <c r="CO2" s="178"/>
      <c r="CP2" s="178"/>
      <c r="CR2" s="178"/>
      <c r="CS2" s="178"/>
      <c r="CT2" s="178"/>
      <c r="CU2" s="178"/>
      <c r="CV2" s="178"/>
      <c r="CW2" s="178"/>
      <c r="CX2" s="178"/>
      <c r="CZ2" s="178"/>
      <c r="DA2" s="178"/>
      <c r="DB2" s="178"/>
      <c r="DC2" s="178"/>
      <c r="DD2" s="178"/>
      <c r="DE2" s="178"/>
      <c r="DF2" s="178"/>
      <c r="DG2" s="178"/>
      <c r="DH2" s="178"/>
      <c r="DI2" s="178"/>
      <c r="DJ2" s="178"/>
    </row>
    <row r="3" spans="2:115">
      <c r="DE3"/>
    </row>
    <row r="4" spans="2:115" s="215" customFormat="1">
      <c r="D4" s="2175" t="s">
        <v>128</v>
      </c>
      <c r="E4" s="2175"/>
      <c r="F4" s="2175"/>
      <c r="G4" s="2175"/>
      <c r="H4" s="2175"/>
      <c r="J4" s="2188" t="s">
        <v>129</v>
      </c>
      <c r="K4" s="2188"/>
      <c r="L4" s="2188"/>
      <c r="M4" s="2188"/>
      <c r="N4" s="2188"/>
      <c r="P4" s="2188" t="s">
        <v>130</v>
      </c>
      <c r="Q4" s="2188"/>
      <c r="R4" s="2188"/>
      <c r="S4" s="2188"/>
      <c r="T4" s="2188"/>
      <c r="U4" s="2188"/>
      <c r="V4" s="2188"/>
      <c r="X4" s="2188" t="s">
        <v>131</v>
      </c>
      <c r="Y4" s="2188"/>
      <c r="Z4" s="2188"/>
      <c r="AA4" s="2188"/>
      <c r="AB4" s="2188"/>
      <c r="AC4" s="2188"/>
      <c r="AD4" s="2188"/>
      <c r="AF4" s="2188" t="s">
        <v>71</v>
      </c>
      <c r="AG4" s="2188"/>
      <c r="AH4" s="2188"/>
      <c r="AI4" s="2188"/>
      <c r="AJ4" s="2188"/>
      <c r="AK4" s="2188"/>
      <c r="AL4" s="2188"/>
      <c r="AN4" s="2188" t="s">
        <v>72</v>
      </c>
      <c r="AO4" s="2188"/>
      <c r="AP4" s="2188"/>
      <c r="AQ4" s="2188"/>
      <c r="AR4" s="2188"/>
      <c r="AS4" s="2188"/>
      <c r="AT4" s="2188"/>
      <c r="AV4" s="2188" t="s">
        <v>132</v>
      </c>
      <c r="AW4" s="2188"/>
      <c r="AX4" s="2188"/>
      <c r="AY4" s="2188"/>
      <c r="AZ4" s="2188"/>
      <c r="BA4" s="2188"/>
      <c r="BB4" s="2188"/>
      <c r="BD4" s="2188" t="s">
        <v>74</v>
      </c>
      <c r="BE4" s="2188"/>
      <c r="BF4" s="2188"/>
      <c r="BG4" s="2188"/>
      <c r="BH4" s="2188"/>
      <c r="BI4" s="2188"/>
      <c r="BJ4" s="2188"/>
      <c r="BL4" s="2188" t="s">
        <v>166</v>
      </c>
      <c r="BM4" s="2188"/>
      <c r="BN4" s="2188"/>
      <c r="BO4" s="2188"/>
      <c r="BP4" s="2188"/>
      <c r="BQ4" s="2188"/>
      <c r="BR4" s="2188"/>
      <c r="BT4" s="2188" t="s">
        <v>167</v>
      </c>
      <c r="BU4" s="2188"/>
      <c r="BV4" s="2188"/>
      <c r="BW4" s="2188"/>
      <c r="BX4" s="2188"/>
      <c r="BY4" s="2188"/>
      <c r="BZ4" s="2188"/>
      <c r="CB4" s="2188" t="s">
        <v>168</v>
      </c>
      <c r="CC4" s="2188"/>
      <c r="CD4" s="2188"/>
      <c r="CE4" s="2188"/>
      <c r="CF4" s="2188"/>
      <c r="CG4" s="2188"/>
      <c r="CH4" s="2188"/>
      <c r="CJ4" s="2188" t="s">
        <v>169</v>
      </c>
      <c r="CK4" s="2188"/>
      <c r="CL4" s="2188"/>
      <c r="CM4" s="2188"/>
      <c r="CN4" s="2188"/>
      <c r="CO4" s="2188"/>
      <c r="CP4" s="2188"/>
      <c r="CR4" s="2175" t="s">
        <v>421</v>
      </c>
      <c r="CS4" s="2175"/>
      <c r="CT4" s="2175"/>
      <c r="CU4" s="2175"/>
      <c r="CV4" s="2175"/>
      <c r="CW4" s="2175"/>
      <c r="CX4" s="2175"/>
      <c r="CZ4" s="2187" t="s">
        <v>79</v>
      </c>
      <c r="DA4" s="2187"/>
      <c r="DB4" s="2187"/>
      <c r="DC4" s="2187"/>
      <c r="DD4" s="2187"/>
      <c r="DE4" s="2187"/>
      <c r="DF4" s="2187"/>
      <c r="DG4" s="2187"/>
      <c r="DH4" s="2187"/>
      <c r="DI4" s="2187"/>
    </row>
    <row r="5" spans="2:115" s="217" customFormat="1" ht="31.5" customHeight="1">
      <c r="D5" s="219" t="s">
        <v>395</v>
      </c>
      <c r="E5" s="220" t="s">
        <v>396</v>
      </c>
      <c r="F5" s="220" t="s">
        <v>186</v>
      </c>
      <c r="G5" s="220" t="s">
        <v>398</v>
      </c>
      <c r="H5" s="221" t="s">
        <v>191</v>
      </c>
      <c r="J5" s="219" t="s">
        <v>395</v>
      </c>
      <c r="K5" s="220" t="s">
        <v>396</v>
      </c>
      <c r="L5" s="220" t="s">
        <v>186</v>
      </c>
      <c r="M5" s="220" t="s">
        <v>398</v>
      </c>
      <c r="N5" s="221" t="s">
        <v>191</v>
      </c>
      <c r="P5" s="219" t="s">
        <v>395</v>
      </c>
      <c r="Q5" s="220" t="s">
        <v>396</v>
      </c>
      <c r="R5" s="220" t="s">
        <v>399</v>
      </c>
      <c r="S5" s="220" t="s">
        <v>186</v>
      </c>
      <c r="T5" s="220" t="s">
        <v>187</v>
      </c>
      <c r="U5" s="220" t="s">
        <v>398</v>
      </c>
      <c r="V5" s="221" t="s">
        <v>191</v>
      </c>
      <c r="X5" s="219" t="s">
        <v>395</v>
      </c>
      <c r="Y5" s="220" t="s">
        <v>396</v>
      </c>
      <c r="Z5" s="220" t="s">
        <v>399</v>
      </c>
      <c r="AA5" s="220" t="s">
        <v>186</v>
      </c>
      <c r="AB5" s="220" t="s">
        <v>187</v>
      </c>
      <c r="AC5" s="220" t="s">
        <v>398</v>
      </c>
      <c r="AD5" s="221" t="s">
        <v>191</v>
      </c>
      <c r="AF5" s="219" t="s">
        <v>395</v>
      </c>
      <c r="AG5" s="220" t="s">
        <v>396</v>
      </c>
      <c r="AH5" s="220" t="s">
        <v>399</v>
      </c>
      <c r="AI5" s="220" t="s">
        <v>186</v>
      </c>
      <c r="AJ5" s="220" t="s">
        <v>187</v>
      </c>
      <c r="AK5" s="220" t="s">
        <v>398</v>
      </c>
      <c r="AL5" s="221" t="s">
        <v>191</v>
      </c>
      <c r="AN5" s="219" t="s">
        <v>395</v>
      </c>
      <c r="AO5" s="220" t="s">
        <v>396</v>
      </c>
      <c r="AP5" s="220" t="s">
        <v>400</v>
      </c>
      <c r="AQ5" s="220" t="s">
        <v>186</v>
      </c>
      <c r="AR5" s="220" t="s">
        <v>188</v>
      </c>
      <c r="AS5" s="220" t="s">
        <v>398</v>
      </c>
      <c r="AT5" s="221" t="s">
        <v>191</v>
      </c>
      <c r="AV5" s="219" t="s">
        <v>395</v>
      </c>
      <c r="AW5" s="220" t="s">
        <v>396</v>
      </c>
      <c r="AX5" s="220" t="s">
        <v>400</v>
      </c>
      <c r="AY5" s="220" t="s">
        <v>186</v>
      </c>
      <c r="AZ5" s="220" t="s">
        <v>188</v>
      </c>
      <c r="BA5" s="220" t="s">
        <v>398</v>
      </c>
      <c r="BB5" s="221" t="s">
        <v>191</v>
      </c>
      <c r="BD5" s="219" t="s">
        <v>395</v>
      </c>
      <c r="BE5" s="220" t="s">
        <v>396</v>
      </c>
      <c r="BF5" s="220" t="s">
        <v>400</v>
      </c>
      <c r="BG5" s="220" t="s">
        <v>186</v>
      </c>
      <c r="BH5" s="220" t="s">
        <v>188</v>
      </c>
      <c r="BI5" s="220" t="s">
        <v>398</v>
      </c>
      <c r="BJ5" s="221" t="s">
        <v>191</v>
      </c>
      <c r="BL5" s="219" t="s">
        <v>395</v>
      </c>
      <c r="BM5" s="220" t="s">
        <v>396</v>
      </c>
      <c r="BN5" s="220" t="s">
        <v>401</v>
      </c>
      <c r="BO5" s="220" t="s">
        <v>186</v>
      </c>
      <c r="BP5" s="220" t="s">
        <v>189</v>
      </c>
      <c r="BQ5" s="220" t="s">
        <v>398</v>
      </c>
      <c r="BR5" s="221" t="s">
        <v>191</v>
      </c>
      <c r="BT5" s="219" t="s">
        <v>395</v>
      </c>
      <c r="BU5" s="220" t="s">
        <v>396</v>
      </c>
      <c r="BV5" s="220" t="s">
        <v>401</v>
      </c>
      <c r="BW5" s="220" t="s">
        <v>186</v>
      </c>
      <c r="BX5" s="220" t="s">
        <v>189</v>
      </c>
      <c r="BY5" s="220" t="s">
        <v>398</v>
      </c>
      <c r="BZ5" s="221" t="s">
        <v>191</v>
      </c>
      <c r="CB5" s="219" t="s">
        <v>395</v>
      </c>
      <c r="CC5" s="220" t="s">
        <v>396</v>
      </c>
      <c r="CD5" s="220" t="s">
        <v>401</v>
      </c>
      <c r="CE5" s="220" t="s">
        <v>186</v>
      </c>
      <c r="CF5" s="220" t="s">
        <v>189</v>
      </c>
      <c r="CG5" s="220" t="s">
        <v>398</v>
      </c>
      <c r="CH5" s="221" t="s">
        <v>191</v>
      </c>
      <c r="CJ5" s="219" t="s">
        <v>395</v>
      </c>
      <c r="CK5" s="220" t="s">
        <v>396</v>
      </c>
      <c r="CL5" s="220" t="s">
        <v>401</v>
      </c>
      <c r="CM5" s="220" t="s">
        <v>186</v>
      </c>
      <c r="CN5" s="220" t="s">
        <v>189</v>
      </c>
      <c r="CO5" s="220" t="s">
        <v>398</v>
      </c>
      <c r="CP5" s="221" t="s">
        <v>191</v>
      </c>
      <c r="CR5" s="219" t="s">
        <v>395</v>
      </c>
      <c r="CS5" s="220" t="s">
        <v>396</v>
      </c>
      <c r="CT5" s="220" t="s">
        <v>401</v>
      </c>
      <c r="CU5" s="220" t="s">
        <v>186</v>
      </c>
      <c r="CV5" s="220" t="s">
        <v>189</v>
      </c>
      <c r="CW5" s="220" t="s">
        <v>398</v>
      </c>
      <c r="CX5" s="221" t="s">
        <v>191</v>
      </c>
      <c r="CZ5" s="219" t="s">
        <v>396</v>
      </c>
      <c r="DA5" s="220" t="s">
        <v>399</v>
      </c>
      <c r="DB5" s="220" t="s">
        <v>400</v>
      </c>
      <c r="DC5" s="220" t="s">
        <v>401</v>
      </c>
      <c r="DD5" s="220" t="s">
        <v>398</v>
      </c>
      <c r="DE5" s="220" t="s">
        <v>504</v>
      </c>
      <c r="DF5" s="220" t="s">
        <v>505</v>
      </c>
      <c r="DG5" s="220" t="s">
        <v>409</v>
      </c>
      <c r="DH5" s="220" t="s">
        <v>410</v>
      </c>
      <c r="DI5" s="220" t="s">
        <v>411</v>
      </c>
      <c r="DJ5" s="221" t="s">
        <v>412</v>
      </c>
      <c r="DK5" s="616"/>
    </row>
    <row r="6" spans="2:115" ht="6" customHeight="1">
      <c r="DE6"/>
    </row>
    <row r="7" spans="2:115" s="24" customFormat="1" ht="16.5" customHeight="1">
      <c r="B7" s="318" t="s">
        <v>506</v>
      </c>
      <c r="C7" s="14"/>
      <c r="D7" s="201"/>
      <c r="E7" s="202"/>
      <c r="F7" s="202"/>
      <c r="G7" s="202"/>
      <c r="H7" s="224"/>
      <c r="I7" s="14"/>
      <c r="J7" s="201"/>
      <c r="K7" s="202"/>
      <c r="L7" s="202"/>
      <c r="M7" s="202"/>
      <c r="N7" s="224"/>
      <c r="O7" s="14"/>
      <c r="P7" s="201"/>
      <c r="Q7" s="202"/>
      <c r="R7" s="202"/>
      <c r="S7" s="202"/>
      <c r="T7" s="202"/>
      <c r="U7" s="202"/>
      <c r="V7" s="224"/>
      <c r="W7" s="14"/>
      <c r="X7" s="201"/>
      <c r="Y7" s="202"/>
      <c r="Z7" s="202"/>
      <c r="AA7" s="202"/>
      <c r="AB7" s="202"/>
      <c r="AC7" s="202"/>
      <c r="AD7" s="224"/>
      <c r="AE7" s="14"/>
      <c r="AF7" s="201"/>
      <c r="AG7" s="202"/>
      <c r="AH7" s="202"/>
      <c r="AI7" s="202"/>
      <c r="AJ7" s="202"/>
      <c r="AK7" s="202"/>
      <c r="AL7" s="224"/>
      <c r="AM7" s="14"/>
      <c r="AN7" s="201"/>
      <c r="AO7" s="202"/>
      <c r="AP7" s="202"/>
      <c r="AQ7" s="202"/>
      <c r="AR7" s="202"/>
      <c r="AS7" s="202"/>
      <c r="AT7" s="224"/>
      <c r="AU7" s="14"/>
      <c r="AV7" s="201"/>
      <c r="AW7" s="202"/>
      <c r="AX7" s="202"/>
      <c r="AY7" s="202"/>
      <c r="AZ7" s="202"/>
      <c r="BA7" s="202"/>
      <c r="BB7" s="224"/>
      <c r="BC7" s="14"/>
      <c r="BD7" s="201"/>
      <c r="BE7" s="202"/>
      <c r="BF7" s="202"/>
      <c r="BG7" s="202"/>
      <c r="BH7" s="202"/>
      <c r="BI7" s="202"/>
      <c r="BJ7" s="224"/>
      <c r="BK7" s="14"/>
      <c r="BL7" s="201"/>
      <c r="BM7" s="202"/>
      <c r="BN7" s="202"/>
      <c r="BO7" s="202"/>
      <c r="BP7" s="202"/>
      <c r="BQ7" s="202"/>
      <c r="BR7" s="224"/>
      <c r="BS7" s="14"/>
      <c r="BT7" s="201"/>
      <c r="BU7" s="202"/>
      <c r="BV7" s="202"/>
      <c r="BW7" s="202"/>
      <c r="BX7" s="202"/>
      <c r="BY7" s="202"/>
      <c r="BZ7" s="224"/>
      <c r="CA7" s="14"/>
      <c r="CB7" s="201"/>
      <c r="CC7" s="202"/>
      <c r="CD7" s="202"/>
      <c r="CE7" s="202"/>
      <c r="CF7" s="202"/>
      <c r="CG7" s="202"/>
      <c r="CH7" s="224"/>
      <c r="CI7" s="14"/>
      <c r="CJ7" s="201"/>
      <c r="CK7" s="202"/>
      <c r="CL7" s="202"/>
      <c r="CM7" s="202"/>
      <c r="CN7" s="202"/>
      <c r="CO7" s="202"/>
      <c r="CP7" s="224"/>
      <c r="CQ7" s="14"/>
      <c r="CR7" s="201"/>
      <c r="CS7" s="202"/>
      <c r="CT7" s="202"/>
      <c r="CU7" s="202"/>
      <c r="CV7" s="202"/>
      <c r="CW7" s="202"/>
      <c r="CX7" s="224"/>
      <c r="CY7" s="14"/>
      <c r="CZ7" s="201"/>
      <c r="DA7" s="202"/>
      <c r="DB7" s="202"/>
      <c r="DC7" s="202"/>
      <c r="DD7" s="202"/>
      <c r="DE7" s="202"/>
      <c r="DF7" s="202"/>
      <c r="DG7" s="523"/>
      <c r="DH7" s="523"/>
      <c r="DI7" s="523"/>
      <c r="DJ7" s="224"/>
      <c r="DK7" s="210"/>
    </row>
    <row r="8" spans="2:115" s="24" customFormat="1" ht="24.75" customHeight="1">
      <c r="B8" s="321" t="s">
        <v>363</v>
      </c>
      <c r="C8" s="14"/>
      <c r="D8" s="242"/>
      <c r="E8" s="243"/>
      <c r="F8" s="243"/>
      <c r="G8" s="243"/>
      <c r="H8" s="245"/>
      <c r="I8" s="14"/>
      <c r="J8" s="242"/>
      <c r="K8" s="243"/>
      <c r="L8" s="243"/>
      <c r="M8" s="243"/>
      <c r="N8" s="245"/>
      <c r="O8" s="14"/>
      <c r="P8" s="242"/>
      <c r="Q8" s="243"/>
      <c r="R8" s="243"/>
      <c r="S8" s="243"/>
      <c r="T8" s="243"/>
      <c r="U8" s="243"/>
      <c r="V8" s="245"/>
      <c r="W8" s="14"/>
      <c r="X8" s="242"/>
      <c r="Y8" s="243"/>
      <c r="Z8" s="243"/>
      <c r="AA8" s="243"/>
      <c r="AB8" s="243"/>
      <c r="AC8" s="243"/>
      <c r="AD8" s="245"/>
      <c r="AE8" s="14"/>
      <c r="AF8" s="242"/>
      <c r="AG8" s="243"/>
      <c r="AH8" s="243"/>
      <c r="AI8" s="243"/>
      <c r="AJ8" s="243"/>
      <c r="AK8" s="243"/>
      <c r="AL8" s="245"/>
      <c r="AM8" s="14"/>
      <c r="AN8" s="242"/>
      <c r="AO8" s="243"/>
      <c r="AP8" s="243"/>
      <c r="AQ8" s="243"/>
      <c r="AR8" s="243"/>
      <c r="AS8" s="243"/>
      <c r="AT8" s="245"/>
      <c r="AU8" s="14"/>
      <c r="AV8" s="242"/>
      <c r="AW8" s="243"/>
      <c r="AX8" s="243"/>
      <c r="AY8" s="243"/>
      <c r="AZ8" s="243"/>
      <c r="BA8" s="243"/>
      <c r="BB8" s="245"/>
      <c r="BC8" s="14"/>
      <c r="BD8" s="242"/>
      <c r="BE8" s="243"/>
      <c r="BF8" s="243"/>
      <c r="BG8" s="243"/>
      <c r="BH8" s="243"/>
      <c r="BI8" s="243"/>
      <c r="BJ8" s="245"/>
      <c r="BK8" s="14"/>
      <c r="BL8" s="242"/>
      <c r="BM8" s="243"/>
      <c r="BN8" s="243"/>
      <c r="BO8" s="243"/>
      <c r="BP8" s="243"/>
      <c r="BQ8" s="243"/>
      <c r="BR8" s="245"/>
      <c r="BS8" s="14"/>
      <c r="BT8" s="242"/>
      <c r="BU8" s="243"/>
      <c r="BV8" s="243"/>
      <c r="BW8" s="243"/>
      <c r="BX8" s="243"/>
      <c r="BY8" s="243"/>
      <c r="BZ8" s="245"/>
      <c r="CA8" s="14"/>
      <c r="CB8" s="242"/>
      <c r="CC8" s="243"/>
      <c r="CD8" s="243"/>
      <c r="CE8" s="243"/>
      <c r="CF8" s="243"/>
      <c r="CG8" s="243"/>
      <c r="CH8" s="245"/>
      <c r="CI8" s="14"/>
      <c r="CJ8" s="242"/>
      <c r="CK8" s="243"/>
      <c r="CL8" s="243"/>
      <c r="CM8" s="243"/>
      <c r="CN8" s="243"/>
      <c r="CO8" s="243"/>
      <c r="CP8" s="245"/>
      <c r="CQ8" s="14"/>
      <c r="CR8" s="242"/>
      <c r="CS8" s="243"/>
      <c r="CT8" s="243"/>
      <c r="CU8" s="243"/>
      <c r="CV8" s="243"/>
      <c r="CW8" s="243"/>
      <c r="CX8" s="245"/>
      <c r="CY8" s="14"/>
      <c r="CZ8" s="242"/>
      <c r="DA8" s="243"/>
      <c r="DB8" s="243"/>
      <c r="DC8" s="243"/>
      <c r="DD8" s="243"/>
      <c r="DE8" s="243"/>
      <c r="DF8" s="243"/>
      <c r="DG8" s="520"/>
      <c r="DH8" s="520"/>
      <c r="DI8" s="520"/>
      <c r="DJ8" s="245"/>
      <c r="DK8" s="210"/>
    </row>
    <row r="9" spans="2:115" s="24" customFormat="1" ht="26.25" customHeight="1">
      <c r="B9" s="322" t="s">
        <v>364</v>
      </c>
      <c r="C9" s="14"/>
      <c r="D9" s="246"/>
      <c r="E9" s="7"/>
      <c r="F9" s="7"/>
      <c r="G9" s="7"/>
      <c r="H9" s="247"/>
      <c r="I9" s="14"/>
      <c r="J9" s="246"/>
      <c r="K9" s="7"/>
      <c r="L9" s="7"/>
      <c r="M9" s="7"/>
      <c r="N9" s="247"/>
      <c r="O9" s="14"/>
      <c r="P9" s="246"/>
      <c r="Q9" s="7"/>
      <c r="R9" s="7"/>
      <c r="S9" s="7"/>
      <c r="T9" s="7"/>
      <c r="U9" s="7"/>
      <c r="V9" s="247"/>
      <c r="W9" s="14"/>
      <c r="X9" s="246"/>
      <c r="Y9" s="7"/>
      <c r="Z9" s="7"/>
      <c r="AA9" s="7"/>
      <c r="AB9" s="7"/>
      <c r="AC9" s="7"/>
      <c r="AD9" s="247"/>
      <c r="AE9" s="14"/>
      <c r="AF9" s="246"/>
      <c r="AG9" s="7"/>
      <c r="AH9" s="7"/>
      <c r="AI9" s="7"/>
      <c r="AJ9" s="7"/>
      <c r="AK9" s="7"/>
      <c r="AL9" s="247"/>
      <c r="AM9" s="14"/>
      <c r="AN9" s="246"/>
      <c r="AO9" s="7"/>
      <c r="AP9" s="7"/>
      <c r="AQ9" s="7"/>
      <c r="AR9" s="7"/>
      <c r="AS9" s="7"/>
      <c r="AT9" s="247"/>
      <c r="AU9" s="14"/>
      <c r="AV9" s="246"/>
      <c r="AW9" s="7"/>
      <c r="AX9" s="7"/>
      <c r="AY9" s="7"/>
      <c r="AZ9" s="7"/>
      <c r="BA9" s="7"/>
      <c r="BB9" s="247"/>
      <c r="BC9" s="14"/>
      <c r="BD9" s="246"/>
      <c r="BE9" s="7"/>
      <c r="BF9" s="7"/>
      <c r="BG9" s="7"/>
      <c r="BH9" s="7"/>
      <c r="BI9" s="7"/>
      <c r="BJ9" s="247"/>
      <c r="BK9" s="14"/>
      <c r="BL9" s="246"/>
      <c r="BM9" s="7"/>
      <c r="BN9" s="7"/>
      <c r="BO9" s="7"/>
      <c r="BP9" s="7"/>
      <c r="BQ9" s="7"/>
      <c r="BR9" s="247"/>
      <c r="BS9" s="14"/>
      <c r="BT9" s="246"/>
      <c r="BU9" s="7"/>
      <c r="BV9" s="7"/>
      <c r="BW9" s="7"/>
      <c r="BX9" s="7"/>
      <c r="BY9" s="7"/>
      <c r="BZ9" s="247"/>
      <c r="CA9" s="14"/>
      <c r="CB9" s="246"/>
      <c r="CC9" s="7"/>
      <c r="CD9" s="7"/>
      <c r="CE9" s="7"/>
      <c r="CF9" s="7"/>
      <c r="CG9" s="7"/>
      <c r="CH9" s="247"/>
      <c r="CI9" s="14"/>
      <c r="CJ9" s="246"/>
      <c r="CK9" s="7"/>
      <c r="CL9" s="7"/>
      <c r="CM9" s="7"/>
      <c r="CN9" s="7"/>
      <c r="CO9" s="7"/>
      <c r="CP9" s="247"/>
      <c r="CQ9" s="14"/>
      <c r="CR9" s="246"/>
      <c r="CS9" s="7"/>
      <c r="CT9" s="7"/>
      <c r="CU9" s="7"/>
      <c r="CV9" s="7"/>
      <c r="CW9" s="7"/>
      <c r="CX9" s="247"/>
      <c r="CY9" s="14"/>
      <c r="CZ9" s="246"/>
      <c r="DA9" s="7"/>
      <c r="DB9" s="7"/>
      <c r="DC9" s="7"/>
      <c r="DD9" s="7"/>
      <c r="DE9" s="7"/>
      <c r="DF9" s="7"/>
      <c r="DG9" s="16"/>
      <c r="DH9" s="16"/>
      <c r="DI9" s="16"/>
      <c r="DJ9" s="247"/>
      <c r="DK9" s="210"/>
    </row>
    <row r="10" spans="2:115" ht="8.25" customHeight="1">
      <c r="B10" s="257"/>
      <c r="C10" s="14"/>
      <c r="D10" s="302"/>
      <c r="E10" s="297"/>
      <c r="F10" s="297"/>
      <c r="G10" s="297"/>
      <c r="H10" s="299"/>
      <c r="I10" s="14"/>
      <c r="J10" s="302"/>
      <c r="K10" s="297"/>
      <c r="L10" s="297"/>
      <c r="M10" s="297"/>
      <c r="N10" s="299"/>
      <c r="O10" s="14"/>
      <c r="P10" s="302"/>
      <c r="Q10" s="297"/>
      <c r="R10" s="297"/>
      <c r="S10" s="297"/>
      <c r="T10" s="297"/>
      <c r="U10" s="297"/>
      <c r="V10" s="299"/>
      <c r="W10" s="14"/>
      <c r="X10" s="302"/>
      <c r="Y10" s="297"/>
      <c r="Z10" s="297"/>
      <c r="AA10" s="297"/>
      <c r="AB10" s="297"/>
      <c r="AC10" s="297"/>
      <c r="AD10" s="299"/>
      <c r="AE10" s="14"/>
      <c r="AF10" s="302"/>
      <c r="AG10" s="297"/>
      <c r="AH10" s="297"/>
      <c r="AI10" s="297"/>
      <c r="AJ10" s="297"/>
      <c r="AK10" s="297"/>
      <c r="AL10" s="299"/>
      <c r="AM10" s="14"/>
      <c r="AN10" s="302"/>
      <c r="AO10" s="297"/>
      <c r="AP10" s="297"/>
      <c r="AQ10" s="297"/>
      <c r="AR10" s="297"/>
      <c r="AS10" s="297"/>
      <c r="AT10" s="299"/>
      <c r="AU10" s="14"/>
      <c r="AV10" s="302"/>
      <c r="AW10" s="297"/>
      <c r="AX10" s="297"/>
      <c r="AY10" s="297"/>
      <c r="AZ10" s="297"/>
      <c r="BA10" s="297"/>
      <c r="BB10" s="299"/>
      <c r="BC10" s="14"/>
      <c r="BD10" s="302"/>
      <c r="BE10" s="297"/>
      <c r="BF10" s="297"/>
      <c r="BG10" s="297"/>
      <c r="BH10" s="297"/>
      <c r="BI10" s="297"/>
      <c r="BJ10" s="299"/>
      <c r="BK10" s="14"/>
      <c r="BL10" s="302"/>
      <c r="BM10" s="297"/>
      <c r="BN10" s="297"/>
      <c r="BO10" s="297"/>
      <c r="BP10" s="297"/>
      <c r="BQ10" s="297"/>
      <c r="BR10" s="299"/>
      <c r="BS10" s="14"/>
      <c r="BT10" s="302"/>
      <c r="BU10" s="297"/>
      <c r="BV10" s="297"/>
      <c r="BW10" s="297"/>
      <c r="BX10" s="297"/>
      <c r="BY10" s="297"/>
      <c r="BZ10" s="299"/>
      <c r="CA10" s="14"/>
      <c r="CB10" s="302"/>
      <c r="CC10" s="297"/>
      <c r="CD10" s="297"/>
      <c r="CE10" s="297"/>
      <c r="CF10" s="297"/>
      <c r="CG10" s="297"/>
      <c r="CH10" s="299"/>
      <c r="CI10" s="14"/>
      <c r="CJ10" s="302"/>
      <c r="CK10" s="297"/>
      <c r="CL10" s="297"/>
      <c r="CM10" s="297"/>
      <c r="CN10" s="297"/>
      <c r="CO10" s="297"/>
      <c r="CP10" s="299"/>
      <c r="CQ10" s="14"/>
      <c r="CR10" s="302"/>
      <c r="CS10" s="297"/>
      <c r="CT10" s="297"/>
      <c r="CU10" s="297"/>
      <c r="CV10" s="297"/>
      <c r="CW10" s="297"/>
      <c r="CX10" s="299"/>
      <c r="CY10" s="14"/>
      <c r="CZ10" s="302"/>
      <c r="DA10" s="297"/>
      <c r="DB10" s="297"/>
      <c r="DC10" s="297"/>
      <c r="DD10" s="297"/>
      <c r="DE10" s="297"/>
      <c r="DF10" s="297"/>
      <c r="DG10" s="514"/>
      <c r="DH10" s="514"/>
      <c r="DI10" s="514"/>
      <c r="DJ10" s="299"/>
      <c r="DK10" s="287"/>
    </row>
    <row r="11" spans="2:115" s="24" customFormat="1">
      <c r="B11" s="318" t="s">
        <v>507</v>
      </c>
      <c r="C11" s="14"/>
      <c r="D11" s="201"/>
      <c r="E11" s="202"/>
      <c r="F11" s="202"/>
      <c r="G11" s="202"/>
      <c r="H11" s="224"/>
      <c r="I11" s="14"/>
      <c r="J11" s="201"/>
      <c r="K11" s="202"/>
      <c r="L11" s="202"/>
      <c r="M11" s="202"/>
      <c r="N11" s="224"/>
      <c r="O11" s="14"/>
      <c r="P11" s="201"/>
      <c r="Q11" s="202"/>
      <c r="R11" s="202"/>
      <c r="S11" s="202"/>
      <c r="T11" s="202"/>
      <c r="U11" s="202"/>
      <c r="V11" s="224"/>
      <c r="W11" s="14"/>
      <c r="X11" s="201"/>
      <c r="Y11" s="202"/>
      <c r="Z11" s="202"/>
      <c r="AA11" s="202"/>
      <c r="AB11" s="202"/>
      <c r="AC11" s="202"/>
      <c r="AD11" s="224"/>
      <c r="AE11" s="14"/>
      <c r="AF11" s="201"/>
      <c r="AG11" s="202"/>
      <c r="AH11" s="202"/>
      <c r="AI11" s="202"/>
      <c r="AJ11" s="202"/>
      <c r="AK11" s="202"/>
      <c r="AL11" s="224"/>
      <c r="AM11" s="14"/>
      <c r="AN11" s="201"/>
      <c r="AO11" s="202"/>
      <c r="AP11" s="202"/>
      <c r="AQ11" s="202"/>
      <c r="AR11" s="202"/>
      <c r="AS11" s="202"/>
      <c r="AT11" s="224"/>
      <c r="AU11" s="14"/>
      <c r="AV11" s="201"/>
      <c r="AW11" s="202"/>
      <c r="AX11" s="202"/>
      <c r="AY11" s="202"/>
      <c r="AZ11" s="202"/>
      <c r="BA11" s="202"/>
      <c r="BB11" s="224"/>
      <c r="BC11" s="14"/>
      <c r="BD11" s="201"/>
      <c r="BE11" s="202"/>
      <c r="BF11" s="202"/>
      <c r="BG11" s="202"/>
      <c r="BH11" s="202"/>
      <c r="BI11" s="202"/>
      <c r="BJ11" s="224"/>
      <c r="BK11" s="14"/>
      <c r="BL11" s="201"/>
      <c r="BM11" s="202"/>
      <c r="BN11" s="202"/>
      <c r="BO11" s="202"/>
      <c r="BP11" s="202"/>
      <c r="BQ11" s="202"/>
      <c r="BR11" s="224"/>
      <c r="BS11" s="14"/>
      <c r="BT11" s="201"/>
      <c r="BU11" s="202"/>
      <c r="BV11" s="202"/>
      <c r="BW11" s="202"/>
      <c r="BX11" s="202"/>
      <c r="BY11" s="202"/>
      <c r="BZ11" s="224"/>
      <c r="CA11" s="14"/>
      <c r="CB11" s="201"/>
      <c r="CC11" s="202"/>
      <c r="CD11" s="202"/>
      <c r="CE11" s="202"/>
      <c r="CF11" s="202"/>
      <c r="CG11" s="202"/>
      <c r="CH11" s="224"/>
      <c r="CI11" s="14"/>
      <c r="CJ11" s="201"/>
      <c r="CK11" s="202"/>
      <c r="CL11" s="202"/>
      <c r="CM11" s="202"/>
      <c r="CN11" s="202"/>
      <c r="CO11" s="202"/>
      <c r="CP11" s="224"/>
      <c r="CQ11" s="14"/>
      <c r="CR11" s="201"/>
      <c r="CS11" s="202"/>
      <c r="CT11" s="202"/>
      <c r="CU11" s="202"/>
      <c r="CV11" s="202"/>
      <c r="CW11" s="202"/>
      <c r="CX11" s="224"/>
      <c r="CY11" s="14"/>
      <c r="CZ11" s="201"/>
      <c r="DA11" s="202"/>
      <c r="DB11" s="202"/>
      <c r="DC11" s="202"/>
      <c r="DD11" s="202"/>
      <c r="DE11" s="202"/>
      <c r="DF11" s="202"/>
      <c r="DG11" s="523"/>
      <c r="DH11" s="523"/>
      <c r="DI11" s="523"/>
      <c r="DJ11" s="224"/>
      <c r="DK11" s="210"/>
    </row>
    <row r="12" spans="2:115" s="24" customFormat="1" ht="22.5" customHeight="1">
      <c r="B12" s="321" t="s">
        <v>368</v>
      </c>
      <c r="C12" s="14"/>
      <c r="D12" s="242"/>
      <c r="E12" s="243"/>
      <c r="F12" s="243"/>
      <c r="G12" s="243"/>
      <c r="H12" s="245"/>
      <c r="I12" s="14"/>
      <c r="J12" s="242"/>
      <c r="K12" s="243"/>
      <c r="L12" s="243"/>
      <c r="M12" s="243"/>
      <c r="N12" s="245"/>
      <c r="O12" s="14"/>
      <c r="P12" s="242"/>
      <c r="Q12" s="243"/>
      <c r="R12" s="243"/>
      <c r="S12" s="243"/>
      <c r="T12" s="243"/>
      <c r="U12" s="243"/>
      <c r="V12" s="245"/>
      <c r="W12" s="14"/>
      <c r="X12" s="242"/>
      <c r="Y12" s="243"/>
      <c r="Z12" s="243"/>
      <c r="AA12" s="243"/>
      <c r="AB12" s="243"/>
      <c r="AC12" s="243"/>
      <c r="AD12" s="245"/>
      <c r="AE12" s="14"/>
      <c r="AF12" s="242"/>
      <c r="AG12" s="243"/>
      <c r="AH12" s="243"/>
      <c r="AI12" s="243"/>
      <c r="AJ12" s="243"/>
      <c r="AK12" s="243"/>
      <c r="AL12" s="245"/>
      <c r="AM12" s="14"/>
      <c r="AN12" s="242"/>
      <c r="AO12" s="243"/>
      <c r="AP12" s="243"/>
      <c r="AQ12" s="243"/>
      <c r="AR12" s="243"/>
      <c r="AS12" s="243"/>
      <c r="AT12" s="245"/>
      <c r="AU12" s="14"/>
      <c r="AV12" s="242"/>
      <c r="AW12" s="243"/>
      <c r="AX12" s="243"/>
      <c r="AY12" s="243"/>
      <c r="AZ12" s="243"/>
      <c r="BA12" s="243"/>
      <c r="BB12" s="245"/>
      <c r="BC12" s="14"/>
      <c r="BD12" s="242"/>
      <c r="BE12" s="243"/>
      <c r="BF12" s="243"/>
      <c r="BG12" s="243"/>
      <c r="BH12" s="243"/>
      <c r="BI12" s="243"/>
      <c r="BJ12" s="245"/>
      <c r="BK12" s="14"/>
      <c r="BL12" s="242"/>
      <c r="BM12" s="243"/>
      <c r="BN12" s="243"/>
      <c r="BO12" s="243"/>
      <c r="BP12" s="243"/>
      <c r="BQ12" s="243"/>
      <c r="BR12" s="245"/>
      <c r="BS12" s="14"/>
      <c r="BT12" s="242"/>
      <c r="BU12" s="243"/>
      <c r="BV12" s="243"/>
      <c r="BW12" s="243"/>
      <c r="BX12" s="243"/>
      <c r="BY12" s="243"/>
      <c r="BZ12" s="245"/>
      <c r="CA12" s="14"/>
      <c r="CB12" s="242"/>
      <c r="CC12" s="243"/>
      <c r="CD12" s="243"/>
      <c r="CE12" s="243"/>
      <c r="CF12" s="243"/>
      <c r="CG12" s="243"/>
      <c r="CH12" s="245"/>
      <c r="CI12" s="14"/>
      <c r="CJ12" s="242"/>
      <c r="CK12" s="243"/>
      <c r="CL12" s="243"/>
      <c r="CM12" s="243"/>
      <c r="CN12" s="243"/>
      <c r="CO12" s="243"/>
      <c r="CP12" s="245"/>
      <c r="CQ12" s="14"/>
      <c r="CR12" s="242"/>
      <c r="CS12" s="243"/>
      <c r="CT12" s="243"/>
      <c r="CU12" s="243"/>
      <c r="CV12" s="243"/>
      <c r="CW12" s="243"/>
      <c r="CX12" s="245"/>
      <c r="CY12" s="14"/>
      <c r="CZ12" s="242"/>
      <c r="DA12" s="243"/>
      <c r="DB12" s="243"/>
      <c r="DC12" s="243"/>
      <c r="DD12" s="243"/>
      <c r="DE12" s="243"/>
      <c r="DF12" s="243"/>
      <c r="DG12" s="520"/>
      <c r="DH12" s="520"/>
      <c r="DI12" s="520"/>
      <c r="DJ12" s="245"/>
      <c r="DK12" s="210"/>
    </row>
    <row r="13" spans="2:115" s="24" customFormat="1" ht="26.25" customHeight="1">
      <c r="B13" s="322" t="s">
        <v>369</v>
      </c>
      <c r="C13" s="14"/>
      <c r="D13" s="246"/>
      <c r="E13" s="7"/>
      <c r="F13" s="7"/>
      <c r="G13" s="7"/>
      <c r="H13" s="247"/>
      <c r="I13" s="14"/>
      <c r="J13" s="246"/>
      <c r="K13" s="7"/>
      <c r="L13" s="7"/>
      <c r="M13" s="7"/>
      <c r="N13" s="247"/>
      <c r="O13" s="14"/>
      <c r="P13" s="246"/>
      <c r="Q13" s="7"/>
      <c r="R13" s="7"/>
      <c r="S13" s="7"/>
      <c r="T13" s="7"/>
      <c r="U13" s="7"/>
      <c r="V13" s="247"/>
      <c r="W13" s="14"/>
      <c r="X13" s="246"/>
      <c r="Y13" s="7"/>
      <c r="Z13" s="7"/>
      <c r="AA13" s="7"/>
      <c r="AB13" s="7"/>
      <c r="AC13" s="7"/>
      <c r="AD13" s="247"/>
      <c r="AE13" s="14"/>
      <c r="AF13" s="246"/>
      <c r="AG13" s="7"/>
      <c r="AH13" s="7"/>
      <c r="AI13" s="7"/>
      <c r="AJ13" s="7"/>
      <c r="AK13" s="7"/>
      <c r="AL13" s="247"/>
      <c r="AM13" s="14"/>
      <c r="AN13" s="246"/>
      <c r="AO13" s="7"/>
      <c r="AP13" s="7"/>
      <c r="AQ13" s="7"/>
      <c r="AR13" s="7"/>
      <c r="AS13" s="7"/>
      <c r="AT13" s="247"/>
      <c r="AU13" s="14"/>
      <c r="AV13" s="246"/>
      <c r="AW13" s="7"/>
      <c r="AX13" s="7"/>
      <c r="AY13" s="7"/>
      <c r="AZ13" s="7"/>
      <c r="BA13" s="7"/>
      <c r="BB13" s="247"/>
      <c r="BC13" s="14"/>
      <c r="BD13" s="246"/>
      <c r="BE13" s="7"/>
      <c r="BF13" s="7"/>
      <c r="BG13" s="7"/>
      <c r="BH13" s="7"/>
      <c r="BI13" s="7"/>
      <c r="BJ13" s="247"/>
      <c r="BK13" s="14"/>
      <c r="BL13" s="246"/>
      <c r="BM13" s="7"/>
      <c r="BN13" s="7"/>
      <c r="BO13" s="7"/>
      <c r="BP13" s="7"/>
      <c r="BQ13" s="7"/>
      <c r="BR13" s="247"/>
      <c r="BS13" s="14"/>
      <c r="BT13" s="246"/>
      <c r="BU13" s="7"/>
      <c r="BV13" s="7"/>
      <c r="BW13" s="7"/>
      <c r="BX13" s="7"/>
      <c r="BY13" s="7"/>
      <c r="BZ13" s="247"/>
      <c r="CA13" s="14"/>
      <c r="CB13" s="246"/>
      <c r="CC13" s="7"/>
      <c r="CD13" s="7"/>
      <c r="CE13" s="7"/>
      <c r="CF13" s="7"/>
      <c r="CG13" s="7"/>
      <c r="CH13" s="247"/>
      <c r="CI13" s="14"/>
      <c r="CJ13" s="246"/>
      <c r="CK13" s="7"/>
      <c r="CL13" s="7"/>
      <c r="CM13" s="7"/>
      <c r="CN13" s="7"/>
      <c r="CO13" s="7"/>
      <c r="CP13" s="247"/>
      <c r="CQ13" s="14"/>
      <c r="CR13" s="246"/>
      <c r="CS13" s="7"/>
      <c r="CT13" s="7"/>
      <c r="CU13" s="7"/>
      <c r="CV13" s="7"/>
      <c r="CW13" s="7"/>
      <c r="CX13" s="247"/>
      <c r="CY13" s="14"/>
      <c r="CZ13" s="246"/>
      <c r="DA13" s="7"/>
      <c r="DB13" s="7"/>
      <c r="DC13" s="7"/>
      <c r="DD13" s="7"/>
      <c r="DE13" s="7"/>
      <c r="DF13" s="7"/>
      <c r="DG13" s="16"/>
      <c r="DH13" s="16"/>
      <c r="DI13" s="16"/>
      <c r="DJ13" s="247"/>
      <c r="DK13" s="210"/>
    </row>
    <row r="14" spans="2:115" ht="13.5" customHeight="1">
      <c r="B14" s="257"/>
      <c r="C14" s="14"/>
      <c r="D14" s="302"/>
      <c r="E14" s="297"/>
      <c r="F14" s="297"/>
      <c r="G14" s="297"/>
      <c r="H14" s="299"/>
      <c r="I14" s="14"/>
      <c r="J14" s="302"/>
      <c r="K14" s="297"/>
      <c r="L14" s="297"/>
      <c r="M14" s="297"/>
      <c r="N14" s="299"/>
      <c r="O14" s="14"/>
      <c r="P14" s="302"/>
      <c r="Q14" s="297"/>
      <c r="R14" s="297"/>
      <c r="S14" s="297"/>
      <c r="T14" s="297"/>
      <c r="U14" s="297"/>
      <c r="V14" s="299"/>
      <c r="W14" s="14"/>
      <c r="X14" s="302"/>
      <c r="Y14" s="297"/>
      <c r="Z14" s="297"/>
      <c r="AA14" s="297"/>
      <c r="AB14" s="297"/>
      <c r="AC14" s="297"/>
      <c r="AD14" s="299"/>
      <c r="AE14" s="14"/>
      <c r="AF14" s="302"/>
      <c r="AG14" s="297"/>
      <c r="AH14" s="297"/>
      <c r="AI14" s="297"/>
      <c r="AJ14" s="297"/>
      <c r="AK14" s="297"/>
      <c r="AL14" s="299"/>
      <c r="AM14" s="14"/>
      <c r="AN14" s="302"/>
      <c r="AO14" s="297"/>
      <c r="AP14" s="297"/>
      <c r="AQ14" s="297"/>
      <c r="AR14" s="297"/>
      <c r="AS14" s="297"/>
      <c r="AT14" s="299"/>
      <c r="AU14" s="14"/>
      <c r="AV14" s="302"/>
      <c r="AW14" s="297"/>
      <c r="AX14" s="297"/>
      <c r="AY14" s="297"/>
      <c r="AZ14" s="297"/>
      <c r="BA14" s="297"/>
      <c r="BB14" s="299"/>
      <c r="BC14" s="14"/>
      <c r="BD14" s="302"/>
      <c r="BE14" s="297"/>
      <c r="BF14" s="297"/>
      <c r="BG14" s="297"/>
      <c r="BH14" s="297"/>
      <c r="BI14" s="297"/>
      <c r="BJ14" s="299"/>
      <c r="BK14" s="14"/>
      <c r="BL14" s="302"/>
      <c r="BM14" s="297"/>
      <c r="BN14" s="297"/>
      <c r="BO14" s="297"/>
      <c r="BP14" s="297"/>
      <c r="BQ14" s="297"/>
      <c r="BR14" s="299"/>
      <c r="BS14" s="14"/>
      <c r="BT14" s="302"/>
      <c r="BU14" s="297"/>
      <c r="BV14" s="297"/>
      <c r="BW14" s="297"/>
      <c r="BX14" s="297"/>
      <c r="BY14" s="297"/>
      <c r="BZ14" s="299"/>
      <c r="CA14" s="14"/>
      <c r="CB14" s="302"/>
      <c r="CC14" s="297"/>
      <c r="CD14" s="297"/>
      <c r="CE14" s="297"/>
      <c r="CF14" s="297"/>
      <c r="CG14" s="297"/>
      <c r="CH14" s="299"/>
      <c r="CI14" s="14"/>
      <c r="CJ14" s="302"/>
      <c r="CK14" s="297"/>
      <c r="CL14" s="297"/>
      <c r="CM14" s="297"/>
      <c r="CN14" s="297"/>
      <c r="CO14" s="297"/>
      <c r="CP14" s="299"/>
      <c r="CQ14" s="14"/>
      <c r="CR14" s="302"/>
      <c r="CS14" s="297"/>
      <c r="CT14" s="297"/>
      <c r="CU14" s="297"/>
      <c r="CV14" s="297"/>
      <c r="CW14" s="297"/>
      <c r="CX14" s="299"/>
      <c r="CY14" s="14"/>
      <c r="CZ14" s="302"/>
      <c r="DA14" s="297"/>
      <c r="DB14" s="297"/>
      <c r="DC14" s="297"/>
      <c r="DD14" s="297"/>
      <c r="DE14" s="297"/>
      <c r="DF14" s="297"/>
      <c r="DG14" s="514"/>
      <c r="DH14" s="514"/>
      <c r="DI14" s="514"/>
      <c r="DJ14" s="299"/>
      <c r="DK14" s="626"/>
    </row>
    <row r="15" spans="2:115" s="24" customFormat="1">
      <c r="B15" s="318" t="s">
        <v>370</v>
      </c>
      <c r="C15" s="14"/>
      <c r="D15" s="201"/>
      <c r="E15" s="202"/>
      <c r="F15" s="202"/>
      <c r="G15" s="202"/>
      <c r="H15" s="224"/>
      <c r="I15" s="14"/>
      <c r="J15" s="201"/>
      <c r="K15" s="202"/>
      <c r="L15" s="202"/>
      <c r="M15" s="202"/>
      <c r="N15" s="224"/>
      <c r="O15" s="14"/>
      <c r="P15" s="201"/>
      <c r="Q15" s="202"/>
      <c r="R15" s="202"/>
      <c r="S15" s="202"/>
      <c r="T15" s="202"/>
      <c r="U15" s="202"/>
      <c r="V15" s="224"/>
      <c r="W15" s="14"/>
      <c r="X15" s="201"/>
      <c r="Y15" s="202"/>
      <c r="Z15" s="202"/>
      <c r="AA15" s="202"/>
      <c r="AB15" s="202"/>
      <c r="AC15" s="202"/>
      <c r="AD15" s="224"/>
      <c r="AE15" s="14"/>
      <c r="AF15" s="201"/>
      <c r="AG15" s="202"/>
      <c r="AH15" s="202"/>
      <c r="AI15" s="202"/>
      <c r="AJ15" s="202"/>
      <c r="AK15" s="202"/>
      <c r="AL15" s="224"/>
      <c r="AM15" s="14"/>
      <c r="AN15" s="201"/>
      <c r="AO15" s="202"/>
      <c r="AP15" s="202"/>
      <c r="AQ15" s="202"/>
      <c r="AR15" s="202"/>
      <c r="AS15" s="202"/>
      <c r="AT15" s="224"/>
      <c r="AU15" s="14"/>
      <c r="AV15" s="201"/>
      <c r="AW15" s="202"/>
      <c r="AX15" s="202"/>
      <c r="AY15" s="202"/>
      <c r="AZ15" s="202"/>
      <c r="BA15" s="202"/>
      <c r="BB15" s="224"/>
      <c r="BC15" s="14"/>
      <c r="BD15" s="201"/>
      <c r="BE15" s="202"/>
      <c r="BF15" s="202"/>
      <c r="BG15" s="202"/>
      <c r="BH15" s="202"/>
      <c r="BI15" s="202"/>
      <c r="BJ15" s="224"/>
      <c r="BK15" s="14"/>
      <c r="BL15" s="201"/>
      <c r="BM15" s="202"/>
      <c r="BN15" s="202"/>
      <c r="BO15" s="202"/>
      <c r="BP15" s="202"/>
      <c r="BQ15" s="202"/>
      <c r="BR15" s="224"/>
      <c r="BS15" s="14"/>
      <c r="BT15" s="201"/>
      <c r="BU15" s="202"/>
      <c r="BV15" s="202"/>
      <c r="BW15" s="202"/>
      <c r="BX15" s="202"/>
      <c r="BY15" s="202"/>
      <c r="BZ15" s="224"/>
      <c r="CA15" s="14"/>
      <c r="CB15" s="201"/>
      <c r="CC15" s="202"/>
      <c r="CD15" s="202"/>
      <c r="CE15" s="202"/>
      <c r="CF15" s="202"/>
      <c r="CG15" s="202"/>
      <c r="CH15" s="224"/>
      <c r="CI15" s="14"/>
      <c r="CJ15" s="201"/>
      <c r="CK15" s="202"/>
      <c r="CL15" s="202"/>
      <c r="CM15" s="202"/>
      <c r="CN15" s="202"/>
      <c r="CO15" s="202"/>
      <c r="CP15" s="224"/>
      <c r="CQ15" s="14"/>
      <c r="CR15" s="201"/>
      <c r="CS15" s="202"/>
      <c r="CT15" s="202"/>
      <c r="CU15" s="202"/>
      <c r="CV15" s="202"/>
      <c r="CW15" s="202"/>
      <c r="CX15" s="224"/>
      <c r="CY15" s="14"/>
      <c r="CZ15" s="201"/>
      <c r="DA15" s="202"/>
      <c r="DB15" s="202"/>
      <c r="DC15" s="202"/>
      <c r="DD15" s="202"/>
      <c r="DE15" s="202"/>
      <c r="DF15" s="202"/>
      <c r="DG15" s="523"/>
      <c r="DH15" s="523"/>
      <c r="DI15" s="523"/>
      <c r="DJ15" s="224"/>
      <c r="DK15" s="210"/>
    </row>
    <row r="16" spans="2:115" s="24" customFormat="1" ht="26.25" customHeight="1">
      <c r="B16" s="321" t="s">
        <v>371</v>
      </c>
      <c r="C16" s="14"/>
      <c r="D16" s="242"/>
      <c r="E16" s="243"/>
      <c r="F16" s="243"/>
      <c r="G16" s="243"/>
      <c r="H16" s="245"/>
      <c r="I16" s="14"/>
      <c r="J16" s="242"/>
      <c r="K16" s="243"/>
      <c r="L16" s="243"/>
      <c r="M16" s="243"/>
      <c r="N16" s="245"/>
      <c r="O16" s="14"/>
      <c r="P16" s="242"/>
      <c r="Q16" s="243"/>
      <c r="R16" s="243"/>
      <c r="S16" s="243"/>
      <c r="T16" s="243"/>
      <c r="U16" s="243"/>
      <c r="V16" s="245"/>
      <c r="W16" s="14"/>
      <c r="X16" s="242"/>
      <c r="Y16" s="243"/>
      <c r="Z16" s="243"/>
      <c r="AA16" s="243"/>
      <c r="AB16" s="243"/>
      <c r="AC16" s="243"/>
      <c r="AD16" s="245"/>
      <c r="AE16" s="14"/>
      <c r="AF16" s="242"/>
      <c r="AG16" s="243"/>
      <c r="AH16" s="243"/>
      <c r="AI16" s="243"/>
      <c r="AJ16" s="243"/>
      <c r="AK16" s="243"/>
      <c r="AL16" s="245"/>
      <c r="AM16" s="14"/>
      <c r="AN16" s="242"/>
      <c r="AO16" s="243"/>
      <c r="AP16" s="243"/>
      <c r="AQ16" s="243"/>
      <c r="AR16" s="243"/>
      <c r="AS16" s="243"/>
      <c r="AT16" s="245"/>
      <c r="AU16" s="14"/>
      <c r="AV16" s="242"/>
      <c r="AW16" s="243"/>
      <c r="AX16" s="243"/>
      <c r="AY16" s="243"/>
      <c r="AZ16" s="243"/>
      <c r="BA16" s="243"/>
      <c r="BB16" s="245"/>
      <c r="BC16" s="14"/>
      <c r="BD16" s="242"/>
      <c r="BE16" s="243"/>
      <c r="BF16" s="243"/>
      <c r="BG16" s="243"/>
      <c r="BH16" s="243"/>
      <c r="BI16" s="243"/>
      <c r="BJ16" s="245"/>
      <c r="BK16" s="14"/>
      <c r="BL16" s="242"/>
      <c r="BM16" s="243"/>
      <c r="BN16" s="243"/>
      <c r="BO16" s="243"/>
      <c r="BP16" s="243"/>
      <c r="BQ16" s="243"/>
      <c r="BR16" s="245"/>
      <c r="BS16" s="14"/>
      <c r="BT16" s="242"/>
      <c r="BU16" s="243"/>
      <c r="BV16" s="243"/>
      <c r="BW16" s="243"/>
      <c r="BX16" s="243"/>
      <c r="BY16" s="243"/>
      <c r="BZ16" s="245"/>
      <c r="CA16" s="14"/>
      <c r="CB16" s="242"/>
      <c r="CC16" s="243"/>
      <c r="CD16" s="243"/>
      <c r="CE16" s="243"/>
      <c r="CF16" s="243"/>
      <c r="CG16" s="243"/>
      <c r="CH16" s="245"/>
      <c r="CI16" s="14"/>
      <c r="CJ16" s="242"/>
      <c r="CK16" s="243"/>
      <c r="CL16" s="243"/>
      <c r="CM16" s="243"/>
      <c r="CN16" s="243"/>
      <c r="CO16" s="243"/>
      <c r="CP16" s="245"/>
      <c r="CQ16" s="14"/>
      <c r="CR16" s="242"/>
      <c r="CS16" s="243"/>
      <c r="CT16" s="243"/>
      <c r="CU16" s="243"/>
      <c r="CV16" s="243"/>
      <c r="CW16" s="243"/>
      <c r="CX16" s="245"/>
      <c r="CY16" s="14"/>
      <c r="CZ16" s="242"/>
      <c r="DA16" s="243"/>
      <c r="DB16" s="243"/>
      <c r="DC16" s="243"/>
      <c r="DD16" s="243"/>
      <c r="DE16" s="243"/>
      <c r="DF16" s="243"/>
      <c r="DG16" s="520"/>
      <c r="DH16" s="520"/>
      <c r="DI16" s="520"/>
      <c r="DJ16" s="245"/>
      <c r="DK16" s="210"/>
    </row>
    <row r="17" spans="2:115" s="24" customFormat="1" ht="24.75" customHeight="1">
      <c r="B17" s="322" t="s">
        <v>372</v>
      </c>
      <c r="C17" s="14"/>
      <c r="D17" s="246"/>
      <c r="E17" s="7"/>
      <c r="F17" s="7"/>
      <c r="G17" s="7"/>
      <c r="H17" s="247"/>
      <c r="I17" s="14"/>
      <c r="J17" s="246"/>
      <c r="K17" s="7"/>
      <c r="L17" s="7"/>
      <c r="M17" s="7"/>
      <c r="N17" s="247"/>
      <c r="O17" s="14"/>
      <c r="P17" s="246"/>
      <c r="Q17" s="7"/>
      <c r="R17" s="7"/>
      <c r="S17" s="7"/>
      <c r="T17" s="7"/>
      <c r="U17" s="7"/>
      <c r="V17" s="247"/>
      <c r="W17" s="14"/>
      <c r="X17" s="246"/>
      <c r="Y17" s="7"/>
      <c r="Z17" s="7"/>
      <c r="AA17" s="7"/>
      <c r="AB17" s="7"/>
      <c r="AC17" s="7"/>
      <c r="AD17" s="247"/>
      <c r="AE17" s="14"/>
      <c r="AF17" s="246"/>
      <c r="AG17" s="7"/>
      <c r="AH17" s="7"/>
      <c r="AI17" s="7"/>
      <c r="AJ17" s="7"/>
      <c r="AK17" s="7"/>
      <c r="AL17" s="247"/>
      <c r="AM17" s="14"/>
      <c r="AN17" s="246"/>
      <c r="AO17" s="7"/>
      <c r="AP17" s="7"/>
      <c r="AQ17" s="7"/>
      <c r="AR17" s="7"/>
      <c r="AS17" s="7"/>
      <c r="AT17" s="247"/>
      <c r="AU17" s="14"/>
      <c r="AV17" s="246"/>
      <c r="AW17" s="7"/>
      <c r="AX17" s="7"/>
      <c r="AY17" s="7"/>
      <c r="AZ17" s="7"/>
      <c r="BA17" s="7"/>
      <c r="BB17" s="247"/>
      <c r="BC17" s="14"/>
      <c r="BD17" s="246"/>
      <c r="BE17" s="7"/>
      <c r="BF17" s="7"/>
      <c r="BG17" s="7"/>
      <c r="BH17" s="7"/>
      <c r="BI17" s="7"/>
      <c r="BJ17" s="247"/>
      <c r="BK17" s="14"/>
      <c r="BL17" s="246"/>
      <c r="BM17" s="7"/>
      <c r="BN17" s="7"/>
      <c r="BO17" s="7"/>
      <c r="BP17" s="7"/>
      <c r="BQ17" s="7"/>
      <c r="BR17" s="247"/>
      <c r="BS17" s="14"/>
      <c r="BT17" s="246"/>
      <c r="BU17" s="7"/>
      <c r="BV17" s="7"/>
      <c r="BW17" s="7"/>
      <c r="BX17" s="7"/>
      <c r="BY17" s="7"/>
      <c r="BZ17" s="247"/>
      <c r="CA17" s="14"/>
      <c r="CB17" s="246"/>
      <c r="CC17" s="7"/>
      <c r="CD17" s="7"/>
      <c r="CE17" s="7"/>
      <c r="CF17" s="7"/>
      <c r="CG17" s="7"/>
      <c r="CH17" s="247"/>
      <c r="CI17" s="14"/>
      <c r="CJ17" s="246"/>
      <c r="CK17" s="7"/>
      <c r="CL17" s="7"/>
      <c r="CM17" s="7"/>
      <c r="CN17" s="7"/>
      <c r="CO17" s="7"/>
      <c r="CP17" s="247"/>
      <c r="CQ17" s="14"/>
      <c r="CR17" s="246"/>
      <c r="CS17" s="7"/>
      <c r="CT17" s="7"/>
      <c r="CU17" s="7"/>
      <c r="CV17" s="7"/>
      <c r="CW17" s="7"/>
      <c r="CX17" s="247"/>
      <c r="CY17" s="14"/>
      <c r="CZ17" s="246"/>
      <c r="DA17" s="7"/>
      <c r="DB17" s="7"/>
      <c r="DC17" s="7"/>
      <c r="DD17" s="7"/>
      <c r="DE17" s="7"/>
      <c r="DF17" s="7"/>
      <c r="DG17" s="16"/>
      <c r="DH17" s="16"/>
      <c r="DI17" s="16"/>
      <c r="DJ17" s="247"/>
      <c r="DK17" s="210"/>
    </row>
    <row r="18" spans="2:115">
      <c r="B18" s="257"/>
      <c r="D18" s="240"/>
      <c r="E18" s="319"/>
      <c r="F18" s="319"/>
      <c r="G18" s="319"/>
      <c r="H18" s="241"/>
      <c r="J18" s="240"/>
      <c r="K18" s="319"/>
      <c r="L18" s="319"/>
      <c r="M18" s="319"/>
      <c r="N18" s="241"/>
      <c r="P18" s="240"/>
      <c r="Q18" s="319"/>
      <c r="R18" s="319"/>
      <c r="S18" s="319"/>
      <c r="T18" s="319"/>
      <c r="U18" s="319"/>
      <c r="V18" s="241"/>
      <c r="X18" s="240"/>
      <c r="Y18" s="319"/>
      <c r="Z18" s="319"/>
      <c r="AA18" s="319"/>
      <c r="AB18" s="319"/>
      <c r="AC18" s="319"/>
      <c r="AD18" s="241"/>
      <c r="AF18" s="240"/>
      <c r="AG18" s="319"/>
      <c r="AH18" s="319"/>
      <c r="AI18" s="319"/>
      <c r="AJ18" s="319"/>
      <c r="AK18" s="319"/>
      <c r="AL18" s="241"/>
      <c r="AN18" s="240"/>
      <c r="AO18" s="319"/>
      <c r="AP18" s="319"/>
      <c r="AQ18" s="319"/>
      <c r="AR18" s="319"/>
      <c r="AS18" s="319"/>
      <c r="AT18" s="241"/>
      <c r="AV18" s="240"/>
      <c r="AW18" s="319"/>
      <c r="AX18" s="319"/>
      <c r="AY18" s="319"/>
      <c r="AZ18" s="319"/>
      <c r="BA18" s="319"/>
      <c r="BB18" s="241"/>
      <c r="BD18" s="240"/>
      <c r="BE18" s="319"/>
      <c r="BF18" s="319"/>
      <c r="BG18" s="319"/>
      <c r="BH18" s="319"/>
      <c r="BI18" s="319"/>
      <c r="BJ18" s="241"/>
      <c r="BL18" s="240"/>
      <c r="BM18" s="319"/>
      <c r="BN18" s="319"/>
      <c r="BO18" s="319"/>
      <c r="BP18" s="319"/>
      <c r="BQ18" s="319"/>
      <c r="BR18" s="241"/>
      <c r="BT18" s="240"/>
      <c r="BU18" s="319"/>
      <c r="BV18" s="319"/>
      <c r="BW18" s="319"/>
      <c r="BX18" s="319"/>
      <c r="BY18" s="319"/>
      <c r="BZ18" s="241"/>
      <c r="CB18" s="240"/>
      <c r="CC18" s="319"/>
      <c r="CD18" s="319"/>
      <c r="CE18" s="319"/>
      <c r="CF18" s="319"/>
      <c r="CG18" s="319"/>
      <c r="CH18" s="241"/>
      <c r="CJ18" s="240"/>
      <c r="CK18" s="319"/>
      <c r="CL18" s="319"/>
      <c r="CM18" s="319"/>
      <c r="CN18" s="319"/>
      <c r="CO18" s="319"/>
      <c r="CP18" s="241"/>
      <c r="CR18" s="240"/>
      <c r="CS18" s="319"/>
      <c r="CT18" s="319"/>
      <c r="CU18" s="319"/>
      <c r="CV18" s="319"/>
      <c r="CW18" s="319"/>
      <c r="CX18" s="241"/>
      <c r="CZ18" s="240"/>
      <c r="DA18" s="319"/>
      <c r="DB18" s="319"/>
      <c r="DC18" s="319"/>
      <c r="DD18" s="319"/>
      <c r="DE18" s="320"/>
      <c r="DF18" s="319"/>
      <c r="DG18" s="319"/>
      <c r="DH18" s="319"/>
      <c r="DI18" s="319"/>
      <c r="DJ18" s="241"/>
      <c r="DK18" s="287"/>
    </row>
    <row r="19" spans="2:115" s="24" customFormat="1">
      <c r="B19" s="318" t="s">
        <v>508</v>
      </c>
      <c r="C19" s="14"/>
      <c r="D19" s="201"/>
      <c r="E19" s="202"/>
      <c r="F19" s="202"/>
      <c r="G19" s="202"/>
      <c r="H19" s="224"/>
      <c r="I19" s="14"/>
      <c r="J19" s="201"/>
      <c r="K19" s="202"/>
      <c r="L19" s="202"/>
      <c r="M19" s="202"/>
      <c r="N19" s="224"/>
      <c r="O19" s="14"/>
      <c r="P19" s="201"/>
      <c r="Q19" s="202"/>
      <c r="R19" s="202"/>
      <c r="S19" s="202"/>
      <c r="T19" s="202"/>
      <c r="U19" s="202"/>
      <c r="V19" s="224"/>
      <c r="W19" s="14"/>
      <c r="X19" s="201"/>
      <c r="Y19" s="202"/>
      <c r="Z19" s="202"/>
      <c r="AA19" s="202"/>
      <c r="AB19" s="202"/>
      <c r="AC19" s="202"/>
      <c r="AD19" s="224"/>
      <c r="AE19" s="14"/>
      <c r="AF19" s="201"/>
      <c r="AG19" s="202"/>
      <c r="AH19" s="202"/>
      <c r="AI19" s="202"/>
      <c r="AJ19" s="202"/>
      <c r="AK19" s="202"/>
      <c r="AL19" s="224"/>
      <c r="AM19" s="14"/>
      <c r="AN19" s="201"/>
      <c r="AO19" s="202"/>
      <c r="AP19" s="202"/>
      <c r="AQ19" s="202"/>
      <c r="AR19" s="202"/>
      <c r="AS19" s="202"/>
      <c r="AT19" s="224"/>
      <c r="AU19" s="14"/>
      <c r="AV19" s="201"/>
      <c r="AW19" s="202"/>
      <c r="AX19" s="202"/>
      <c r="AY19" s="202"/>
      <c r="AZ19" s="202"/>
      <c r="BA19" s="202"/>
      <c r="BB19" s="224"/>
      <c r="BC19" s="14"/>
      <c r="BD19" s="201"/>
      <c r="BE19" s="202"/>
      <c r="BF19" s="202"/>
      <c r="BG19" s="202"/>
      <c r="BH19" s="202"/>
      <c r="BI19" s="202"/>
      <c r="BJ19" s="224"/>
      <c r="BK19" s="14"/>
      <c r="BL19" s="201"/>
      <c r="BM19" s="202"/>
      <c r="BN19" s="202"/>
      <c r="BO19" s="202"/>
      <c r="BP19" s="202"/>
      <c r="BQ19" s="202"/>
      <c r="BR19" s="224"/>
      <c r="BS19" s="14"/>
      <c r="BT19" s="201"/>
      <c r="BU19" s="202"/>
      <c r="BV19" s="202"/>
      <c r="BW19" s="202"/>
      <c r="BX19" s="202"/>
      <c r="BY19" s="202"/>
      <c r="BZ19" s="224"/>
      <c r="CA19" s="14"/>
      <c r="CB19" s="201"/>
      <c r="CC19" s="202"/>
      <c r="CD19" s="202"/>
      <c r="CE19" s="202"/>
      <c r="CF19" s="202"/>
      <c r="CG19" s="202"/>
      <c r="CH19" s="224"/>
      <c r="CI19" s="14"/>
      <c r="CJ19" s="201"/>
      <c r="CK19" s="202"/>
      <c r="CL19" s="202"/>
      <c r="CM19" s="202"/>
      <c r="CN19" s="202"/>
      <c r="CO19" s="202"/>
      <c r="CP19" s="224"/>
      <c r="CQ19" s="14"/>
      <c r="CR19" s="201"/>
      <c r="CS19" s="202"/>
      <c r="CT19" s="202"/>
      <c r="CU19" s="202"/>
      <c r="CV19" s="202"/>
      <c r="CW19" s="202"/>
      <c r="CX19" s="224"/>
      <c r="CY19" s="14"/>
      <c r="CZ19" s="201"/>
      <c r="DA19" s="202"/>
      <c r="DB19" s="202"/>
      <c r="DC19" s="202"/>
      <c r="DD19" s="202"/>
      <c r="DE19" s="202"/>
      <c r="DF19" s="202"/>
      <c r="DG19" s="523"/>
      <c r="DH19" s="523"/>
      <c r="DI19" s="523"/>
      <c r="DJ19" s="224"/>
      <c r="DK19" s="210"/>
    </row>
    <row r="20" spans="2:115" s="24" customFormat="1" ht="25.5" customHeight="1">
      <c r="B20" s="321" t="s">
        <v>509</v>
      </c>
      <c r="C20" s="14"/>
      <c r="D20" s="242"/>
      <c r="E20" s="243"/>
      <c r="F20" s="243"/>
      <c r="G20" s="243"/>
      <c r="H20" s="245"/>
      <c r="I20" s="14"/>
      <c r="J20" s="242"/>
      <c r="K20" s="243"/>
      <c r="L20" s="243"/>
      <c r="M20" s="243"/>
      <c r="N20" s="245"/>
      <c r="O20" s="14"/>
      <c r="P20" s="242"/>
      <c r="Q20" s="243"/>
      <c r="R20" s="243"/>
      <c r="S20" s="243"/>
      <c r="T20" s="243"/>
      <c r="U20" s="243"/>
      <c r="V20" s="245"/>
      <c r="W20" s="14"/>
      <c r="X20" s="242"/>
      <c r="Y20" s="243"/>
      <c r="Z20" s="243"/>
      <c r="AA20" s="243"/>
      <c r="AB20" s="243"/>
      <c r="AC20" s="243"/>
      <c r="AD20" s="245"/>
      <c r="AE20" s="14"/>
      <c r="AF20" s="242"/>
      <c r="AG20" s="243"/>
      <c r="AH20" s="243"/>
      <c r="AI20" s="243"/>
      <c r="AJ20" s="243"/>
      <c r="AK20" s="243"/>
      <c r="AL20" s="245"/>
      <c r="AM20" s="14"/>
      <c r="AN20" s="242"/>
      <c r="AO20" s="243"/>
      <c r="AP20" s="243"/>
      <c r="AQ20" s="243"/>
      <c r="AR20" s="243"/>
      <c r="AS20" s="243"/>
      <c r="AT20" s="245"/>
      <c r="AU20" s="14"/>
      <c r="AV20" s="242"/>
      <c r="AW20" s="243"/>
      <c r="AX20" s="243"/>
      <c r="AY20" s="243"/>
      <c r="AZ20" s="243"/>
      <c r="BA20" s="243"/>
      <c r="BB20" s="245"/>
      <c r="BC20" s="14"/>
      <c r="BD20" s="242"/>
      <c r="BE20" s="243"/>
      <c r="BF20" s="243"/>
      <c r="BG20" s="243"/>
      <c r="BH20" s="243"/>
      <c r="BI20" s="243"/>
      <c r="BJ20" s="245"/>
      <c r="BK20" s="14"/>
      <c r="BL20" s="242"/>
      <c r="BM20" s="243"/>
      <c r="BN20" s="243"/>
      <c r="BO20" s="243"/>
      <c r="BP20" s="243"/>
      <c r="BQ20" s="243"/>
      <c r="BR20" s="245"/>
      <c r="BS20" s="14"/>
      <c r="BT20" s="242"/>
      <c r="BU20" s="243"/>
      <c r="BV20" s="243"/>
      <c r="BW20" s="243"/>
      <c r="BX20" s="243"/>
      <c r="BY20" s="243"/>
      <c r="BZ20" s="245"/>
      <c r="CA20" s="14"/>
      <c r="CB20" s="242"/>
      <c r="CC20" s="243"/>
      <c r="CD20" s="243"/>
      <c r="CE20" s="243"/>
      <c r="CF20" s="243"/>
      <c r="CG20" s="243"/>
      <c r="CH20" s="245"/>
      <c r="CI20" s="14"/>
      <c r="CJ20" s="242"/>
      <c r="CK20" s="243"/>
      <c r="CL20" s="243"/>
      <c r="CM20" s="243"/>
      <c r="CN20" s="243"/>
      <c r="CO20" s="243"/>
      <c r="CP20" s="245"/>
      <c r="CQ20" s="14"/>
      <c r="CR20" s="242"/>
      <c r="CS20" s="243"/>
      <c r="CT20" s="243"/>
      <c r="CU20" s="243"/>
      <c r="CV20" s="243"/>
      <c r="CW20" s="243"/>
      <c r="CX20" s="245"/>
      <c r="CY20" s="14"/>
      <c r="CZ20" s="242"/>
      <c r="DA20" s="243"/>
      <c r="DB20" s="243"/>
      <c r="DC20" s="243"/>
      <c r="DD20" s="243"/>
      <c r="DE20" s="243"/>
      <c r="DF20" s="243"/>
      <c r="DG20" s="520"/>
      <c r="DH20" s="520"/>
      <c r="DI20" s="520"/>
      <c r="DJ20" s="245"/>
      <c r="DK20" s="210"/>
    </row>
    <row r="21" spans="2:115" s="24" customFormat="1" ht="25.5" customHeight="1">
      <c r="B21" s="322" t="s">
        <v>510</v>
      </c>
      <c r="C21" s="14"/>
      <c r="D21" s="246"/>
      <c r="E21" s="7"/>
      <c r="F21" s="7"/>
      <c r="G21" s="7"/>
      <c r="H21" s="247"/>
      <c r="I21" s="14"/>
      <c r="J21" s="246"/>
      <c r="K21" s="7"/>
      <c r="L21" s="7"/>
      <c r="M21" s="7"/>
      <c r="N21" s="247"/>
      <c r="O21" s="14"/>
      <c r="P21" s="246"/>
      <c r="Q21" s="7"/>
      <c r="R21" s="7"/>
      <c r="S21" s="7"/>
      <c r="T21" s="7"/>
      <c r="U21" s="7"/>
      <c r="V21" s="247"/>
      <c r="W21" s="14"/>
      <c r="X21" s="246"/>
      <c r="Y21" s="7"/>
      <c r="Z21" s="7"/>
      <c r="AA21" s="7"/>
      <c r="AB21" s="7"/>
      <c r="AC21" s="7"/>
      <c r="AD21" s="247"/>
      <c r="AE21" s="14"/>
      <c r="AF21" s="246"/>
      <c r="AG21" s="7"/>
      <c r="AH21" s="7"/>
      <c r="AI21" s="7"/>
      <c r="AJ21" s="7"/>
      <c r="AK21" s="7"/>
      <c r="AL21" s="247"/>
      <c r="AM21" s="14"/>
      <c r="AN21" s="246"/>
      <c r="AO21" s="7"/>
      <c r="AP21" s="7"/>
      <c r="AQ21" s="7"/>
      <c r="AR21" s="7"/>
      <c r="AS21" s="7"/>
      <c r="AT21" s="247"/>
      <c r="AU21" s="14"/>
      <c r="AV21" s="246"/>
      <c r="AW21" s="7"/>
      <c r="AX21" s="7"/>
      <c r="AY21" s="7"/>
      <c r="AZ21" s="7"/>
      <c r="BA21" s="7"/>
      <c r="BB21" s="247"/>
      <c r="BC21" s="14"/>
      <c r="BD21" s="246"/>
      <c r="BE21" s="7"/>
      <c r="BF21" s="7"/>
      <c r="BG21" s="7"/>
      <c r="BH21" s="7"/>
      <c r="BI21" s="7"/>
      <c r="BJ21" s="247"/>
      <c r="BK21" s="14"/>
      <c r="BL21" s="246"/>
      <c r="BM21" s="7"/>
      <c r="BN21" s="7"/>
      <c r="BO21" s="7"/>
      <c r="BP21" s="7"/>
      <c r="BQ21" s="7"/>
      <c r="BR21" s="247"/>
      <c r="BS21" s="14"/>
      <c r="BT21" s="246"/>
      <c r="BU21" s="7"/>
      <c r="BV21" s="7"/>
      <c r="BW21" s="7"/>
      <c r="BX21" s="7"/>
      <c r="BY21" s="7"/>
      <c r="BZ21" s="247"/>
      <c r="CA21" s="14"/>
      <c r="CB21" s="246"/>
      <c r="CC21" s="7"/>
      <c r="CD21" s="7"/>
      <c r="CE21" s="7"/>
      <c r="CF21" s="7"/>
      <c r="CG21" s="7"/>
      <c r="CH21" s="247"/>
      <c r="CI21" s="14"/>
      <c r="CJ21" s="246"/>
      <c r="CK21" s="7"/>
      <c r="CL21" s="7"/>
      <c r="CM21" s="7"/>
      <c r="CN21" s="7"/>
      <c r="CO21" s="7"/>
      <c r="CP21" s="247"/>
      <c r="CQ21" s="14"/>
      <c r="CR21" s="246"/>
      <c r="CS21" s="7"/>
      <c r="CT21" s="7"/>
      <c r="CU21" s="7"/>
      <c r="CV21" s="7"/>
      <c r="CW21" s="7"/>
      <c r="CX21" s="247"/>
      <c r="CY21" s="14"/>
      <c r="CZ21" s="246"/>
      <c r="DA21" s="7"/>
      <c r="DB21" s="7"/>
      <c r="DC21" s="7"/>
      <c r="DD21" s="7"/>
      <c r="DE21" s="7"/>
      <c r="DF21" s="7"/>
      <c r="DG21" s="16"/>
      <c r="DH21" s="16"/>
      <c r="DI21" s="16"/>
      <c r="DJ21" s="247"/>
      <c r="DK21" s="210"/>
    </row>
    <row r="22" spans="2:115" s="24" customFormat="1" ht="25.5" customHeight="1">
      <c r="B22" s="322" t="s">
        <v>511</v>
      </c>
      <c r="C22" s="14"/>
      <c r="D22" s="246"/>
      <c r="E22" s="7"/>
      <c r="F22" s="7"/>
      <c r="G22" s="7"/>
      <c r="H22" s="247"/>
      <c r="I22" s="14"/>
      <c r="J22" s="246"/>
      <c r="K22" s="7"/>
      <c r="L22" s="7"/>
      <c r="M22" s="7"/>
      <c r="N22" s="247"/>
      <c r="O22" s="14"/>
      <c r="P22" s="246"/>
      <c r="Q22" s="7"/>
      <c r="R22" s="7"/>
      <c r="S22" s="7"/>
      <c r="T22" s="7"/>
      <c r="U22" s="7"/>
      <c r="V22" s="247"/>
      <c r="W22" s="14"/>
      <c r="X22" s="246"/>
      <c r="Y22" s="7"/>
      <c r="Z22" s="7"/>
      <c r="AA22" s="7"/>
      <c r="AB22" s="7"/>
      <c r="AC22" s="7"/>
      <c r="AD22" s="247"/>
      <c r="AE22" s="14"/>
      <c r="AF22" s="246"/>
      <c r="AG22" s="7"/>
      <c r="AH22" s="7"/>
      <c r="AI22" s="7"/>
      <c r="AJ22" s="7"/>
      <c r="AK22" s="7"/>
      <c r="AL22" s="247"/>
      <c r="AM22" s="14"/>
      <c r="AN22" s="246"/>
      <c r="AO22" s="7"/>
      <c r="AP22" s="7"/>
      <c r="AQ22" s="7"/>
      <c r="AR22" s="7"/>
      <c r="AS22" s="7"/>
      <c r="AT22" s="247"/>
      <c r="AU22" s="14"/>
      <c r="AV22" s="246"/>
      <c r="AW22" s="7"/>
      <c r="AX22" s="7"/>
      <c r="AY22" s="7"/>
      <c r="AZ22" s="7"/>
      <c r="BA22" s="7"/>
      <c r="BB22" s="247"/>
      <c r="BC22" s="14"/>
      <c r="BD22" s="246"/>
      <c r="BE22" s="7"/>
      <c r="BF22" s="7"/>
      <c r="BG22" s="7"/>
      <c r="BH22" s="7"/>
      <c r="BI22" s="7"/>
      <c r="BJ22" s="247"/>
      <c r="BK22" s="14"/>
      <c r="BL22" s="246"/>
      <c r="BM22" s="7"/>
      <c r="BN22" s="7"/>
      <c r="BO22" s="7"/>
      <c r="BP22" s="7"/>
      <c r="BQ22" s="7"/>
      <c r="BR22" s="247"/>
      <c r="BS22" s="14"/>
      <c r="BT22" s="246"/>
      <c r="BU22" s="7"/>
      <c r="BV22" s="7"/>
      <c r="BW22" s="7"/>
      <c r="BX22" s="7"/>
      <c r="BY22" s="7"/>
      <c r="BZ22" s="247"/>
      <c r="CA22" s="14"/>
      <c r="CB22" s="246"/>
      <c r="CC22" s="7"/>
      <c r="CD22" s="7"/>
      <c r="CE22" s="7"/>
      <c r="CF22" s="7"/>
      <c r="CG22" s="7"/>
      <c r="CH22" s="247"/>
      <c r="CI22" s="14"/>
      <c r="CJ22" s="246"/>
      <c r="CK22" s="7"/>
      <c r="CL22" s="7"/>
      <c r="CM22" s="7"/>
      <c r="CN22" s="7"/>
      <c r="CO22" s="7"/>
      <c r="CP22" s="247"/>
      <c r="CQ22" s="14"/>
      <c r="CR22" s="246"/>
      <c r="CS22" s="7"/>
      <c r="CT22" s="7"/>
      <c r="CU22" s="7"/>
      <c r="CV22" s="7"/>
      <c r="CW22" s="7"/>
      <c r="CX22" s="247"/>
      <c r="CY22" s="14"/>
      <c r="CZ22" s="246"/>
      <c r="DA22" s="7"/>
      <c r="DB22" s="7"/>
      <c r="DC22" s="7"/>
      <c r="DD22" s="7"/>
      <c r="DE22" s="7"/>
      <c r="DF22" s="7"/>
      <c r="DG22" s="16"/>
      <c r="DH22" s="16"/>
      <c r="DI22" s="16"/>
      <c r="DJ22" s="247"/>
      <c r="DK22" s="210"/>
    </row>
    <row r="23" spans="2:115" s="24" customFormat="1" ht="27.75" customHeight="1">
      <c r="B23" s="322" t="s">
        <v>512</v>
      </c>
      <c r="C23" s="14"/>
      <c r="D23" s="246"/>
      <c r="E23" s="7"/>
      <c r="F23" s="7"/>
      <c r="G23" s="7"/>
      <c r="H23" s="247"/>
      <c r="I23" s="14"/>
      <c r="J23" s="246"/>
      <c r="K23" s="7"/>
      <c r="L23" s="7"/>
      <c r="M23" s="7"/>
      <c r="N23" s="247"/>
      <c r="O23" s="14"/>
      <c r="P23" s="246"/>
      <c r="Q23" s="7"/>
      <c r="R23" s="7"/>
      <c r="S23" s="7"/>
      <c r="T23" s="7"/>
      <c r="U23" s="7"/>
      <c r="V23" s="247"/>
      <c r="W23" s="14"/>
      <c r="X23" s="246"/>
      <c r="Y23" s="7"/>
      <c r="Z23" s="7"/>
      <c r="AA23" s="7"/>
      <c r="AB23" s="7"/>
      <c r="AC23" s="7"/>
      <c r="AD23" s="247"/>
      <c r="AE23" s="14"/>
      <c r="AF23" s="246"/>
      <c r="AG23" s="7"/>
      <c r="AH23" s="7"/>
      <c r="AI23" s="7"/>
      <c r="AJ23" s="7"/>
      <c r="AK23" s="7"/>
      <c r="AL23" s="247"/>
      <c r="AM23" s="14"/>
      <c r="AN23" s="246"/>
      <c r="AO23" s="7"/>
      <c r="AP23" s="7"/>
      <c r="AQ23" s="7"/>
      <c r="AR23" s="7"/>
      <c r="AS23" s="7"/>
      <c r="AT23" s="247"/>
      <c r="AU23" s="14"/>
      <c r="AV23" s="246"/>
      <c r="AW23" s="7"/>
      <c r="AX23" s="7"/>
      <c r="AY23" s="7"/>
      <c r="AZ23" s="7"/>
      <c r="BA23" s="7"/>
      <c r="BB23" s="247"/>
      <c r="BC23" s="14"/>
      <c r="BD23" s="246"/>
      <c r="BE23" s="7"/>
      <c r="BF23" s="7"/>
      <c r="BG23" s="7"/>
      <c r="BH23" s="7"/>
      <c r="BI23" s="7"/>
      <c r="BJ23" s="247"/>
      <c r="BK23" s="14"/>
      <c r="BL23" s="246"/>
      <c r="BM23" s="7"/>
      <c r="BN23" s="7"/>
      <c r="BO23" s="7"/>
      <c r="BP23" s="7"/>
      <c r="BQ23" s="7"/>
      <c r="BR23" s="247"/>
      <c r="BS23" s="14"/>
      <c r="BT23" s="246"/>
      <c r="BU23" s="7"/>
      <c r="BV23" s="7"/>
      <c r="BW23" s="7"/>
      <c r="BX23" s="7"/>
      <c r="BY23" s="7"/>
      <c r="BZ23" s="247"/>
      <c r="CA23" s="14"/>
      <c r="CB23" s="246"/>
      <c r="CC23" s="7"/>
      <c r="CD23" s="7"/>
      <c r="CE23" s="7"/>
      <c r="CF23" s="7"/>
      <c r="CG23" s="7"/>
      <c r="CH23" s="247"/>
      <c r="CI23" s="14"/>
      <c r="CJ23" s="246"/>
      <c r="CK23" s="7"/>
      <c r="CL23" s="7"/>
      <c r="CM23" s="7"/>
      <c r="CN23" s="7"/>
      <c r="CO23" s="7"/>
      <c r="CP23" s="247"/>
      <c r="CQ23" s="14"/>
      <c r="CR23" s="246"/>
      <c r="CS23" s="7"/>
      <c r="CT23" s="7"/>
      <c r="CU23" s="7"/>
      <c r="CV23" s="7"/>
      <c r="CW23" s="7"/>
      <c r="CX23" s="247"/>
      <c r="CY23" s="14"/>
      <c r="CZ23" s="246"/>
      <c r="DA23" s="7"/>
      <c r="DB23" s="7"/>
      <c r="DC23" s="7"/>
      <c r="DD23" s="7"/>
      <c r="DE23" s="7"/>
      <c r="DF23" s="7"/>
      <c r="DG23" s="16"/>
      <c r="DH23" s="16"/>
      <c r="DI23" s="16"/>
      <c r="DJ23" s="247"/>
      <c r="DK23" s="210"/>
    </row>
    <row r="24" spans="2:115" ht="3.75" customHeight="1">
      <c r="B24" s="257"/>
      <c r="C24" s="14"/>
      <c r="D24" s="302"/>
      <c r="E24" s="297"/>
      <c r="F24" s="297"/>
      <c r="G24" s="297"/>
      <c r="H24" s="299"/>
      <c r="I24" s="14"/>
      <c r="J24" s="302"/>
      <c r="K24" s="297"/>
      <c r="L24" s="297"/>
      <c r="M24" s="297"/>
      <c r="N24" s="299"/>
      <c r="O24" s="14"/>
      <c r="P24" s="302"/>
      <c r="Q24" s="297"/>
      <c r="R24" s="297"/>
      <c r="S24" s="297"/>
      <c r="T24" s="297"/>
      <c r="U24" s="297"/>
      <c r="V24" s="299"/>
      <c r="W24" s="14"/>
      <c r="X24" s="302"/>
      <c r="Y24" s="297"/>
      <c r="Z24" s="297"/>
      <c r="AA24" s="297"/>
      <c r="AB24" s="297"/>
      <c r="AC24" s="297"/>
      <c r="AD24" s="299"/>
      <c r="AE24" s="14"/>
      <c r="AF24" s="302"/>
      <c r="AG24" s="297"/>
      <c r="AH24" s="297"/>
      <c r="AI24" s="297"/>
      <c r="AJ24" s="297"/>
      <c r="AK24" s="297"/>
      <c r="AL24" s="299"/>
      <c r="AM24" s="14"/>
      <c r="AN24" s="302"/>
      <c r="AO24" s="297"/>
      <c r="AP24" s="297"/>
      <c r="AQ24" s="297"/>
      <c r="AR24" s="297"/>
      <c r="AS24" s="297"/>
      <c r="AT24" s="299"/>
      <c r="AU24" s="14"/>
      <c r="AV24" s="302"/>
      <c r="AW24" s="297"/>
      <c r="AX24" s="297"/>
      <c r="AY24" s="297"/>
      <c r="AZ24" s="297"/>
      <c r="BA24" s="297"/>
      <c r="BB24" s="299"/>
      <c r="BC24" s="14"/>
      <c r="BD24" s="302"/>
      <c r="BE24" s="297"/>
      <c r="BF24" s="297"/>
      <c r="BG24" s="297"/>
      <c r="BH24" s="297"/>
      <c r="BI24" s="297"/>
      <c r="BJ24" s="299"/>
      <c r="BK24" s="14"/>
      <c r="BL24" s="302"/>
      <c r="BM24" s="297"/>
      <c r="BN24" s="297"/>
      <c r="BO24" s="297"/>
      <c r="BP24" s="297"/>
      <c r="BQ24" s="297"/>
      <c r="BR24" s="299"/>
      <c r="BS24" s="14"/>
      <c r="BT24" s="302"/>
      <c r="BU24" s="297"/>
      <c r="BV24" s="297"/>
      <c r="BW24" s="297"/>
      <c r="BX24" s="297"/>
      <c r="BY24" s="297"/>
      <c r="BZ24" s="299"/>
      <c r="CA24" s="14"/>
      <c r="CB24" s="302"/>
      <c r="CC24" s="297"/>
      <c r="CD24" s="297"/>
      <c r="CE24" s="297"/>
      <c r="CF24" s="297"/>
      <c r="CG24" s="297"/>
      <c r="CH24" s="299"/>
      <c r="CI24" s="14"/>
      <c r="CJ24" s="302"/>
      <c r="CK24" s="297"/>
      <c r="CL24" s="297"/>
      <c r="CM24" s="297"/>
      <c r="CN24" s="297"/>
      <c r="CO24" s="297"/>
      <c r="CP24" s="299"/>
      <c r="CQ24" s="14"/>
      <c r="CR24" s="302"/>
      <c r="CS24" s="297"/>
      <c r="CT24" s="297"/>
      <c r="CU24" s="297"/>
      <c r="CV24" s="297"/>
      <c r="CW24" s="297"/>
      <c r="CX24" s="299"/>
      <c r="CY24" s="14"/>
      <c r="CZ24" s="302"/>
      <c r="DA24" s="297"/>
      <c r="DB24" s="297"/>
      <c r="DC24" s="297"/>
      <c r="DD24" s="297"/>
      <c r="DE24" s="297"/>
      <c r="DF24" s="297"/>
      <c r="DG24" s="514"/>
      <c r="DH24" s="514"/>
      <c r="DI24" s="514"/>
      <c r="DJ24" s="299"/>
      <c r="DK24" s="287"/>
    </row>
    <row r="25" spans="2:115" ht="12" customHeight="1">
      <c r="E25" s="77"/>
      <c r="F25" s="77"/>
      <c r="K25" s="77"/>
      <c r="L25" s="77"/>
      <c r="Q25" s="77"/>
      <c r="R25" s="77"/>
      <c r="S25" s="77"/>
      <c r="T25" s="77"/>
      <c r="Y25" s="77"/>
      <c r="Z25" s="77"/>
      <c r="AA25" s="77"/>
      <c r="AB25" s="77"/>
      <c r="AG25" s="77"/>
      <c r="AH25" s="77"/>
      <c r="AI25" s="77"/>
      <c r="AJ25" s="77"/>
      <c r="AO25" s="77"/>
      <c r="AP25" s="77"/>
      <c r="AQ25" s="77"/>
      <c r="AR25" s="77"/>
      <c r="AW25" s="77"/>
      <c r="AX25" s="77"/>
      <c r="AY25" s="77"/>
      <c r="AZ25" s="77"/>
      <c r="BE25" s="77"/>
      <c r="BF25" s="77"/>
      <c r="BG25" s="77"/>
      <c r="BH25" s="77"/>
      <c r="BM25" s="77"/>
      <c r="BN25" s="77"/>
      <c r="BO25" s="77"/>
      <c r="BP25" s="77"/>
      <c r="BU25" s="77"/>
      <c r="BV25" s="77"/>
      <c r="BW25" s="77"/>
      <c r="BX25" s="77"/>
      <c r="CC25" s="77"/>
      <c r="CD25" s="77"/>
      <c r="CE25" s="77"/>
      <c r="CF25" s="77"/>
      <c r="CK25" s="77"/>
      <c r="CL25" s="77"/>
      <c r="CM25" s="77"/>
      <c r="CN25" s="77"/>
      <c r="CS25" s="22"/>
      <c r="CT25" s="22"/>
      <c r="CU25" s="22"/>
      <c r="CV25" s="22"/>
      <c r="DE25"/>
    </row>
    <row r="26" spans="2:115" ht="16.5" customHeight="1">
      <c r="BW26" s="74"/>
      <c r="CE26" s="74"/>
      <c r="CM26" s="74"/>
      <c r="CS26" s="74"/>
      <c r="CT26" s="74"/>
      <c r="CU26" s="74"/>
      <c r="DE26"/>
    </row>
    <row r="27" spans="2:115" ht="15" customHeight="1">
      <c r="CS27" s="74"/>
      <c r="CT27" s="74"/>
      <c r="DE27"/>
    </row>
    <row r="28" spans="2:115">
      <c r="DE28"/>
    </row>
    <row r="64" spans="96:96">
      <c r="CR64" s="12"/>
    </row>
  </sheetData>
  <mergeCells count="14">
    <mergeCell ref="CR4:CX4"/>
    <mergeCell ref="D4:H4"/>
    <mergeCell ref="J4:N4"/>
    <mergeCell ref="P4:V4"/>
    <mergeCell ref="CZ4:DI4"/>
    <mergeCell ref="X4:AD4"/>
    <mergeCell ref="AF4:AL4"/>
    <mergeCell ref="AN4:AT4"/>
    <mergeCell ref="AV4:BB4"/>
    <mergeCell ref="BD4:BJ4"/>
    <mergeCell ref="BL4:BR4"/>
    <mergeCell ref="BT4:BZ4"/>
    <mergeCell ref="CB4:CH4"/>
    <mergeCell ref="CJ4:CP4"/>
  </mergeCells>
  <printOptions horizontalCentered="1"/>
  <pageMargins left="0.15748031496062992" right="0.19685039370078741" top="0.6692913385826772" bottom="0.62992125984251968" header="0.51181102362204722" footer="0.19685039370078741"/>
  <pageSetup paperSize="9" orientation="landscape" horizontalDpi="300" verticalDpi="300" r:id="rId1"/>
  <headerFooter alignWithMargins="0">
    <oddFooter xml:space="preserve">&amp;LOnatel&amp;C&amp;P/&amp;N&amp;RTBG &amp;D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6" tint="0.79998168889431442"/>
  </sheetPr>
  <dimension ref="A1:X40"/>
  <sheetViews>
    <sheetView showGridLines="0" zoomScale="70" zoomScaleNormal="70" workbookViewId="0">
      <pane xSplit="3" ySplit="4" topLeftCell="J5" activePane="bottomRight" state="frozen"/>
      <selection pane="bottomRight" activeCell="W21" sqref="W21"/>
      <selection pane="bottomLeft" activeCell="A5" sqref="A5"/>
      <selection pane="topRight" activeCell="D1" sqref="D1"/>
    </sheetView>
  </sheetViews>
  <sheetFormatPr defaultColWidth="10.85546875" defaultRowHeight="12.75"/>
  <cols>
    <col min="3" max="3" width="1.140625" customWidth="1"/>
    <col min="4" max="4" width="19.28515625" customWidth="1"/>
    <col min="5" max="5" width="13.85546875" customWidth="1"/>
    <col min="6" max="6" width="13.42578125" customWidth="1"/>
    <col min="7" max="7" width="13.5703125" customWidth="1"/>
    <col min="8" max="8" width="12.7109375" customWidth="1"/>
    <col min="9" max="9" width="12.5703125" customWidth="1"/>
    <col min="10" max="11" width="14.5703125" customWidth="1"/>
    <col min="12" max="12" width="13" customWidth="1"/>
    <col min="13" max="13" width="15" customWidth="1"/>
    <col min="14" max="14" width="13" customWidth="1"/>
    <col min="15" max="15" width="14.5703125" customWidth="1"/>
    <col min="16" max="16" width="15.85546875" customWidth="1"/>
    <col min="17" max="17" width="15.140625" customWidth="1"/>
    <col min="18" max="18" width="15" customWidth="1"/>
    <col min="21" max="21" width="15.140625" bestFit="1" customWidth="1"/>
    <col min="22" max="22" width="12.85546875" customWidth="1"/>
    <col min="23" max="23" width="15.140625" bestFit="1" customWidth="1"/>
    <col min="24" max="24" width="13.42578125" customWidth="1"/>
  </cols>
  <sheetData>
    <row r="1" spans="1:24" ht="16.5" thickBot="1">
      <c r="A1" s="1644"/>
      <c r="B1" s="1645"/>
      <c r="C1" s="1645"/>
      <c r="D1" s="1646">
        <v>45658</v>
      </c>
      <c r="E1" s="1646">
        <v>45689</v>
      </c>
      <c r="F1" s="1646">
        <v>45717</v>
      </c>
      <c r="G1" s="1646">
        <v>45748</v>
      </c>
      <c r="H1" s="1646">
        <v>45778</v>
      </c>
      <c r="I1" s="1646">
        <v>45809</v>
      </c>
      <c r="J1" s="1646">
        <v>45839</v>
      </c>
      <c r="K1" s="1647">
        <v>45870</v>
      </c>
      <c r="L1" s="1647">
        <v>45901</v>
      </c>
      <c r="M1" s="1647">
        <v>45931</v>
      </c>
      <c r="N1" s="1647">
        <v>45962</v>
      </c>
      <c r="O1" s="1646">
        <v>45992</v>
      </c>
      <c r="P1" s="1648" t="s">
        <v>513</v>
      </c>
      <c r="Q1" s="2192" t="s">
        <v>89</v>
      </c>
      <c r="R1" s="2192"/>
      <c r="S1" s="2192"/>
      <c r="T1" s="2192"/>
    </row>
    <row r="2" spans="1:24" s="24" customFormat="1" ht="26.1" customHeight="1">
      <c r="A2" s="1875"/>
      <c r="B2" s="1876"/>
      <c r="C2" s="1876"/>
      <c r="D2" s="1650" t="s">
        <v>514</v>
      </c>
      <c r="E2" s="1650" t="s">
        <v>514</v>
      </c>
      <c r="F2" s="1650" t="s">
        <v>514</v>
      </c>
      <c r="G2" s="1650" t="s">
        <v>514</v>
      </c>
      <c r="H2" s="1650" t="s">
        <v>514</v>
      </c>
      <c r="I2" s="1650" t="s">
        <v>514</v>
      </c>
      <c r="J2" s="1650" t="s">
        <v>514</v>
      </c>
      <c r="K2" s="1650" t="s">
        <v>514</v>
      </c>
      <c r="L2" s="1650" t="s">
        <v>514</v>
      </c>
      <c r="M2" s="1650" t="s">
        <v>514</v>
      </c>
      <c r="N2" s="1650" t="s">
        <v>514</v>
      </c>
      <c r="O2" s="1650" t="s">
        <v>514</v>
      </c>
      <c r="P2" s="2193" t="s">
        <v>82</v>
      </c>
      <c r="Q2" s="1651" t="s">
        <v>515</v>
      </c>
      <c r="R2" s="1651" t="s">
        <v>514</v>
      </c>
      <c r="S2" s="2199" t="s">
        <v>516</v>
      </c>
      <c r="T2" s="2199" t="s">
        <v>517</v>
      </c>
    </row>
    <row r="3" spans="1:24" s="24" customFormat="1" ht="15.75" thickBot="1">
      <c r="A3" s="1875"/>
      <c r="B3" s="1652" t="s">
        <v>518</v>
      </c>
      <c r="C3" s="1653"/>
      <c r="D3" s="1650">
        <v>2025</v>
      </c>
      <c r="E3" s="1650">
        <v>2025</v>
      </c>
      <c r="F3" s="1650">
        <v>2025</v>
      </c>
      <c r="G3" s="1650">
        <v>2025</v>
      </c>
      <c r="H3" s="1650">
        <v>2025</v>
      </c>
      <c r="I3" s="1650">
        <v>2025</v>
      </c>
      <c r="J3" s="1650">
        <v>2025</v>
      </c>
      <c r="K3" s="1650">
        <v>2025</v>
      </c>
      <c r="L3" s="1650">
        <v>2025</v>
      </c>
      <c r="M3" s="1650">
        <v>2025</v>
      </c>
      <c r="N3" s="1650">
        <v>2025</v>
      </c>
      <c r="O3" s="1650">
        <v>2025</v>
      </c>
      <c r="P3" s="2194"/>
      <c r="Q3" s="1654">
        <v>2024</v>
      </c>
      <c r="R3" s="1655">
        <v>2023</v>
      </c>
      <c r="S3" s="2200"/>
      <c r="T3" s="2200"/>
    </row>
    <row r="4" spans="1:24" ht="15.75" thickBot="1">
      <c r="A4" s="1649"/>
      <c r="B4" s="1645"/>
      <c r="C4" s="1645"/>
      <c r="D4" s="1656"/>
      <c r="E4" s="1656"/>
      <c r="F4" s="1656"/>
      <c r="G4" s="1656"/>
      <c r="H4" s="1656"/>
      <c r="I4" s="1657"/>
      <c r="J4" s="1656"/>
      <c r="K4" s="1656"/>
      <c r="L4" s="1656"/>
      <c r="M4" s="1656"/>
      <c r="N4" s="1656"/>
      <c r="O4" s="1656"/>
      <c r="P4" s="1658"/>
      <c r="Q4" s="1659"/>
      <c r="R4" s="1659"/>
      <c r="S4" s="1659"/>
      <c r="T4" s="1659"/>
    </row>
    <row r="5" spans="1:24" ht="15.75" thickBot="1">
      <c r="A5" s="2190" t="s">
        <v>519</v>
      </c>
      <c r="B5" s="2191"/>
      <c r="C5" s="1645"/>
      <c r="D5" s="1661">
        <v>3341888.9797179936</v>
      </c>
      <c r="E5" s="1661">
        <v>3356365.6847287561</v>
      </c>
      <c r="F5" s="1661">
        <v>3391486.6225363724</v>
      </c>
      <c r="G5" s="1661">
        <v>3403744.8156148903</v>
      </c>
      <c r="H5" s="1661">
        <v>3447520.4407397807</v>
      </c>
      <c r="I5" s="1661">
        <v>3475060.2435105373</v>
      </c>
      <c r="J5" s="1661">
        <v>3509293.6440433171</v>
      </c>
      <c r="K5" s="1661">
        <v>3560011.9114150433</v>
      </c>
      <c r="L5" s="1661">
        <v>3582873.2186631621</v>
      </c>
      <c r="M5" s="1661">
        <v>3629811.3793901843</v>
      </c>
      <c r="N5" s="1661">
        <v>3645127.3431013571</v>
      </c>
      <c r="O5" s="1661">
        <v>3700561.8813589215</v>
      </c>
      <c r="P5" s="1662">
        <f>O5</f>
        <v>3700561.8813589215</v>
      </c>
      <c r="Q5" s="1662">
        <v>3327959.1266241334</v>
      </c>
      <c r="R5" s="1663">
        <v>3132408</v>
      </c>
      <c r="S5" s="1664">
        <f>+Q5/R5-1</f>
        <v>6.2428370322171745E-2</v>
      </c>
      <c r="T5" s="1664">
        <f>+P5/Q5-1</f>
        <v>0.11196133743167525</v>
      </c>
      <c r="U5" s="1221"/>
      <c r="V5" s="1276"/>
      <c r="W5" s="1221"/>
      <c r="X5" s="1276"/>
    </row>
    <row r="6" spans="1:24" ht="15">
      <c r="A6" s="2195" t="s">
        <v>520</v>
      </c>
      <c r="B6" s="2196"/>
      <c r="C6" s="1645"/>
      <c r="D6" s="1665">
        <v>1090388.3357847589</v>
      </c>
      <c r="E6" s="1665">
        <v>1087895.0238689946</v>
      </c>
      <c r="F6" s="1665">
        <v>1085407.4132287349</v>
      </c>
      <c r="G6" s="1665">
        <v>1082925.4908272866</v>
      </c>
      <c r="H6" s="1665">
        <v>1080449.2436577666</v>
      </c>
      <c r="I6" s="1665">
        <v>1077978.6587430339</v>
      </c>
      <c r="J6" s="1665">
        <v>1075513.7231356208</v>
      </c>
      <c r="K6" s="1665">
        <v>1073054.4239176665</v>
      </c>
      <c r="L6" s="1665">
        <v>1070600.7482008478</v>
      </c>
      <c r="M6" s="1665">
        <v>1068152.6831263124</v>
      </c>
      <c r="N6" s="1665">
        <v>1065710.2158646118</v>
      </c>
      <c r="O6" s="1665">
        <v>1063273.3336156334</v>
      </c>
      <c r="P6" s="1666">
        <f>O6</f>
        <v>1063273.3336156334</v>
      </c>
      <c r="Q6" s="1666">
        <v>1092887.3620425994</v>
      </c>
      <c r="R6" s="1667">
        <v>1176956.8</v>
      </c>
      <c r="S6" s="1668">
        <f t="shared" ref="S6:S33" si="0">+Q6/R6-1</f>
        <v>-7.1429501879253898E-2</v>
      </c>
      <c r="T6" s="1668">
        <f t="shared" ref="T6:T33" si="1">+P6/Q6-1</f>
        <v>-2.7097054514032881E-2</v>
      </c>
      <c r="U6" s="1221"/>
      <c r="V6" s="1276"/>
      <c r="W6" s="1221"/>
      <c r="X6" s="1276"/>
    </row>
    <row r="7" spans="1:24" ht="15">
      <c r="A7" s="1669" t="s">
        <v>521</v>
      </c>
      <c r="B7" s="1670"/>
      <c r="C7" s="1645"/>
      <c r="D7" s="1671">
        <v>683702.75403162744</v>
      </c>
      <c r="E7" s="1671">
        <v>681293.57497822575</v>
      </c>
      <c r="F7" s="1671">
        <v>678892.88520423265</v>
      </c>
      <c r="G7" s="1671">
        <v>676500.65479577973</v>
      </c>
      <c r="H7" s="1671">
        <v>674116.85394440696</v>
      </c>
      <c r="I7" s="1671">
        <v>671340.29677469155</v>
      </c>
      <c r="J7" s="1671">
        <v>668575.17570788856</v>
      </c>
      <c r="K7" s="1671">
        <v>665821.4436408981</v>
      </c>
      <c r="L7" s="1671">
        <v>663079.05366462877</v>
      </c>
      <c r="M7" s="1671">
        <v>660347.95906319865</v>
      </c>
      <c r="N7" s="1671">
        <v>657628.11331313965</v>
      </c>
      <c r="O7" s="1671">
        <v>654919.47008260479</v>
      </c>
      <c r="P7" s="1672">
        <f>O7</f>
        <v>654919.47008260479</v>
      </c>
      <c r="Q7" s="1672">
        <v>686120.45238408679</v>
      </c>
      <c r="R7" s="1673">
        <v>832311</v>
      </c>
      <c r="S7" s="1674">
        <f t="shared" si="0"/>
        <v>-0.1756441373668175</v>
      </c>
      <c r="T7" s="1674">
        <f t="shared" si="1"/>
        <v>-4.5474496778323492E-2</v>
      </c>
      <c r="U7" s="1221"/>
      <c r="V7" s="1276"/>
      <c r="W7" s="1221"/>
      <c r="X7" s="1276"/>
    </row>
    <row r="8" spans="1:24" ht="15.75" thickBot="1">
      <c r="A8" s="2197" t="s">
        <v>522</v>
      </c>
      <c r="B8" s="2198"/>
      <c r="C8" s="1645"/>
      <c r="D8" s="1675">
        <v>1567797.8899016073</v>
      </c>
      <c r="E8" s="1675">
        <v>1587177.0858815359</v>
      </c>
      <c r="F8" s="1675">
        <v>1627186.3241034048</v>
      </c>
      <c r="G8" s="1675">
        <v>1644318.6699918241</v>
      </c>
      <c r="H8" s="1675">
        <v>1692954.3431376067</v>
      </c>
      <c r="I8" s="1675">
        <v>1725741.2879928118</v>
      </c>
      <c r="J8" s="1675">
        <v>1765204.7451998079</v>
      </c>
      <c r="K8" s="1675">
        <v>1821136.0438564788</v>
      </c>
      <c r="L8" s="1675">
        <v>1849193.4167976854</v>
      </c>
      <c r="M8" s="1675">
        <v>1901310.7372006732</v>
      </c>
      <c r="N8" s="1675">
        <v>1921789.0139236054</v>
      </c>
      <c r="O8" s="1675">
        <v>1982369.0776606831</v>
      </c>
      <c r="P8" s="1676">
        <f>O8</f>
        <v>1982369.0776606831</v>
      </c>
      <c r="Q8" s="1676">
        <v>1548951.3121974473</v>
      </c>
      <c r="R8" s="1677">
        <v>1123140.2</v>
      </c>
      <c r="S8" s="1678">
        <f t="shared" si="0"/>
        <v>0.37912551985713572</v>
      </c>
      <c r="T8" s="1678">
        <f t="shared" si="1"/>
        <v>0.2798136791325998</v>
      </c>
      <c r="U8" s="1221"/>
      <c r="V8" s="1276"/>
      <c r="W8" s="1221"/>
      <c r="X8" s="1276"/>
    </row>
    <row r="9" spans="1:24" ht="16.5" thickBot="1">
      <c r="A9" s="1679"/>
      <c r="B9" s="1680"/>
      <c r="C9" s="1681"/>
      <c r="D9" s="1682"/>
      <c r="E9" s="1682"/>
      <c r="F9" s="1682"/>
      <c r="G9" s="1682"/>
      <c r="H9" s="1682"/>
      <c r="I9" s="1682"/>
      <c r="J9" s="1682"/>
      <c r="K9" s="1682"/>
      <c r="L9" s="1682"/>
      <c r="M9" s="1682"/>
      <c r="N9" s="1682"/>
      <c r="O9" s="1682"/>
      <c r="P9" s="1682"/>
      <c r="Q9" s="1683"/>
      <c r="R9" s="1684"/>
      <c r="S9" s="1685"/>
      <c r="T9" s="1685"/>
      <c r="U9" s="1221"/>
      <c r="V9" s="1276"/>
      <c r="W9" s="1221"/>
      <c r="X9" s="1276"/>
    </row>
    <row r="10" spans="1:24" ht="15.75" thickBot="1">
      <c r="A10" s="2190" t="s">
        <v>523</v>
      </c>
      <c r="B10" s="2191"/>
      <c r="C10" s="1645"/>
      <c r="D10" s="1840">
        <v>10.57554385092412</v>
      </c>
      <c r="E10" s="1840">
        <v>9.7876054494697691</v>
      </c>
      <c r="F10" s="1840">
        <v>11.146365816821948</v>
      </c>
      <c r="G10" s="1840">
        <v>11.115504459421031</v>
      </c>
      <c r="H10" s="1840">
        <v>12.067556847017123</v>
      </c>
      <c r="I10" s="1840">
        <v>11.947175207811105</v>
      </c>
      <c r="J10" s="1840">
        <v>12.593252327379991</v>
      </c>
      <c r="K10" s="1840">
        <v>13.160811113151773</v>
      </c>
      <c r="L10" s="1840">
        <v>12.903379489629666</v>
      </c>
      <c r="M10" s="1840">
        <v>13.725100875228348</v>
      </c>
      <c r="N10" s="1840">
        <v>13.32930588596745</v>
      </c>
      <c r="O10" s="1840">
        <v>14.46394436075831</v>
      </c>
      <c r="P10" s="1686">
        <f>SUM(D10:O10)</f>
        <v>146.81554568358064</v>
      </c>
      <c r="Q10" s="1686">
        <v>114.64961497403499</v>
      </c>
      <c r="R10" s="1687">
        <v>97.082623541799208</v>
      </c>
      <c r="S10" s="1664">
        <f t="shared" si="0"/>
        <v>0.18094887417903638</v>
      </c>
      <c r="T10" s="1664">
        <f t="shared" si="1"/>
        <v>0.28055855849869493</v>
      </c>
      <c r="U10" s="1221"/>
      <c r="V10" s="1276"/>
      <c r="W10" s="1221"/>
      <c r="X10" s="1276"/>
    </row>
    <row r="11" spans="1:24" ht="15">
      <c r="A11" s="2195" t="s">
        <v>520</v>
      </c>
      <c r="B11" s="2196"/>
      <c r="C11" s="1645"/>
      <c r="D11" s="1841">
        <v>1.7226701316134647E-2</v>
      </c>
      <c r="E11" s="1841">
        <v>1.5257892612383946E-2</v>
      </c>
      <c r="F11" s="1841">
        <v>1.6632009842161715E-2</v>
      </c>
      <c r="G11" s="1841">
        <v>1.5878363111521163E-2</v>
      </c>
      <c r="H11" s="1841">
        <v>1.6505551318177807E-2</v>
      </c>
      <c r="I11" s="1841">
        <v>1.5648634204496848E-2</v>
      </c>
      <c r="J11" s="1841">
        <v>1.5798415244906848E-2</v>
      </c>
      <c r="K11" s="1841">
        <v>1.5815545835631994E-2</v>
      </c>
      <c r="L11" s="1841">
        <v>1.4855597323653776E-2</v>
      </c>
      <c r="M11" s="1841">
        <v>1.5140643635515452E-2</v>
      </c>
      <c r="N11" s="1841">
        <v>1.409072709998738E-2</v>
      </c>
      <c r="O11" s="1841">
        <v>1.4654217090757765E-2</v>
      </c>
      <c r="P11" s="1881">
        <f>SUM(D11:O11)</f>
        <v>0.18750429863532933</v>
      </c>
      <c r="Q11" s="1688">
        <v>0.24757803413432067</v>
      </c>
      <c r="R11" s="1689">
        <v>0.38354349494783002</v>
      </c>
      <c r="S11" s="1668">
        <f t="shared" si="0"/>
        <v>-0.35449815367616522</v>
      </c>
      <c r="T11" s="1668">
        <f t="shared" si="1"/>
        <v>-0.24264566002006061</v>
      </c>
      <c r="U11" s="1221"/>
      <c r="V11" s="1276"/>
      <c r="W11" s="1221"/>
      <c r="X11" s="1276"/>
    </row>
    <row r="12" spans="1:24" ht="15">
      <c r="A12" s="1669" t="s">
        <v>521</v>
      </c>
      <c r="B12" s="1670"/>
      <c r="C12" s="1645"/>
      <c r="D12" s="1842">
        <v>0.78252914543409791</v>
      </c>
      <c r="E12" s="1842">
        <v>0.7004747641843323</v>
      </c>
      <c r="F12" s="1842">
        <v>0.77168883134553601</v>
      </c>
      <c r="G12" s="1842">
        <v>0.74456523154810472</v>
      </c>
      <c r="H12" s="1842">
        <v>0.7822158287075015</v>
      </c>
      <c r="I12" s="1842">
        <v>0.74950156708834625</v>
      </c>
      <c r="J12" s="1842">
        <v>0.76473184014150808</v>
      </c>
      <c r="K12" s="1842">
        <v>0.7737120752631631</v>
      </c>
      <c r="L12" s="1842">
        <v>0.73448824625088138</v>
      </c>
      <c r="M12" s="1842">
        <v>0.75655169865509442</v>
      </c>
      <c r="N12" s="1842">
        <v>0.71158571095974044</v>
      </c>
      <c r="O12" s="1842">
        <v>0.74792143050322946</v>
      </c>
      <c r="P12" s="1881">
        <f>SUM(D12:O12)</f>
        <v>9.0199663700815371</v>
      </c>
      <c r="Q12" s="1688">
        <v>10.666623719654813</v>
      </c>
      <c r="R12" s="1690">
        <v>13.211598375457486</v>
      </c>
      <c r="S12" s="1674">
        <f t="shared" si="0"/>
        <v>-0.19263185145942241</v>
      </c>
      <c r="T12" s="1674">
        <f t="shared" si="1"/>
        <v>-0.1543747480788199</v>
      </c>
      <c r="U12" s="1221"/>
      <c r="V12" s="1276"/>
      <c r="W12" s="1221"/>
      <c r="X12" s="1276"/>
    </row>
    <row r="13" spans="1:24" ht="15.75" thickBot="1">
      <c r="A13" s="2197" t="s">
        <v>522</v>
      </c>
      <c r="B13" s="2198"/>
      <c r="C13" s="1645"/>
      <c r="D13" s="1843">
        <v>9.7757880041738865</v>
      </c>
      <c r="E13" s="1843">
        <v>9.0718727926730534</v>
      </c>
      <c r="F13" s="1843">
        <v>10.35804497563425</v>
      </c>
      <c r="G13" s="1843">
        <v>10.355060864761406</v>
      </c>
      <c r="H13" s="1843">
        <v>11.268835466991444</v>
      </c>
      <c r="I13" s="1843">
        <v>11.182025006518261</v>
      </c>
      <c r="J13" s="1843">
        <v>11.812722071993576</v>
      </c>
      <c r="K13" s="1843">
        <v>12.371283492052978</v>
      </c>
      <c r="L13" s="1843">
        <v>12.15403564605513</v>
      </c>
      <c r="M13" s="1843">
        <v>12.953408532937738</v>
      </c>
      <c r="N13" s="1843">
        <v>12.603629447907721</v>
      </c>
      <c r="O13" s="1843">
        <v>13.701368713164323</v>
      </c>
      <c r="P13" s="1882">
        <f>SUM(D13:O13)</f>
        <v>137.60807501486377</v>
      </c>
      <c r="Q13" s="1691">
        <v>103.73541322024585</v>
      </c>
      <c r="R13" s="1692">
        <v>83.487481671393894</v>
      </c>
      <c r="S13" s="1678">
        <f t="shared" si="0"/>
        <v>0.2425265577963851</v>
      </c>
      <c r="T13" s="1678">
        <f t="shared" si="1"/>
        <v>0.32652939573008855</v>
      </c>
      <c r="U13" s="1221"/>
      <c r="V13" s="1276"/>
      <c r="W13" s="1221"/>
      <c r="X13" s="1276"/>
    </row>
    <row r="14" spans="1:24" ht="15" thickBot="1">
      <c r="A14" s="1693"/>
      <c r="C14" s="67"/>
      <c r="D14" s="2069">
        <f>+D15-'CA Mobile'!C136*10^6</f>
        <v>0</v>
      </c>
      <c r="E14" s="2069">
        <f>+E15-'CA Mobile'!D136*10^6</f>
        <v>0</v>
      </c>
      <c r="F14" s="2069">
        <f>+F15-'CA Mobile'!E136*10^6</f>
        <v>0</v>
      </c>
      <c r="G14" s="2069">
        <f>+G15-'CA Mobile'!F136*10^6</f>
        <v>0</v>
      </c>
      <c r="H14" s="2069">
        <f>+H15-'CA Mobile'!G136*10^6</f>
        <v>0</v>
      </c>
      <c r="I14" s="2069">
        <f>+I15-'CA Mobile'!H136*10^6</f>
        <v>0</v>
      </c>
      <c r="J14" s="2069">
        <f>+J15-'CA Mobile'!I136*10^6</f>
        <v>0</v>
      </c>
      <c r="K14" s="2069">
        <f>+K15-'CA Mobile'!J136*10^6</f>
        <v>0</v>
      </c>
      <c r="L14" s="2069">
        <f>+L15-'CA Mobile'!K136*10^6</f>
        <v>0</v>
      </c>
      <c r="M14" s="2069">
        <f>+M15-'CA Mobile'!L136*10^6</f>
        <v>0</v>
      </c>
      <c r="N14" s="2069">
        <f>+N15-'CA Mobile'!M136*10^6</f>
        <v>0</v>
      </c>
      <c r="O14" s="2069">
        <f>+O15-'CA Mobile'!N136*10^6</f>
        <v>0</v>
      </c>
      <c r="P14" s="2069">
        <f>+P15-'CA Mobile'!O136*10^6</f>
        <v>0</v>
      </c>
      <c r="Q14" s="2069">
        <f>+Q15-'CA Mobile'!P136*10^6</f>
        <v>0</v>
      </c>
      <c r="R14" s="2069">
        <f>+R15-'CA Mobile'!Q136*10^6</f>
        <v>0</v>
      </c>
      <c r="S14" s="67"/>
      <c r="T14" s="67"/>
      <c r="U14" s="1221"/>
      <c r="V14" s="1276"/>
      <c r="W14" s="1221"/>
      <c r="X14" s="1276"/>
    </row>
    <row r="15" spans="1:24" ht="15.75" thickBot="1">
      <c r="A15" s="2190" t="s">
        <v>94</v>
      </c>
      <c r="B15" s="2191"/>
      <c r="C15" s="1645"/>
      <c r="D15" s="1665">
        <f>SUM(D16:D18)</f>
        <v>4112971609.3090067</v>
      </c>
      <c r="E15" s="1665">
        <f t="shared" ref="E15:Q15" si="2">SUM(E16:E18)</f>
        <v>3750923502.9023943</v>
      </c>
      <c r="F15" s="1665">
        <f t="shared" si="2"/>
        <v>4209964675.800271</v>
      </c>
      <c r="G15" s="1665">
        <f t="shared" si="2"/>
        <v>4138371868.0517435</v>
      </c>
      <c r="H15" s="1665">
        <f t="shared" si="2"/>
        <v>4429389628.0202436</v>
      </c>
      <c r="I15" s="1665">
        <f t="shared" si="2"/>
        <v>4323946912.7221041</v>
      </c>
      <c r="J15" s="1665">
        <f t="shared" si="2"/>
        <v>4494770319.4091282</v>
      </c>
      <c r="K15" s="1665">
        <f t="shared" si="2"/>
        <v>4633063261.2793341</v>
      </c>
      <c r="L15" s="1665">
        <f t="shared" si="2"/>
        <v>4480889449.1695814</v>
      </c>
      <c r="M15" s="1665">
        <f t="shared" si="2"/>
        <v>4702280297.1970444</v>
      </c>
      <c r="N15" s="1665">
        <f t="shared" si="2"/>
        <v>4505963245.0523911</v>
      </c>
      <c r="O15" s="1665">
        <f t="shared" si="2"/>
        <v>4825106764.0762472</v>
      </c>
      <c r="P15" s="1872">
        <f>SUM(D15:O15)</f>
        <v>52607641532.989487</v>
      </c>
      <c r="Q15" s="1696">
        <f t="shared" si="2"/>
        <v>47371986081.831024</v>
      </c>
      <c r="R15" s="1696">
        <v>44511679946.174576</v>
      </c>
      <c r="S15" s="1664">
        <f t="shared" si="0"/>
        <v>6.4259676092101037E-2</v>
      </c>
      <c r="T15" s="1664">
        <f t="shared" si="1"/>
        <v>0.11052218587825968</v>
      </c>
      <c r="U15" s="1221"/>
      <c r="V15" s="1276"/>
      <c r="W15" s="1221"/>
      <c r="X15" s="1276"/>
    </row>
    <row r="16" spans="1:24" ht="15">
      <c r="A16" s="2195" t="s">
        <v>520</v>
      </c>
      <c r="B16" s="2196"/>
      <c r="C16" s="1645"/>
      <c r="D16" s="1665">
        <v>69481238.330128789</v>
      </c>
      <c r="E16" s="1665">
        <v>61664460.839070462</v>
      </c>
      <c r="F16" s="1665">
        <v>67357224.227939561</v>
      </c>
      <c r="G16" s="1665">
        <v>64441992.326899715</v>
      </c>
      <c r="H16" s="1665">
        <v>67133978.976243019</v>
      </c>
      <c r="I16" s="1665">
        <v>63791658.764675729</v>
      </c>
      <c r="J16" s="1665">
        <v>64550961.380365565</v>
      </c>
      <c r="K16" s="1665">
        <v>64774251.43821758</v>
      </c>
      <c r="L16" s="1665">
        <v>60990941.035837822</v>
      </c>
      <c r="M16" s="1665">
        <v>62316809.50204739</v>
      </c>
      <c r="N16" s="1665">
        <v>58144587.792563237</v>
      </c>
      <c r="O16" s="1665">
        <v>60629447.503436089</v>
      </c>
      <c r="P16" s="1873">
        <f>SUM(D16:O16)</f>
        <v>765277552.11742496</v>
      </c>
      <c r="Q16" s="1697">
        <v>1202606987.6299019</v>
      </c>
      <c r="R16" s="1667">
        <v>2728871006.333674</v>
      </c>
      <c r="S16" s="1668">
        <f t="shared" si="0"/>
        <v>-0.55930236906080699</v>
      </c>
      <c r="T16" s="1668">
        <f t="shared" si="1"/>
        <v>-0.3636511678469172</v>
      </c>
      <c r="U16" s="1221"/>
      <c r="V16" s="1276"/>
      <c r="W16" s="1221"/>
      <c r="X16" s="1276"/>
    </row>
    <row r="17" spans="1:24" ht="15">
      <c r="A17" s="1669" t="s">
        <v>521</v>
      </c>
      <c r="B17" s="1670"/>
      <c r="C17" s="1645"/>
      <c r="D17" s="1671">
        <v>804550969.54775512</v>
      </c>
      <c r="E17" s="1671">
        <v>712473275.01868725</v>
      </c>
      <c r="F17" s="1671">
        <v>776499792.10777354</v>
      </c>
      <c r="G17" s="1671">
        <v>741182105.71468782</v>
      </c>
      <c r="H17" s="1671">
        <v>770321141.77379155</v>
      </c>
      <c r="I17" s="1671">
        <v>730198282.09097791</v>
      </c>
      <c r="J17" s="1671">
        <v>737055987.5172013</v>
      </c>
      <c r="K17" s="1671">
        <v>737723681.63852191</v>
      </c>
      <c r="L17" s="1671">
        <v>692822916.76112342</v>
      </c>
      <c r="M17" s="1671">
        <v>705990812.19270134</v>
      </c>
      <c r="N17" s="1671">
        <v>656917303.09612989</v>
      </c>
      <c r="O17" s="1671">
        <v>683065741.50364208</v>
      </c>
      <c r="P17" s="1873">
        <f>SUM(D17:O17)</f>
        <v>8748802008.9629936</v>
      </c>
      <c r="Q17" s="1697">
        <v>10931925718.114922</v>
      </c>
      <c r="R17" s="1673">
        <v>11245573659.176386</v>
      </c>
      <c r="S17" s="1674">
        <f t="shared" si="0"/>
        <v>-2.7890790685055733E-2</v>
      </c>
      <c r="T17" s="1674">
        <f t="shared" si="1"/>
        <v>-0.19970165965675635</v>
      </c>
      <c r="U17" s="1221"/>
      <c r="V17" s="1276"/>
      <c r="W17" s="1221"/>
      <c r="X17" s="1276"/>
    </row>
    <row r="18" spans="1:24" ht="15.75" thickBot="1">
      <c r="A18" s="2197" t="s">
        <v>522</v>
      </c>
      <c r="B18" s="2198"/>
      <c r="C18" s="1645"/>
      <c r="D18" s="1675">
        <v>3238939401.4311228</v>
      </c>
      <c r="E18" s="1675">
        <v>2976785767.0446367</v>
      </c>
      <c r="F18" s="1675">
        <v>3366107659.4645581</v>
      </c>
      <c r="G18" s="1675">
        <v>3332747770.0101557</v>
      </c>
      <c r="H18" s="1675">
        <v>3591934507.2702093</v>
      </c>
      <c r="I18" s="1675">
        <v>3529956971.8664508</v>
      </c>
      <c r="J18" s="1675">
        <v>3693163370.5115614</v>
      </c>
      <c r="K18" s="1675">
        <v>3830565328.2025948</v>
      </c>
      <c r="L18" s="1675">
        <v>3727075591.3726206</v>
      </c>
      <c r="M18" s="1675">
        <v>3933972675.5022955</v>
      </c>
      <c r="N18" s="1675">
        <v>3790901354.1636977</v>
      </c>
      <c r="O18" s="1675">
        <v>4081411575.069169</v>
      </c>
      <c r="P18" s="1874">
        <f>SUM(D18:O18)</f>
        <v>43093561971.909073</v>
      </c>
      <c r="Q18" s="1698">
        <v>35237453376.086205</v>
      </c>
      <c r="R18" s="1677">
        <v>30537235280.664524</v>
      </c>
      <c r="S18" s="1678">
        <f t="shared" si="0"/>
        <v>0.15391760426975365</v>
      </c>
      <c r="T18" s="1678">
        <f t="shared" si="1"/>
        <v>0.22294768330660331</v>
      </c>
      <c r="U18" s="1221"/>
      <c r="V18" s="1276"/>
      <c r="W18" s="1221"/>
      <c r="X18" s="1276"/>
    </row>
    <row r="19" spans="1:24" ht="15" thickBot="1">
      <c r="A19" s="1693"/>
      <c r="C19" s="67"/>
      <c r="D19" s="1694"/>
      <c r="E19" s="1694"/>
      <c r="F19" s="1694"/>
      <c r="G19" s="1694"/>
      <c r="H19" s="1694"/>
      <c r="I19" s="1694"/>
      <c r="J19" s="1694"/>
      <c r="K19" s="1694"/>
      <c r="L19" s="1694"/>
      <c r="M19" s="1694"/>
      <c r="N19" s="1694"/>
      <c r="O19" s="1694"/>
      <c r="P19" s="1844"/>
      <c r="Q19" s="1844"/>
      <c r="R19" s="1846"/>
      <c r="S19" s="67"/>
      <c r="T19" s="67"/>
      <c r="U19" s="1221"/>
      <c r="V19" s="1276"/>
      <c r="W19" s="1221"/>
      <c r="X19" s="1276"/>
    </row>
    <row r="20" spans="1:24" ht="15.75" thickBot="1">
      <c r="A20" s="2190" t="s">
        <v>524</v>
      </c>
      <c r="B20" s="2191"/>
      <c r="C20" s="1645"/>
      <c r="D20" s="1660">
        <f>D15/D5</f>
        <v>1230.7325689963768</v>
      </c>
      <c r="E20" s="1660">
        <f>E15/E5</f>
        <v>1117.5550745167163</v>
      </c>
      <c r="F20" s="1660">
        <f t="shared" ref="F20:O20" si="3">F15/F5</f>
        <v>1241.3331215358851</v>
      </c>
      <c r="G20" s="1660">
        <f t="shared" si="3"/>
        <v>1215.8290624686981</v>
      </c>
      <c r="H20" s="1660">
        <f t="shared" si="3"/>
        <v>1284.8044570461691</v>
      </c>
      <c r="I20" s="1660">
        <f t="shared" si="3"/>
        <v>1244.2796986891985</v>
      </c>
      <c r="J20" s="1660">
        <f t="shared" si="3"/>
        <v>1280.8190978941193</v>
      </c>
      <c r="K20" s="1660">
        <f t="shared" si="3"/>
        <v>1301.4179099860853</v>
      </c>
      <c r="L20" s="1660">
        <f t="shared" si="3"/>
        <v>1250.6413639837042</v>
      </c>
      <c r="M20" s="1660">
        <f t="shared" si="3"/>
        <v>1295.4613355107826</v>
      </c>
      <c r="N20" s="1660">
        <f t="shared" si="3"/>
        <v>1236.1607211282269</v>
      </c>
      <c r="O20" s="1660">
        <f t="shared" si="3"/>
        <v>1303.8849014745756</v>
      </c>
      <c r="P20" s="1872">
        <f>(P15/AVERAGE(P5,Q5))/12</f>
        <v>1247.480123562204</v>
      </c>
      <c r="Q20" s="1696">
        <f>(Q15/AVERAGE(Q5,R5))/12</f>
        <v>1222.1180095324105</v>
      </c>
      <c r="R20" s="1696">
        <v>1184.1709835312688</v>
      </c>
      <c r="S20" s="1847">
        <f t="shared" si="0"/>
        <v>3.2045225333913629E-2</v>
      </c>
      <c r="T20" s="1847">
        <f t="shared" si="1"/>
        <v>2.0752590037927066E-2</v>
      </c>
      <c r="U20" s="1221"/>
      <c r="V20" s="1221"/>
      <c r="W20" s="1221"/>
      <c r="X20" s="1276"/>
    </row>
    <row r="21" spans="1:24" ht="15">
      <c r="A21" s="2195" t="s">
        <v>520</v>
      </c>
      <c r="B21" s="2196"/>
      <c r="C21" s="1645"/>
      <c r="D21" s="1665">
        <f>D16/D6</f>
        <v>63.721553184189865</v>
      </c>
      <c r="E21" s="1665">
        <f>E16/E6</f>
        <v>56.682363174864712</v>
      </c>
      <c r="F21" s="1665">
        <f t="shared" ref="F21:O21" si="4">F16/F6</f>
        <v>62.05708880094496</v>
      </c>
      <c r="G21" s="1665">
        <f t="shared" si="4"/>
        <v>59.507318714669935</v>
      </c>
      <c r="H21" s="1665">
        <f t="shared" si="4"/>
        <v>62.135245473416958</v>
      </c>
      <c r="I21" s="1665">
        <f t="shared" si="4"/>
        <v>59.177107308468749</v>
      </c>
      <c r="J21" s="1665">
        <f t="shared" si="4"/>
        <v>60.018724068131462</v>
      </c>
      <c r="K21" s="1665">
        <f t="shared" si="4"/>
        <v>60.364367355879416</v>
      </c>
      <c r="L21" s="1665">
        <f t="shared" si="4"/>
        <v>56.968894462602925</v>
      </c>
      <c r="M21" s="1665">
        <f t="shared" si="4"/>
        <v>58.340732075545638</v>
      </c>
      <c r="N21" s="1665">
        <f t="shared" si="4"/>
        <v>54.559473041543917</v>
      </c>
      <c r="O21" s="1665">
        <f t="shared" si="4"/>
        <v>57.021506687529936</v>
      </c>
      <c r="P21" s="1873">
        <f t="shared" ref="P21:Q23" si="5">(P16/AVERAGE(P6,Q6))/12</f>
        <v>59.15433805238721</v>
      </c>
      <c r="Q21" s="1697">
        <f t="shared" si="5"/>
        <v>88.303197765765972</v>
      </c>
      <c r="R21" s="1667">
        <v>193.21517764668408</v>
      </c>
      <c r="S21" s="1668">
        <f t="shared" si="0"/>
        <v>-0.54298001408958463</v>
      </c>
      <c r="T21" s="1668">
        <f t="shared" si="1"/>
        <v>-0.33009970704231284</v>
      </c>
      <c r="U21" s="1221"/>
      <c r="V21" s="1276"/>
      <c r="W21" s="1221"/>
      <c r="X21" s="1276"/>
    </row>
    <row r="22" spans="1:24" ht="15">
      <c r="A22" s="1669" t="s">
        <v>521</v>
      </c>
      <c r="B22" s="1670"/>
      <c r="C22" s="1645"/>
      <c r="D22" s="1671">
        <f t="shared" ref="D22:E22" si="6">D17/D7</f>
        <v>1176.7554903114187</v>
      </c>
      <c r="E22" s="1671">
        <f t="shared" si="6"/>
        <v>1045.7654397246561</v>
      </c>
      <c r="F22" s="1671">
        <f t="shared" ref="F22:O22" si="7">F17/F7</f>
        <v>1143.773648289417</v>
      </c>
      <c r="G22" s="1671">
        <f t="shared" si="7"/>
        <v>1095.6118082966734</v>
      </c>
      <c r="H22" s="1671">
        <f t="shared" si="7"/>
        <v>1142.7115896397961</v>
      </c>
      <c r="I22" s="1671">
        <f t="shared" si="7"/>
        <v>1087.6723557323414</v>
      </c>
      <c r="J22" s="1671">
        <f t="shared" si="7"/>
        <v>1102.4279905947826</v>
      </c>
      <c r="K22" s="1671">
        <f t="shared" si="7"/>
        <v>1107.9902707915837</v>
      </c>
      <c r="L22" s="1671">
        <f t="shared" si="7"/>
        <v>1044.8571900018703</v>
      </c>
      <c r="M22" s="1671">
        <f t="shared" si="7"/>
        <v>1069.1193975888921</v>
      </c>
      <c r="N22" s="1671">
        <f t="shared" si="7"/>
        <v>998.91913042855072</v>
      </c>
      <c r="O22" s="1671">
        <f t="shared" si="7"/>
        <v>1042.9766905807323</v>
      </c>
      <c r="P22" s="1873">
        <f t="shared" si="5"/>
        <v>1087.3156300063213</v>
      </c>
      <c r="Q22" s="1697">
        <f t="shared" si="5"/>
        <v>1199.9143042151297</v>
      </c>
      <c r="R22" s="1673">
        <v>1125.9386674748969</v>
      </c>
      <c r="S22" s="1674">
        <f t="shared" si="0"/>
        <v>6.5701302279755014E-2</v>
      </c>
      <c r="T22" s="1674">
        <f t="shared" si="1"/>
        <v>-9.3838929841293828E-2</v>
      </c>
      <c r="U22" s="1221"/>
      <c r="V22" s="1276"/>
      <c r="W22" s="1221"/>
      <c r="X22" s="1276"/>
    </row>
    <row r="23" spans="1:24" ht="15.75" thickBot="1">
      <c r="A23" s="2197" t="s">
        <v>522</v>
      </c>
      <c r="B23" s="2198"/>
      <c r="C23" s="1645"/>
      <c r="D23" s="1675">
        <f>D18/D8</f>
        <v>2065.9164183684379</v>
      </c>
      <c r="E23" s="1675">
        <f>E18/E8</f>
        <v>1875.5221414951923</v>
      </c>
      <c r="F23" s="1675">
        <f t="shared" ref="F23:O23" si="8">F18/F8</f>
        <v>2068.6676194376914</v>
      </c>
      <c r="G23" s="1675">
        <f t="shared" si="8"/>
        <v>2026.8259619205849</v>
      </c>
      <c r="H23" s="1675">
        <f t="shared" si="8"/>
        <v>2121.6960290926463</v>
      </c>
      <c r="I23" s="1675">
        <f t="shared" si="8"/>
        <v>2045.4728622574128</v>
      </c>
      <c r="J23" s="1675">
        <f t="shared" si="8"/>
        <v>2092.2011344885227</v>
      </c>
      <c r="K23" s="1675">
        <f t="shared" si="8"/>
        <v>2103.393286363661</v>
      </c>
      <c r="L23" s="1675">
        <f t="shared" si="8"/>
        <v>2015.5142006869844</v>
      </c>
      <c r="M23" s="1675">
        <f t="shared" si="8"/>
        <v>2069.0845523201219</v>
      </c>
      <c r="N23" s="1675">
        <f t="shared" si="8"/>
        <v>1972.5897727056072</v>
      </c>
      <c r="O23" s="1675">
        <f t="shared" si="8"/>
        <v>2058.8555486778905</v>
      </c>
      <c r="P23" s="1874">
        <f t="shared" si="5"/>
        <v>2033.8738873082136</v>
      </c>
      <c r="Q23" s="1698">
        <f t="shared" si="5"/>
        <v>2197.8696722047011</v>
      </c>
      <c r="R23" s="1677">
        <v>2265.7630870322723</v>
      </c>
      <c r="S23" s="1678">
        <f t="shared" si="0"/>
        <v>-2.9964922288719498E-2</v>
      </c>
      <c r="T23" s="1678">
        <f t="shared" si="1"/>
        <v>-7.4615791359449402E-2</v>
      </c>
      <c r="U23" s="1221"/>
      <c r="V23" s="1276"/>
      <c r="W23" s="1221"/>
      <c r="X23" s="1276"/>
    </row>
    <row r="24" spans="1:24" ht="15" thickBot="1">
      <c r="A24" s="1693"/>
      <c r="C24" s="67"/>
      <c r="D24" s="1695"/>
      <c r="E24" s="1695"/>
      <c r="F24" s="1695"/>
      <c r="G24" s="1695"/>
      <c r="H24" s="1695"/>
      <c r="I24" s="1695"/>
      <c r="J24" s="1695"/>
      <c r="K24" s="1695"/>
      <c r="L24" s="1695"/>
      <c r="M24" s="1695"/>
      <c r="N24" s="1695"/>
      <c r="O24" s="1695"/>
      <c r="P24" s="2070"/>
      <c r="Q24" s="1700"/>
      <c r="R24" s="1848"/>
      <c r="S24" s="67"/>
      <c r="T24" s="67"/>
      <c r="U24" s="1221"/>
      <c r="V24" s="1276"/>
      <c r="W24" s="1221"/>
      <c r="X24" s="1276"/>
    </row>
    <row r="25" spans="1:24" ht="15.75" thickBot="1">
      <c r="A25" s="2190" t="s">
        <v>525</v>
      </c>
      <c r="B25" s="2191"/>
      <c r="C25" s="1645"/>
      <c r="D25" s="1701">
        <f t="shared" ref="D25:E28" si="9">(D10*1000000)/D5</f>
        <v>3.1645407477948413</v>
      </c>
      <c r="E25" s="1701">
        <f t="shared" si="9"/>
        <v>2.9161320216097826</v>
      </c>
      <c r="F25" s="1701">
        <f t="shared" ref="F25:O25" si="10">(F10*1000000)/F5</f>
        <v>3.2865722491000056</v>
      </c>
      <c r="G25" s="1701">
        <f t="shared" si="10"/>
        <v>3.2656691560507021</v>
      </c>
      <c r="H25" s="1701">
        <f t="shared" si="10"/>
        <v>3.5003583167813286</v>
      </c>
      <c r="I25" s="1701">
        <f t="shared" si="10"/>
        <v>3.4379764293645625</v>
      </c>
      <c r="J25" s="1701">
        <f t="shared" si="10"/>
        <v>3.5885433379893432</v>
      </c>
      <c r="K25" s="1701">
        <f t="shared" si="10"/>
        <v>3.6968446849720169</v>
      </c>
      <c r="L25" s="1701">
        <f t="shared" si="10"/>
        <v>3.6014055486016221</v>
      </c>
      <c r="M25" s="1701">
        <f t="shared" si="10"/>
        <v>3.7812160028916413</v>
      </c>
      <c r="N25" s="1701">
        <f t="shared" si="10"/>
        <v>3.6567462893152518</v>
      </c>
      <c r="O25" s="1701">
        <f t="shared" si="10"/>
        <v>3.9085805951843335</v>
      </c>
      <c r="P25" s="1872">
        <f t="shared" ref="P25:Q28" si="11">+((P10/AVERAGE(P5:Q5)/12)*10^6)</f>
        <v>3.4814234155575132</v>
      </c>
      <c r="Q25" s="1696">
        <f t="shared" si="11"/>
        <v>2.9577683106570127</v>
      </c>
      <c r="R25" s="1696">
        <v>2.5827474034299702</v>
      </c>
      <c r="S25" s="1847">
        <f t="shared" si="0"/>
        <v>0.14520231700901243</v>
      </c>
      <c r="T25" s="1847">
        <f t="shared" si="1"/>
        <v>0.17704399057010001</v>
      </c>
      <c r="U25" s="1856"/>
      <c r="V25" s="1276"/>
      <c r="W25" s="1221"/>
      <c r="X25" s="1276"/>
    </row>
    <row r="26" spans="1:24" ht="15">
      <c r="A26" s="2195" t="s">
        <v>520</v>
      </c>
      <c r="B26" s="2196"/>
      <c r="C26" s="1645"/>
      <c r="D26" s="1701">
        <f t="shared" si="9"/>
        <v>1.5798684515215846E-2</v>
      </c>
      <c r="E26" s="1701">
        <f t="shared" si="9"/>
        <v>1.4025151579534495E-2</v>
      </c>
      <c r="F26" s="1701">
        <f t="shared" ref="F26:O26" si="12">(F11*1000000)/F6</f>
        <v>1.5323287495049331E-2</v>
      </c>
      <c r="G26" s="1701">
        <f t="shared" si="12"/>
        <v>1.4662470544848932E-2</v>
      </c>
      <c r="H26" s="1701">
        <f t="shared" si="12"/>
        <v>1.5276563350907355E-2</v>
      </c>
      <c r="I26" s="1701">
        <f t="shared" si="12"/>
        <v>1.4516645647460014E-2</v>
      </c>
      <c r="J26" s="1701">
        <f t="shared" si="12"/>
        <v>1.4689180533045312E-2</v>
      </c>
      <c r="K26" s="1701">
        <f t="shared" si="12"/>
        <v>1.4738810523598839E-2</v>
      </c>
      <c r="L26" s="1701">
        <f t="shared" si="12"/>
        <v>1.3875945209844765E-2</v>
      </c>
      <c r="M26" s="1701">
        <f t="shared" si="12"/>
        <v>1.417460619131827E-2</v>
      </c>
      <c r="N26" s="1701">
        <f t="shared" si="12"/>
        <v>1.3221912383147757E-2</v>
      </c>
      <c r="O26" s="1701">
        <f t="shared" si="12"/>
        <v>1.3782173056975369E-2</v>
      </c>
      <c r="P26" s="1873">
        <f t="shared" si="11"/>
        <v>1.4493686162701028E-2</v>
      </c>
      <c r="Q26" s="1697">
        <f t="shared" si="11"/>
        <v>1.8178783539008016E-2</v>
      </c>
      <c r="R26" s="1667">
        <v>2.7156441011530048E-2</v>
      </c>
      <c r="S26" s="1668">
        <f t="shared" si="0"/>
        <v>-0.33059035492575439</v>
      </c>
      <c r="T26" s="1668">
        <f t="shared" si="1"/>
        <v>-0.20271418978060385</v>
      </c>
      <c r="U26" s="1221"/>
      <c r="V26" s="1276"/>
      <c r="W26" s="1221"/>
      <c r="X26" s="1276"/>
    </row>
    <row r="27" spans="1:24" ht="15">
      <c r="A27" s="1669" t="s">
        <v>521</v>
      </c>
      <c r="B27" s="1670"/>
      <c r="C27" s="1645"/>
      <c r="D27" s="1702">
        <f t="shared" si="9"/>
        <v>1.1445458436721447</v>
      </c>
      <c r="E27" s="1702">
        <f t="shared" si="9"/>
        <v>1.0281540732373993</v>
      </c>
      <c r="F27" s="1702">
        <f t="shared" ref="F27:O27" si="13">(F12*1000000)/F7</f>
        <v>1.1366871684233182</v>
      </c>
      <c r="G27" s="1702">
        <f t="shared" si="13"/>
        <v>1.1006127285610272</v>
      </c>
      <c r="H27" s="1702">
        <f t="shared" si="13"/>
        <v>1.1603564339484818</v>
      </c>
      <c r="I27" s="1702">
        <f t="shared" si="13"/>
        <v>1.1164257094191479</v>
      </c>
      <c r="J27" s="1702">
        <f t="shared" si="13"/>
        <v>1.143823264649048</v>
      </c>
      <c r="K27" s="1702">
        <f t="shared" si="13"/>
        <v>1.1620413891031938</v>
      </c>
      <c r="L27" s="1702">
        <f t="shared" si="13"/>
        <v>1.107693331875885</v>
      </c>
      <c r="M27" s="1702">
        <f t="shared" si="13"/>
        <v>1.1456864343585993</v>
      </c>
      <c r="N27" s="1702">
        <f t="shared" si="13"/>
        <v>1.0820488001566138</v>
      </c>
      <c r="O27" s="1702">
        <f t="shared" si="13"/>
        <v>1.142005184864781</v>
      </c>
      <c r="P27" s="1873">
        <f t="shared" si="11"/>
        <v>1.1210163867319634</v>
      </c>
      <c r="Q27" s="1697">
        <f t="shared" si="11"/>
        <v>1.1707941225474447</v>
      </c>
      <c r="R27" s="1673">
        <v>1.3227826272728869</v>
      </c>
      <c r="S27" s="1674">
        <f t="shared" si="0"/>
        <v>-0.1149005903099809</v>
      </c>
      <c r="T27" s="1674">
        <f t="shared" si="1"/>
        <v>-4.2516216008305241E-2</v>
      </c>
      <c r="U27" s="1221"/>
      <c r="V27" s="1276"/>
      <c r="W27" s="1221"/>
      <c r="X27" s="1276"/>
    </row>
    <row r="28" spans="1:24" ht="15.75" thickBot="1">
      <c r="A28" s="2197" t="s">
        <v>522</v>
      </c>
      <c r="B28" s="2198"/>
      <c r="C28" s="1645"/>
      <c r="D28" s="1703">
        <f t="shared" si="9"/>
        <v>6.2353623940566729</v>
      </c>
      <c r="E28" s="1703">
        <f t="shared" si="9"/>
        <v>5.7157281776371116</v>
      </c>
      <c r="F28" s="1703">
        <f t="shared" ref="F28:O28" si="14">(F13*1000000)/F8</f>
        <v>6.3656170299622161</v>
      </c>
      <c r="G28" s="1703">
        <f t="shared" si="14"/>
        <v>6.2974781310564891</v>
      </c>
      <c r="H28" s="1703">
        <f t="shared" si="14"/>
        <v>6.6563138649720157</v>
      </c>
      <c r="I28" s="1703">
        <f t="shared" si="14"/>
        <v>6.4795488665186518</v>
      </c>
      <c r="J28" s="1703">
        <f t="shared" si="14"/>
        <v>6.6919840908633317</v>
      </c>
      <c r="K28" s="1703">
        <f t="shared" si="14"/>
        <v>6.7931682170516314</v>
      </c>
      <c r="L28" s="1703">
        <f t="shared" si="14"/>
        <v>6.5726145981542103</v>
      </c>
      <c r="M28" s="1703">
        <f t="shared" si="14"/>
        <v>6.8128834911063638</v>
      </c>
      <c r="N28" s="1703">
        <f t="shared" si="14"/>
        <v>6.5582794763591767</v>
      </c>
      <c r="O28" s="1703">
        <f t="shared" si="14"/>
        <v>6.9116134162730063</v>
      </c>
      <c r="P28" s="1874">
        <f t="shared" si="11"/>
        <v>6.4946469414137056</v>
      </c>
      <c r="Q28" s="1698">
        <f t="shared" si="11"/>
        <v>6.470300683111522</v>
      </c>
      <c r="R28" s="1677">
        <v>6.1944983709806003</v>
      </c>
      <c r="S28" s="1678">
        <f t="shared" si="0"/>
        <v>4.4523752467669375E-2</v>
      </c>
      <c r="T28" s="1678">
        <f t="shared" si="1"/>
        <v>3.7627707728840054E-3</v>
      </c>
      <c r="U28" s="1221"/>
      <c r="V28" s="1276"/>
      <c r="W28" s="1221"/>
      <c r="X28" s="1276"/>
    </row>
    <row r="29" spans="1:24" ht="15" thickBot="1">
      <c r="A29" s="1693"/>
      <c r="C29" s="67"/>
      <c r="D29" s="1695"/>
      <c r="E29" s="1695"/>
      <c r="F29" s="1695"/>
      <c r="G29" s="1695"/>
      <c r="H29" s="1695"/>
      <c r="I29" s="1695"/>
      <c r="J29" s="1695"/>
      <c r="K29" s="1695"/>
      <c r="L29" s="1695"/>
      <c r="M29" s="1695"/>
      <c r="N29" s="1695"/>
      <c r="O29" s="1695"/>
      <c r="P29" s="1845"/>
      <c r="Q29" s="1845"/>
      <c r="R29" s="1848"/>
      <c r="S29" s="67"/>
      <c r="T29" s="67"/>
      <c r="U29" s="1221"/>
      <c r="V29" s="1276"/>
      <c r="W29" s="1221"/>
      <c r="X29" s="1276"/>
    </row>
    <row r="30" spans="1:24" ht="15.75" thickBot="1">
      <c r="A30" s="2190" t="s">
        <v>526</v>
      </c>
      <c r="B30" s="2191"/>
      <c r="C30" s="1645"/>
      <c r="D30" s="1665">
        <f t="shared" ref="D30:E33" si="15">D15/(D10*1000000)</f>
        <v>388.91348447764267</v>
      </c>
      <c r="E30" s="1665">
        <f t="shared" si="15"/>
        <v>383.23198889321753</v>
      </c>
      <c r="F30" s="1665">
        <f t="shared" ref="F30:O30" si="16">F15/(F10*1000000)</f>
        <v>377.69841264734447</v>
      </c>
      <c r="G30" s="1665">
        <f t="shared" si="16"/>
        <v>372.30625772852216</v>
      </c>
      <c r="H30" s="1665">
        <f t="shared" si="16"/>
        <v>367.04941059507894</v>
      </c>
      <c r="I30" s="1665">
        <f t="shared" si="16"/>
        <v>361.92211443380296</v>
      </c>
      <c r="J30" s="1665">
        <f t="shared" si="16"/>
        <v>356.91894377727118</v>
      </c>
      <c r="K30" s="1665">
        <f t="shared" si="16"/>
        <v>352.03478124911709</v>
      </c>
      <c r="L30" s="1665">
        <f t="shared" si="16"/>
        <v>347.26479623193546</v>
      </c>
      <c r="M30" s="1665">
        <f t="shared" si="16"/>
        <v>342.60442527485696</v>
      </c>
      <c r="N30" s="1665">
        <f t="shared" si="16"/>
        <v>338.04935407747564</v>
      </c>
      <c r="O30" s="1665">
        <f t="shared" si="16"/>
        <v>333.59550090410318</v>
      </c>
      <c r="P30" s="1872">
        <f>(P15/P10)/10^6</f>
        <v>358.3247352182334</v>
      </c>
      <c r="Q30" s="1696">
        <f>(Q15/Q10)/10^6</f>
        <v>413.18922957185231</v>
      </c>
      <c r="R30" s="1696">
        <v>458.49275928364199</v>
      </c>
      <c r="S30" s="1847">
        <f t="shared" si="0"/>
        <v>-9.8809695015844468E-2</v>
      </c>
      <c r="T30" s="1847">
        <f t="shared" si="1"/>
        <v>-0.13278297309557086</v>
      </c>
      <c r="U30" s="1221"/>
      <c r="V30" s="1221"/>
      <c r="W30" s="1221"/>
      <c r="X30" s="1276"/>
    </row>
    <row r="31" spans="1:24" ht="15">
      <c r="A31" s="2195" t="s">
        <v>520</v>
      </c>
      <c r="B31" s="2196"/>
      <c r="C31" s="1645"/>
      <c r="D31" s="1665">
        <f t="shared" si="15"/>
        <v>4033.345505622262</v>
      </c>
      <c r="E31" s="1665">
        <f t="shared" si="15"/>
        <v>4041.4795414814362</v>
      </c>
      <c r="F31" s="1665">
        <f t="shared" ref="F31:O31" si="17">F16/(F11*1000000)</f>
        <v>4049.8547600176821</v>
      </c>
      <c r="G31" s="1665">
        <f t="shared" si="17"/>
        <v>4058.4783125498197</v>
      </c>
      <c r="H31" s="1665">
        <f t="shared" si="17"/>
        <v>4067.3575624406667</v>
      </c>
      <c r="I31" s="1665">
        <f t="shared" si="17"/>
        <v>4076.5000913846097</v>
      </c>
      <c r="J31" s="1665">
        <f t="shared" si="17"/>
        <v>4085.9137058810848</v>
      </c>
      <c r="K31" s="1665">
        <f t="shared" si="17"/>
        <v>4095.6064439004663</v>
      </c>
      <c r="L31" s="1665">
        <f t="shared" si="17"/>
        <v>4105.5865817475542</v>
      </c>
      <c r="M31" s="1665">
        <f t="shared" si="17"/>
        <v>4115.8626411277965</v>
      </c>
      <c r="N31" s="1665">
        <f t="shared" si="17"/>
        <v>4126.44339642454</v>
      </c>
      <c r="O31" s="1665">
        <f t="shared" si="17"/>
        <v>4137.3378821905362</v>
      </c>
      <c r="P31" s="1873">
        <f>(P16/P11)/10^6</f>
        <v>4081.3867078630929</v>
      </c>
      <c r="Q31" s="1697">
        <f>(Q16/Q11)/10^6</f>
        <v>4857.4866176433125</v>
      </c>
      <c r="R31" s="1667">
        <v>7114.8932058014898</v>
      </c>
      <c r="S31" s="1668">
        <f t="shared" si="0"/>
        <v>-0.31727905435284487</v>
      </c>
      <c r="T31" s="1668">
        <f t="shared" si="1"/>
        <v>-0.15977396766493968</v>
      </c>
      <c r="U31" s="1221"/>
      <c r="V31" s="1221"/>
      <c r="W31" s="1221"/>
      <c r="X31" s="1276"/>
    </row>
    <row r="32" spans="1:24" ht="15">
      <c r="A32" s="1669" t="s">
        <v>521</v>
      </c>
      <c r="B32" s="1670"/>
      <c r="C32" s="1645"/>
      <c r="D32" s="1671">
        <f t="shared" si="15"/>
        <v>1028.1418580281006</v>
      </c>
      <c r="E32" s="1671">
        <f t="shared" si="15"/>
        <v>1017.1291122076705</v>
      </c>
      <c r="F32" s="1671">
        <f t="shared" ref="F32:O32" si="18">F17/(F12*1000000)</f>
        <v>1006.2343273179799</v>
      </c>
      <c r="G32" s="1671">
        <f t="shared" si="18"/>
        <v>995.45623984297163</v>
      </c>
      <c r="H32" s="1671">
        <f t="shared" si="18"/>
        <v>984.79359980049981</v>
      </c>
      <c r="I32" s="1671">
        <f t="shared" si="18"/>
        <v>974.24517059736445</v>
      </c>
      <c r="J32" s="1671">
        <f t="shared" si="18"/>
        <v>963.80972888589872</v>
      </c>
      <c r="K32" s="1671">
        <f t="shared" si="18"/>
        <v>953.48606442209086</v>
      </c>
      <c r="L32" s="1671">
        <f t="shared" si="18"/>
        <v>943.2729799252279</v>
      </c>
      <c r="M32" s="1671">
        <f t="shared" si="18"/>
        <v>933.16929093904093</v>
      </c>
      <c r="N32" s="1671">
        <f t="shared" si="18"/>
        <v>923.17382569433926</v>
      </c>
      <c r="O32" s="1671">
        <f t="shared" si="18"/>
        <v>913.28542497311503</v>
      </c>
      <c r="P32" s="1873">
        <f t="shared" ref="P32:Q33" si="19">(P17/P12)/10^6</f>
        <v>969.93732016363469</v>
      </c>
      <c r="Q32" s="1697">
        <f t="shared" si="19"/>
        <v>1024.8721624979844</v>
      </c>
      <c r="R32" s="1673">
        <v>851.18948817477803</v>
      </c>
      <c r="S32" s="1674">
        <f t="shared" si="0"/>
        <v>0.20404701507256329</v>
      </c>
      <c r="T32" s="1674">
        <f t="shared" si="1"/>
        <v>-5.3601653303231078E-2</v>
      </c>
      <c r="U32" s="1221"/>
      <c r="V32" s="1276"/>
      <c r="W32" s="1221"/>
      <c r="X32" s="1276"/>
    </row>
    <row r="33" spans="1:24" ht="15.75" thickBot="1">
      <c r="A33" s="2197" t="s">
        <v>522</v>
      </c>
      <c r="B33" s="2198"/>
      <c r="C33" s="1645"/>
      <c r="D33" s="1675">
        <f t="shared" si="15"/>
        <v>331.32259006109996</v>
      </c>
      <c r="E33" s="1675">
        <f t="shared" si="15"/>
        <v>328.13354365471855</v>
      </c>
      <c r="F33" s="1675">
        <f t="shared" ref="F33:O33" si="20">F18/(F13*1000000)</f>
        <v>324.97519245985342</v>
      </c>
      <c r="G33" s="1675">
        <f t="shared" si="20"/>
        <v>321.847241028935</v>
      </c>
      <c r="H33" s="1675">
        <f t="shared" si="20"/>
        <v>318.7493967581359</v>
      </c>
      <c r="I33" s="1675">
        <f t="shared" si="20"/>
        <v>315.68136985999917</v>
      </c>
      <c r="J33" s="1675">
        <f t="shared" si="20"/>
        <v>312.64287333633035</v>
      </c>
      <c r="K33" s="1675">
        <f t="shared" si="20"/>
        <v>309.63362295135022</v>
      </c>
      <c r="L33" s="1675">
        <f t="shared" si="20"/>
        <v>306.65333720510586</v>
      </c>
      <c r="M33" s="1675">
        <f t="shared" si="20"/>
        <v>303.70173730713793</v>
      </c>
      <c r="N33" s="1675">
        <f t="shared" si="20"/>
        <v>300.77854715040121</v>
      </c>
      <c r="O33" s="1675">
        <f t="shared" si="20"/>
        <v>297.88349328543615</v>
      </c>
      <c r="P33" s="1874">
        <f t="shared" si="19"/>
        <v>313.16157839759268</v>
      </c>
      <c r="Q33" s="1698">
        <f t="shared" si="19"/>
        <v>339.68586312247879</v>
      </c>
      <c r="R33" s="1677">
        <v>365.77022889322319</v>
      </c>
      <c r="S33" s="1678">
        <f t="shared" si="0"/>
        <v>-7.1313528850263652E-2</v>
      </c>
      <c r="T33" s="1678">
        <f t="shared" si="1"/>
        <v>-7.808474712803215E-2</v>
      </c>
      <c r="U33" s="1221"/>
      <c r="V33" s="1276"/>
      <c r="W33" s="1221"/>
      <c r="X33" s="1276"/>
    </row>
    <row r="34" spans="1:24" ht="14.25">
      <c r="A34" s="1693"/>
      <c r="C34" s="67"/>
      <c r="F34" s="1699"/>
      <c r="I34" s="1220"/>
      <c r="P34" s="67"/>
      <c r="Q34" s="67"/>
      <c r="R34" s="67"/>
      <c r="S34" s="67"/>
      <c r="T34" s="67"/>
    </row>
    <row r="37" spans="1:24">
      <c r="K37" s="1704"/>
    </row>
    <row r="38" spans="1:24">
      <c r="K38" s="1704"/>
    </row>
    <row r="39" spans="1:24">
      <c r="K39" s="1704"/>
    </row>
    <row r="40" spans="1:24">
      <c r="K40" s="1704"/>
    </row>
  </sheetData>
  <mergeCells count="22">
    <mergeCell ref="A31:B31"/>
    <mergeCell ref="A33:B33"/>
    <mergeCell ref="S2:S3"/>
    <mergeCell ref="T2:T3"/>
    <mergeCell ref="A21:B21"/>
    <mergeCell ref="A23:B23"/>
    <mergeCell ref="A25:B25"/>
    <mergeCell ref="A26:B26"/>
    <mergeCell ref="A28:B28"/>
    <mergeCell ref="A30:B30"/>
    <mergeCell ref="A11:B11"/>
    <mergeCell ref="A13:B13"/>
    <mergeCell ref="A15:B15"/>
    <mergeCell ref="A16:B16"/>
    <mergeCell ref="A18:B18"/>
    <mergeCell ref="A20:B20"/>
    <mergeCell ref="A10:B10"/>
    <mergeCell ref="Q1:T1"/>
    <mergeCell ref="P2:P3"/>
    <mergeCell ref="A5:B5"/>
    <mergeCell ref="A6:B6"/>
    <mergeCell ref="A8:B8"/>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35"/>
  <sheetViews>
    <sheetView topLeftCell="H15" workbookViewId="0">
      <selection activeCell="T15" sqref="T1:V1048576"/>
    </sheetView>
  </sheetViews>
  <sheetFormatPr defaultColWidth="11.42578125" defaultRowHeight="12.75"/>
  <cols>
    <col min="20" max="22" width="10.85546875" style="12"/>
  </cols>
  <sheetData>
    <row r="1" spans="1:22">
      <c r="A1" s="1852" t="s">
        <v>358</v>
      </c>
      <c r="B1" s="1852"/>
      <c r="C1" s="1852"/>
      <c r="D1" s="1852"/>
      <c r="E1" s="1852"/>
      <c r="F1" s="1852"/>
      <c r="G1" s="1852"/>
      <c r="H1" s="1852"/>
      <c r="I1" s="1852"/>
      <c r="J1" s="1852"/>
      <c r="K1" s="1852"/>
      <c r="L1" s="1852"/>
      <c r="M1" s="1852"/>
      <c r="N1" s="1852"/>
      <c r="O1" s="1852"/>
      <c r="P1" s="1852"/>
      <c r="Q1" s="1852"/>
      <c r="R1" s="1852"/>
      <c r="S1" s="1852"/>
      <c r="T1" s="1854"/>
      <c r="U1" s="1854"/>
      <c r="V1" s="1854"/>
    </row>
    <row r="2" spans="1:22">
      <c r="A2" s="1852"/>
      <c r="B2" s="1852"/>
      <c r="C2" s="1852"/>
      <c r="D2" s="1852"/>
      <c r="E2" s="1852"/>
      <c r="F2" s="1852"/>
      <c r="G2" s="1852"/>
      <c r="H2" s="1852"/>
      <c r="I2" s="1852"/>
      <c r="J2" s="1852"/>
      <c r="K2" s="1852"/>
      <c r="L2" s="1852"/>
      <c r="M2" s="1852"/>
      <c r="N2" s="1852"/>
      <c r="O2" s="1852"/>
      <c r="P2" s="1852"/>
      <c r="Q2" s="1852"/>
      <c r="R2" s="1852"/>
      <c r="S2" s="1852"/>
      <c r="T2" s="1854"/>
      <c r="U2" s="1854"/>
      <c r="V2" s="1854"/>
    </row>
    <row r="3" spans="1:22">
      <c r="A3" s="1852"/>
      <c r="B3" s="1852"/>
      <c r="C3" s="1852" t="s">
        <v>128</v>
      </c>
      <c r="D3" s="1852" t="s">
        <v>129</v>
      </c>
      <c r="E3" s="1852" t="s">
        <v>130</v>
      </c>
      <c r="F3" s="1852" t="s">
        <v>131</v>
      </c>
      <c r="G3" s="1852" t="s">
        <v>71</v>
      </c>
      <c r="H3" s="1852" t="s">
        <v>72</v>
      </c>
      <c r="I3" s="1852" t="s">
        <v>132</v>
      </c>
      <c r="J3" s="1852" t="s">
        <v>311</v>
      </c>
      <c r="K3" s="1852" t="s">
        <v>166</v>
      </c>
      <c r="L3" s="1852" t="s">
        <v>167</v>
      </c>
      <c r="M3" s="1852" t="s">
        <v>168</v>
      </c>
      <c r="N3" s="1852" t="s">
        <v>169</v>
      </c>
      <c r="O3" s="1852" t="s">
        <v>79</v>
      </c>
      <c r="P3" s="1852"/>
      <c r="Q3" s="1852"/>
      <c r="R3" s="1852"/>
      <c r="S3" s="1852"/>
      <c r="T3" s="1854" t="s">
        <v>80</v>
      </c>
      <c r="U3" s="1854"/>
      <c r="V3" s="1854"/>
    </row>
    <row r="4" spans="1:22" ht="38.25">
      <c r="A4" s="1853"/>
      <c r="B4" s="1853" t="s">
        <v>81</v>
      </c>
      <c r="C4" s="1853" t="s">
        <v>82</v>
      </c>
      <c r="D4" s="1853" t="s">
        <v>82</v>
      </c>
      <c r="E4" s="1853" t="s">
        <v>82</v>
      </c>
      <c r="F4" s="1853" t="s">
        <v>82</v>
      </c>
      <c r="G4" s="1853" t="s">
        <v>82</v>
      </c>
      <c r="H4" s="1853" t="s">
        <v>82</v>
      </c>
      <c r="I4" s="1853" t="s">
        <v>82</v>
      </c>
      <c r="J4" s="1853" t="s">
        <v>82</v>
      </c>
      <c r="K4" s="1853" t="s">
        <v>82</v>
      </c>
      <c r="L4" s="1853" t="s">
        <v>82</v>
      </c>
      <c r="M4" s="1853" t="s">
        <v>82</v>
      </c>
      <c r="N4" s="1853" t="s">
        <v>82</v>
      </c>
      <c r="O4" s="1853" t="s">
        <v>82</v>
      </c>
      <c r="P4" s="1853" t="s">
        <v>359</v>
      </c>
      <c r="Q4" s="1853" t="s">
        <v>360</v>
      </c>
      <c r="R4" s="1853" t="s">
        <v>335</v>
      </c>
      <c r="S4" s="1853" t="s">
        <v>207</v>
      </c>
      <c r="T4" s="1855" t="s">
        <v>336</v>
      </c>
      <c r="U4" s="1855" t="s">
        <v>361</v>
      </c>
      <c r="V4" s="1855" t="s">
        <v>289</v>
      </c>
    </row>
    <row r="5" spans="1:22">
      <c r="A5" s="1852"/>
      <c r="B5" s="1852"/>
      <c r="C5" s="1852"/>
      <c r="D5" s="1852"/>
      <c r="E5" s="1852"/>
      <c r="F5" s="1852"/>
      <c r="G5" s="1852"/>
      <c r="H5" s="1852"/>
      <c r="I5" s="1852"/>
      <c r="J5" s="1852"/>
      <c r="K5" s="1852"/>
      <c r="L5" s="1852"/>
      <c r="M5" s="1852"/>
      <c r="N5" s="1852"/>
      <c r="O5" s="1852"/>
      <c r="P5" s="1852"/>
      <c r="Q5" s="1852"/>
      <c r="R5" s="1852"/>
      <c r="S5" s="1852"/>
      <c r="T5" s="1854"/>
      <c r="U5" s="1854"/>
      <c r="V5" s="1854"/>
    </row>
    <row r="6" spans="1:22">
      <c r="A6" s="1852" t="s">
        <v>362</v>
      </c>
      <c r="B6" s="1852"/>
      <c r="C6" s="1852">
        <v>1484.1435010910714</v>
      </c>
      <c r="D6" s="1852">
        <v>1362.0526955076357</v>
      </c>
      <c r="E6" s="1852">
        <v>1465.9665116984791</v>
      </c>
      <c r="F6" s="1852">
        <v>1444.3540249262483</v>
      </c>
      <c r="G6" s="1852">
        <v>1504.8544358189731</v>
      </c>
      <c r="H6" s="1852">
        <v>1450.5885501349867</v>
      </c>
      <c r="I6" s="1852">
        <v>1466.5244562083285</v>
      </c>
      <c r="J6" s="1852">
        <v>1460.4336336305028</v>
      </c>
      <c r="K6" s="1852">
        <v>1399.8704004784161</v>
      </c>
      <c r="L6" s="1852">
        <v>1457.9130767656754</v>
      </c>
      <c r="M6" s="1852">
        <v>1401.0169807768409</v>
      </c>
      <c r="N6" s="1852">
        <v>1521.4256689776316</v>
      </c>
      <c r="O6" s="1852">
        <v>1441.4093996312124</v>
      </c>
      <c r="P6" s="1852">
        <v>1462.679559803267</v>
      </c>
      <c r="Q6" s="1852">
        <v>1527.1441145247152</v>
      </c>
      <c r="R6" s="1852">
        <v>1537.7617502625162</v>
      </c>
      <c r="S6" s="1852">
        <v>1606.0499401971247</v>
      </c>
      <c r="T6" s="1854">
        <v>-1.4541913865888323E-2</v>
      </c>
      <c r="U6" s="1854">
        <v>-4.2212489383499419E-2</v>
      </c>
      <c r="V6" s="1854">
        <v>-0.10251271547988383</v>
      </c>
    </row>
    <row r="7" spans="1:22">
      <c r="A7" s="1852"/>
      <c r="B7" s="1852" t="s">
        <v>363</v>
      </c>
      <c r="C7" s="1852">
        <v>1448.6346377769044</v>
      </c>
      <c r="D7" s="1852">
        <v>1329.5210098303996</v>
      </c>
      <c r="E7" s="1852">
        <v>1433.2999836196263</v>
      </c>
      <c r="F7" s="1852">
        <v>1412.352934839269</v>
      </c>
      <c r="G7" s="1852">
        <v>1475.1705731332743</v>
      </c>
      <c r="H7" s="1852">
        <v>1419.1380640310426</v>
      </c>
      <c r="I7" s="1852">
        <v>1434.8528106287538</v>
      </c>
      <c r="J7" s="1852">
        <v>1430.8045800588197</v>
      </c>
      <c r="K7" s="1852">
        <v>1370.5528204089564</v>
      </c>
      <c r="L7" s="1852">
        <v>1428.5973679481242</v>
      </c>
      <c r="M7" s="1852">
        <v>1371.5983195289675</v>
      </c>
      <c r="N7" s="1852">
        <v>1489.3958348160818</v>
      </c>
      <c r="O7" s="1852">
        <v>1410.3782528742925</v>
      </c>
      <c r="P7" s="1852">
        <v>1425.1911281583173</v>
      </c>
      <c r="Q7" s="1852">
        <v>1483.2194784309559</v>
      </c>
      <c r="R7" s="1852">
        <v>1482.4183035914821</v>
      </c>
      <c r="S7" s="1852">
        <v>1567.3696234354827</v>
      </c>
      <c r="T7" s="1854">
        <v>-1.0393606156646862E-2</v>
      </c>
      <c r="U7" s="1854">
        <v>-3.9123239086655381E-2</v>
      </c>
      <c r="V7" s="1854">
        <v>-0.10016231539378972</v>
      </c>
    </row>
    <row r="8" spans="1:22">
      <c r="A8" s="1852"/>
      <c r="B8" s="1852" t="s">
        <v>364</v>
      </c>
      <c r="C8" s="1852">
        <v>35.508863314167208</v>
      </c>
      <c r="D8" s="1852">
        <v>32.531685677236233</v>
      </c>
      <c r="E8" s="1852">
        <v>32.666528078853013</v>
      </c>
      <c r="F8" s="1852">
        <v>32.001090086979417</v>
      </c>
      <c r="G8" s="1852">
        <v>29.683862685698731</v>
      </c>
      <c r="H8" s="1852">
        <v>31.450486103944247</v>
      </c>
      <c r="I8" s="1852">
        <v>31.67164557957507</v>
      </c>
      <c r="J8" s="1852">
        <v>29.629053571683205</v>
      </c>
      <c r="K8" s="1852">
        <v>29.317580069459868</v>
      </c>
      <c r="L8" s="1852">
        <v>29.315708817551361</v>
      </c>
      <c r="M8" s="1852">
        <v>29.418661247873704</v>
      </c>
      <c r="N8" s="1852">
        <v>32.029834161549914</v>
      </c>
      <c r="O8" s="1852">
        <v>31.03114675691991</v>
      </c>
      <c r="P8" s="1852">
        <v>37.488431644949863</v>
      </c>
      <c r="Q8" s="1852">
        <v>43.924636093759347</v>
      </c>
      <c r="R8" s="1852">
        <v>55.343446671034179</v>
      </c>
      <c r="S8" s="1852">
        <v>38.680316761641969</v>
      </c>
      <c r="T8" s="1854">
        <v>-0.17224740018964824</v>
      </c>
      <c r="U8" s="1854">
        <v>-0.14652834994628261</v>
      </c>
      <c r="V8" s="1854">
        <v>-0.19775355129220384</v>
      </c>
    </row>
    <row r="9" spans="1:22">
      <c r="A9" s="1852"/>
      <c r="B9" s="1852"/>
      <c r="C9" s="1852"/>
      <c r="D9" s="1852"/>
      <c r="E9" s="1852"/>
      <c r="F9" s="1852"/>
      <c r="G9" s="1852"/>
      <c r="H9" s="1852"/>
      <c r="I9" s="1852"/>
      <c r="J9" s="1852"/>
      <c r="K9" s="1852"/>
      <c r="L9" s="1852"/>
      <c r="M9" s="1852"/>
      <c r="N9" s="1852"/>
      <c r="O9" s="1852"/>
      <c r="P9" s="1852">
        <v>0</v>
      </c>
      <c r="Q9" s="1852"/>
      <c r="R9" s="1852"/>
      <c r="S9" s="1852"/>
      <c r="T9" s="1854"/>
      <c r="U9" s="1854"/>
      <c r="V9" s="1854"/>
    </row>
    <row r="10" spans="1:22">
      <c r="A10" s="1852" t="s">
        <v>365</v>
      </c>
      <c r="B10" s="1852"/>
      <c r="C10" s="1852">
        <v>1327.4837013444139</v>
      </c>
      <c r="D10" s="1852">
        <v>1204.9151353417021</v>
      </c>
      <c r="E10" s="1852">
        <v>1302.3824014955098</v>
      </c>
      <c r="F10" s="1852">
        <v>1275.0462425776518</v>
      </c>
      <c r="G10" s="1852">
        <v>1334.7132311617122</v>
      </c>
      <c r="H10" s="1852">
        <v>1278.9736877408045</v>
      </c>
      <c r="I10" s="1852">
        <v>1285.176997030303</v>
      </c>
      <c r="J10" s="1852">
        <v>1280.8562783880311</v>
      </c>
      <c r="K10" s="1852">
        <v>1224.9443224806596</v>
      </c>
      <c r="L10" s="1852">
        <v>1276.3409322247296</v>
      </c>
      <c r="M10" s="1852">
        <v>1227.7071015235563</v>
      </c>
      <c r="N10" s="1852">
        <v>1334.421990059421</v>
      </c>
      <c r="O10" s="1852">
        <v>1270.2817149648497</v>
      </c>
      <c r="P10" s="1852">
        <v>1295.2094651174311</v>
      </c>
      <c r="Q10" s="1852">
        <v>1384.1111016505799</v>
      </c>
      <c r="R10" s="1852">
        <v>1397.9297106049423</v>
      </c>
      <c r="S10" s="1852">
        <v>1439.5906185627412</v>
      </c>
      <c r="T10" s="1854">
        <v>-1.9246114874802434E-2</v>
      </c>
      <c r="U10" s="1854">
        <v>-6.4230130389917317E-2</v>
      </c>
      <c r="V10" s="1854">
        <v>-0.11760906289242568</v>
      </c>
    </row>
    <row r="11" spans="1:22">
      <c r="A11" s="1852"/>
      <c r="B11" s="1852" t="s">
        <v>363</v>
      </c>
      <c r="C11" s="1852">
        <v>1292.1044648488644</v>
      </c>
      <c r="D11" s="1852">
        <v>1172.5016777155402</v>
      </c>
      <c r="E11" s="1852">
        <v>1269.8348867471816</v>
      </c>
      <c r="F11" s="1852">
        <v>1243.1614456713044</v>
      </c>
      <c r="G11" s="1852">
        <v>1305.1366431713143</v>
      </c>
      <c r="H11" s="1852">
        <v>1247.6363434698535</v>
      </c>
      <c r="I11" s="1852">
        <v>1253.6190489803587</v>
      </c>
      <c r="J11" s="1852">
        <v>1251.3328955734571</v>
      </c>
      <c r="K11" s="1852">
        <v>1195.7311487313145</v>
      </c>
      <c r="L11" s="1852">
        <v>1247.1296299823186</v>
      </c>
      <c r="M11" s="1852">
        <v>1198.3934082714161</v>
      </c>
      <c r="N11" s="1852">
        <v>1302.506994172483</v>
      </c>
      <c r="O11" s="1852">
        <v>1239.3633846283872</v>
      </c>
      <c r="P11" s="1852">
        <v>1257.8517453844372</v>
      </c>
      <c r="Q11" s="1852">
        <v>1340.4696768568808</v>
      </c>
      <c r="R11" s="1852">
        <v>1342.9741831630965</v>
      </c>
      <c r="S11" s="1852">
        <v>1400.9925449827144</v>
      </c>
      <c r="T11" s="1854">
        <v>-1.469836236574884E-2</v>
      </c>
      <c r="U11" s="1854">
        <v>-6.1633569859010362E-2</v>
      </c>
      <c r="V11" s="1854">
        <v>-0.11536760915192557</v>
      </c>
    </row>
    <row r="12" spans="1:22">
      <c r="A12" s="1852"/>
      <c r="B12" s="1852" t="s">
        <v>364</v>
      </c>
      <c r="C12" s="1852">
        <v>35.379236495549456</v>
      </c>
      <c r="D12" s="1852">
        <v>32.413457626161879</v>
      </c>
      <c r="E12" s="1852">
        <v>32.547514748328126</v>
      </c>
      <c r="F12" s="1852">
        <v>31.884796906347539</v>
      </c>
      <c r="G12" s="1852">
        <v>29.576587990397996</v>
      </c>
      <c r="H12" s="1852">
        <v>31.337344270950894</v>
      </c>
      <c r="I12" s="1852">
        <v>31.557948049944343</v>
      </c>
      <c r="J12" s="1852">
        <v>29.523382814573921</v>
      </c>
      <c r="K12" s="1852">
        <v>29.213173749344989</v>
      </c>
      <c r="L12" s="1852">
        <v>29.21130224241087</v>
      </c>
      <c r="M12" s="1852">
        <v>29.313693252140244</v>
      </c>
      <c r="N12" s="1852">
        <v>31.914995886937863</v>
      </c>
      <c r="O12" s="1852">
        <v>30.918330336462631</v>
      </c>
      <c r="P12" s="1852">
        <v>37.35771973299402</v>
      </c>
      <c r="Q12" s="1852">
        <v>43.641424793696636</v>
      </c>
      <c r="R12" s="1852">
        <v>54.95552744184571</v>
      </c>
      <c r="S12" s="1852">
        <v>38.598073580026771</v>
      </c>
      <c r="T12" s="1854">
        <v>-0.17237105055007351</v>
      </c>
      <c r="U12" s="1854">
        <v>-0.14398487424292816</v>
      </c>
      <c r="V12" s="1854">
        <v>-0.19896700874569428</v>
      </c>
    </row>
    <row r="13" spans="1:22">
      <c r="A13" s="1852"/>
      <c r="B13" s="1852"/>
      <c r="C13" s="1852"/>
      <c r="D13" s="1852"/>
      <c r="E13" s="1852"/>
      <c r="F13" s="1852"/>
      <c r="G13" s="1852"/>
      <c r="H13" s="1852"/>
      <c r="I13" s="1852"/>
      <c r="J13" s="1852"/>
      <c r="K13" s="1852"/>
      <c r="L13" s="1852"/>
      <c r="M13" s="1852"/>
      <c r="N13" s="1852"/>
      <c r="O13" s="1852"/>
      <c r="P13" s="1852"/>
      <c r="Q13" s="1852"/>
      <c r="R13" s="1852"/>
      <c r="S13" s="1852"/>
      <c r="T13" s="1854"/>
      <c r="U13" s="1854"/>
      <c r="V13" s="1854"/>
    </row>
    <row r="14" spans="1:22">
      <c r="A14" s="1852" t="s">
        <v>366</v>
      </c>
      <c r="B14" s="1852"/>
      <c r="C14" s="1852">
        <v>4642.1888583493455</v>
      </c>
      <c r="D14" s="1852">
        <v>4454.8022132466522</v>
      </c>
      <c r="E14" s="1852">
        <v>4673.9533480312884</v>
      </c>
      <c r="F14" s="1852">
        <v>4664.8127518545689</v>
      </c>
      <c r="G14" s="1852">
        <v>4567.9181584098242</v>
      </c>
      <c r="H14" s="1852">
        <v>4649.1532463485519</v>
      </c>
      <c r="I14" s="1852">
        <v>4675.7356750290319</v>
      </c>
      <c r="J14" s="1852">
        <v>4688.3252511315795</v>
      </c>
      <c r="K14" s="1852">
        <v>4621.423270473384</v>
      </c>
      <c r="L14" s="1852">
        <v>4694.4022723638072</v>
      </c>
      <c r="M14" s="1852">
        <v>4603.9183166538151</v>
      </c>
      <c r="N14" s="1852">
        <v>4673.36982661613</v>
      </c>
      <c r="O14" s="1852">
        <v>4612.2761003702199</v>
      </c>
      <c r="P14" s="1852">
        <v>4712.3817444590013</v>
      </c>
      <c r="Q14" s="1852">
        <v>6052.8443925619031</v>
      </c>
      <c r="R14" s="1852">
        <v>6035.1803239834953</v>
      </c>
      <c r="S14" s="1852">
        <v>5535.8352238764046</v>
      </c>
      <c r="T14" s="1854">
        <v>-2.1243110069868454E-2</v>
      </c>
      <c r="U14" s="1854">
        <v>-0.22145995521545914</v>
      </c>
      <c r="V14" s="1854">
        <v>-0.16683284204754079</v>
      </c>
    </row>
    <row r="15" spans="1:22">
      <c r="A15" s="1852"/>
      <c r="B15" s="1852" t="s">
        <v>363</v>
      </c>
      <c r="C15" s="1852">
        <v>4598.3659050961842</v>
      </c>
      <c r="D15" s="1852">
        <v>4414.6956140656566</v>
      </c>
      <c r="E15" s="1852">
        <v>4633.657090020718</v>
      </c>
      <c r="F15" s="1852">
        <v>4625.3608158103616</v>
      </c>
      <c r="G15" s="1852">
        <v>4531.3702840790329</v>
      </c>
      <c r="H15" s="1852">
        <v>4610.4710950468752</v>
      </c>
      <c r="I15" s="1852">
        <v>4636.8004306693711</v>
      </c>
      <c r="J15" s="1852">
        <v>4651.9556741453407</v>
      </c>
      <c r="K15" s="1852">
        <v>4585.4480904827496</v>
      </c>
      <c r="L15" s="1852">
        <v>4658.4288452304982</v>
      </c>
      <c r="M15" s="1852">
        <v>4567.8032553210933</v>
      </c>
      <c r="N15" s="1852">
        <v>4634.0056806307475</v>
      </c>
      <c r="O15" s="1852">
        <v>4574.0161309225641</v>
      </c>
      <c r="P15" s="1852">
        <v>4666.4532751665502</v>
      </c>
      <c r="Q15" s="1852">
        <v>5287.0770392270051</v>
      </c>
      <c r="R15" s="1852">
        <v>5932.6670206030612</v>
      </c>
      <c r="S15" s="1852">
        <v>5491.810339511746</v>
      </c>
      <c r="T15" s="1854">
        <v>-1.9808865275884879E-2</v>
      </c>
      <c r="U15" s="1854">
        <v>-0.11738504270994943</v>
      </c>
      <c r="V15" s="1854">
        <v>-0.16712052162216129</v>
      </c>
    </row>
    <row r="16" spans="1:22">
      <c r="A16" s="1852"/>
      <c r="B16" s="1852" t="s">
        <v>364</v>
      </c>
      <c r="C16" s="1852">
        <v>43.8229532531616</v>
      </c>
      <c r="D16" s="1852">
        <v>40.106599180995794</v>
      </c>
      <c r="E16" s="1852">
        <v>40.296258010570625</v>
      </c>
      <c r="F16" s="1852">
        <v>39.451936044206953</v>
      </c>
      <c r="G16" s="1852">
        <v>36.54787433079116</v>
      </c>
      <c r="H16" s="1852">
        <v>38.682151301676441</v>
      </c>
      <c r="I16" s="1852">
        <v>38.935244359660778</v>
      </c>
      <c r="J16" s="1852">
        <v>36.369576986238684</v>
      </c>
      <c r="K16" s="1852">
        <v>35.975179990634047</v>
      </c>
      <c r="L16" s="1852">
        <v>35.973427133309201</v>
      </c>
      <c r="M16" s="1852">
        <v>36.115061332721687</v>
      </c>
      <c r="N16" s="1852">
        <v>39.364145985382187</v>
      </c>
      <c r="O16" s="1852">
        <v>38.259969447655749</v>
      </c>
      <c r="P16" s="1852">
        <v>45.928469292451531</v>
      </c>
      <c r="Q16" s="1852">
        <v>765.7673533348983</v>
      </c>
      <c r="R16" s="1852">
        <v>102.5133033804339</v>
      </c>
      <c r="S16" s="1852">
        <v>44.024884364658526</v>
      </c>
      <c r="T16" s="1854">
        <v>-0.16696615330169784</v>
      </c>
      <c r="U16" s="1854">
        <v>-0.94002294679652487</v>
      </c>
      <c r="V16" s="1854">
        <v>-0.13094673615158037</v>
      </c>
    </row>
    <row r="17" spans="1:22">
      <c r="A17" s="1852"/>
      <c r="B17" s="1852"/>
      <c r="C17" s="1852"/>
      <c r="D17" s="1852"/>
      <c r="E17" s="1852"/>
      <c r="F17" s="1852"/>
      <c r="G17" s="1852"/>
      <c r="H17" s="1852"/>
      <c r="I17" s="1852"/>
      <c r="J17" s="1852"/>
      <c r="K17" s="1852"/>
      <c r="L17" s="1852"/>
      <c r="M17" s="1852"/>
      <c r="N17" s="1852"/>
      <c r="O17" s="1852"/>
      <c r="P17" s="1852"/>
      <c r="Q17" s="1852"/>
      <c r="R17" s="1852"/>
      <c r="S17" s="1852"/>
      <c r="T17" s="1854"/>
      <c r="U17" s="1854"/>
      <c r="V17" s="1854"/>
    </row>
    <row r="18" spans="1:22">
      <c r="A18" s="1852" t="s">
        <v>367</v>
      </c>
      <c r="B18" s="1852"/>
      <c r="C18" s="1852">
        <v>43.6712903479606</v>
      </c>
      <c r="D18" s="1852">
        <v>39.61733608403177</v>
      </c>
      <c r="E18" s="1852">
        <v>42.386381676868197</v>
      </c>
      <c r="F18" s="1852">
        <v>41.19220366200873</v>
      </c>
      <c r="G18" s="1852">
        <v>42.068656730632121</v>
      </c>
      <c r="H18" s="1852">
        <v>40.353476357627443</v>
      </c>
      <c r="I18" s="1852">
        <v>39.985902422756517</v>
      </c>
      <c r="J18" s="1852">
        <v>38.902424257751512</v>
      </c>
      <c r="K18" s="1852">
        <v>37.232354074036834</v>
      </c>
      <c r="L18" s="1852">
        <v>38.680405718702524</v>
      </c>
      <c r="M18" s="1852">
        <v>37.57471485861273</v>
      </c>
      <c r="N18" s="1852">
        <v>40.184105804902373</v>
      </c>
      <c r="O18" s="1852">
        <v>39.850487253557581</v>
      </c>
      <c r="P18" s="1852">
        <v>40.905010099420998</v>
      </c>
      <c r="Q18" s="1852">
        <v>42.298644714870271</v>
      </c>
      <c r="R18" s="1852">
        <v>45.817453478556786</v>
      </c>
      <c r="S18" s="1852">
        <v>40.920526370497093</v>
      </c>
      <c r="T18" s="1854">
        <v>-2.5779796736398852E-2</v>
      </c>
      <c r="U18" s="1854">
        <v>-3.2947500442238375E-2</v>
      </c>
      <c r="V18" s="1854">
        <v>-2.6149202169378438E-2</v>
      </c>
    </row>
    <row r="19" spans="1:22">
      <c r="A19" s="1852"/>
      <c r="B19" s="1852" t="s">
        <v>368</v>
      </c>
      <c r="C19" s="1852">
        <v>27.523694983999082</v>
      </c>
      <c r="D19" s="1852">
        <v>25.054753173220309</v>
      </c>
      <c r="E19" s="1852">
        <v>26.26466137790165</v>
      </c>
      <c r="F19" s="1852">
        <v>25.595879402357198</v>
      </c>
      <c r="G19" s="1852">
        <v>25.973367630787401</v>
      </c>
      <c r="H19" s="1852">
        <v>24.760598464449323</v>
      </c>
      <c r="I19" s="1852">
        <v>23.870864911468029</v>
      </c>
      <c r="J19" s="1852">
        <v>22.805446142235862</v>
      </c>
      <c r="K19" s="1852">
        <v>21.657790779274265</v>
      </c>
      <c r="L19" s="1852">
        <v>22.586093019179494</v>
      </c>
      <c r="M19" s="1852">
        <v>21.999435969778844</v>
      </c>
      <c r="N19" s="1852">
        <v>24.065327521211401</v>
      </c>
      <c r="O19" s="1852">
        <v>24.153086227133784</v>
      </c>
      <c r="P19" s="1852">
        <v>25.193706646713377</v>
      </c>
      <c r="Q19" s="1852">
        <v>28.334170016960655</v>
      </c>
      <c r="R19" s="1852">
        <v>31.611787440472852</v>
      </c>
      <c r="S19" s="1852">
        <v>25.616244350428804</v>
      </c>
      <c r="T19" s="1854">
        <v>-4.1304776394042286E-2</v>
      </c>
      <c r="U19" s="1854">
        <v>-0.11083661064952377</v>
      </c>
      <c r="V19" s="1854">
        <v>-5.7118370018613862E-2</v>
      </c>
    </row>
    <row r="20" spans="1:22">
      <c r="A20" s="1852"/>
      <c r="B20" s="1852" t="s">
        <v>271</v>
      </c>
      <c r="C20" s="1852">
        <v>25.865848528827538</v>
      </c>
      <c r="D20" s="1852">
        <v>23.478021422630668</v>
      </c>
      <c r="E20" s="1852">
        <v>24.475275464480511</v>
      </c>
      <c r="F20" s="1852">
        <v>24.004558582250905</v>
      </c>
      <c r="G20" s="1852">
        <v>24.759568449650935</v>
      </c>
      <c r="H20" s="1852">
        <v>23.145820893046903</v>
      </c>
      <c r="I20" s="1852">
        <v>22.393445524813025</v>
      </c>
      <c r="J20" s="1852">
        <v>21.448488005506682</v>
      </c>
      <c r="K20" s="1852">
        <v>20.278594452451046</v>
      </c>
      <c r="L20" s="1852">
        <v>21.149188986884724</v>
      </c>
      <c r="M20" s="1852">
        <v>20.601448851573952</v>
      </c>
      <c r="N20" s="1852">
        <v>23.087682300087067</v>
      </c>
      <c r="O20" s="1852">
        <v>22.70917448521762</v>
      </c>
      <c r="P20" s="1852">
        <v>23.572139720848625</v>
      </c>
      <c r="Q20" s="1852">
        <v>26.640832376302388</v>
      </c>
      <c r="R20" s="1852">
        <v>29.743152685809974</v>
      </c>
      <c r="S20" s="1852">
        <v>24.087423710791839</v>
      </c>
      <c r="T20" s="1854">
        <v>-3.6609541851126304E-2</v>
      </c>
      <c r="U20" s="1854">
        <v>-0.11518756666865382</v>
      </c>
      <c r="V20" s="1854">
        <v>-5.7218623382986555E-2</v>
      </c>
    </row>
    <row r="21" spans="1:22">
      <c r="A21" s="1852"/>
      <c r="B21" s="1852" t="s">
        <v>272</v>
      </c>
      <c r="C21" s="1852">
        <v>133.85573861752968</v>
      </c>
      <c r="D21" s="1852">
        <v>126.07652018041321</v>
      </c>
      <c r="E21" s="1852">
        <v>140.97896441279275</v>
      </c>
      <c r="F21" s="1852">
        <v>127.55100896987037</v>
      </c>
      <c r="G21" s="1852">
        <v>103.63876384345154</v>
      </c>
      <c r="H21" s="1852">
        <v>127.9720319037126</v>
      </c>
      <c r="I21" s="1852">
        <v>118.25621953998665</v>
      </c>
      <c r="J21" s="1852">
        <v>109.36305529928129</v>
      </c>
      <c r="K21" s="1852">
        <v>109.60397398579681</v>
      </c>
      <c r="L21" s="1852">
        <v>114.21348603462941</v>
      </c>
      <c r="M21" s="1852">
        <v>111.18358197114223</v>
      </c>
      <c r="N21" s="1852">
        <v>86.504047791332567</v>
      </c>
      <c r="O21" s="1852">
        <v>116.67314599392733</v>
      </c>
      <c r="P21" s="1852">
        <v>129.89790458442891</v>
      </c>
      <c r="Q21" s="1852">
        <v>147.25356797836477</v>
      </c>
      <c r="R21" s="1852">
        <v>176.53004826483959</v>
      </c>
      <c r="S21" s="1852">
        <v>124.96655036919884</v>
      </c>
      <c r="T21" s="1854">
        <v>-0.10180886776280496</v>
      </c>
      <c r="U21" s="1854">
        <v>-0.11786243031126986</v>
      </c>
      <c r="V21" s="1854">
        <v>-6.6364994078572437E-2</v>
      </c>
    </row>
    <row r="22" spans="1:22">
      <c r="A22" s="1852"/>
      <c r="B22" s="1852" t="s">
        <v>369</v>
      </c>
      <c r="C22" s="1852">
        <v>16.147595363961521</v>
      </c>
      <c r="D22" s="1852">
        <v>14.562582910811459</v>
      </c>
      <c r="E22" s="1852">
        <v>16.121720298966554</v>
      </c>
      <c r="F22" s="1852">
        <v>15.59632425965153</v>
      </c>
      <c r="G22" s="1852">
        <v>16.095289099844717</v>
      </c>
      <c r="H22" s="1852">
        <v>15.592877893178118</v>
      </c>
      <c r="I22" s="1852">
        <v>16.115037511288488</v>
      </c>
      <c r="J22" s="1852">
        <v>16.096978115515657</v>
      </c>
      <c r="K22" s="1852">
        <v>15.574563294762566</v>
      </c>
      <c r="L22" s="1852">
        <v>16.094312699523027</v>
      </c>
      <c r="M22" s="1852">
        <v>15.575278888833889</v>
      </c>
      <c r="N22" s="1852">
        <v>16.118778283690972</v>
      </c>
      <c r="O22" s="1852">
        <v>15.697401026423798</v>
      </c>
      <c r="P22" s="1852">
        <v>15.71130345270762</v>
      </c>
      <c r="Q22" s="1852">
        <v>13.964474697909608</v>
      </c>
      <c r="R22" s="1852">
        <v>14.205666038083926</v>
      </c>
      <c r="S22" s="1852">
        <v>15.304282020068294</v>
      </c>
      <c r="T22" s="1854">
        <v>-8.8486778488305884E-4</v>
      </c>
      <c r="U22" s="1854">
        <v>0.12509090335202511</v>
      </c>
      <c r="V22" s="1854">
        <v>2.5686863705204344E-2</v>
      </c>
    </row>
    <row r="23" spans="1:22">
      <c r="A23" s="1852"/>
      <c r="B23" s="1852" t="s">
        <v>271</v>
      </c>
      <c r="C23" s="1852">
        <v>15.385642646069252</v>
      </c>
      <c r="D23" s="1852">
        <v>13.873125343189198</v>
      </c>
      <c r="E23" s="1852">
        <v>15.359236871525109</v>
      </c>
      <c r="F23" s="1852">
        <v>14.857916556167613</v>
      </c>
      <c r="G23" s="1852">
        <v>15.331181276120375</v>
      </c>
      <c r="H23" s="1852">
        <v>14.852938964582918</v>
      </c>
      <c r="I23" s="1852">
        <v>15.350353391881217</v>
      </c>
      <c r="J23" s="1852">
        <v>15.331030183365316</v>
      </c>
      <c r="K23" s="1852">
        <v>14.833118340618531</v>
      </c>
      <c r="L23" s="1852">
        <v>15.328477239215058</v>
      </c>
      <c r="M23" s="1852">
        <v>14.834577852849842</v>
      </c>
      <c r="N23" s="1852">
        <v>15.354932805592069</v>
      </c>
      <c r="O23" s="1852">
        <v>14.952174162319571</v>
      </c>
      <c r="P23" s="1852">
        <v>15.089016385827209</v>
      </c>
      <c r="Q23" s="1852">
        <v>13.731367410118045</v>
      </c>
      <c r="R23" s="1852">
        <v>14.059439492004996</v>
      </c>
      <c r="S23" s="1852">
        <v>14.468085339473715</v>
      </c>
      <c r="T23" s="1854">
        <v>-9.0689956196330357E-3</v>
      </c>
      <c r="U23" s="1854">
        <v>9.8872088639094358E-2</v>
      </c>
      <c r="V23" s="1854">
        <v>3.3459079863532581E-2</v>
      </c>
    </row>
    <row r="24" spans="1:22">
      <c r="A24" s="1852"/>
      <c r="B24" s="1852" t="s">
        <v>272</v>
      </c>
      <c r="C24" s="1852">
        <v>65.018218691514846</v>
      </c>
      <c r="D24" s="1852">
        <v>58.736375778009922</v>
      </c>
      <c r="E24" s="1852">
        <v>65.003157387833767</v>
      </c>
      <c r="F24" s="1852">
        <v>62.90573674966344</v>
      </c>
      <c r="G24" s="1852">
        <v>64.987015013833158</v>
      </c>
      <c r="H24" s="1852">
        <v>62.887414819088235</v>
      </c>
      <c r="I24" s="1852">
        <v>64.967098368877359</v>
      </c>
      <c r="J24" s="1852">
        <v>64.955244226453317</v>
      </c>
      <c r="K24" s="1852">
        <v>62.853730521736267</v>
      </c>
      <c r="L24" s="1852">
        <v>64.929520291459966</v>
      </c>
      <c r="M24" s="1852">
        <v>62.828067184470235</v>
      </c>
      <c r="N24" s="1852">
        <v>64.902870003348568</v>
      </c>
      <c r="O24" s="1852">
        <v>63.448542599138086</v>
      </c>
      <c r="P24" s="1852">
        <v>55.892234122578493</v>
      </c>
      <c r="Q24" s="1852">
        <v>30.335089546943436</v>
      </c>
      <c r="R24" s="1852">
        <v>25.545975689948225</v>
      </c>
      <c r="S24" s="1852">
        <v>69.64446683643672</v>
      </c>
      <c r="T24" s="1854">
        <v>0.13519424648489964</v>
      </c>
      <c r="U24" s="1854">
        <v>0.84249444973898857</v>
      </c>
      <c r="V24" s="1854">
        <v>-8.8965060955237818E-2</v>
      </c>
    </row>
    <row r="25" spans="1:22">
      <c r="A25" s="1852"/>
      <c r="B25" s="1852"/>
      <c r="C25" s="1852"/>
      <c r="D25" s="1852"/>
      <c r="E25" s="1852"/>
      <c r="F25" s="1852"/>
      <c r="G25" s="1852"/>
      <c r="H25" s="1852"/>
      <c r="I25" s="1852"/>
      <c r="J25" s="1852"/>
      <c r="K25" s="1852"/>
      <c r="L25" s="1852"/>
      <c r="M25" s="1852"/>
      <c r="N25" s="1852"/>
      <c r="O25" s="1852"/>
      <c r="P25" s="1852"/>
      <c r="Q25" s="1852"/>
      <c r="R25" s="1852"/>
      <c r="S25" s="1852"/>
      <c r="T25" s="1854"/>
      <c r="U25" s="1854"/>
      <c r="V25" s="1854"/>
    </row>
    <row r="26" spans="1:22">
      <c r="A26" s="1852" t="s">
        <v>370</v>
      </c>
      <c r="B26" s="1852"/>
      <c r="C26" s="1852">
        <v>14.987034308529669</v>
      </c>
      <c r="D26" s="1852">
        <v>14.936440552127396</v>
      </c>
      <c r="E26" s="1852">
        <v>14.565419426603258</v>
      </c>
      <c r="F26" s="1852">
        <v>14.633265659615947</v>
      </c>
      <c r="G26" s="1852">
        <v>14.621841981497852</v>
      </c>
      <c r="H26" s="1852">
        <v>14.397386255063619</v>
      </c>
      <c r="I26" s="1852">
        <v>14.060519041764573</v>
      </c>
      <c r="J26" s="1852">
        <v>13.846777733196644</v>
      </c>
      <c r="K26" s="1852">
        <v>13.726332418597501</v>
      </c>
      <c r="L26" s="1852">
        <v>13.739246878480397</v>
      </c>
      <c r="M26" s="1852">
        <v>13.788558187446498</v>
      </c>
      <c r="N26" s="1852">
        <v>13.788558187446498</v>
      </c>
      <c r="O26" s="1852">
        <v>13.788558187446498</v>
      </c>
      <c r="P26" s="1852">
        <v>15.290755489447236</v>
      </c>
      <c r="Q26" s="1852">
        <v>17.283757273274936</v>
      </c>
      <c r="R26" s="1852">
        <v>18.573399632097864</v>
      </c>
      <c r="S26" s="1852">
        <v>16.126112683491879</v>
      </c>
      <c r="T26" s="1854">
        <v>-9.824218973597898E-2</v>
      </c>
      <c r="U26" s="1854">
        <v>-0.11531067882499058</v>
      </c>
      <c r="V26" s="1854">
        <v>-0.14495461751537364</v>
      </c>
    </row>
    <row r="27" spans="1:22">
      <c r="A27" s="1852"/>
      <c r="B27" s="1852" t="s">
        <v>371</v>
      </c>
      <c r="C27" s="1852">
        <v>22.489504544659852</v>
      </c>
      <c r="D27" s="1852">
        <v>22.319529380687175</v>
      </c>
      <c r="E27" s="1852">
        <v>22.262190652599891</v>
      </c>
      <c r="F27" s="1852">
        <v>22.299502206266638</v>
      </c>
      <c r="G27" s="1852">
        <v>22.539910754950963</v>
      </c>
      <c r="H27" s="1852">
        <v>22.193894082988496</v>
      </c>
      <c r="I27" s="1852">
        <v>22.225876557277413</v>
      </c>
      <c r="J27" s="1852">
        <v>22.321166849052155</v>
      </c>
      <c r="K27" s="1852">
        <v>22.24354707215597</v>
      </c>
      <c r="L27" s="1852">
        <v>22.231553473418249</v>
      </c>
      <c r="M27" s="1852">
        <v>22.213409545050762</v>
      </c>
      <c r="N27" s="1852">
        <v>22.732417996648984</v>
      </c>
      <c r="O27" s="1852">
        <v>22.34401839958058</v>
      </c>
      <c r="P27" s="1852">
        <v>23.338371138626034</v>
      </c>
      <c r="Q27" s="1852">
        <v>24.251808743126251</v>
      </c>
      <c r="R27" s="1852">
        <v>25.169169203402443</v>
      </c>
      <c r="S27" s="1852">
        <v>23.842508284116345</v>
      </c>
      <c r="T27" s="1854">
        <v>-4.2605918516727792E-2</v>
      </c>
      <c r="U27" s="1854">
        <v>-3.7664720770945181E-2</v>
      </c>
      <c r="V27" s="1854">
        <v>-6.2849506716289749E-2</v>
      </c>
    </row>
    <row r="28" spans="1:22">
      <c r="A28" s="1852"/>
      <c r="B28" s="1852" t="s">
        <v>271</v>
      </c>
      <c r="C28" s="1852">
        <v>24.02943772717882</v>
      </c>
      <c r="D28" s="1852">
        <v>23.910178041329285</v>
      </c>
      <c r="E28" s="1852">
        <v>23.964445513378166</v>
      </c>
      <c r="F28" s="1852">
        <v>23.870077534734055</v>
      </c>
      <c r="G28" s="1852">
        <v>23.823836874505968</v>
      </c>
      <c r="H28" s="1852">
        <v>23.82169346581852</v>
      </c>
      <c r="I28" s="1852">
        <v>23.781606395618375</v>
      </c>
      <c r="J28" s="1852">
        <v>23.827126742461942</v>
      </c>
      <c r="K28" s="1852">
        <v>23.83246432224243</v>
      </c>
      <c r="L28" s="1852">
        <v>23.826930289288228</v>
      </c>
      <c r="M28" s="1852">
        <v>23.802146374245684</v>
      </c>
      <c r="N28" s="1852">
        <v>23.830754440470002</v>
      </c>
      <c r="O28" s="1852">
        <v>23.862875322835947</v>
      </c>
      <c r="P28" s="1852">
        <v>24.999651636922202</v>
      </c>
      <c r="Q28" s="1852">
        <v>25.723114040792645</v>
      </c>
      <c r="R28" s="1852">
        <v>26.548958605118585</v>
      </c>
      <c r="S28" s="1852">
        <v>25.333390286053337</v>
      </c>
      <c r="T28" s="1854">
        <v>-4.5471686189712313E-2</v>
      </c>
      <c r="U28" s="1854">
        <v>-2.8124993059671866E-2</v>
      </c>
      <c r="V28" s="1854">
        <v>-5.804651278857631E-2</v>
      </c>
    </row>
    <row r="29" spans="1:22">
      <c r="A29" s="1852"/>
      <c r="B29" s="1852" t="s">
        <v>272</v>
      </c>
      <c r="C29" s="1852">
        <v>3.4036562168252811</v>
      </c>
      <c r="D29" s="1852">
        <v>3.3411688418434675</v>
      </c>
      <c r="E29" s="1852">
        <v>3.3164576748674484</v>
      </c>
      <c r="F29" s="1852">
        <v>3.3621205093939865</v>
      </c>
      <c r="G29" s="1852">
        <v>2.9134675193013697</v>
      </c>
      <c r="H29" s="1852">
        <v>3.3758923951128423</v>
      </c>
      <c r="I29" s="1852">
        <v>3.4053430949486958</v>
      </c>
      <c r="J29" s="1852">
        <v>3.4812814740791449</v>
      </c>
      <c r="K29" s="1852">
        <v>3.4977576857289603</v>
      </c>
      <c r="L29" s="1852">
        <v>3.3934501776778774</v>
      </c>
      <c r="M29" s="1852">
        <v>3.4334974752299505</v>
      </c>
      <c r="N29" s="1852">
        <v>4.0104278032754062</v>
      </c>
      <c r="O29" s="1852">
        <v>3.4012887758852104</v>
      </c>
      <c r="P29" s="1852">
        <v>3.8727151123720227</v>
      </c>
      <c r="Q29" s="1852">
        <v>5.5581675873509635</v>
      </c>
      <c r="R29" s="1852">
        <v>7.1398280430037842</v>
      </c>
      <c r="S29" s="1852">
        <v>5.1678564139236336</v>
      </c>
      <c r="T29" s="1854">
        <v>-0.12173018742865016</v>
      </c>
      <c r="U29" s="1854">
        <v>-0.30323887297220409</v>
      </c>
      <c r="V29" s="1854">
        <v>-0.34183760084332093</v>
      </c>
    </row>
    <row r="30" spans="1:22">
      <c r="A30" s="1852"/>
      <c r="B30" s="1852" t="s">
        <v>372</v>
      </c>
      <c r="C30" s="1852">
        <v>2.199018647285186</v>
      </c>
      <c r="D30" s="1852">
        <v>2.2339227784299354</v>
      </c>
      <c r="E30" s="1852">
        <v>2.0262433210025996</v>
      </c>
      <c r="F30" s="1852">
        <v>2.0518353910971086</v>
      </c>
      <c r="G30" s="1852">
        <v>1.8442578136720211</v>
      </c>
      <c r="H30" s="1852">
        <v>2.0169776432164475</v>
      </c>
      <c r="I30" s="1852">
        <v>1.9653473072829815</v>
      </c>
      <c r="J30" s="1852">
        <v>1.8406593684266845</v>
      </c>
      <c r="K30" s="1852">
        <v>1.8824014204827701</v>
      </c>
      <c r="L30" s="1852">
        <v>1.8214949196569399</v>
      </c>
      <c r="M30" s="1852">
        <v>1.8888047821066185</v>
      </c>
      <c r="N30" s="1852">
        <v>1.9871130179858481</v>
      </c>
      <c r="O30" s="1852">
        <v>1.9768334073063731</v>
      </c>
      <c r="P30" s="1852">
        <v>2.386080299307646</v>
      </c>
      <c r="Q30" s="1852">
        <v>3.1454556683277586</v>
      </c>
      <c r="R30" s="1852">
        <v>3.8958713039335224</v>
      </c>
      <c r="S30" s="1852">
        <v>2.6392016426780653</v>
      </c>
      <c r="T30" s="1854">
        <v>-0.17151429988337841</v>
      </c>
      <c r="U30" s="1854">
        <v>-0.24141982882366442</v>
      </c>
      <c r="V30" s="1854">
        <v>-0.25097295510151707</v>
      </c>
    </row>
    <row r="31" spans="1:22">
      <c r="A31" s="1852"/>
      <c r="B31" s="1852" t="s">
        <v>271</v>
      </c>
      <c r="C31" s="1852">
        <v>2.299496830221011</v>
      </c>
      <c r="D31" s="1852">
        <v>2.336420728878859</v>
      </c>
      <c r="E31" s="1852">
        <v>2.1190841068848165</v>
      </c>
      <c r="F31" s="1852">
        <v>2.1459803456166244</v>
      </c>
      <c r="G31" s="1852">
        <v>1.9291786756488269</v>
      </c>
      <c r="H31" s="1852">
        <v>2.1098413146162729</v>
      </c>
      <c r="I31" s="1852">
        <v>2.0558450508791091</v>
      </c>
      <c r="J31" s="1852">
        <v>1.925727264343122</v>
      </c>
      <c r="K31" s="1852">
        <v>1.9694559888562733</v>
      </c>
      <c r="L31" s="1852">
        <v>1.9056884638011651</v>
      </c>
      <c r="M31" s="1852">
        <v>1.9760382494813526</v>
      </c>
      <c r="N31" s="1852">
        <v>2.0784848941386986</v>
      </c>
      <c r="O31" s="1852">
        <v>2.0678150214688369</v>
      </c>
      <c r="P31" s="1852">
        <v>2.4758220667109438</v>
      </c>
      <c r="Q31" s="1852">
        <v>3.1782286126536219</v>
      </c>
      <c r="R31" s="1852">
        <v>3.908799314019352</v>
      </c>
      <c r="S31" s="1852">
        <v>2.6678079838745825</v>
      </c>
      <c r="T31" s="1854">
        <v>-0.16479659452431172</v>
      </c>
      <c r="U31" s="1854">
        <v>-0.22100567062613297</v>
      </c>
      <c r="V31" s="1854">
        <v>-0.2249011045893744</v>
      </c>
    </row>
    <row r="32" spans="1:22">
      <c r="A32" s="1852"/>
      <c r="B32" s="1852" t="s">
        <v>272</v>
      </c>
      <c r="C32" s="1852">
        <v>0.67401036409630966</v>
      </c>
      <c r="D32" s="1852">
        <v>0.68282386595617983</v>
      </c>
      <c r="E32" s="1852">
        <v>0.61991231856858842</v>
      </c>
      <c r="F32" s="1852">
        <v>0.62715958961275475</v>
      </c>
      <c r="G32" s="1852">
        <v>0.56238733727055601</v>
      </c>
      <c r="H32" s="1852">
        <v>0.61510162904542309</v>
      </c>
      <c r="I32" s="1852">
        <v>0.5993071160203276</v>
      </c>
      <c r="J32" s="1852">
        <v>0.55991748502158911</v>
      </c>
      <c r="K32" s="1852">
        <v>0.57236348092644784</v>
      </c>
      <c r="L32" s="1852">
        <v>0.5540380857863908</v>
      </c>
      <c r="M32" s="1852">
        <v>0.57482368869766542</v>
      </c>
      <c r="N32" s="1852">
        <v>0.6065085562988396</v>
      </c>
      <c r="O32" s="1852">
        <v>0.60300785298377801</v>
      </c>
      <c r="P32" s="1852">
        <v>0.82173257185827075</v>
      </c>
      <c r="Q32" s="1852">
        <v>2.1036346707495186</v>
      </c>
      <c r="R32" s="1852">
        <v>3.3440786859686153</v>
      </c>
      <c r="S32" s="1852">
        <v>1.6383145161255859</v>
      </c>
      <c r="T32" s="1854">
        <v>-0.26617506274561731</v>
      </c>
      <c r="U32" s="1854">
        <v>-0.60937486756410508</v>
      </c>
      <c r="V32" s="1854">
        <v>-0.63193401080897571</v>
      </c>
    </row>
    <row r="33" spans="1:22">
      <c r="A33" s="1852"/>
      <c r="B33" s="1852"/>
      <c r="C33" s="1852"/>
      <c r="D33" s="1852"/>
      <c r="E33" s="1852"/>
      <c r="F33" s="1852"/>
      <c r="G33" s="1852"/>
      <c r="H33" s="1852"/>
      <c r="I33" s="1852"/>
      <c r="J33" s="1852"/>
      <c r="K33" s="1852"/>
      <c r="L33" s="1852"/>
      <c r="M33" s="1852"/>
      <c r="N33" s="1852"/>
      <c r="O33" s="1852"/>
      <c r="P33" s="1852"/>
      <c r="Q33" s="1852"/>
      <c r="R33" s="1852"/>
      <c r="S33" s="1852"/>
      <c r="T33" s="1854">
        <v>0</v>
      </c>
      <c r="U33" s="1854"/>
      <c r="V33" s="1854"/>
    </row>
    <row r="34" spans="1:22">
      <c r="A34" s="1852"/>
      <c r="B34" s="1852"/>
      <c r="C34" s="1852"/>
      <c r="D34" s="1852"/>
      <c r="E34" s="1852"/>
      <c r="F34" s="1852"/>
      <c r="G34" s="1852"/>
      <c r="H34" s="1852"/>
      <c r="I34" s="1852"/>
      <c r="J34" s="1852"/>
      <c r="K34" s="1852"/>
      <c r="L34" s="1852"/>
      <c r="M34" s="1852"/>
      <c r="N34" s="1852"/>
      <c r="O34" s="1852"/>
      <c r="P34" s="1852"/>
      <c r="Q34" s="1852"/>
      <c r="R34" s="1852"/>
      <c r="S34" s="1852"/>
      <c r="T34" s="1854"/>
      <c r="U34" s="1854"/>
      <c r="V34" s="1854"/>
    </row>
    <row r="35" spans="1:22">
      <c r="A35" s="1852"/>
      <c r="B35" s="1852"/>
      <c r="C35" s="1852"/>
      <c r="D35" s="1852"/>
      <c r="E35" s="1852"/>
      <c r="F35" s="1852"/>
      <c r="G35" s="1852"/>
      <c r="H35" s="1852"/>
      <c r="I35" s="1852"/>
      <c r="J35" s="1852"/>
      <c r="K35" s="1852"/>
      <c r="L35" s="1852"/>
      <c r="M35" s="1852"/>
      <c r="N35" s="1852"/>
      <c r="O35" s="1852">
        <v>12</v>
      </c>
      <c r="P35" s="1852"/>
      <c r="Q35" s="1852"/>
      <c r="R35" s="1852"/>
      <c r="S35" s="1852"/>
      <c r="T35" s="1854"/>
      <c r="U35" s="1854"/>
      <c r="V35" s="185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T78"/>
  <sheetViews>
    <sheetView showGridLines="0" zoomScale="80" zoomScaleNormal="80" workbookViewId="0">
      <pane xSplit="3" ySplit="4" topLeftCell="D20" activePane="bottomRight" state="frozen"/>
      <selection pane="bottomRight" activeCell="AH26" sqref="AH26"/>
      <selection pane="bottomLeft" activeCell="AE51" sqref="AE51"/>
      <selection pane="topRight" activeCell="AE51" sqref="AE51"/>
    </sheetView>
  </sheetViews>
  <sheetFormatPr defaultColWidth="11.85546875" defaultRowHeight="12.75"/>
  <cols>
    <col min="1" max="1" width="11.85546875" style="1988"/>
    <col min="2" max="2" width="41.28515625" style="1988" bestFit="1" customWidth="1"/>
    <col min="3" max="3" width="0.140625" style="1988" customWidth="1"/>
    <col min="4" max="4" width="14.42578125" style="1988" hidden="1" customWidth="1"/>
    <col min="5" max="6" width="12.42578125" style="1988" hidden="1" customWidth="1"/>
    <col min="7" max="13" width="12.140625" style="1988" hidden="1" customWidth="1"/>
    <col min="14" max="16" width="13.28515625" style="1988" hidden="1" customWidth="1"/>
    <col min="17" max="17" width="14.42578125" style="1988" bestFit="1" customWidth="1"/>
    <col min="18" max="19" width="12.140625" style="1988" customWidth="1"/>
    <col min="20" max="29" width="13.28515625" style="1988" customWidth="1"/>
    <col min="30" max="30" width="14.42578125" style="1988" bestFit="1" customWidth="1"/>
    <col min="31" max="32" width="12" style="1988" customWidth="1"/>
    <col min="33" max="33" width="11.85546875" style="1988"/>
    <col min="34" max="34" width="22.5703125" style="1988" bestFit="1" customWidth="1"/>
    <col min="35" max="45" width="14.5703125" style="1988" customWidth="1"/>
    <col min="46" max="16384" width="11.85546875" style="1988"/>
  </cols>
  <sheetData>
    <row r="1" spans="1:34" ht="13.5" thickBot="1">
      <c r="A1" s="1986"/>
      <c r="B1" s="1986"/>
      <c r="C1" s="1986"/>
      <c r="D1" s="1986"/>
      <c r="E1" s="1823">
        <v>45292</v>
      </c>
      <c r="F1" s="1823">
        <v>45323</v>
      </c>
      <c r="G1" s="1823">
        <v>45352</v>
      </c>
      <c r="H1" s="1987">
        <v>45383</v>
      </c>
      <c r="I1" s="1987">
        <v>45413</v>
      </c>
      <c r="J1" s="1987">
        <v>45444</v>
      </c>
      <c r="K1" s="1987">
        <v>45474</v>
      </c>
      <c r="L1" s="1987">
        <v>45505</v>
      </c>
      <c r="M1" s="1987">
        <v>45536</v>
      </c>
      <c r="N1" s="1987">
        <v>45566</v>
      </c>
      <c r="O1" s="1987">
        <v>45597</v>
      </c>
      <c r="P1" s="1987">
        <v>45627</v>
      </c>
      <c r="Q1" s="1986"/>
      <c r="R1" s="1823">
        <v>45658</v>
      </c>
      <c r="S1" s="1823">
        <v>45689</v>
      </c>
      <c r="T1" s="1823">
        <v>45717</v>
      </c>
      <c r="U1" s="1823">
        <v>45748</v>
      </c>
      <c r="V1" s="1823">
        <v>45778</v>
      </c>
      <c r="W1" s="1823">
        <v>45809</v>
      </c>
      <c r="X1" s="1823">
        <v>45839</v>
      </c>
      <c r="Y1" s="1823">
        <v>45870</v>
      </c>
      <c r="Z1" s="1823">
        <v>45901</v>
      </c>
      <c r="AA1" s="1823">
        <v>45931</v>
      </c>
      <c r="AB1" s="1823">
        <v>45962</v>
      </c>
      <c r="AC1" s="1823">
        <v>45992</v>
      </c>
    </row>
    <row r="2" spans="1:34">
      <c r="A2" s="1986"/>
      <c r="B2" s="1986"/>
      <c r="C2" s="1986"/>
      <c r="D2" s="1989" t="s">
        <v>527</v>
      </c>
      <c r="E2" s="1990" t="s">
        <v>527</v>
      </c>
      <c r="F2" s="1824" t="s">
        <v>527</v>
      </c>
      <c r="G2" s="1824" t="s">
        <v>527</v>
      </c>
      <c r="H2" s="1824" t="s">
        <v>527</v>
      </c>
      <c r="I2" s="1824" t="s">
        <v>527</v>
      </c>
      <c r="J2" s="1824" t="s">
        <v>527</v>
      </c>
      <c r="K2" s="1824" t="s">
        <v>527</v>
      </c>
      <c r="L2" s="1824" t="s">
        <v>527</v>
      </c>
      <c r="M2" s="1824" t="s">
        <v>527</v>
      </c>
      <c r="N2" s="1824" t="s">
        <v>527</v>
      </c>
      <c r="O2" s="1824" t="s">
        <v>527</v>
      </c>
      <c r="P2" s="1824" t="s">
        <v>527</v>
      </c>
      <c r="Q2" s="1989" t="s">
        <v>527</v>
      </c>
      <c r="R2" s="1990" t="s">
        <v>527</v>
      </c>
      <c r="S2" s="1824" t="s">
        <v>527</v>
      </c>
      <c r="T2" s="1824" t="s">
        <v>527</v>
      </c>
      <c r="U2" s="1824" t="s">
        <v>527</v>
      </c>
      <c r="V2" s="1824" t="s">
        <v>527</v>
      </c>
      <c r="W2" s="1824" t="s">
        <v>527</v>
      </c>
      <c r="X2" s="1824" t="s">
        <v>527</v>
      </c>
      <c r="Y2" s="1824" t="s">
        <v>527</v>
      </c>
      <c r="Z2" s="1824" t="s">
        <v>527</v>
      </c>
      <c r="AA2" s="1824" t="s">
        <v>527</v>
      </c>
      <c r="AB2" s="1824" t="s">
        <v>527</v>
      </c>
      <c r="AC2" s="1824" t="s">
        <v>527</v>
      </c>
      <c r="AD2" s="1989" t="s">
        <v>527</v>
      </c>
      <c r="AE2" s="1991" t="s">
        <v>528</v>
      </c>
      <c r="AF2" s="1991" t="s">
        <v>528</v>
      </c>
    </row>
    <row r="3" spans="1:34" ht="13.5" thickBot="1">
      <c r="A3" s="1986"/>
      <c r="B3" s="1992" t="s">
        <v>518</v>
      </c>
      <c r="C3" s="1993"/>
      <c r="D3" s="1994">
        <v>2023</v>
      </c>
      <c r="E3" s="1995">
        <v>2024</v>
      </c>
      <c r="F3" s="1995">
        <v>2024</v>
      </c>
      <c r="G3" s="1995">
        <v>2024</v>
      </c>
      <c r="H3" s="1995">
        <v>2024</v>
      </c>
      <c r="I3" s="1995">
        <v>2024</v>
      </c>
      <c r="J3" s="1995">
        <v>2024</v>
      </c>
      <c r="K3" s="1995">
        <v>2024</v>
      </c>
      <c r="L3" s="1995">
        <v>2024</v>
      </c>
      <c r="M3" s="1995">
        <v>2024</v>
      </c>
      <c r="N3" s="1995">
        <v>2024</v>
      </c>
      <c r="O3" s="1995">
        <v>2024</v>
      </c>
      <c r="P3" s="1995">
        <v>2024</v>
      </c>
      <c r="Q3" s="1994">
        <v>2024</v>
      </c>
      <c r="R3" s="1995">
        <v>2025</v>
      </c>
      <c r="S3" s="1995">
        <v>2025</v>
      </c>
      <c r="T3" s="1995">
        <v>2025</v>
      </c>
      <c r="U3" s="1995">
        <v>2025</v>
      </c>
      <c r="V3" s="1995">
        <v>2025</v>
      </c>
      <c r="W3" s="1995">
        <v>2025</v>
      </c>
      <c r="X3" s="1995">
        <v>2025</v>
      </c>
      <c r="Y3" s="1995">
        <v>2025</v>
      </c>
      <c r="Z3" s="1995">
        <v>2025</v>
      </c>
      <c r="AA3" s="1995">
        <v>2025</v>
      </c>
      <c r="AB3" s="1995">
        <v>2025</v>
      </c>
      <c r="AC3" s="1995">
        <v>2025</v>
      </c>
      <c r="AD3" s="1994">
        <v>2025</v>
      </c>
      <c r="AE3" s="1996" t="s">
        <v>529</v>
      </c>
      <c r="AF3" s="1996" t="s">
        <v>530</v>
      </c>
    </row>
    <row r="4" spans="1:34" ht="13.5" thickBot="1">
      <c r="A4" s="1986"/>
      <c r="B4" s="1986"/>
      <c r="C4" s="1986"/>
      <c r="D4" s="1997"/>
      <c r="E4" s="1997"/>
      <c r="F4" s="1825"/>
      <c r="G4" s="1825"/>
      <c r="H4" s="1825"/>
      <c r="I4" s="1825"/>
      <c r="J4" s="1825"/>
      <c r="K4" s="1826"/>
      <c r="L4" s="1825"/>
      <c r="M4" s="1825"/>
      <c r="N4" s="1825"/>
      <c r="O4" s="1825"/>
      <c r="P4" s="1825"/>
      <c r="Q4" s="1997"/>
      <c r="R4" s="1997"/>
      <c r="S4" s="1825"/>
      <c r="T4" s="1825"/>
      <c r="U4" s="1825"/>
      <c r="V4" s="1825"/>
      <c r="W4" s="1825"/>
      <c r="X4" s="1826"/>
      <c r="Y4" s="1825"/>
      <c r="Z4" s="1825"/>
      <c r="AA4" s="1825"/>
      <c r="AB4" s="1825"/>
      <c r="AC4" s="1825"/>
      <c r="AD4" s="1997"/>
      <c r="AE4" s="1998"/>
      <c r="AF4" s="1998"/>
    </row>
    <row r="5" spans="1:34" ht="13.5" thickBot="1">
      <c r="A5" s="2201" t="s">
        <v>531</v>
      </c>
      <c r="B5" s="2202"/>
      <c r="C5" s="1986"/>
      <c r="D5" s="1999">
        <v>12618452</v>
      </c>
      <c r="E5" s="2000">
        <v>12843446</v>
      </c>
      <c r="F5" s="1827">
        <v>13082146</v>
      </c>
      <c r="G5" s="1827">
        <v>13452084</v>
      </c>
      <c r="H5" s="1827">
        <v>13850369</v>
      </c>
      <c r="I5" s="1827">
        <v>14268600</v>
      </c>
      <c r="J5" s="1827">
        <v>14628848</v>
      </c>
      <c r="K5" s="1827">
        <v>14894843</v>
      </c>
      <c r="L5" s="1827">
        <v>15114858</v>
      </c>
      <c r="M5" s="1827">
        <v>15329955</v>
      </c>
      <c r="N5" s="1827">
        <v>15552221</v>
      </c>
      <c r="O5" s="2001">
        <v>15767318</v>
      </c>
      <c r="P5" s="1827">
        <v>15989584</v>
      </c>
      <c r="Q5" s="1999">
        <f>P5</f>
        <v>15989584</v>
      </c>
      <c r="R5" s="2000">
        <v>16938163</v>
      </c>
      <c r="S5" s="2000">
        <v>17138163</v>
      </c>
      <c r="T5" s="2000">
        <v>17338163</v>
      </c>
      <c r="U5" s="2000">
        <v>17538163</v>
      </c>
      <c r="V5" s="2000">
        <v>17738163</v>
      </c>
      <c r="W5" s="2000">
        <v>17938163</v>
      </c>
      <c r="X5" s="2000">
        <v>18138163</v>
      </c>
      <c r="Y5" s="2000">
        <v>18338163</v>
      </c>
      <c r="Z5" s="2000">
        <v>18538163</v>
      </c>
      <c r="AA5" s="2000">
        <v>18738163</v>
      </c>
      <c r="AB5" s="2000">
        <v>18938163</v>
      </c>
      <c r="AC5" s="2000">
        <v>19138163</v>
      </c>
      <c r="AD5" s="1999">
        <f>AC5</f>
        <v>19138163</v>
      </c>
      <c r="AE5" s="2002">
        <f>Q5/D5-1</f>
        <v>0.26715891933495484</v>
      </c>
      <c r="AF5" s="2002">
        <f>AD5/Q5-1</f>
        <v>0.19691437876057316</v>
      </c>
    </row>
    <row r="6" spans="1:34" ht="13.5" thickBot="1">
      <c r="A6" s="2003"/>
      <c r="B6" s="2003"/>
      <c r="C6" s="2004"/>
      <c r="D6" s="2005"/>
      <c r="E6" s="2005"/>
      <c r="F6" s="1828"/>
      <c r="G6" s="1828"/>
      <c r="H6" s="1828"/>
      <c r="I6" s="1828"/>
      <c r="J6" s="1828"/>
      <c r="K6" s="1828"/>
      <c r="L6" s="1828"/>
      <c r="M6" s="1828"/>
      <c r="N6" s="1828"/>
      <c r="O6" s="2006"/>
      <c r="P6" s="1828"/>
      <c r="Q6" s="2005"/>
      <c r="R6" s="2005"/>
      <c r="S6" s="1828"/>
      <c r="T6" s="1828"/>
      <c r="U6" s="1828"/>
      <c r="V6" s="1828"/>
      <c r="W6" s="1828"/>
      <c r="X6" s="1828"/>
      <c r="Y6" s="1828"/>
      <c r="Z6" s="1828"/>
      <c r="AA6" s="1828"/>
      <c r="AB6" s="2006"/>
      <c r="AC6" s="1828"/>
      <c r="AD6" s="2005"/>
      <c r="AE6" s="2007"/>
      <c r="AF6" s="2007"/>
    </row>
    <row r="7" spans="1:34" ht="13.5" thickBot="1">
      <c r="A7" s="2201" t="s">
        <v>532</v>
      </c>
      <c r="B7" s="2202"/>
      <c r="C7" s="1986"/>
      <c r="D7" s="1999">
        <v>2463953</v>
      </c>
      <c r="E7" s="2000">
        <v>2465010</v>
      </c>
      <c r="F7" s="1827">
        <v>2524006</v>
      </c>
      <c r="G7" s="1827">
        <v>2638484</v>
      </c>
      <c r="H7" s="1827">
        <v>2792190</v>
      </c>
      <c r="I7" s="1827">
        <v>2938240</v>
      </c>
      <c r="J7" s="1827">
        <v>2889711</v>
      </c>
      <c r="K7" s="1827">
        <v>2765865</v>
      </c>
      <c r="L7" s="1827">
        <v>2588334</v>
      </c>
      <c r="M7" s="1827">
        <v>2558282</v>
      </c>
      <c r="N7" s="1827">
        <v>2593314</v>
      </c>
      <c r="O7" s="2001">
        <v>2631763</v>
      </c>
      <c r="P7" s="1827">
        <v>2691432</v>
      </c>
      <c r="Q7" s="1999">
        <f>P7</f>
        <v>2691432</v>
      </c>
      <c r="R7" s="2000">
        <v>2901432</v>
      </c>
      <c r="S7" s="2000">
        <v>2911432</v>
      </c>
      <c r="T7" s="2000">
        <v>2926432</v>
      </c>
      <c r="U7" s="2000">
        <v>2946432</v>
      </c>
      <c r="V7" s="2000">
        <v>2966432</v>
      </c>
      <c r="W7" s="2000">
        <v>2986432</v>
      </c>
      <c r="X7" s="2000">
        <v>3006432</v>
      </c>
      <c r="Y7" s="2000">
        <v>3031432</v>
      </c>
      <c r="Z7" s="2000">
        <v>3056432</v>
      </c>
      <c r="AA7" s="2000">
        <v>3081432</v>
      </c>
      <c r="AB7" s="2000">
        <v>3106432</v>
      </c>
      <c r="AC7" s="2000">
        <v>3131432</v>
      </c>
      <c r="AD7" s="1999">
        <f>AC7</f>
        <v>3131432</v>
      </c>
      <c r="AE7" s="2002">
        <f>Q7/D7-1</f>
        <v>9.2322783754397841E-2</v>
      </c>
      <c r="AF7" s="2002">
        <f>AD7/Q7-1</f>
        <v>0.16348174503387036</v>
      </c>
      <c r="AH7" s="2008"/>
    </row>
    <row r="8" spans="1:34" ht="13.5" thickBot="1">
      <c r="A8" s="2003"/>
      <c r="B8" s="2003"/>
      <c r="C8" s="2004"/>
      <c r="D8" s="2005"/>
      <c r="E8" s="2005"/>
      <c r="F8" s="1828"/>
      <c r="G8" s="1828"/>
      <c r="H8" s="1828"/>
      <c r="I8" s="1828"/>
      <c r="J8" s="1828"/>
      <c r="K8" s="1828"/>
      <c r="L8" s="1828"/>
      <c r="M8" s="1828"/>
      <c r="N8" s="1828"/>
      <c r="O8" s="2006"/>
      <c r="P8" s="1828"/>
      <c r="Q8" s="2005">
        <f>Q7*60%</f>
        <v>1614859.2</v>
      </c>
      <c r="R8" s="2005"/>
      <c r="S8" s="2005"/>
      <c r="T8" s="2005"/>
      <c r="U8" s="2005"/>
      <c r="V8" s="2005"/>
      <c r="W8" s="2005"/>
      <c r="X8" s="2005"/>
      <c r="Y8" s="2005"/>
      <c r="Z8" s="2005"/>
      <c r="AA8" s="2005"/>
      <c r="AB8" s="2005"/>
      <c r="AC8" s="2005"/>
      <c r="AD8" s="2005"/>
      <c r="AE8" s="2007"/>
      <c r="AF8" s="2007"/>
    </row>
    <row r="9" spans="1:34" ht="13.5" thickBot="1">
      <c r="A9" s="2201" t="s">
        <v>533</v>
      </c>
      <c r="B9" s="2202"/>
      <c r="C9" s="1986"/>
      <c r="D9" s="1999">
        <v>126472</v>
      </c>
      <c r="E9" s="2009">
        <v>133157</v>
      </c>
      <c r="F9" s="1827">
        <v>139401</v>
      </c>
      <c r="G9" s="1827">
        <v>142852</v>
      </c>
      <c r="H9" s="1827">
        <v>145609</v>
      </c>
      <c r="I9" s="1827">
        <v>152097</v>
      </c>
      <c r="J9" s="1827">
        <v>160423</v>
      </c>
      <c r="K9" s="1827">
        <v>164431</v>
      </c>
      <c r="L9" s="1827">
        <v>170316</v>
      </c>
      <c r="M9" s="1827">
        <v>166431</v>
      </c>
      <c r="N9" s="1827">
        <v>167431</v>
      </c>
      <c r="O9" s="2001">
        <v>168431</v>
      </c>
      <c r="P9" s="1827">
        <v>169431</v>
      </c>
      <c r="Q9" s="1999">
        <f>P9</f>
        <v>169431</v>
      </c>
      <c r="R9" s="2009">
        <v>175963</v>
      </c>
      <c r="S9" s="2009">
        <v>178963</v>
      </c>
      <c r="T9" s="2009">
        <v>181963</v>
      </c>
      <c r="U9" s="2009">
        <v>184963</v>
      </c>
      <c r="V9" s="2009">
        <v>187963</v>
      </c>
      <c r="W9" s="2009">
        <v>190963</v>
      </c>
      <c r="X9" s="2009">
        <v>193963</v>
      </c>
      <c r="Y9" s="2009">
        <v>196963</v>
      </c>
      <c r="Z9" s="2009">
        <v>199963</v>
      </c>
      <c r="AA9" s="2009">
        <v>202963</v>
      </c>
      <c r="AB9" s="2009">
        <v>205963</v>
      </c>
      <c r="AC9" s="2009">
        <v>208963</v>
      </c>
      <c r="AD9" s="1999">
        <f>AC9</f>
        <v>208963</v>
      </c>
      <c r="AE9" s="2002">
        <f>Q9/D9-1</f>
        <v>0.33967202226579807</v>
      </c>
      <c r="AF9" s="2002">
        <f>AD9/Q9-1</f>
        <v>0.23332211932881242</v>
      </c>
    </row>
    <row r="10" spans="1:34" ht="13.5" thickBot="1">
      <c r="A10" s="2003"/>
      <c r="B10" s="2003"/>
      <c r="C10" s="2004"/>
      <c r="D10" s="2005"/>
      <c r="E10" s="2005"/>
      <c r="F10" s="1828"/>
      <c r="G10" s="1828"/>
      <c r="H10" s="1828"/>
      <c r="I10" s="1828"/>
      <c r="J10" s="1828"/>
      <c r="K10" s="1828"/>
      <c r="L10" s="1828"/>
      <c r="M10" s="1828"/>
      <c r="N10" s="1828"/>
      <c r="O10" s="2006"/>
      <c r="P10" s="1828"/>
      <c r="Q10" s="2005"/>
      <c r="R10" s="2005"/>
      <c r="S10" s="2005"/>
      <c r="T10" s="2005"/>
      <c r="U10" s="2005"/>
      <c r="V10" s="2005"/>
      <c r="W10" s="2005"/>
      <c r="X10" s="2005"/>
      <c r="Y10" s="2005"/>
      <c r="Z10" s="2005"/>
      <c r="AA10" s="2005"/>
      <c r="AB10" s="2005"/>
      <c r="AC10" s="2005"/>
      <c r="AD10" s="2005"/>
      <c r="AE10" s="2007"/>
      <c r="AF10" s="2007"/>
    </row>
    <row r="11" spans="1:34" ht="13.5" thickBot="1">
      <c r="A11" s="2201" t="s">
        <v>534</v>
      </c>
      <c r="B11" s="2202"/>
      <c r="C11" s="1986"/>
      <c r="D11" s="1999">
        <v>40812</v>
      </c>
      <c r="E11" s="2009">
        <v>43313</v>
      </c>
      <c r="F11" s="1827">
        <v>50029</v>
      </c>
      <c r="G11" s="1827">
        <v>53154</v>
      </c>
      <c r="H11" s="1827">
        <v>72604</v>
      </c>
      <c r="I11" s="1827">
        <v>82941</v>
      </c>
      <c r="J11" s="1827">
        <v>93216</v>
      </c>
      <c r="K11" s="1827">
        <v>89855</v>
      </c>
      <c r="L11" s="1827">
        <v>95173</v>
      </c>
      <c r="M11" s="1827">
        <v>90855</v>
      </c>
      <c r="N11" s="1827">
        <v>91355</v>
      </c>
      <c r="O11" s="2001">
        <v>91855</v>
      </c>
      <c r="P11" s="1827">
        <v>92355</v>
      </c>
      <c r="Q11" s="1999">
        <f>P11</f>
        <v>92355</v>
      </c>
      <c r="R11" s="2009">
        <v>84659.358882637098</v>
      </c>
      <c r="S11" s="2009">
        <v>86211.358882637098</v>
      </c>
      <c r="T11" s="2009">
        <v>87763.358882637098</v>
      </c>
      <c r="U11" s="2009">
        <v>89315.358882637098</v>
      </c>
      <c r="V11" s="2009">
        <v>90867.358882637098</v>
      </c>
      <c r="W11" s="2009">
        <v>92419.358882637098</v>
      </c>
      <c r="X11" s="2009">
        <v>93971.358882637098</v>
      </c>
      <c r="Y11" s="2009">
        <v>95523.358882637098</v>
      </c>
      <c r="Z11" s="2009">
        <v>97075.358882637098</v>
      </c>
      <c r="AA11" s="2009">
        <v>98627.358882637098</v>
      </c>
      <c r="AB11" s="2009">
        <v>100179.3588826371</v>
      </c>
      <c r="AC11" s="2009">
        <v>101731.35888263708</v>
      </c>
      <c r="AD11" s="1999">
        <f>AC11</f>
        <v>101731.35888263708</v>
      </c>
      <c r="AE11" s="2002">
        <f>Q11/D11-1</f>
        <v>1.2629373713613643</v>
      </c>
      <c r="AF11" s="2002">
        <f>AD11/Q11-1</f>
        <v>0.10152518956891443</v>
      </c>
    </row>
    <row r="12" spans="1:34" ht="13.5" thickBot="1">
      <c r="A12" s="2010"/>
      <c r="B12" s="2010"/>
      <c r="C12" s="1986"/>
      <c r="D12" s="2011"/>
      <c r="E12" s="2011"/>
      <c r="F12" s="1829"/>
      <c r="G12" s="1829"/>
      <c r="H12" s="1829"/>
      <c r="I12" s="1829"/>
      <c r="J12" s="1829"/>
      <c r="K12" s="1829"/>
      <c r="L12" s="1829"/>
      <c r="M12" s="1829"/>
      <c r="N12" s="1829"/>
      <c r="O12" s="2012"/>
      <c r="P12" s="1829"/>
      <c r="Q12" s="2011"/>
      <c r="R12" s="2005"/>
      <c r="S12" s="2005"/>
      <c r="T12" s="2005"/>
      <c r="U12" s="2005"/>
      <c r="V12" s="2005"/>
      <c r="W12" s="2005"/>
      <c r="X12" s="2005"/>
      <c r="Y12" s="2005"/>
      <c r="Z12" s="2005"/>
      <c r="AA12" s="2005"/>
      <c r="AB12" s="2005"/>
      <c r="AC12" s="2005"/>
      <c r="AD12" s="2011"/>
      <c r="AE12" s="2013"/>
      <c r="AF12" s="2013"/>
    </row>
    <row r="13" spans="1:34" ht="13.5" thickBot="1">
      <c r="A13" s="2203" t="s">
        <v>535</v>
      </c>
      <c r="B13" s="2204"/>
      <c r="C13" s="1986"/>
      <c r="D13" s="2000">
        <f t="shared" ref="D13:AC13" si="0">SUM(D14:D24)</f>
        <v>983659413529.46436</v>
      </c>
      <c r="E13" s="2000">
        <f t="shared" si="0"/>
        <v>77336229697</v>
      </c>
      <c r="F13" s="2000">
        <f t="shared" si="0"/>
        <v>81106147821</v>
      </c>
      <c r="G13" s="2000">
        <f t="shared" si="0"/>
        <v>88603167393</v>
      </c>
      <c r="H13" s="1827">
        <f t="shared" si="0"/>
        <v>88374732986.589996</v>
      </c>
      <c r="I13" s="1827">
        <f t="shared" si="0"/>
        <v>93040789335</v>
      </c>
      <c r="J13" s="1827">
        <f t="shared" si="0"/>
        <v>91707504658</v>
      </c>
      <c r="K13" s="1827">
        <f t="shared" si="0"/>
        <v>96207996293</v>
      </c>
      <c r="L13" s="1827">
        <f t="shared" si="0"/>
        <v>93867167373.097778</v>
      </c>
      <c r="M13" s="1827">
        <f t="shared" si="0"/>
        <v>94006356571.466522</v>
      </c>
      <c r="N13" s="1827">
        <f t="shared" si="0"/>
        <v>103389879352.46336</v>
      </c>
      <c r="O13" s="1827">
        <f t="shared" si="0"/>
        <v>94344161050.983612</v>
      </c>
      <c r="P13" s="1827">
        <f t="shared" si="0"/>
        <v>111364683215.69749</v>
      </c>
      <c r="Q13" s="2000">
        <f t="shared" si="0"/>
        <v>1113348815747.2986</v>
      </c>
      <c r="R13" s="2000">
        <f t="shared" si="0"/>
        <v>91982687747.262329</v>
      </c>
      <c r="S13" s="2000">
        <f t="shared" si="0"/>
        <v>93247411708.101242</v>
      </c>
      <c r="T13" s="2000">
        <f t="shared" si="0"/>
        <v>101620955212.01608</v>
      </c>
      <c r="U13" s="2000">
        <f t="shared" si="0"/>
        <v>105836281796.79416</v>
      </c>
      <c r="V13" s="2000">
        <f t="shared" si="0"/>
        <v>109843761854.61684</v>
      </c>
      <c r="W13" s="2000">
        <f t="shared" si="0"/>
        <v>109566990565.44331</v>
      </c>
      <c r="X13" s="2000">
        <f t="shared" si="0"/>
        <v>121435170481.3912</v>
      </c>
      <c r="Y13" s="2000">
        <f t="shared" si="0"/>
        <v>119624695502.83975</v>
      </c>
      <c r="Z13" s="2000">
        <f t="shared" si="0"/>
        <v>115245679493.30389</v>
      </c>
      <c r="AA13" s="2000">
        <f t="shared" si="0"/>
        <v>123577593159.82527</v>
      </c>
      <c r="AB13" s="2000">
        <f t="shared" si="0"/>
        <v>115659980178.0311</v>
      </c>
      <c r="AC13" s="2000">
        <f t="shared" si="0"/>
        <v>133865536389.49033</v>
      </c>
      <c r="AD13" s="2000">
        <f>SUM(AD14:AD24)</f>
        <v>1341506744089.1155</v>
      </c>
      <c r="AE13" s="2002">
        <f t="shared" ref="AE13:AE24" si="1">Q13/D13-1</f>
        <v>0.13184380735248213</v>
      </c>
      <c r="AF13" s="2002">
        <f t="shared" ref="AF13:AF25" si="2">AD13/Q13-1</f>
        <v>0.20492942114342982</v>
      </c>
    </row>
    <row r="14" spans="1:34">
      <c r="A14" s="2014"/>
      <c r="B14" s="2015" t="s">
        <v>536</v>
      </c>
      <c r="C14" s="1986"/>
      <c r="D14" s="2016">
        <v>331235491225</v>
      </c>
      <c r="E14" s="2017">
        <v>24594986922</v>
      </c>
      <c r="F14" s="1830">
        <v>24852567874</v>
      </c>
      <c r="G14" s="1830">
        <v>27513807378</v>
      </c>
      <c r="H14" s="1830">
        <v>26578864802</v>
      </c>
      <c r="I14" s="1830">
        <v>26972234925</v>
      </c>
      <c r="J14" s="1830">
        <v>26483086774</v>
      </c>
      <c r="K14" s="1830">
        <v>28623678466</v>
      </c>
      <c r="L14" s="1830">
        <v>27927238077.499111</v>
      </c>
      <c r="M14" s="1830">
        <v>27968649467.12915</v>
      </c>
      <c r="N14" s="1830">
        <v>30760423012.941063</v>
      </c>
      <c r="O14" s="2018">
        <v>28069152618.397877</v>
      </c>
      <c r="P14" s="1830">
        <v>33133076331.010853</v>
      </c>
      <c r="Q14" s="2016">
        <f t="shared" ref="Q14:Q24" si="3">SUM(E14:P14)</f>
        <v>333477766647.97809</v>
      </c>
      <c r="R14" s="2017">
        <v>26354569726.558853</v>
      </c>
      <c r="S14" s="2017">
        <v>26716934173.903141</v>
      </c>
      <c r="T14" s="2017">
        <v>29116093641.156979</v>
      </c>
      <c r="U14" s="2017">
        <v>30323854809.258499</v>
      </c>
      <c r="V14" s="2017">
        <v>31472064490.865952</v>
      </c>
      <c r="W14" s="2017">
        <v>31392764913.766453</v>
      </c>
      <c r="X14" s="2017">
        <v>34793195829.436264</v>
      </c>
      <c r="Y14" s="2017">
        <v>34274464639.589691</v>
      </c>
      <c r="Z14" s="2017">
        <v>33019803729.113461</v>
      </c>
      <c r="AA14" s="2017">
        <v>35407035555.64315</v>
      </c>
      <c r="AB14" s="2017">
        <v>33138507765.175179</v>
      </c>
      <c r="AC14" s="2017">
        <v>38354702381.101357</v>
      </c>
      <c r="AD14" s="2016">
        <f t="shared" ref="AD14:AD24" si="4">SUM(R14:AC14)</f>
        <v>384363991655.56891</v>
      </c>
      <c r="AE14" s="2019">
        <f t="shared" si="1"/>
        <v>6.7694298539251463E-3</v>
      </c>
      <c r="AF14" s="2019">
        <f t="shared" si="2"/>
        <v>0.15259255667651983</v>
      </c>
    </row>
    <row r="15" spans="1:34">
      <c r="A15" s="2014"/>
      <c r="B15" s="2015" t="s">
        <v>537</v>
      </c>
      <c r="C15" s="1986"/>
      <c r="D15" s="2016">
        <v>323246371106.75</v>
      </c>
      <c r="E15" s="2017">
        <v>23256138789</v>
      </c>
      <c r="F15" s="1830">
        <v>23745109551</v>
      </c>
      <c r="G15" s="1830">
        <v>26343968545</v>
      </c>
      <c r="H15" s="1830">
        <v>26279599758</v>
      </c>
      <c r="I15" s="1830">
        <v>28530895069</v>
      </c>
      <c r="J15" s="1830">
        <v>28221782991</v>
      </c>
      <c r="K15" s="1830">
        <v>29889123538</v>
      </c>
      <c r="L15" s="1830">
        <v>29161893708.560658</v>
      </c>
      <c r="M15" s="1830">
        <v>29205135884.509586</v>
      </c>
      <c r="N15" s="1830">
        <v>32120332982.604763</v>
      </c>
      <c r="O15" s="2018">
        <v>29310082252.873718</v>
      </c>
      <c r="P15" s="1830">
        <v>34597880661.211838</v>
      </c>
      <c r="Q15" s="2016">
        <f t="shared" si="3"/>
        <v>340661943730.76056</v>
      </c>
      <c r="R15" s="2017">
        <v>27064147914.837826</v>
      </c>
      <c r="S15" s="2017">
        <v>27436268769.162426</v>
      </c>
      <c r="T15" s="2017">
        <v>29900023911.69495</v>
      </c>
      <c r="U15" s="2017">
        <v>31140303196.784412</v>
      </c>
      <c r="V15" s="2017">
        <v>32319427613.638649</v>
      </c>
      <c r="W15" s="2017">
        <v>32237992951.397049</v>
      </c>
      <c r="X15" s="2017">
        <v>35729978069.37574</v>
      </c>
      <c r="Y15" s="2017">
        <v>35197280408.373909</v>
      </c>
      <c r="Z15" s="2017">
        <v>33908838638.44912</v>
      </c>
      <c r="AA15" s="2017">
        <v>36360344996.949776</v>
      </c>
      <c r="AB15" s="2017">
        <v>34030738696.897995</v>
      </c>
      <c r="AC15" s="2017">
        <v>39387375671.15831</v>
      </c>
      <c r="AD15" s="2016">
        <f t="shared" si="4"/>
        <v>394712720838.72015</v>
      </c>
      <c r="AE15" s="2019">
        <f t="shared" si="1"/>
        <v>5.3877086274416897E-2</v>
      </c>
      <c r="AF15" s="2019">
        <f t="shared" si="2"/>
        <v>0.15866397201877702</v>
      </c>
    </row>
    <row r="16" spans="1:34">
      <c r="A16" s="2014"/>
      <c r="B16" s="2015" t="s">
        <v>538</v>
      </c>
      <c r="C16" s="1986"/>
      <c r="D16" s="2016">
        <v>60039747601.428574</v>
      </c>
      <c r="E16" s="2017">
        <v>3282959888</v>
      </c>
      <c r="F16" s="1830">
        <v>5645046585</v>
      </c>
      <c r="G16" s="1830">
        <v>6022121166</v>
      </c>
      <c r="H16" s="1830">
        <v>7213892371</v>
      </c>
      <c r="I16" s="1830">
        <v>7514356003</v>
      </c>
      <c r="J16" s="1830">
        <v>7035204202</v>
      </c>
      <c r="K16" s="1830">
        <v>6938048187</v>
      </c>
      <c r="L16" s="1830">
        <v>6769239101.8737936</v>
      </c>
      <c r="M16" s="1830">
        <v>6779276743.1603622</v>
      </c>
      <c r="N16" s="1830">
        <v>7455970320.8583698</v>
      </c>
      <c r="O16" s="2018">
        <v>6803637543.162921</v>
      </c>
      <c r="P16" s="1830">
        <v>8031074008.9244289</v>
      </c>
      <c r="Q16" s="2016">
        <f t="shared" si="3"/>
        <v>79490826119.979874</v>
      </c>
      <c r="R16" s="2017">
        <v>6470143289.2174883</v>
      </c>
      <c r="S16" s="2017">
        <v>6559105086.7942076</v>
      </c>
      <c r="T16" s="2017">
        <v>7148107513.6170511</v>
      </c>
      <c r="U16" s="2017">
        <v>7444617299.1247454</v>
      </c>
      <c r="V16" s="2017">
        <v>7726506976.8219051</v>
      </c>
      <c r="W16" s="2017">
        <v>7707038640.5169849</v>
      </c>
      <c r="X16" s="2017">
        <v>8541856871.1973715</v>
      </c>
      <c r="Y16" s="2017">
        <v>8414506466.2498999</v>
      </c>
      <c r="Z16" s="2017">
        <v>8106482622.4008951</v>
      </c>
      <c r="AA16" s="2017">
        <v>8692556769.7872581</v>
      </c>
      <c r="AB16" s="2017">
        <v>8135624897.5469656</v>
      </c>
      <c r="AC16" s="2017">
        <v>9416219759.8290844</v>
      </c>
      <c r="AD16" s="2016">
        <f t="shared" si="4"/>
        <v>94362766193.103851</v>
      </c>
      <c r="AE16" s="2019">
        <f t="shared" si="1"/>
        <v>0.32397002478552195</v>
      </c>
      <c r="AF16" s="2019">
        <f t="shared" si="2"/>
        <v>0.18709001779245504</v>
      </c>
    </row>
    <row r="17" spans="1:34">
      <c r="A17" s="2014"/>
      <c r="B17" s="2015" t="s">
        <v>539</v>
      </c>
      <c r="C17" s="1986"/>
      <c r="D17" s="2016">
        <v>103602739779</v>
      </c>
      <c r="E17" s="2017">
        <v>8593839265</v>
      </c>
      <c r="F17" s="1830">
        <v>9149294997</v>
      </c>
      <c r="G17" s="1830">
        <v>10668951988</v>
      </c>
      <c r="H17" s="1830">
        <v>10575394686.59</v>
      </c>
      <c r="I17" s="1830">
        <v>11747897913</v>
      </c>
      <c r="J17" s="1830">
        <v>11994667795</v>
      </c>
      <c r="K17" s="1830">
        <v>12198507484</v>
      </c>
      <c r="L17" s="1830">
        <v>11901706592</v>
      </c>
      <c r="M17" s="1830">
        <v>11919354818</v>
      </c>
      <c r="N17" s="1830">
        <v>13109120506</v>
      </c>
      <c r="O17" s="2018">
        <v>11962186086</v>
      </c>
      <c r="P17" s="1830">
        <v>14120270393</v>
      </c>
      <c r="Q17" s="2016">
        <f t="shared" si="3"/>
        <v>137941192523.59</v>
      </c>
      <c r="R17" s="2017">
        <v>11968761284.373899</v>
      </c>
      <c r="S17" s="2017">
        <v>12133326808.046146</v>
      </c>
      <c r="T17" s="2017">
        <v>13222889917.770123</v>
      </c>
      <c r="U17" s="2017">
        <v>13771387019.393307</v>
      </c>
      <c r="V17" s="2017">
        <v>14292839189.781708</v>
      </c>
      <c r="W17" s="2017">
        <v>14256825788.00345</v>
      </c>
      <c r="X17" s="2017">
        <v>15801109998.139599</v>
      </c>
      <c r="Y17" s="2017">
        <v>15565531506.574387</v>
      </c>
      <c r="Z17" s="2017">
        <v>14995735183.351091</v>
      </c>
      <c r="AA17" s="2017">
        <v>16079881430.421101</v>
      </c>
      <c r="AB17" s="2017">
        <v>15049643871.136745</v>
      </c>
      <c r="AC17" s="2017">
        <v>17418545690.389046</v>
      </c>
      <c r="AD17" s="2016">
        <f t="shared" si="4"/>
        <v>174556477687.38062</v>
      </c>
      <c r="AE17" s="2019">
        <f t="shared" si="1"/>
        <v>0.33144348130019541</v>
      </c>
      <c r="AF17" s="2019">
        <f t="shared" si="2"/>
        <v>0.26544126880394248</v>
      </c>
    </row>
    <row r="18" spans="1:34">
      <c r="A18" s="2014"/>
      <c r="B18" s="2015" t="s">
        <v>540</v>
      </c>
      <c r="C18" s="1986"/>
      <c r="D18" s="2016">
        <v>9920528472.0042782</v>
      </c>
      <c r="E18" s="2017">
        <v>1345406641</v>
      </c>
      <c r="F18" s="1830">
        <v>1264494724</v>
      </c>
      <c r="G18" s="1830">
        <v>1353035226</v>
      </c>
      <c r="H18" s="1830">
        <v>1198383883</v>
      </c>
      <c r="I18" s="1830">
        <v>1148754085</v>
      </c>
      <c r="J18" s="1830">
        <v>1060966198</v>
      </c>
      <c r="K18" s="1830">
        <v>1004986029</v>
      </c>
      <c r="L18" s="1830">
        <v>938551945</v>
      </c>
      <c r="M18" s="1830">
        <v>923627168.29007649</v>
      </c>
      <c r="N18" s="1830">
        <v>1015821749</v>
      </c>
      <c r="O18" s="1830">
        <v>926946151</v>
      </c>
      <c r="P18" s="1830">
        <v>1094175444.6673388</v>
      </c>
      <c r="Q18" s="2016">
        <f t="shared" si="3"/>
        <v>13275149243.957417</v>
      </c>
      <c r="R18" s="2017">
        <v>1047096161.2116172</v>
      </c>
      <c r="S18" s="2017">
        <v>1061493300.8997452</v>
      </c>
      <c r="T18" s="2017">
        <v>1156814556.1644206</v>
      </c>
      <c r="U18" s="2017">
        <v>1204800241.2240071</v>
      </c>
      <c r="V18" s="2017">
        <v>1250419879.956548</v>
      </c>
      <c r="W18" s="2017">
        <v>1247269220.1799662</v>
      </c>
      <c r="X18" s="2017">
        <v>1382372095.8939638</v>
      </c>
      <c r="Y18" s="2017">
        <v>1361762332.8348572</v>
      </c>
      <c r="Z18" s="2017">
        <v>1311913269.2146683</v>
      </c>
      <c r="AA18" s="2017">
        <v>1406760626.140492</v>
      </c>
      <c r="AB18" s="2017">
        <v>1316629511.6640863</v>
      </c>
      <c r="AC18" s="2017">
        <v>1523874684.5179164</v>
      </c>
      <c r="AD18" s="2016">
        <f t="shared" si="4"/>
        <v>15271205879.902288</v>
      </c>
      <c r="AE18" s="2019">
        <f t="shared" si="1"/>
        <v>0.33814940216339018</v>
      </c>
      <c r="AF18" s="2019">
        <f t="shared" si="2"/>
        <v>0.15036039137966273</v>
      </c>
    </row>
    <row r="19" spans="1:34">
      <c r="A19" s="2014"/>
      <c r="B19" s="2015" t="s">
        <v>541</v>
      </c>
      <c r="C19" s="1986"/>
      <c r="D19" s="2016">
        <v>61345032737.99572</v>
      </c>
      <c r="E19" s="2017">
        <v>7088334005</v>
      </c>
      <c r="F19" s="1830">
        <v>6674377455</v>
      </c>
      <c r="G19" s="1830">
        <v>7383166945</v>
      </c>
      <c r="H19" s="1830">
        <v>6961250285</v>
      </c>
      <c r="I19" s="1830">
        <v>7006582755</v>
      </c>
      <c r="J19" s="1830">
        <v>6595384410</v>
      </c>
      <c r="K19" s="1830">
        <v>6501795825</v>
      </c>
      <c r="L19" s="1830">
        <v>6385583011</v>
      </c>
      <c r="M19" s="1830">
        <v>6411368246.7099237</v>
      </c>
      <c r="N19" s="1830">
        <v>7051337949</v>
      </c>
      <c r="O19" s="2018">
        <v>6434406996</v>
      </c>
      <c r="P19" s="1830">
        <v>7595231001.3326607</v>
      </c>
      <c r="Q19" s="2016">
        <f t="shared" si="3"/>
        <v>82088818884.042587</v>
      </c>
      <c r="R19" s="2017">
        <v>5953425156.4818068</v>
      </c>
      <c r="S19" s="2017">
        <v>6035282293.1764011</v>
      </c>
      <c r="T19" s="2017">
        <v>6577245849.2107296</v>
      </c>
      <c r="U19" s="2017">
        <v>6850075790.8793049</v>
      </c>
      <c r="V19" s="2017">
        <v>7109453214.7690601</v>
      </c>
      <c r="W19" s="2017">
        <v>7091539657.3822069</v>
      </c>
      <c r="X19" s="2017">
        <v>7859687692.6668043</v>
      </c>
      <c r="Y19" s="2017">
        <v>7742507736.8896418</v>
      </c>
      <c r="Z19" s="2017">
        <v>7459083271.8050861</v>
      </c>
      <c r="AA19" s="2017">
        <v>7998352406.4513435</v>
      </c>
      <c r="AB19" s="2017">
        <v>7485898188.6031218</v>
      </c>
      <c r="AC19" s="2017">
        <v>8664222273.1836014</v>
      </c>
      <c r="AD19" s="2016">
        <f t="shared" si="4"/>
        <v>86826773531.499084</v>
      </c>
      <c r="AE19" s="2019">
        <f t="shared" si="1"/>
        <v>0.3381494021633904</v>
      </c>
      <c r="AF19" s="2019">
        <f t="shared" si="2"/>
        <v>5.7717417693014417E-2</v>
      </c>
    </row>
    <row r="20" spans="1:34">
      <c r="A20" s="2014"/>
      <c r="B20" s="2015" t="s">
        <v>542</v>
      </c>
      <c r="C20" s="1986"/>
      <c r="D20" s="2016">
        <v>55768740862</v>
      </c>
      <c r="E20" s="2017">
        <v>5596877240</v>
      </c>
      <c r="F20" s="1830">
        <v>5923723548</v>
      </c>
      <c r="G20" s="1830">
        <v>5753597502</v>
      </c>
      <c r="H20" s="1830">
        <v>5972078600</v>
      </c>
      <c r="I20" s="1830">
        <v>6818309247</v>
      </c>
      <c r="J20" s="1830">
        <v>6725029595</v>
      </c>
      <c r="K20" s="1830">
        <v>7113528101</v>
      </c>
      <c r="L20" s="1830">
        <v>6940449428.3843508</v>
      </c>
      <c r="M20" s="1830">
        <v>6950740945.7441702</v>
      </c>
      <c r="N20" s="1830">
        <v>7644549730.4309797</v>
      </c>
      <c r="O20" s="2018">
        <v>6975717888.9291058</v>
      </c>
      <c r="P20" s="1830">
        <v>8234199173.0093832</v>
      </c>
      <c r="Q20" s="2016">
        <f t="shared" si="3"/>
        <v>80648800999.497986</v>
      </c>
      <c r="R20" s="2017">
        <v>9309438059.943697</v>
      </c>
      <c r="S20" s="2017">
        <v>9437438987.7781525</v>
      </c>
      <c r="T20" s="2017">
        <v>10284913512.616219</v>
      </c>
      <c r="U20" s="2017">
        <v>10711540769.38056</v>
      </c>
      <c r="V20" s="2017">
        <v>11117132172.376612</v>
      </c>
      <c r="W20" s="2017">
        <v>11089120540.661617</v>
      </c>
      <c r="X20" s="2017">
        <v>12290282286.612806</v>
      </c>
      <c r="Y20" s="2017">
        <v>12107046668.208035</v>
      </c>
      <c r="Z20" s="2017">
        <v>11663852635.693048</v>
      </c>
      <c r="AA20" s="2017">
        <v>12507113863.41889</v>
      </c>
      <c r="AB20" s="2017">
        <v>11705783423.508877</v>
      </c>
      <c r="AC20" s="2017">
        <v>13548342083.711185</v>
      </c>
      <c r="AD20" s="2016">
        <f t="shared" si="4"/>
        <v>135772005003.9097</v>
      </c>
      <c r="AE20" s="2019">
        <f t="shared" si="1"/>
        <v>0.44612913529935705</v>
      </c>
      <c r="AF20" s="2019">
        <f t="shared" si="2"/>
        <v>0.68349688180429169</v>
      </c>
    </row>
    <row r="21" spans="1:34">
      <c r="A21" s="2014"/>
      <c r="B21" s="2015" t="s">
        <v>543</v>
      </c>
      <c r="C21" s="1986"/>
      <c r="D21" s="2016">
        <v>7434328155</v>
      </c>
      <c r="E21" s="2017">
        <v>325848703</v>
      </c>
      <c r="F21" s="1830">
        <v>331165276</v>
      </c>
      <c r="G21" s="1830">
        <v>374500795</v>
      </c>
      <c r="H21" s="1830">
        <v>389375658</v>
      </c>
      <c r="I21" s="1830">
        <v>119390561</v>
      </c>
      <c r="J21" s="1830">
        <v>579071264</v>
      </c>
      <c r="K21" s="1830">
        <v>1024403470</v>
      </c>
      <c r="L21" s="1830">
        <v>999478792.63975453</v>
      </c>
      <c r="M21" s="1830">
        <v>1000960851.3236136</v>
      </c>
      <c r="N21" s="1830">
        <v>1100874721.9737818</v>
      </c>
      <c r="O21" s="2018">
        <v>1004557725.7444856</v>
      </c>
      <c r="P21" s="1830">
        <v>1185788835.8262272</v>
      </c>
      <c r="Q21" s="2016">
        <f t="shared" si="3"/>
        <v>8435416654.5078621</v>
      </c>
      <c r="R21" s="2017">
        <v>940657377.30744219</v>
      </c>
      <c r="S21" s="2017">
        <v>953591027.68401563</v>
      </c>
      <c r="T21" s="2017">
        <v>1039222744.5219132</v>
      </c>
      <c r="U21" s="2017">
        <v>1082330617.8276668</v>
      </c>
      <c r="V21" s="2017">
        <v>1123312956.712579</v>
      </c>
      <c r="W21" s="2017">
        <v>1120482565.8926964</v>
      </c>
      <c r="X21" s="2017">
        <v>1241852046.0259912</v>
      </c>
      <c r="Y21" s="2017">
        <v>1223337294.1013212</v>
      </c>
      <c r="Z21" s="2017">
        <v>1178555457.2622483</v>
      </c>
      <c r="AA21" s="2017">
        <v>1263761448.1878102</v>
      </c>
      <c r="AB21" s="2017">
        <v>1182792287.0946507</v>
      </c>
      <c r="AC21" s="2017">
        <v>1368970699.3340142</v>
      </c>
      <c r="AD21" s="2016">
        <f t="shared" si="4"/>
        <v>13718866521.952351</v>
      </c>
      <c r="AE21" s="2019">
        <f t="shared" si="1"/>
        <v>0.13465756133384743</v>
      </c>
      <c r="AF21" s="2019">
        <f t="shared" si="2"/>
        <v>0.62634130403280408</v>
      </c>
    </row>
    <row r="22" spans="1:34">
      <c r="A22" s="2014"/>
      <c r="B22" s="2015" t="s">
        <v>544</v>
      </c>
      <c r="C22" s="1986"/>
      <c r="D22" s="2016">
        <v>12558267367</v>
      </c>
      <c r="E22" s="2017">
        <v>1033596907</v>
      </c>
      <c r="F22" s="1830">
        <v>971746591</v>
      </c>
      <c r="G22" s="1830">
        <v>1173719725</v>
      </c>
      <c r="H22" s="1830">
        <v>1095812782</v>
      </c>
      <c r="I22" s="1830">
        <v>987411668</v>
      </c>
      <c r="J22" s="1830">
        <v>708534682</v>
      </c>
      <c r="K22" s="1830">
        <v>736761522</v>
      </c>
      <c r="L22" s="1830">
        <v>718835437.43949628</v>
      </c>
      <c r="M22" s="1830">
        <v>719901349.30292773</v>
      </c>
      <c r="N22" s="1830">
        <v>791760433.70170391</v>
      </c>
      <c r="O22" s="2018">
        <v>722488258.41674066</v>
      </c>
      <c r="P22" s="1830">
        <v>852831538.58697808</v>
      </c>
      <c r="Q22" s="2016">
        <f t="shared" si="3"/>
        <v>10513400894.447847</v>
      </c>
      <c r="R22" s="2017">
        <v>732619639.94984019</v>
      </c>
      <c r="S22" s="2017">
        <v>742692857.37279284</v>
      </c>
      <c r="T22" s="2017">
        <v>809386086.03554201</v>
      </c>
      <c r="U22" s="2017">
        <v>842960132.63544714</v>
      </c>
      <c r="V22" s="2017">
        <v>874878732.41734576</v>
      </c>
      <c r="W22" s="2017">
        <v>872674316.70403349</v>
      </c>
      <c r="X22" s="2017">
        <v>967201470.77863753</v>
      </c>
      <c r="Y22" s="2017">
        <v>952781479.80632532</v>
      </c>
      <c r="Z22" s="2017">
        <v>917903686.92147624</v>
      </c>
      <c r="AA22" s="2017">
        <v>984265344.0980109</v>
      </c>
      <c r="AB22" s="2017">
        <v>921203490.67704594</v>
      </c>
      <c r="AC22" s="2017">
        <v>1066206298.9595513</v>
      </c>
      <c r="AD22" s="2016">
        <f t="shared" si="4"/>
        <v>10684773536.356049</v>
      </c>
      <c r="AE22" s="2019">
        <f t="shared" si="1"/>
        <v>-0.16283030236524132</v>
      </c>
      <c r="AF22" s="2019">
        <f t="shared" si="2"/>
        <v>1.630040018722223E-2</v>
      </c>
    </row>
    <row r="23" spans="1:34">
      <c r="A23" s="2014"/>
      <c r="B23" s="2015" t="s">
        <v>545</v>
      </c>
      <c r="C23" s="1986"/>
      <c r="D23" s="2016">
        <v>8766841925</v>
      </c>
      <c r="E23" s="2017">
        <v>1232169222</v>
      </c>
      <c r="F23" s="1830">
        <v>1554222243</v>
      </c>
      <c r="G23" s="1830">
        <v>1012227170</v>
      </c>
      <c r="H23" s="1830">
        <v>1102068669</v>
      </c>
      <c r="I23" s="1830">
        <v>1186945617</v>
      </c>
      <c r="J23" s="1830">
        <v>1311040341</v>
      </c>
      <c r="K23" s="1830">
        <v>1029460942</v>
      </c>
      <c r="L23" s="1830">
        <v>1004413211.7006049</v>
      </c>
      <c r="M23" s="1830">
        <v>1005902587.2967114</v>
      </c>
      <c r="N23" s="1830">
        <v>1106309731.9527018</v>
      </c>
      <c r="O23" s="2018">
        <v>1009517219.4587507</v>
      </c>
      <c r="P23" s="1830">
        <v>1191643066.1277936</v>
      </c>
      <c r="Q23" s="2016">
        <f t="shared" si="3"/>
        <v>13745920020.536562</v>
      </c>
      <c r="R23" s="2017">
        <v>1053966177.544098</v>
      </c>
      <c r="S23" s="2017">
        <v>1068457777.1189703</v>
      </c>
      <c r="T23" s="2017">
        <v>1164404436.8161697</v>
      </c>
      <c r="U23" s="2017">
        <v>1212704956.7995162</v>
      </c>
      <c r="V23" s="2017">
        <v>1258623906.784246</v>
      </c>
      <c r="W23" s="2017">
        <v>1255452575.4734488</v>
      </c>
      <c r="X23" s="2017">
        <v>1391441863.5315106</v>
      </c>
      <c r="Y23" s="2017">
        <v>1370696879.4544404</v>
      </c>
      <c r="Z23" s="2017">
        <v>1320520755.2509778</v>
      </c>
      <c r="AA23" s="2017">
        <v>1415990407.3539884</v>
      </c>
      <c r="AB23" s="2017">
        <v>1325267941.0500667</v>
      </c>
      <c r="AC23" s="2017">
        <v>1533872853.1285026</v>
      </c>
      <c r="AD23" s="2016">
        <f t="shared" si="4"/>
        <v>15371400530.305935</v>
      </c>
      <c r="AE23" s="2019">
        <f t="shared" si="1"/>
        <v>0.56794432226934011</v>
      </c>
      <c r="AF23" s="2019">
        <f t="shared" si="2"/>
        <v>0.11825185271999894</v>
      </c>
    </row>
    <row r="24" spans="1:34" ht="13.5" thickBot="1">
      <c r="A24" s="2020"/>
      <c r="B24" s="2021" t="s">
        <v>546</v>
      </c>
      <c r="C24" s="1986"/>
      <c r="D24" s="2022">
        <v>9741324298.2857132</v>
      </c>
      <c r="E24" s="2023">
        <v>986072115</v>
      </c>
      <c r="F24" s="1831">
        <v>994398977</v>
      </c>
      <c r="G24" s="1831">
        <v>1004070953</v>
      </c>
      <c r="H24" s="1831">
        <v>1008011492</v>
      </c>
      <c r="I24" s="1831">
        <v>1008011492</v>
      </c>
      <c r="J24" s="1831">
        <v>992736406</v>
      </c>
      <c r="K24" s="1831">
        <v>1147702729</v>
      </c>
      <c r="L24" s="1831">
        <v>1119778067</v>
      </c>
      <c r="M24" s="1831">
        <v>1121438510</v>
      </c>
      <c r="N24" s="1831">
        <v>1233378214</v>
      </c>
      <c r="O24" s="2024">
        <v>1125468311</v>
      </c>
      <c r="P24" s="1831">
        <v>1328512762</v>
      </c>
      <c r="Q24" s="2022">
        <f t="shared" si="3"/>
        <v>13069580028</v>
      </c>
      <c r="R24" s="2023">
        <v>1087862959.8357425</v>
      </c>
      <c r="S24" s="2023">
        <v>1102820626.1652346</v>
      </c>
      <c r="T24" s="2023">
        <v>1201853042.4119895</v>
      </c>
      <c r="U24" s="2023">
        <v>1251706963.4866915</v>
      </c>
      <c r="V24" s="2023">
        <v>1299102720.4922314</v>
      </c>
      <c r="W24" s="2023">
        <v>1295829395.465405</v>
      </c>
      <c r="X24" s="2023">
        <v>1436192257.7324996</v>
      </c>
      <c r="Y24" s="2023">
        <v>1414780090.7572625</v>
      </c>
      <c r="Z24" s="2023">
        <v>1362990243.8418183</v>
      </c>
      <c r="AA24" s="2023">
        <v>1461530311.3734677</v>
      </c>
      <c r="AB24" s="2023">
        <v>1367890104.6763668</v>
      </c>
      <c r="AC24" s="2023">
        <v>1583203994.1777472</v>
      </c>
      <c r="AD24" s="2022">
        <f t="shared" si="4"/>
        <v>15865762710.416458</v>
      </c>
      <c r="AE24" s="2025">
        <f t="shared" si="1"/>
        <v>0.34166357959153415</v>
      </c>
      <c r="AF24" s="2025">
        <f t="shared" si="2"/>
        <v>0.21394587097871343</v>
      </c>
    </row>
    <row r="25" spans="1:34" ht="13.5" thickBot="1">
      <c r="A25" s="2026"/>
      <c r="B25" s="2026"/>
      <c r="C25" s="2026"/>
      <c r="D25" s="2027"/>
      <c r="E25" s="2028"/>
      <c r="F25" s="2027"/>
      <c r="G25" s="2027"/>
      <c r="H25" s="1833"/>
      <c r="I25" s="1834"/>
      <c r="J25" s="1833"/>
      <c r="K25" s="1833"/>
      <c r="L25" s="1835">
        <v>490670329.07198095</v>
      </c>
      <c r="M25" s="1833"/>
      <c r="N25" s="1833"/>
      <c r="O25" s="2029"/>
      <c r="P25" s="1833"/>
      <c r="Q25" s="1832">
        <f>Q26-Q37-('CA Mobile'!P134*10^6)</f>
        <v>0</v>
      </c>
      <c r="R25" s="2028">
        <f>+R26-R37-('CA Mobile'!C134*10^6)</f>
        <v>0</v>
      </c>
      <c r="S25" s="2028">
        <f>+S26-S37-('CA Mobile'!D134*10^6)</f>
        <v>0</v>
      </c>
      <c r="T25" s="2028">
        <f>+T26-T37-('CA Mobile'!E134*10^6)</f>
        <v>0</v>
      </c>
      <c r="U25" s="2028">
        <f>+U26-U37-('CA Mobile'!F134*10^6)</f>
        <v>0</v>
      </c>
      <c r="V25" s="2028">
        <f>+V26-V37-('CA Mobile'!G134*10^6)</f>
        <v>0</v>
      </c>
      <c r="W25" s="2028">
        <f>+W26-W37-('CA Mobile'!H134*10^6)</f>
        <v>0</v>
      </c>
      <c r="X25" s="2028">
        <f>+X26-X37-('CA Mobile'!I134*10^6)</f>
        <v>0</v>
      </c>
      <c r="Y25" s="2028">
        <f>+Y26-Y37-('CA Mobile'!J134*10^6)</f>
        <v>0</v>
      </c>
      <c r="Z25" s="2028">
        <f>+Z26-Z37-('CA Mobile'!K134*10^6)</f>
        <v>0</v>
      </c>
      <c r="AA25" s="2028">
        <f>+AA26-AA37-('CA Mobile'!L134*10^6)</f>
        <v>0</v>
      </c>
      <c r="AB25" s="2028">
        <f>+AB26-AB37-('CA Mobile'!M134*10^6)</f>
        <v>0</v>
      </c>
      <c r="AC25" s="2028">
        <f>+AC26-AC37-('CA Mobile'!N134*10^6)</f>
        <v>0</v>
      </c>
      <c r="AD25" s="1836">
        <f>SUM(R25:AC25)</f>
        <v>0</v>
      </c>
      <c r="AE25" s="2030"/>
      <c r="AF25" s="2030" t="e">
        <f t="shared" si="2"/>
        <v>#DIV/0!</v>
      </c>
    </row>
    <row r="26" spans="1:34" ht="13.5" thickBot="1">
      <c r="A26" s="2201" t="s">
        <v>94</v>
      </c>
      <c r="B26" s="2202"/>
      <c r="C26" s="1986"/>
      <c r="D26" s="2000">
        <f t="shared" ref="D26:AD26" si="5">SUM(D27:D38)</f>
        <v>5123700559.0000057</v>
      </c>
      <c r="E26" s="2000">
        <f t="shared" si="5"/>
        <v>434950813.99999988</v>
      </c>
      <c r="F26" s="2000">
        <f t="shared" si="5"/>
        <v>441627353.90338975</v>
      </c>
      <c r="G26" s="2000">
        <f t="shared" si="5"/>
        <v>472220750.09662098</v>
      </c>
      <c r="H26" s="1827">
        <f t="shared" si="5"/>
        <v>494000000.00000012</v>
      </c>
      <c r="I26" s="1827">
        <f t="shared" si="5"/>
        <v>510230833.8139686</v>
      </c>
      <c r="J26" s="1827">
        <f t="shared" si="5"/>
        <v>510684232.18602133</v>
      </c>
      <c r="K26" s="1827">
        <f t="shared" si="5"/>
        <v>555494398.43437064</v>
      </c>
      <c r="L26" s="1827">
        <f t="shared" si="5"/>
        <v>542547808.24485779</v>
      </c>
      <c r="M26" s="1827">
        <f t="shared" si="5"/>
        <v>519814954.9937982</v>
      </c>
      <c r="N26" s="1827">
        <f t="shared" si="5"/>
        <v>555369450.89967132</v>
      </c>
      <c r="O26" s="1827">
        <f t="shared" si="5"/>
        <v>521682869.32104844</v>
      </c>
      <c r="P26" s="1827">
        <f t="shared" si="5"/>
        <v>601980567.5156759</v>
      </c>
      <c r="Q26" s="2000">
        <f t="shared" si="5"/>
        <v>7506290446.8075924</v>
      </c>
      <c r="R26" s="2000">
        <f t="shared" si="5"/>
        <v>571853435.44894481</v>
      </c>
      <c r="S26" s="2000">
        <f t="shared" si="5"/>
        <v>585808447.35958302</v>
      </c>
      <c r="T26" s="2000">
        <f t="shared" si="5"/>
        <v>622420650.81439161</v>
      </c>
      <c r="U26" s="2000">
        <f t="shared" si="5"/>
        <v>662805979.89914024</v>
      </c>
      <c r="V26" s="2000">
        <f t="shared" si="5"/>
        <v>687790906.51383257</v>
      </c>
      <c r="W26" s="2000">
        <f t="shared" si="5"/>
        <v>685995576.76872218</v>
      </c>
      <c r="X26" s="2000">
        <f t="shared" si="5"/>
        <v>757170294.38490832</v>
      </c>
      <c r="Y26" s="2000">
        <f t="shared" si="5"/>
        <v>745860532.31384969</v>
      </c>
      <c r="Z26" s="2000">
        <f t="shared" si="5"/>
        <v>718624997.07430267</v>
      </c>
      <c r="AA26" s="2000">
        <f t="shared" si="5"/>
        <v>770313168.7815516</v>
      </c>
      <c r="AB26" s="2000">
        <f t="shared" si="5"/>
        <v>721193167.63922918</v>
      </c>
      <c r="AC26" s="2000">
        <f t="shared" si="5"/>
        <v>833952268.65064895</v>
      </c>
      <c r="AD26" s="2000">
        <f t="shared" si="5"/>
        <v>8363789425.6491051</v>
      </c>
      <c r="AE26" s="2002">
        <f>Q26/D26-1</f>
        <v>0.46501349178621743</v>
      </c>
      <c r="AF26" s="2002">
        <f>AD26/Q26-1</f>
        <v>0.11423738328780031</v>
      </c>
    </row>
    <row r="27" spans="1:34">
      <c r="A27" s="2031"/>
      <c r="B27" s="2032" t="s">
        <v>536</v>
      </c>
      <c r="C27" s="1986"/>
      <c r="D27" s="2033">
        <v>0</v>
      </c>
      <c r="E27" s="2034">
        <v>0</v>
      </c>
      <c r="F27" s="1837">
        <v>0</v>
      </c>
      <c r="G27" s="1837">
        <v>0</v>
      </c>
      <c r="H27" s="1837">
        <v>0</v>
      </c>
      <c r="I27" s="1837">
        <v>0</v>
      </c>
      <c r="J27" s="1837">
        <v>0</v>
      </c>
      <c r="K27" s="1837">
        <v>0</v>
      </c>
      <c r="L27" s="1837"/>
      <c r="M27" s="1837"/>
      <c r="N27" s="1837"/>
      <c r="O27" s="2035"/>
      <c r="P27" s="1837"/>
      <c r="Q27" s="2033"/>
      <c r="R27" s="2034"/>
      <c r="S27" s="1837"/>
      <c r="T27" s="1837"/>
      <c r="U27" s="1837"/>
      <c r="V27" s="1837"/>
      <c r="W27" s="1837"/>
      <c r="X27" s="1837"/>
      <c r="Y27" s="1837"/>
      <c r="Z27" s="1837"/>
      <c r="AA27" s="1837"/>
      <c r="AB27" s="2035"/>
      <c r="AC27" s="1837"/>
      <c r="AD27" s="2035"/>
      <c r="AE27" s="2036"/>
      <c r="AF27" s="2036"/>
    </row>
    <row r="28" spans="1:34">
      <c r="A28" s="2037"/>
      <c r="B28" s="2015" t="s">
        <v>537</v>
      </c>
      <c r="C28" s="1986"/>
      <c r="D28" s="2016">
        <v>3854380789.1568122</v>
      </c>
      <c r="E28" s="2017">
        <v>324209446.5080508</v>
      </c>
      <c r="F28" s="1830">
        <v>321710660.89406776</v>
      </c>
      <c r="G28" s="1830">
        <v>349254927.41038406</v>
      </c>
      <c r="H28" s="1830">
        <v>356308608.27374333</v>
      </c>
      <c r="I28" s="1830">
        <v>383842089.84490073</v>
      </c>
      <c r="J28" s="1830">
        <v>377121709</v>
      </c>
      <c r="K28" s="1830">
        <v>406246862.20338988</v>
      </c>
      <c r="L28" s="1830">
        <v>404895739.06294066</v>
      </c>
      <c r="M28" s="1830">
        <v>381958771.72419494</v>
      </c>
      <c r="N28" s="1830">
        <v>403752744.58332604</v>
      </c>
      <c r="O28" s="2018">
        <v>383331310.65418977</v>
      </c>
      <c r="P28" s="1830">
        <v>438669162.42470896</v>
      </c>
      <c r="Q28" s="2016">
        <f>((SUM(E28:P28))--81790377.258152)--1.19342327117919</f>
        <v>4613092411.0354719</v>
      </c>
      <c r="R28" s="2017">
        <v>364840633.90300548</v>
      </c>
      <c r="S28" s="2017">
        <v>373902680.93854362</v>
      </c>
      <c r="T28" s="2017">
        <v>396695021.17727876</v>
      </c>
      <c r="U28" s="2017">
        <v>422812338.36257225</v>
      </c>
      <c r="V28" s="2017">
        <v>438698093.30284727</v>
      </c>
      <c r="W28" s="2017">
        <v>437554422.62612236</v>
      </c>
      <c r="X28" s="2017">
        <v>482720398.1374104</v>
      </c>
      <c r="Y28" s="2017">
        <v>475528805.20735896</v>
      </c>
      <c r="Z28" s="2017">
        <v>458214133.16659784</v>
      </c>
      <c r="AA28" s="2017">
        <v>491070136.58001161</v>
      </c>
      <c r="AB28" s="2017">
        <v>459846548.81663966</v>
      </c>
      <c r="AC28" s="2017">
        <v>531517091.68901157</v>
      </c>
      <c r="AD28" s="2017">
        <f t="shared" ref="AD28:AD37" si="6">SUM(R28:AC28)</f>
        <v>5333400303.9074001</v>
      </c>
      <c r="AE28" s="2038">
        <f t="shared" ref="AE28:AE35" si="7">Q28/D28-1</f>
        <v>0.19684397141379395</v>
      </c>
      <c r="AF28" s="2038">
        <f t="shared" ref="AF28:AF36" si="8">AD28/Q28-1</f>
        <v>0.15614425827429823</v>
      </c>
      <c r="AH28" s="2039"/>
    </row>
    <row r="29" spans="1:34">
      <c r="A29" s="2037"/>
      <c r="B29" s="2015" t="s">
        <v>538</v>
      </c>
      <c r="C29" s="1986"/>
      <c r="D29" s="2033">
        <v>212866635.45573932</v>
      </c>
      <c r="E29" s="2017">
        <v>21471186.440677967</v>
      </c>
      <c r="F29" s="1830">
        <v>21431322.033898305</v>
      </c>
      <c r="G29" s="1830">
        <v>20808320.584024627</v>
      </c>
      <c r="H29" s="1830">
        <v>28491627.405917834</v>
      </c>
      <c r="I29" s="1830">
        <v>16663031.016949153</v>
      </c>
      <c r="J29" s="1830">
        <v>26246053</v>
      </c>
      <c r="K29" s="1830">
        <v>29463620.593220342</v>
      </c>
      <c r="L29" s="1830">
        <v>26573755.077698641</v>
      </c>
      <c r="M29" s="1830">
        <v>26613159.480038822</v>
      </c>
      <c r="N29" s="1830">
        <v>29269630.779955052</v>
      </c>
      <c r="O29" s="2018">
        <v>26708791.784205116</v>
      </c>
      <c r="P29" s="1830">
        <v>31527294.354982011</v>
      </c>
      <c r="Q29" s="2033">
        <f t="shared" ref="Q29:Q38" si="9">SUM(E29:P29)</f>
        <v>305267792.55156791</v>
      </c>
      <c r="R29" s="2017">
        <v>8147967.2048130818</v>
      </c>
      <c r="S29" s="2017">
        <v>8348454.7371610301</v>
      </c>
      <c r="T29" s="2017">
        <v>8872998.6014099307</v>
      </c>
      <c r="U29" s="2017">
        <v>9453043.1185163129</v>
      </c>
      <c r="V29" s="2017">
        <v>9811493.2303624079</v>
      </c>
      <c r="W29" s="2017">
        <v>9785733.0381881539</v>
      </c>
      <c r="X29" s="2017">
        <v>10806722.216291375</v>
      </c>
      <c r="Y29" s="2017">
        <v>10644463.942069137</v>
      </c>
      <c r="Z29" s="2017">
        <v>10253728.156867735</v>
      </c>
      <c r="AA29" s="2017">
        <v>10995268.621152446</v>
      </c>
      <c r="AB29" s="2017">
        <v>10290572.129862839</v>
      </c>
      <c r="AC29" s="2017">
        <v>11908253.672772124</v>
      </c>
      <c r="AD29" s="2017">
        <f t="shared" si="6"/>
        <v>119318698.66946658</v>
      </c>
      <c r="AE29" s="2038">
        <f t="shared" si="7"/>
        <v>0.43408003747511326</v>
      </c>
      <c r="AF29" s="2038">
        <f t="shared" si="8"/>
        <v>-0.60913433522696159</v>
      </c>
      <c r="AH29" s="2039"/>
    </row>
    <row r="30" spans="1:34">
      <c r="A30" s="2037"/>
      <c r="B30" s="2015" t="s">
        <v>539</v>
      </c>
      <c r="C30" s="1986"/>
      <c r="D30" s="2033">
        <v>508284585.59322035</v>
      </c>
      <c r="E30" s="2017">
        <v>40620000</v>
      </c>
      <c r="F30" s="1830">
        <v>44321175.423728816</v>
      </c>
      <c r="G30" s="1830">
        <v>41905838.82043273</v>
      </c>
      <c r="H30" s="1830">
        <v>46082203.389830515</v>
      </c>
      <c r="I30" s="1830">
        <v>50680986.016949147</v>
      </c>
      <c r="J30" s="1830">
        <v>50524561</v>
      </c>
      <c r="K30" s="1830">
        <v>54431858.019116245</v>
      </c>
      <c r="L30" s="1830">
        <v>50376875</v>
      </c>
      <c r="M30" s="1830">
        <v>50451575.098538741</v>
      </c>
      <c r="N30" s="1830">
        <v>55487548.425394617</v>
      </c>
      <c r="O30" s="2018">
        <v>50632868.882131457</v>
      </c>
      <c r="P30" s="1830">
        <v>59767486.832863331</v>
      </c>
      <c r="Q30" s="2033">
        <f t="shared" si="9"/>
        <v>595282976.90898561</v>
      </c>
      <c r="R30" s="2017">
        <v>51313723.233840004</v>
      </c>
      <c r="S30" s="2017">
        <v>52558903.139266431</v>
      </c>
      <c r="T30" s="2017">
        <v>55905155.756395258</v>
      </c>
      <c r="U30" s="2017">
        <v>59517386.286432877</v>
      </c>
      <c r="V30" s="2017">
        <v>61774127.108680867</v>
      </c>
      <c r="W30" s="2017">
        <v>61612141.39282617</v>
      </c>
      <c r="X30" s="2017">
        <v>68048034.156696737</v>
      </c>
      <c r="Y30" s="2017">
        <v>67026546.156219371</v>
      </c>
      <c r="Z30" s="2017">
        <v>64566355.466058306</v>
      </c>
      <c r="AA30" s="2017">
        <v>69235692.094790548</v>
      </c>
      <c r="AB30" s="2017">
        <v>64798360.475040495</v>
      </c>
      <c r="AC30" s="2017">
        <v>74985100.446511686</v>
      </c>
      <c r="AD30" s="2017">
        <f t="shared" si="6"/>
        <v>751341525.71275878</v>
      </c>
      <c r="AE30" s="2038">
        <f t="shared" si="7"/>
        <v>0.17116079019832786</v>
      </c>
      <c r="AF30" s="2038">
        <f t="shared" si="8"/>
        <v>0.26215859491583182</v>
      </c>
      <c r="AH30" s="2039"/>
    </row>
    <row r="31" spans="1:34">
      <c r="A31" s="2037"/>
      <c r="B31" s="2015" t="s">
        <v>547</v>
      </c>
      <c r="C31" s="1986"/>
      <c r="D31" s="2033">
        <v>139714724.40827069</v>
      </c>
      <c r="E31" s="2017">
        <v>11357573.389830511</v>
      </c>
      <c r="F31" s="1830">
        <v>10571874.368644066</v>
      </c>
      <c r="G31" s="1830">
        <v>12264317.300847458</v>
      </c>
      <c r="H31" s="1830">
        <v>11005464.228813557</v>
      </c>
      <c r="I31" s="1830">
        <v>10956839.161016952</v>
      </c>
      <c r="J31" s="1830">
        <v>10726080</v>
      </c>
      <c r="K31" s="1830">
        <v>11058655.411016949</v>
      </c>
      <c r="L31" s="1830">
        <v>10271693.31474611</v>
      </c>
      <c r="M31" s="1830">
        <v>10286924.505629962</v>
      </c>
      <c r="N31" s="1830">
        <v>11313744.32888723</v>
      </c>
      <c r="O31" s="2018">
        <v>10323889.7631371</v>
      </c>
      <c r="P31" s="1830">
        <v>12186410.904715344</v>
      </c>
      <c r="Q31" s="2033">
        <f t="shared" si="9"/>
        <v>132323466.67728524</v>
      </c>
      <c r="R31" s="2017">
        <v>9460862.6906295177</v>
      </c>
      <c r="S31" s="2017">
        <v>9681900.7259485777</v>
      </c>
      <c r="T31" s="2017">
        <v>10319827.160866609</v>
      </c>
      <c r="U31" s="2017">
        <v>10965875.585383847</v>
      </c>
      <c r="V31" s="2017">
        <v>11381623.39651541</v>
      </c>
      <c r="W31" s="2017">
        <v>11351877.644839454</v>
      </c>
      <c r="X31" s="2017">
        <v>12541408.515464792</v>
      </c>
      <c r="Y31" s="2017">
        <v>12353255.599461384</v>
      </c>
      <c r="Z31" s="2017">
        <v>11899936.745609352</v>
      </c>
      <c r="AA31" s="2017">
        <v>12760499.51758041</v>
      </c>
      <c r="AB31" s="2017">
        <v>11942698.236264722</v>
      </c>
      <c r="AC31" s="2017">
        <v>13820374.341449471</v>
      </c>
      <c r="AD31" s="2017">
        <f t="shared" si="6"/>
        <v>138480140.16001356</v>
      </c>
      <c r="AE31" s="2038">
        <f t="shared" si="7"/>
        <v>-5.2902496585734982E-2</v>
      </c>
      <c r="AF31" s="2038">
        <f t="shared" si="8"/>
        <v>4.6527450023232886E-2</v>
      </c>
      <c r="AH31" s="2039">
        <v>3.9</v>
      </c>
    </row>
    <row r="32" spans="1:34">
      <c r="A32" s="2037"/>
      <c r="B32" s="2015" t="s">
        <v>542</v>
      </c>
      <c r="C32" s="1986"/>
      <c r="D32" s="2033">
        <v>143847368.01271188</v>
      </c>
      <c r="E32" s="2017">
        <v>15314028.855932204</v>
      </c>
      <c r="F32" s="1830">
        <v>17711297.686440676</v>
      </c>
      <c r="G32" s="1830">
        <v>19732563.156779662</v>
      </c>
      <c r="H32" s="1830">
        <v>25198363.326271191</v>
      </c>
      <c r="I32" s="1830">
        <v>23093223.728813563</v>
      </c>
      <c r="J32" s="1830">
        <v>20425140</v>
      </c>
      <c r="K32" s="1830">
        <v>24056096.406779658</v>
      </c>
      <c r="L32" s="1830">
        <v>22344203.292042326</v>
      </c>
      <c r="M32" s="1830">
        <v>22377335.981566854</v>
      </c>
      <c r="N32" s="1830">
        <v>24610996.019120894</v>
      </c>
      <c r="O32" s="2018">
        <v>22457747.185754236</v>
      </c>
      <c r="P32" s="1830">
        <v>26509323.663744096</v>
      </c>
      <c r="Q32" s="2033">
        <f t="shared" si="9"/>
        <v>263830319.30324534</v>
      </c>
      <c r="R32" s="2017">
        <v>39894029.287298061</v>
      </c>
      <c r="S32" s="2017">
        <v>40826089.940007806</v>
      </c>
      <c r="T32" s="2017">
        <v>43516061.955241457</v>
      </c>
      <c r="U32" s="2017">
        <v>46240282.315635309</v>
      </c>
      <c r="V32" s="2017">
        <v>47993384.109390333</v>
      </c>
      <c r="W32" s="2017">
        <v>47867953.910545081</v>
      </c>
      <c r="X32" s="2017">
        <v>52883900.229888052</v>
      </c>
      <c r="Y32" s="2017">
        <v>52090507.683459386</v>
      </c>
      <c r="Z32" s="2017">
        <v>50178978.44733917</v>
      </c>
      <c r="AA32" s="2017">
        <v>53807750.743397869</v>
      </c>
      <c r="AB32" s="2017">
        <v>50359292.676216364</v>
      </c>
      <c r="AC32" s="2017">
        <v>58276970.797313347</v>
      </c>
      <c r="AD32" s="2017">
        <f t="shared" si="6"/>
        <v>583935202.09573233</v>
      </c>
      <c r="AE32" s="2038">
        <f t="shared" si="7"/>
        <v>0.8340990380854969</v>
      </c>
      <c r="AF32" s="2038">
        <f t="shared" si="8"/>
        <v>1.2132983185475354</v>
      </c>
      <c r="AH32" s="2039"/>
    </row>
    <row r="33" spans="1:46">
      <c r="A33" s="2037"/>
      <c r="B33" s="2015" t="s">
        <v>548</v>
      </c>
      <c r="C33" s="1986"/>
      <c r="D33" s="2033">
        <v>76204695.055084735</v>
      </c>
      <c r="E33" s="2017">
        <v>3727930.0766949151</v>
      </c>
      <c r="F33" s="1830">
        <v>3788755.2762711863</v>
      </c>
      <c r="G33" s="1830">
        <v>4284542.993644068</v>
      </c>
      <c r="H33" s="1830">
        <v>4454721.51101695</v>
      </c>
      <c r="I33" s="1830">
        <v>1365908.9605932203</v>
      </c>
      <c r="J33" s="1830">
        <v>6624968</v>
      </c>
      <c r="K33" s="1830">
        <v>11719870.207627121</v>
      </c>
      <c r="L33" s="1830">
        <v>10885854.381668022</v>
      </c>
      <c r="M33" s="1830">
        <v>10901996.269956585</v>
      </c>
      <c r="N33" s="1830">
        <v>11990211.302247489</v>
      </c>
      <c r="O33" s="2018">
        <v>10941171.739674501</v>
      </c>
      <c r="P33" s="1830">
        <v>12915056.016465722</v>
      </c>
      <c r="Q33" s="2033">
        <f t="shared" si="9"/>
        <v>93600986.735859782</v>
      </c>
      <c r="R33" s="2017">
        <v>10026542.890186986</v>
      </c>
      <c r="S33" s="2017">
        <v>10260797.145212196</v>
      </c>
      <c r="T33" s="2017">
        <v>10936866.227878917</v>
      </c>
      <c r="U33" s="2017">
        <v>11621542.926968481</v>
      </c>
      <c r="V33" s="2017">
        <v>12062148.968523303</v>
      </c>
      <c r="W33" s="2017">
        <v>12030624.670503924</v>
      </c>
      <c r="X33" s="2017">
        <v>13291279.505431332</v>
      </c>
      <c r="Y33" s="2017">
        <v>13091876.62390654</v>
      </c>
      <c r="Z33" s="2017">
        <v>12611453.106548063</v>
      </c>
      <c r="AA33" s="2017">
        <v>13523470.311005756</v>
      </c>
      <c r="AB33" s="2017">
        <v>12656771.375518298</v>
      </c>
      <c r="AC33" s="2017">
        <v>14646716.755569197</v>
      </c>
      <c r="AD33" s="2017">
        <f t="shared" si="6"/>
        <v>146760090.50725299</v>
      </c>
      <c r="AE33" s="2038">
        <f t="shared" si="7"/>
        <v>0.22828372540825859</v>
      </c>
      <c r="AF33" s="2038">
        <f t="shared" si="8"/>
        <v>0.56793315567716385</v>
      </c>
      <c r="AH33" s="2039"/>
    </row>
    <row r="34" spans="1:46">
      <c r="A34" s="2037"/>
      <c r="B34" s="2015" t="s">
        <v>544</v>
      </c>
      <c r="C34" s="1986"/>
      <c r="D34" s="2033">
        <v>115824899.1525424</v>
      </c>
      <c r="E34" s="2017">
        <v>9542563.5593220349</v>
      </c>
      <c r="F34" s="1830">
        <v>8958902.5423728824</v>
      </c>
      <c r="G34" s="1830">
        <v>10713407.627118645</v>
      </c>
      <c r="H34" s="1830">
        <v>10098522.881355932</v>
      </c>
      <c r="I34" s="1830">
        <v>10098522.881355932</v>
      </c>
      <c r="J34" s="1830">
        <v>6703398</v>
      </c>
      <c r="K34" s="1830">
        <v>6970522.0338983051</v>
      </c>
      <c r="L34" s="1830">
        <v>6474481.925221636</v>
      </c>
      <c r="M34" s="1830">
        <v>6484082.4912680862</v>
      </c>
      <c r="N34" s="1830">
        <v>7131310.3808113197</v>
      </c>
      <c r="O34" s="2018">
        <v>6507382.5338469995</v>
      </c>
      <c r="P34" s="1830">
        <v>7681371.9722952582</v>
      </c>
      <c r="Q34" s="2033">
        <f t="shared" si="9"/>
        <v>97364468.828867033</v>
      </c>
      <c r="R34" s="2017">
        <v>6806715.1747066602</v>
      </c>
      <c r="S34" s="2017">
        <v>6965743.267428454</v>
      </c>
      <c r="T34" s="2017">
        <v>7424706.0160585316</v>
      </c>
      <c r="U34" s="2017">
        <v>7889512.2138180956</v>
      </c>
      <c r="V34" s="2017">
        <v>8188626.2615975998</v>
      </c>
      <c r="W34" s="2017">
        <v>8167225.3739685751</v>
      </c>
      <c r="X34" s="2017">
        <v>9023045.6191864833</v>
      </c>
      <c r="Y34" s="2017">
        <v>8887677.0644991621</v>
      </c>
      <c r="Z34" s="2017">
        <v>8561532.1427943595</v>
      </c>
      <c r="AA34" s="2017">
        <v>9180672.8988022301</v>
      </c>
      <c r="AB34" s="2017">
        <v>8592297.3379837219</v>
      </c>
      <c r="AC34" s="2017">
        <v>9943210.7648326121</v>
      </c>
      <c r="AD34" s="2017">
        <f t="shared" si="6"/>
        <v>99630964.135676488</v>
      </c>
      <c r="AE34" s="2038">
        <f t="shared" si="7"/>
        <v>-0.15938222660882972</v>
      </c>
      <c r="AF34" s="2038">
        <f t="shared" si="8"/>
        <v>2.3278464249552488E-2</v>
      </c>
      <c r="AH34" s="2039"/>
    </row>
    <row r="35" spans="1:46">
      <c r="A35" s="2037"/>
      <c r="B35" s="2015" t="s">
        <v>545</v>
      </c>
      <c r="C35" s="1986"/>
      <c r="D35" s="2033">
        <v>7048772.0338983061</v>
      </c>
      <c r="E35" s="2017">
        <v>773219.49152542371</v>
      </c>
      <c r="F35" s="1830">
        <v>1965566.9491525425</v>
      </c>
      <c r="G35" s="1830">
        <v>324622.88135593222</v>
      </c>
      <c r="H35" s="1830">
        <v>885327.96610169497</v>
      </c>
      <c r="I35" s="1830">
        <v>863135.59322033904</v>
      </c>
      <c r="J35" s="1830">
        <v>118644</v>
      </c>
      <c r="K35" s="1830">
        <v>395101.69491525425</v>
      </c>
      <c r="L35" s="1830">
        <v>366985.25159422337</v>
      </c>
      <c r="M35" s="1830">
        <v>367529.42890241509</v>
      </c>
      <c r="N35" s="1830">
        <v>404215.46689373913</v>
      </c>
      <c r="O35" s="2018">
        <v>368850.11711913079</v>
      </c>
      <c r="P35" s="1830">
        <v>435393.94478193583</v>
      </c>
      <c r="Q35" s="2033">
        <f t="shared" si="9"/>
        <v>7268592.7855626298</v>
      </c>
      <c r="R35" s="2017">
        <v>572177.7045823083</v>
      </c>
      <c r="S35" s="2017">
        <v>585545.72817697562</v>
      </c>
      <c r="T35" s="2017">
        <v>624126.48927239806</v>
      </c>
      <c r="U35" s="2017">
        <v>663198.45518893271</v>
      </c>
      <c r="V35" s="2017">
        <v>688342.21174022334</v>
      </c>
      <c r="W35" s="2017">
        <v>686543.23669200903</v>
      </c>
      <c r="X35" s="2017">
        <v>758484.14370446594</v>
      </c>
      <c r="Y35" s="2017">
        <v>747104.95904555242</v>
      </c>
      <c r="Z35" s="2017">
        <v>719688.96647461713</v>
      </c>
      <c r="AA35" s="2017">
        <v>771734.41387372999</v>
      </c>
      <c r="AB35" s="2017">
        <v>722275.11240737024</v>
      </c>
      <c r="AC35" s="2017">
        <v>835833.93245850143</v>
      </c>
      <c r="AD35" s="2017">
        <f t="shared" si="6"/>
        <v>8375055.3536170842</v>
      </c>
      <c r="AE35" s="2038">
        <f t="shared" si="7"/>
        <v>3.1185680372011193E-2</v>
      </c>
      <c r="AF35" s="2038">
        <f t="shared" si="8"/>
        <v>0.15222514188058311</v>
      </c>
    </row>
    <row r="36" spans="1:46">
      <c r="A36" s="2037"/>
      <c r="B36" s="2015" t="s">
        <v>549</v>
      </c>
      <c r="C36" s="1986"/>
      <c r="D36" s="2033"/>
      <c r="E36" s="2017"/>
      <c r="F36" s="1830">
        <v>2679165.2542372881</v>
      </c>
      <c r="G36" s="1830">
        <v>3601622.0338983051</v>
      </c>
      <c r="H36" s="1830">
        <v>1594883.0508474577</v>
      </c>
      <c r="I36" s="1830">
        <v>2721960.1694915257</v>
      </c>
      <c r="J36" s="1830">
        <v>2917286</v>
      </c>
      <c r="K36" s="1830">
        <v>2663474.5762711866</v>
      </c>
      <c r="L36" s="1830">
        <v>2473934.9389461726</v>
      </c>
      <c r="M36" s="1830">
        <v>2477603.367717817</v>
      </c>
      <c r="N36" s="1830">
        <v>2724912.6826398112</v>
      </c>
      <c r="O36" s="2018">
        <v>2486506.4413661282</v>
      </c>
      <c r="P36" s="1830">
        <v>2935094.2238753084</v>
      </c>
      <c r="Q36" s="2033">
        <f t="shared" si="9"/>
        <v>29276442.739291005</v>
      </c>
      <c r="R36" s="2017">
        <v>2603292.9754882958</v>
      </c>
      <c r="S36" s="2017">
        <v>2664114.7824924048</v>
      </c>
      <c r="T36" s="2017">
        <v>2839649.4521314898</v>
      </c>
      <c r="U36" s="2017">
        <v>3017419.0044828625</v>
      </c>
      <c r="V36" s="2017">
        <v>3131818.0177319827</v>
      </c>
      <c r="W36" s="2017">
        <v>3123633.0446570287</v>
      </c>
      <c r="X36" s="2017">
        <v>3450949.6394420411</v>
      </c>
      <c r="Y36" s="2017">
        <v>3399176.6478485311</v>
      </c>
      <c r="Z36" s="2017">
        <v>3274439.4197035492</v>
      </c>
      <c r="AA36" s="2017">
        <v>3511235.6921468526</v>
      </c>
      <c r="AB36" s="2017">
        <v>3286205.8612939962</v>
      </c>
      <c r="AC36" s="2017">
        <v>3802875.5535527291</v>
      </c>
      <c r="AD36" s="2017">
        <f t="shared" si="6"/>
        <v>38104810.090971768</v>
      </c>
      <c r="AE36" s="2038"/>
      <c r="AF36" s="2038">
        <f t="shared" si="8"/>
        <v>0.3015519142915708</v>
      </c>
    </row>
    <row r="37" spans="1:46">
      <c r="A37" s="2073"/>
      <c r="B37" s="2074" t="s">
        <v>550</v>
      </c>
      <c r="C37" s="2075"/>
      <c r="D37" s="2033"/>
      <c r="E37" s="2017"/>
      <c r="F37" s="1830"/>
      <c r="G37" s="1830"/>
      <c r="H37" s="1830"/>
      <c r="I37" s="1830"/>
      <c r="J37" s="1830"/>
      <c r="K37" s="1830"/>
      <c r="L37" s="1830"/>
      <c r="M37" s="1830"/>
      <c r="N37" s="1830"/>
      <c r="O37" s="2018"/>
      <c r="P37" s="1830"/>
      <c r="Q37" s="2016">
        <v>1263896034.9465942</v>
      </c>
      <c r="R37" s="2076">
        <v>71444308.264332101</v>
      </c>
      <c r="S37" s="2076">
        <v>73113491.091508985</v>
      </c>
      <c r="T37" s="2076">
        <v>77930833.268072963</v>
      </c>
      <c r="U37" s="2076">
        <v>82809509.167323798</v>
      </c>
      <c r="V37" s="2076">
        <v>85949055.290123343</v>
      </c>
      <c r="W37" s="2076">
        <v>85724428.348396763</v>
      </c>
      <c r="X37" s="2076">
        <v>94707246.616657808</v>
      </c>
      <c r="Y37" s="2076">
        <v>93286397.866247892</v>
      </c>
      <c r="Z37" s="2076">
        <v>89863131.617101729</v>
      </c>
      <c r="AA37" s="2076">
        <v>96361726.298367247</v>
      </c>
      <c r="AB37" s="2076">
        <v>90186047.742208421</v>
      </c>
      <c r="AC37" s="2076">
        <v>104365438.65676607</v>
      </c>
      <c r="AD37" s="2017">
        <f t="shared" si="6"/>
        <v>1045741614.2271072</v>
      </c>
      <c r="AE37" s="2038"/>
      <c r="AF37" s="2038"/>
    </row>
    <row r="38" spans="1:46" ht="13.5" thickBot="1">
      <c r="A38" s="2040"/>
      <c r="B38" s="2041" t="s">
        <v>551</v>
      </c>
      <c r="C38" s="1986"/>
      <c r="D38" s="2022">
        <v>65528090.131725252</v>
      </c>
      <c r="E38" s="2023">
        <v>7934865.6779660564</v>
      </c>
      <c r="F38" s="1831">
        <v>8488633.4745762125</v>
      </c>
      <c r="G38" s="1831">
        <v>9330587.2881355491</v>
      </c>
      <c r="H38" s="1831">
        <v>9880277.966101652</v>
      </c>
      <c r="I38" s="1831">
        <v>9945136.4406779166</v>
      </c>
      <c r="J38" s="1831">
        <f>10284759-1008365.81397867</f>
        <v>9276393.1860213298</v>
      </c>
      <c r="K38" s="1831">
        <v>8488337.2881355938</v>
      </c>
      <c r="L38" s="1831">
        <v>7884286</v>
      </c>
      <c r="M38" s="1831">
        <v>7895976.6459840182</v>
      </c>
      <c r="N38" s="1831">
        <v>8684136.9303951189</v>
      </c>
      <c r="O38" s="2024">
        <v>7924350.2196239736</v>
      </c>
      <c r="P38" s="1831">
        <v>9353973.1772440653</v>
      </c>
      <c r="Q38" s="2022">
        <f t="shared" si="9"/>
        <v>105086954.29486148</v>
      </c>
      <c r="R38" s="2023">
        <v>6743182.1200623028</v>
      </c>
      <c r="S38" s="2023">
        <v>6900725.8638366899</v>
      </c>
      <c r="T38" s="2023">
        <v>7355404.7097853692</v>
      </c>
      <c r="U38" s="2023">
        <v>7815872.4628174342</v>
      </c>
      <c r="V38" s="2023">
        <v>8112194.6163197858</v>
      </c>
      <c r="W38" s="2023">
        <v>8090993.4819826614</v>
      </c>
      <c r="X38" s="2023">
        <v>8938825.6047348008</v>
      </c>
      <c r="Y38" s="2023">
        <v>8804720.5637337919</v>
      </c>
      <c r="Z38" s="2023">
        <v>8481619.8392079249</v>
      </c>
      <c r="AA38" s="2023">
        <v>9094981.6104229297</v>
      </c>
      <c r="AB38" s="2023">
        <v>8512097.8757933285</v>
      </c>
      <c r="AC38" s="2023">
        <v>9850402.0404114854</v>
      </c>
      <c r="AD38" s="2023">
        <f>SUM(R38:AC38)</f>
        <v>98701020.7891085</v>
      </c>
      <c r="AE38" s="2042">
        <f>Q38/D38-1</f>
        <v>0.60369322657832059</v>
      </c>
      <c r="AF38" s="2042">
        <f t="shared" ref="AF38:AF43" si="10">AD38/Q38-1</f>
        <v>-6.0768090088849758E-2</v>
      </c>
    </row>
    <row r="39" spans="1:46" ht="13.5" thickBot="1">
      <c r="A39" s="2043"/>
      <c r="B39" s="1838"/>
      <c r="C39" s="2026"/>
      <c r="D39" s="2029"/>
      <c r="E39" s="1834"/>
      <c r="F39" s="1834"/>
      <c r="G39" s="1834"/>
      <c r="H39" s="1834"/>
      <c r="I39" s="1834"/>
      <c r="J39" s="1838"/>
      <c r="K39" s="1838"/>
      <c r="L39" s="1834"/>
      <c r="M39" s="1838"/>
      <c r="N39" s="1838"/>
      <c r="O39" s="2029"/>
      <c r="P39" s="1838"/>
      <c r="Q39" s="2029">
        <f>Q40+'Marge Mobile '!P38*10^6</f>
        <v>0</v>
      </c>
      <c r="R39" s="1834">
        <f>-'Marge Mobile '!C38*10^6-R40</f>
        <v>0</v>
      </c>
      <c r="S39" s="1834">
        <f>-'Marge Mobile '!D38*10^6-S40</f>
        <v>0</v>
      </c>
      <c r="T39" s="1834">
        <f>-'Marge Mobile '!E38*10^6-T40</f>
        <v>0</v>
      </c>
      <c r="U39" s="1834">
        <f>-'Marge Mobile '!F38*10^6-U40</f>
        <v>0</v>
      </c>
      <c r="V39" s="1834">
        <f>-'Marge Mobile '!G38*10^6-V40</f>
        <v>0</v>
      </c>
      <c r="W39" s="1834">
        <f>-'Marge Mobile '!H38*10^6-W40</f>
        <v>0</v>
      </c>
      <c r="X39" s="1834">
        <f>-'Marge Mobile '!I38*10^6-X40</f>
        <v>0</v>
      </c>
      <c r="Y39" s="1834">
        <f>-'Marge Mobile '!J38*10^6-Y40</f>
        <v>0</v>
      </c>
      <c r="Z39" s="1834">
        <f>-'Marge Mobile '!K38*10^6-Z40</f>
        <v>0</v>
      </c>
      <c r="AA39" s="1834">
        <f>-'Marge Mobile '!L38*10^6-AA40</f>
        <v>0</v>
      </c>
      <c r="AB39" s="1834">
        <f>-'Marge Mobile '!M38*10^6-AB40</f>
        <v>0</v>
      </c>
      <c r="AC39" s="1834">
        <f>-'Marge Mobile '!N38*10^6-AC40</f>
        <v>0</v>
      </c>
      <c r="AD39" s="1834">
        <f>-'Marge Mobile '!O38*10^6-AD40</f>
        <v>0</v>
      </c>
      <c r="AE39" s="2044"/>
      <c r="AF39" s="2044" t="e">
        <f t="shared" si="10"/>
        <v>#DIV/0!</v>
      </c>
    </row>
    <row r="40" spans="1:46" ht="13.5" thickBot="1">
      <c r="A40" s="2201" t="s">
        <v>552</v>
      </c>
      <c r="B40" s="2202"/>
      <c r="C40" s="1986"/>
      <c r="D40" s="2000">
        <f t="shared" ref="D40:AD40" si="11">D41+D51+D61</f>
        <v>4504353410.999999</v>
      </c>
      <c r="E40" s="2000">
        <f t="shared" si="11"/>
        <v>332331495</v>
      </c>
      <c r="F40" s="2000">
        <f t="shared" si="11"/>
        <v>326174767</v>
      </c>
      <c r="G40" s="2000">
        <f t="shared" si="11"/>
        <v>366754575.99999964</v>
      </c>
      <c r="H40" s="1827">
        <f t="shared" si="11"/>
        <v>376937506</v>
      </c>
      <c r="I40" s="1827">
        <f t="shared" si="11"/>
        <v>374952889.00000006</v>
      </c>
      <c r="J40" s="1827">
        <f t="shared" si="11"/>
        <v>378467768.09622049</v>
      </c>
      <c r="K40" s="1827">
        <f t="shared" si="11"/>
        <v>400420080</v>
      </c>
      <c r="L40" s="1827">
        <f t="shared" si="11"/>
        <v>413264969</v>
      </c>
      <c r="M40" s="1827">
        <f t="shared" si="11"/>
        <v>521797649.29931378</v>
      </c>
      <c r="N40" s="1827">
        <f t="shared" si="11"/>
        <v>560854103.03288293</v>
      </c>
      <c r="O40" s="1827">
        <f t="shared" si="11"/>
        <v>523203671.89147347</v>
      </c>
      <c r="P40" s="1827">
        <f t="shared" si="11"/>
        <v>594047133.56431949</v>
      </c>
      <c r="Q40" s="2000">
        <f t="shared" si="11"/>
        <v>4661473658.5848951</v>
      </c>
      <c r="R40" s="2000">
        <f t="shared" si="11"/>
        <v>365550464.75090301</v>
      </c>
      <c r="S40" s="2000">
        <f t="shared" si="11"/>
        <v>370705629.43733037</v>
      </c>
      <c r="T40" s="2000">
        <f t="shared" si="11"/>
        <v>403994700.50513291</v>
      </c>
      <c r="U40" s="2000">
        <f t="shared" si="11"/>
        <v>420752755.94355851</v>
      </c>
      <c r="V40" s="2000">
        <f t="shared" si="11"/>
        <v>436684516.30108118</v>
      </c>
      <c r="W40" s="2000">
        <f t="shared" si="11"/>
        <v>435584210.425735</v>
      </c>
      <c r="X40" s="2000">
        <f t="shared" si="11"/>
        <v>466218002.3326084</v>
      </c>
      <c r="Y40" s="2000">
        <f t="shared" si="11"/>
        <v>459267165.73043334</v>
      </c>
      <c r="Z40" s="2000">
        <f t="shared" si="11"/>
        <v>442455099.76918733</v>
      </c>
      <c r="AA40" s="2000">
        <f t="shared" si="11"/>
        <v>474443263.7402553</v>
      </c>
      <c r="AB40" s="2000">
        <f t="shared" si="11"/>
        <v>444045696.93171316</v>
      </c>
      <c r="AC40" s="2000">
        <f t="shared" si="11"/>
        <v>513941082.38399613</v>
      </c>
      <c r="AD40" s="2000">
        <f t="shared" si="11"/>
        <v>5233642588.2519341</v>
      </c>
      <c r="AE40" s="2002">
        <f>Q40/D40-1</f>
        <v>3.4881864997803103E-2</v>
      </c>
      <c r="AF40" s="2002">
        <f t="shared" si="10"/>
        <v>0.12274421600844887</v>
      </c>
    </row>
    <row r="41" spans="1:46" ht="13.5" thickBot="1">
      <c r="A41" s="2045"/>
      <c r="B41" s="2046" t="s">
        <v>553</v>
      </c>
      <c r="C41" s="1986"/>
      <c r="D41" s="2000">
        <f t="shared" ref="D41:AD41" si="12">SUM(D42:D50)</f>
        <v>4485858354.3268499</v>
      </c>
      <c r="E41" s="2000">
        <f t="shared" si="12"/>
        <v>327607438</v>
      </c>
      <c r="F41" s="2000">
        <f t="shared" si="12"/>
        <v>323594415</v>
      </c>
      <c r="G41" s="2000">
        <f t="shared" si="12"/>
        <v>362003998.99999964</v>
      </c>
      <c r="H41" s="1827">
        <f t="shared" si="12"/>
        <v>375706658</v>
      </c>
      <c r="I41" s="1827">
        <f t="shared" si="12"/>
        <v>373414954.00000006</v>
      </c>
      <c r="J41" s="1827">
        <f t="shared" si="12"/>
        <v>376939089.09622049</v>
      </c>
      <c r="K41" s="1827">
        <f t="shared" si="12"/>
        <v>398744470</v>
      </c>
      <c r="L41" s="1827">
        <f t="shared" si="12"/>
        <v>411734564</v>
      </c>
      <c r="M41" s="1827">
        <f t="shared" si="12"/>
        <v>389619535.50565684</v>
      </c>
      <c r="N41" s="1827">
        <f t="shared" si="12"/>
        <v>428510562.88381475</v>
      </c>
      <c r="O41" s="1827">
        <f t="shared" si="12"/>
        <v>391019602.79028571</v>
      </c>
      <c r="P41" s="1827">
        <f t="shared" si="12"/>
        <v>461563002.00100446</v>
      </c>
      <c r="Q41" s="2000">
        <f t="shared" si="12"/>
        <v>4620458290.2769814</v>
      </c>
      <c r="R41" s="2000">
        <f t="shared" si="12"/>
        <v>304214695.0125072</v>
      </c>
      <c r="S41" s="2000">
        <f t="shared" si="12"/>
        <v>309341941.07530659</v>
      </c>
      <c r="T41" s="2000">
        <f t="shared" si="12"/>
        <v>342450576.81714886</v>
      </c>
      <c r="U41" s="2000">
        <f t="shared" si="12"/>
        <v>359117799.28551853</v>
      </c>
      <c r="V41" s="2000">
        <f t="shared" si="12"/>
        <v>374963205.40481764</v>
      </c>
      <c r="W41" s="2000">
        <f t="shared" si="12"/>
        <v>373868863.47027564</v>
      </c>
      <c r="X41" s="2000">
        <f t="shared" si="12"/>
        <v>404333530.90210992</v>
      </c>
      <c r="Y41" s="2000">
        <f t="shared" si="12"/>
        <v>397420415.56304115</v>
      </c>
      <c r="Z41" s="2000">
        <f t="shared" si="12"/>
        <v>380699586.44129819</v>
      </c>
      <c r="AA41" s="2000">
        <f t="shared" si="12"/>
        <v>412514154.91321975</v>
      </c>
      <c r="AB41" s="2000">
        <f t="shared" si="12"/>
        <v>382281551.64518392</v>
      </c>
      <c r="AC41" s="2000">
        <f t="shared" si="12"/>
        <v>451797624.16357702</v>
      </c>
      <c r="AD41" s="2000">
        <f t="shared" si="12"/>
        <v>4493003944.6940031</v>
      </c>
      <c r="AE41" s="2047">
        <f>Q41/D41-1</f>
        <v>3.0005391458761244E-2</v>
      </c>
      <c r="AF41" s="2047">
        <f t="shared" si="10"/>
        <v>-2.758478436028422E-2</v>
      </c>
      <c r="AG41" s="2071"/>
    </row>
    <row r="42" spans="1:46">
      <c r="A42" s="2037"/>
      <c r="B42" s="2048" t="s">
        <v>536</v>
      </c>
      <c r="C42" s="1986"/>
      <c r="D42" s="2033">
        <v>1225520450.3214285</v>
      </c>
      <c r="E42" s="2017">
        <v>90884771</v>
      </c>
      <c r="F42" s="1830">
        <v>91737755</v>
      </c>
      <c r="G42" s="1830">
        <f>93269902+8750000</f>
        <v>102019902</v>
      </c>
      <c r="H42" s="1830">
        <v>98083241</v>
      </c>
      <c r="I42" s="1830">
        <v>99910963</v>
      </c>
      <c r="J42" s="1830">
        <v>98375147</v>
      </c>
      <c r="K42" s="1830">
        <v>105749861</v>
      </c>
      <c r="L42" s="1830">
        <v>104478444</v>
      </c>
      <c r="M42" s="1830">
        <v>103329863.6658404</v>
      </c>
      <c r="N42" s="1830">
        <v>113644039.90855388</v>
      </c>
      <c r="O42" s="2018">
        <v>103701171.43780808</v>
      </c>
      <c r="P42" s="1830">
        <v>122409781.14216593</v>
      </c>
      <c r="Q42" s="2033">
        <f>SUM(E42:P42)</f>
        <v>1234324940.1543682</v>
      </c>
      <c r="R42" s="2017">
        <v>81501624.690448672</v>
      </c>
      <c r="S42" s="2017">
        <v>82875256.178857446</v>
      </c>
      <c r="T42" s="2017">
        <v>91745332.636319414</v>
      </c>
      <c r="U42" s="2017">
        <v>96210618.937474027</v>
      </c>
      <c r="V42" s="2017">
        <v>100455733.86379196</v>
      </c>
      <c r="W42" s="2017">
        <v>100162550.63795075</v>
      </c>
      <c r="X42" s="2017">
        <v>108324286.18871573</v>
      </c>
      <c r="Y42" s="2017">
        <v>106472205.59877774</v>
      </c>
      <c r="Z42" s="2017">
        <v>101992557.63325982</v>
      </c>
      <c r="AA42" s="2017">
        <v>110515942.80102937</v>
      </c>
      <c r="AB42" s="2017">
        <v>102416379.15284538</v>
      </c>
      <c r="AC42" s="2017">
        <v>121040308.05974828</v>
      </c>
      <c r="AD42" s="2033">
        <f>SUM(R42:AC42)</f>
        <v>1203712796.3792183</v>
      </c>
      <c r="AE42" s="2038">
        <f>Q42/D42-1</f>
        <v>7.1842863418805081E-3</v>
      </c>
      <c r="AF42" s="2038">
        <f t="shared" si="10"/>
        <v>-2.4800717201194478E-2</v>
      </c>
      <c r="AG42" s="2071"/>
      <c r="AH42" s="2072"/>
      <c r="AI42" s="2072"/>
      <c r="AJ42" s="2072"/>
      <c r="AK42" s="2072"/>
      <c r="AL42" s="2072"/>
      <c r="AM42" s="2072"/>
      <c r="AN42" s="2072"/>
      <c r="AO42" s="2072"/>
      <c r="AP42" s="2072"/>
      <c r="AQ42" s="2072"/>
      <c r="AR42" s="2072"/>
      <c r="AS42" s="2072"/>
      <c r="AT42" s="2072"/>
    </row>
    <row r="43" spans="1:46">
      <c r="A43" s="2037"/>
      <c r="B43" s="2048" t="s">
        <v>537</v>
      </c>
      <c r="C43" s="1986"/>
      <c r="D43" s="2033">
        <v>3218282579.4768505</v>
      </c>
      <c r="E43" s="2049">
        <v>231513542</v>
      </c>
      <c r="F43" s="1830">
        <v>224733582</v>
      </c>
      <c r="G43" s="1830">
        <f>263076306.524046-8750000</f>
        <v>254326306.524046</v>
      </c>
      <c r="H43" s="1830">
        <v>272446463</v>
      </c>
      <c r="I43" s="1830">
        <v>268252314.00000006</v>
      </c>
      <c r="J43" s="1830">
        <f>263667408+10080609.0962205</f>
        <v>273748017.09622049</v>
      </c>
      <c r="K43" s="1830">
        <v>279832228</v>
      </c>
      <c r="L43" s="1830">
        <v>302282060</v>
      </c>
      <c r="M43" s="1830">
        <v>280661592.11657</v>
      </c>
      <c r="N43" s="2050">
        <v>308676659.8128981</v>
      </c>
      <c r="O43" s="2018">
        <v>281670127.56555426</v>
      </c>
      <c r="P43" s="1830">
        <v>332485913.04740846</v>
      </c>
      <c r="Q43" s="2033">
        <f>SUM(E43:P43)</f>
        <v>3310628805.1626973</v>
      </c>
      <c r="R43" s="2049">
        <v>217707849.17699784</v>
      </c>
      <c r="S43" s="2049">
        <v>221377105.56346989</v>
      </c>
      <c r="T43" s="2049">
        <v>245070930.99239868</v>
      </c>
      <c r="U43" s="2049">
        <v>256998642.62116832</v>
      </c>
      <c r="V43" s="2049">
        <v>268338230.55733564</v>
      </c>
      <c r="W43" s="2049">
        <v>267555076.97291219</v>
      </c>
      <c r="X43" s="2049">
        <v>289356776.00722253</v>
      </c>
      <c r="Y43" s="2049">
        <v>284409482.21683115</v>
      </c>
      <c r="Z43" s="2049">
        <v>272443407.58522558</v>
      </c>
      <c r="AA43" s="2049">
        <v>295211148.22389394</v>
      </c>
      <c r="AB43" s="2049">
        <v>273575523.31683636</v>
      </c>
      <c r="AC43" s="2049">
        <v>323323924.295919</v>
      </c>
      <c r="AD43" s="2033">
        <f t="shared" ref="AD43:AD49" si="13">SUM(R43:AC43)</f>
        <v>3215368097.5302114</v>
      </c>
      <c r="AE43" s="2038">
        <f>Q43/D43-1</f>
        <v>2.8694256456764711E-2</v>
      </c>
      <c r="AF43" s="2038">
        <f t="shared" si="10"/>
        <v>-2.8774203705330348E-2</v>
      </c>
      <c r="AG43" s="2071"/>
      <c r="AH43" s="2072"/>
      <c r="AI43" s="2072"/>
      <c r="AJ43" s="2072"/>
      <c r="AK43" s="2072"/>
      <c r="AL43" s="2072"/>
      <c r="AM43" s="2072"/>
      <c r="AN43" s="2072"/>
      <c r="AO43" s="2072"/>
      <c r="AP43" s="2072"/>
      <c r="AQ43" s="2072"/>
      <c r="AR43" s="2072"/>
      <c r="AS43" s="2072"/>
      <c r="AT43" s="2072"/>
    </row>
    <row r="44" spans="1:46">
      <c r="A44" s="2037"/>
      <c r="B44" s="2048" t="s">
        <v>538</v>
      </c>
      <c r="C44" s="1986"/>
      <c r="D44" s="2033"/>
      <c r="E44" s="2017"/>
      <c r="F44" s="1830"/>
      <c r="G44" s="1830"/>
      <c r="H44" s="1830"/>
      <c r="I44" s="1830"/>
      <c r="J44" s="1830"/>
      <c r="K44" s="1830"/>
      <c r="L44" s="1830"/>
      <c r="M44" s="1830"/>
      <c r="N44" s="1830"/>
      <c r="O44" s="2018"/>
      <c r="P44" s="1830"/>
      <c r="Q44" s="2033"/>
      <c r="R44" s="2017">
        <v>0</v>
      </c>
      <c r="S44" s="1830">
        <v>0</v>
      </c>
      <c r="T44" s="1830">
        <v>0</v>
      </c>
      <c r="U44" s="1830">
        <v>0</v>
      </c>
      <c r="V44" s="1830">
        <v>0</v>
      </c>
      <c r="W44" s="1830">
        <v>0</v>
      </c>
      <c r="X44" s="1830">
        <v>0</v>
      </c>
      <c r="Y44" s="1830">
        <v>0</v>
      </c>
      <c r="Z44" s="1830">
        <v>0</v>
      </c>
      <c r="AA44" s="1830">
        <v>0</v>
      </c>
      <c r="AB44" s="2018">
        <v>0</v>
      </c>
      <c r="AC44" s="1830">
        <v>0</v>
      </c>
      <c r="AD44" s="2033">
        <f t="shared" si="13"/>
        <v>0</v>
      </c>
      <c r="AE44" s="2038"/>
      <c r="AF44" s="2038"/>
      <c r="AG44" s="2071"/>
      <c r="AH44" s="2072"/>
      <c r="AI44" s="2072"/>
      <c r="AJ44" s="2072"/>
      <c r="AK44" s="2072"/>
      <c r="AL44" s="2072"/>
      <c r="AM44" s="2072"/>
      <c r="AN44" s="2072"/>
      <c r="AO44" s="2072"/>
      <c r="AP44" s="2072"/>
      <c r="AQ44" s="2072"/>
      <c r="AR44" s="2072"/>
      <c r="AS44" s="2072"/>
      <c r="AT44" s="2072"/>
    </row>
    <row r="45" spans="1:46">
      <c r="A45" s="2037"/>
      <c r="B45" s="2048" t="s">
        <v>539</v>
      </c>
      <c r="C45" s="1986"/>
      <c r="D45" s="2033">
        <v>36582705.528571427</v>
      </c>
      <c r="E45" s="2017">
        <v>4999669</v>
      </c>
      <c r="F45" s="1830">
        <v>5165522</v>
      </c>
      <c r="G45" s="1830">
        <v>5211116</v>
      </c>
      <c r="H45" s="1830">
        <v>4641342</v>
      </c>
      <c r="I45" s="1830">
        <v>4681038</v>
      </c>
      <c r="J45" s="1830">
        <v>4722142</v>
      </c>
      <c r="K45" s="1830">
        <v>4759358</v>
      </c>
      <c r="L45" s="1830">
        <v>4510287</v>
      </c>
      <c r="M45" s="1830">
        <v>4650444.0632496597</v>
      </c>
      <c r="N45" s="1830">
        <v>5114641.9047406148</v>
      </c>
      <c r="O45" s="2018">
        <v>4667155.0697537409</v>
      </c>
      <c r="P45" s="1830">
        <v>5509151.1766357459</v>
      </c>
      <c r="Q45" s="2033">
        <f>SUM(E45:P45)</f>
        <v>58631866.214379773</v>
      </c>
      <c r="R45" s="2017">
        <v>4150129.7248981674</v>
      </c>
      <c r="S45" s="2017">
        <v>4220076.1694353586</v>
      </c>
      <c r="T45" s="2017">
        <v>4671747.7539963759</v>
      </c>
      <c r="U45" s="2017">
        <v>4899123.8029891029</v>
      </c>
      <c r="V45" s="2017">
        <v>5115288.5445906967</v>
      </c>
      <c r="W45" s="2017">
        <v>5100359.4137294851</v>
      </c>
      <c r="X45" s="2017">
        <v>5515961.6970537519</v>
      </c>
      <c r="Y45" s="2017">
        <v>5421652.2309737541</v>
      </c>
      <c r="Z45" s="2017">
        <v>5193544.874226125</v>
      </c>
      <c r="AA45" s="2017">
        <v>5627562.6533301277</v>
      </c>
      <c r="AB45" s="2017">
        <v>5215126.2143916013</v>
      </c>
      <c r="AC45" s="2017">
        <v>6163471.9835034404</v>
      </c>
      <c r="AD45" s="2033">
        <f t="shared" si="13"/>
        <v>61294045.063117981</v>
      </c>
      <c r="AE45" s="2038">
        <f>Q45/D45-1</f>
        <v>0.60272088592757989</v>
      </c>
      <c r="AF45" s="2038">
        <f>AD45/Q45-1</f>
        <v>4.5404982318050457E-2</v>
      </c>
      <c r="AG45" s="2071"/>
      <c r="AH45" s="2072"/>
      <c r="AI45" s="2072"/>
      <c r="AJ45" s="2072"/>
      <c r="AK45" s="2072"/>
      <c r="AL45" s="2072"/>
      <c r="AM45" s="2072"/>
      <c r="AN45" s="2072"/>
      <c r="AO45" s="2072"/>
      <c r="AP45" s="2072"/>
      <c r="AQ45" s="2072"/>
      <c r="AR45" s="2072"/>
      <c r="AS45" s="2072"/>
      <c r="AT45" s="2072"/>
    </row>
    <row r="46" spans="1:46">
      <c r="A46" s="2037"/>
      <c r="B46" s="2048" t="s">
        <v>540</v>
      </c>
      <c r="C46" s="1986"/>
      <c r="D46" s="2033"/>
      <c r="E46" s="2017"/>
      <c r="F46" s="1830"/>
      <c r="G46" s="1830"/>
      <c r="H46" s="1830"/>
      <c r="I46" s="1830"/>
      <c r="J46" s="1830"/>
      <c r="K46" s="1830"/>
      <c r="L46" s="1830"/>
      <c r="M46" s="1830"/>
      <c r="N46" s="1830"/>
      <c r="O46" s="2018"/>
      <c r="P46" s="1830"/>
      <c r="Q46" s="2033"/>
      <c r="R46" s="2017">
        <v>0</v>
      </c>
      <c r="S46" s="1830">
        <v>0</v>
      </c>
      <c r="T46" s="1830">
        <v>0</v>
      </c>
      <c r="U46" s="1830">
        <v>0</v>
      </c>
      <c r="V46" s="1830">
        <v>0</v>
      </c>
      <c r="W46" s="1830">
        <v>0</v>
      </c>
      <c r="X46" s="1830">
        <v>0</v>
      </c>
      <c r="Y46" s="1830">
        <v>0</v>
      </c>
      <c r="Z46" s="1830">
        <v>0</v>
      </c>
      <c r="AA46" s="1830">
        <v>0</v>
      </c>
      <c r="AB46" s="2018">
        <v>0</v>
      </c>
      <c r="AC46" s="1830">
        <v>0</v>
      </c>
      <c r="AD46" s="2033">
        <f t="shared" si="13"/>
        <v>0</v>
      </c>
      <c r="AE46" s="2038"/>
      <c r="AF46" s="2038"/>
      <c r="AG46" s="2071"/>
      <c r="AH46" s="2072"/>
      <c r="AI46" s="2072"/>
      <c r="AJ46" s="2072"/>
      <c r="AK46" s="2072"/>
      <c r="AL46" s="2072"/>
      <c r="AM46" s="2072"/>
      <c r="AN46" s="2072"/>
      <c r="AO46" s="2072"/>
      <c r="AP46" s="2072"/>
      <c r="AQ46" s="2072"/>
      <c r="AR46" s="2072"/>
      <c r="AS46" s="2072"/>
      <c r="AT46" s="2072"/>
    </row>
    <row r="47" spans="1:46">
      <c r="A47" s="2037"/>
      <c r="B47" s="2048" t="s">
        <v>542</v>
      </c>
      <c r="C47" s="1986"/>
      <c r="D47" s="2033"/>
      <c r="E47" s="2017"/>
      <c r="F47" s="1830"/>
      <c r="G47" s="1830"/>
      <c r="H47" s="1830"/>
      <c r="I47" s="1830"/>
      <c r="J47" s="1830"/>
      <c r="K47" s="1830"/>
      <c r="L47" s="1830"/>
      <c r="M47" s="1830"/>
      <c r="N47" s="1830"/>
      <c r="O47" s="2018"/>
      <c r="P47" s="1830"/>
      <c r="Q47" s="2033"/>
      <c r="R47" s="2017">
        <v>0</v>
      </c>
      <c r="S47" s="1830">
        <v>0</v>
      </c>
      <c r="T47" s="1830">
        <v>0</v>
      </c>
      <c r="U47" s="1830">
        <v>0</v>
      </c>
      <c r="V47" s="1830">
        <v>0</v>
      </c>
      <c r="W47" s="1830">
        <v>0</v>
      </c>
      <c r="X47" s="1830">
        <v>0</v>
      </c>
      <c r="Y47" s="1830">
        <v>0</v>
      </c>
      <c r="Z47" s="1830">
        <v>0</v>
      </c>
      <c r="AA47" s="1830">
        <v>0</v>
      </c>
      <c r="AB47" s="2018">
        <v>0</v>
      </c>
      <c r="AC47" s="1830">
        <v>0</v>
      </c>
      <c r="AD47" s="2033">
        <f t="shared" si="13"/>
        <v>0</v>
      </c>
      <c r="AE47" s="2038"/>
      <c r="AF47" s="2038"/>
      <c r="AG47" s="2071"/>
      <c r="AH47" s="2072"/>
      <c r="AI47" s="2072"/>
      <c r="AJ47" s="2072"/>
      <c r="AK47" s="2072"/>
      <c r="AL47" s="2072"/>
      <c r="AM47" s="2072"/>
      <c r="AN47" s="2072"/>
      <c r="AO47" s="2072"/>
      <c r="AP47" s="2072"/>
      <c r="AQ47" s="2072"/>
      <c r="AR47" s="2072"/>
      <c r="AS47" s="2072"/>
      <c r="AT47" s="2072"/>
    </row>
    <row r="48" spans="1:46">
      <c r="A48" s="2037"/>
      <c r="B48" s="2048" t="s">
        <v>544</v>
      </c>
      <c r="C48" s="1986"/>
      <c r="D48" s="2033">
        <v>2478968</v>
      </c>
      <c r="E48" s="2017">
        <v>202470</v>
      </c>
      <c r="F48" s="1830">
        <v>198378</v>
      </c>
      <c r="G48" s="1830">
        <v>238496</v>
      </c>
      <c r="H48" s="1830">
        <v>221428</v>
      </c>
      <c r="I48" s="1830">
        <v>179156</v>
      </c>
      <c r="J48" s="1830">
        <v>39971</v>
      </c>
      <c r="K48" s="1830">
        <v>95352</v>
      </c>
      <c r="L48" s="1830">
        <v>140401</v>
      </c>
      <c r="M48" s="1830">
        <v>93169.949039131228</v>
      </c>
      <c r="N48" s="1830">
        <v>102469.98332565591</v>
      </c>
      <c r="O48" s="2018">
        <v>93504.747953643891</v>
      </c>
      <c r="P48" s="1830">
        <v>110373.83256199084</v>
      </c>
      <c r="Q48" s="2033">
        <f>SUM(E48:P48)</f>
        <v>1715170.5128804217</v>
      </c>
      <c r="R48" s="2017">
        <v>79366.531855959343</v>
      </c>
      <c r="S48" s="2017">
        <v>80704.178408371197</v>
      </c>
      <c r="T48" s="2017">
        <v>89341.886041805061</v>
      </c>
      <c r="U48" s="2017">
        <v>93690.195524132461</v>
      </c>
      <c r="V48" s="2017">
        <v>97824.101447007954</v>
      </c>
      <c r="W48" s="2017">
        <v>97538.598723329298</v>
      </c>
      <c r="X48" s="2017">
        <v>105486.52181136582</v>
      </c>
      <c r="Y48" s="2017">
        <v>103682.9600578497</v>
      </c>
      <c r="Z48" s="2017">
        <v>99320.665142759171</v>
      </c>
      <c r="AA48" s="2017">
        <v>107620.76373597982</v>
      </c>
      <c r="AB48" s="2017">
        <v>99733.383837180096</v>
      </c>
      <c r="AC48" s="2017">
        <v>117869.42287305044</v>
      </c>
      <c r="AD48" s="2033">
        <f t="shared" si="13"/>
        <v>1172179.2094587903</v>
      </c>
      <c r="AE48" s="2038">
        <f>Q48/D48-1</f>
        <v>-0.30811107167159002</v>
      </c>
      <c r="AF48" s="2038">
        <f t="shared" ref="AF48:AF53" si="14">AD48/Q48-1</f>
        <v>-0.31658152897564873</v>
      </c>
      <c r="AG48" s="2071"/>
      <c r="AH48" s="2072"/>
      <c r="AI48" s="2072"/>
      <c r="AJ48" s="2072"/>
      <c r="AK48" s="2072"/>
      <c r="AL48" s="2072"/>
      <c r="AM48" s="2072"/>
      <c r="AN48" s="2072"/>
      <c r="AO48" s="2072"/>
      <c r="AP48" s="2072"/>
      <c r="AQ48" s="2072"/>
      <c r="AR48" s="2072"/>
      <c r="AS48" s="2072"/>
      <c r="AT48" s="2072"/>
    </row>
    <row r="49" spans="1:46">
      <c r="A49" s="2037"/>
      <c r="B49" s="2048" t="s">
        <v>545</v>
      </c>
      <c r="C49" s="1986"/>
      <c r="D49" s="2033">
        <v>2993651</v>
      </c>
      <c r="E49" s="2017">
        <v>6986</v>
      </c>
      <c r="F49" s="1830">
        <v>1759178</v>
      </c>
      <c r="G49" s="1830">
        <v>208178.47595361123</v>
      </c>
      <c r="H49" s="1830">
        <v>314184</v>
      </c>
      <c r="I49" s="1830">
        <v>391483</v>
      </c>
      <c r="J49" s="1830">
        <v>53812</v>
      </c>
      <c r="K49" s="1830">
        <v>905180</v>
      </c>
      <c r="L49" s="1830">
        <v>323372</v>
      </c>
      <c r="M49" s="1830">
        <v>884465.71095772309</v>
      </c>
      <c r="N49" s="1830">
        <v>972751.2742964722</v>
      </c>
      <c r="O49" s="2018">
        <v>887643.96921595105</v>
      </c>
      <c r="P49" s="1830">
        <v>1047782.8022323903</v>
      </c>
      <c r="Q49" s="2033">
        <f>SUM(E49:P49)</f>
        <v>7755017.2326561473</v>
      </c>
      <c r="R49" s="2017">
        <v>775724.88830653555</v>
      </c>
      <c r="S49" s="2017">
        <v>788798.98513549264</v>
      </c>
      <c r="T49" s="2017">
        <v>873223.5483925913</v>
      </c>
      <c r="U49" s="2017">
        <v>915723.72836293955</v>
      </c>
      <c r="V49" s="2017">
        <v>956128.33765230875</v>
      </c>
      <c r="W49" s="2017">
        <v>953337.84695984935</v>
      </c>
      <c r="X49" s="2017">
        <v>1031020.4873066081</v>
      </c>
      <c r="Y49" s="2017">
        <v>1013392.5564006768</v>
      </c>
      <c r="Z49" s="2017">
        <v>970755.68344382115</v>
      </c>
      <c r="AA49" s="2017">
        <v>1051880.4712302475</v>
      </c>
      <c r="AB49" s="2017">
        <v>974789.57727343624</v>
      </c>
      <c r="AC49" s="2017">
        <v>1152050.4015331664</v>
      </c>
      <c r="AD49" s="2033">
        <f t="shared" si="13"/>
        <v>11456826.511997672</v>
      </c>
      <c r="AE49" s="2038">
        <f>Q49/D49-1</f>
        <v>1.5904880804930661</v>
      </c>
      <c r="AF49" s="2038">
        <f t="shared" si="14"/>
        <v>0.47734378509867326</v>
      </c>
      <c r="AG49" s="2071"/>
      <c r="AH49" s="2072"/>
      <c r="AI49" s="2072"/>
      <c r="AJ49" s="2072"/>
      <c r="AK49" s="2072"/>
      <c r="AL49" s="2072"/>
      <c r="AM49" s="2072"/>
      <c r="AN49" s="2072"/>
      <c r="AO49" s="2072"/>
      <c r="AP49" s="2072"/>
      <c r="AQ49" s="2072"/>
      <c r="AR49" s="2072"/>
      <c r="AS49" s="2072"/>
      <c r="AT49" s="2072"/>
    </row>
    <row r="50" spans="1:46" ht="13.5" thickBot="1">
      <c r="A50" s="2037"/>
      <c r="B50" s="2048" t="s">
        <v>554</v>
      </c>
      <c r="C50" s="1986"/>
      <c r="D50" s="2022"/>
      <c r="E50" s="2017"/>
      <c r="F50" s="1830"/>
      <c r="G50" s="1830"/>
      <c r="H50" s="1830"/>
      <c r="I50" s="1830"/>
      <c r="J50" s="1830"/>
      <c r="K50" s="1830">
        <v>7402491</v>
      </c>
      <c r="L50" s="1830"/>
      <c r="M50" s="1830"/>
      <c r="N50" s="1830"/>
      <c r="O50" s="2018"/>
      <c r="P50" s="1830"/>
      <c r="Q50" s="2022">
        <f>SUM(E50:P50)</f>
        <v>7402491</v>
      </c>
      <c r="R50" s="2017">
        <v>0</v>
      </c>
      <c r="S50" s="1830">
        <v>0</v>
      </c>
      <c r="T50" s="1830">
        <v>0</v>
      </c>
      <c r="U50" s="1830">
        <v>0</v>
      </c>
      <c r="V50" s="1830">
        <v>0</v>
      </c>
      <c r="W50" s="1830">
        <v>0</v>
      </c>
      <c r="X50" s="1830">
        <v>0</v>
      </c>
      <c r="Y50" s="1830">
        <v>0</v>
      </c>
      <c r="Z50" s="1830">
        <v>0</v>
      </c>
      <c r="AA50" s="1830">
        <v>0</v>
      </c>
      <c r="AB50" s="2018">
        <v>0</v>
      </c>
      <c r="AC50" s="1830">
        <v>0</v>
      </c>
      <c r="AD50" s="2022"/>
      <c r="AE50" s="2038"/>
      <c r="AF50" s="2038">
        <f t="shared" si="14"/>
        <v>-1</v>
      </c>
      <c r="AG50" s="2071"/>
      <c r="AH50" s="2072"/>
      <c r="AI50" s="2072"/>
      <c r="AJ50" s="2072"/>
      <c r="AK50" s="2072"/>
      <c r="AL50" s="2072"/>
      <c r="AM50" s="2072"/>
      <c r="AN50" s="2072"/>
      <c r="AO50" s="2072"/>
      <c r="AP50" s="2072"/>
      <c r="AQ50" s="2072"/>
      <c r="AR50" s="2072"/>
      <c r="AS50" s="2072"/>
      <c r="AT50" s="2072"/>
    </row>
    <row r="51" spans="1:46" ht="13.5" thickBot="1">
      <c r="A51" s="2051"/>
      <c r="B51" s="2052" t="s">
        <v>555</v>
      </c>
      <c r="C51" s="1986"/>
      <c r="D51" s="2000">
        <f>SUM(D52:D60)</f>
        <v>16529029.142857144</v>
      </c>
      <c r="E51" s="2000">
        <v>4538517</v>
      </c>
      <c r="F51" s="2000">
        <f t="shared" ref="F51:AD51" si="15">SUM(F52:F60)</f>
        <v>2385563</v>
      </c>
      <c r="G51" s="2000">
        <f t="shared" si="15"/>
        <v>4538517</v>
      </c>
      <c r="H51" s="1827">
        <f t="shared" si="15"/>
        <v>1011565</v>
      </c>
      <c r="I51" s="1827">
        <f t="shared" si="15"/>
        <v>1303843</v>
      </c>
      <c r="J51" s="1827">
        <f t="shared" si="15"/>
        <v>1303843</v>
      </c>
      <c r="K51" s="1827">
        <f t="shared" si="15"/>
        <v>1455406</v>
      </c>
      <c r="L51" s="1827">
        <f t="shared" si="15"/>
        <v>1289195</v>
      </c>
      <c r="M51" s="1827">
        <f t="shared" si="15"/>
        <v>1442115.6451312534</v>
      </c>
      <c r="N51" s="1827">
        <f t="shared" si="15"/>
        <v>1586064.687533556</v>
      </c>
      <c r="O51" s="1827">
        <f t="shared" si="15"/>
        <v>1447297.7747510609</v>
      </c>
      <c r="P51" s="1827">
        <f t="shared" si="15"/>
        <v>1708403.1105769137</v>
      </c>
      <c r="Q51" s="2000">
        <f t="shared" si="15"/>
        <v>24010330.217992783</v>
      </c>
      <c r="R51" s="2000">
        <f t="shared" si="15"/>
        <v>1600651.955293206</v>
      </c>
      <c r="S51" s="2000">
        <f t="shared" si="15"/>
        <v>1627629.404345599</v>
      </c>
      <c r="T51" s="2000">
        <f t="shared" si="15"/>
        <v>1801833.3576920726</v>
      </c>
      <c r="U51" s="2000">
        <f t="shared" si="15"/>
        <v>1889529.3916795361</v>
      </c>
      <c r="V51" s="2000">
        <f t="shared" si="15"/>
        <v>1972901.367797351</v>
      </c>
      <c r="W51" s="2000">
        <f t="shared" si="15"/>
        <v>1967143.3929657536</v>
      </c>
      <c r="X51" s="2000">
        <f t="shared" si="15"/>
        <v>2127435.8781467145</v>
      </c>
      <c r="Y51" s="2000">
        <f t="shared" si="15"/>
        <v>2091061.9232850242</v>
      </c>
      <c r="Z51" s="2000">
        <f t="shared" si="15"/>
        <v>2003083.8332498227</v>
      </c>
      <c r="AA51" s="2000">
        <f t="shared" si="15"/>
        <v>2170478.9396213191</v>
      </c>
      <c r="AB51" s="2000">
        <f t="shared" si="15"/>
        <v>2011407.4801292142</v>
      </c>
      <c r="AC51" s="2000">
        <f t="shared" si="15"/>
        <v>2377172.3140610377</v>
      </c>
      <c r="AD51" s="2000">
        <f t="shared" si="15"/>
        <v>23640329.238266654</v>
      </c>
      <c r="AE51" s="2047">
        <f>Q51/D51-1</f>
        <v>0.45261588024778865</v>
      </c>
      <c r="AF51" s="2047">
        <f t="shared" si="14"/>
        <v>-1.5410074595677892E-2</v>
      </c>
      <c r="AG51" s="2071"/>
      <c r="AH51" s="2072"/>
      <c r="AI51" s="2072"/>
      <c r="AJ51" s="2072"/>
      <c r="AK51" s="2072"/>
      <c r="AL51" s="2072"/>
      <c r="AM51" s="2072"/>
      <c r="AN51" s="2072"/>
      <c r="AO51" s="2072"/>
      <c r="AP51" s="2072"/>
      <c r="AQ51" s="2072"/>
      <c r="AR51" s="2072"/>
      <c r="AS51" s="2072"/>
      <c r="AT51" s="2072"/>
    </row>
    <row r="52" spans="1:46">
      <c r="A52" s="2053"/>
      <c r="B52" s="2048" t="s">
        <v>536</v>
      </c>
      <c r="C52" s="1986"/>
      <c r="D52" s="2033">
        <v>7273437.6785714291</v>
      </c>
      <c r="E52" s="2017">
        <v>2468489</v>
      </c>
      <c r="F52" s="1830">
        <v>1372482</v>
      </c>
      <c r="G52" s="1830">
        <v>2468489</v>
      </c>
      <c r="H52" s="1830">
        <v>551704</v>
      </c>
      <c r="I52" s="1830">
        <v>711111.39518666605</v>
      </c>
      <c r="J52" s="1830">
        <v>711111</v>
      </c>
      <c r="K52" s="1830">
        <v>862396</v>
      </c>
      <c r="L52" s="1830">
        <v>749971</v>
      </c>
      <c r="M52" s="1830">
        <v>851087.39497090934</v>
      </c>
      <c r="N52" s="1830">
        <v>936041.20288524078</v>
      </c>
      <c r="O52" s="2018">
        <v>854145.71086493193</v>
      </c>
      <c r="P52" s="1830">
        <v>1008241.1614144639</v>
      </c>
      <c r="Q52" s="2033">
        <f>SUM(E52:P52)</f>
        <v>13545268.86532221</v>
      </c>
      <c r="R52" s="2017">
        <v>902099.94742349337</v>
      </c>
      <c r="S52" s="2017">
        <v>917303.97431472701</v>
      </c>
      <c r="T52" s="2017">
        <v>1015482.3300997808</v>
      </c>
      <c r="U52" s="2017">
        <v>1064906.3084904163</v>
      </c>
      <c r="V52" s="2017">
        <v>1111893.3221405488</v>
      </c>
      <c r="W52" s="2017">
        <v>1108648.2264308459</v>
      </c>
      <c r="X52" s="2017">
        <v>1198986.3177166798</v>
      </c>
      <c r="Y52" s="2017">
        <v>1178486.5815561695</v>
      </c>
      <c r="Z52" s="2017">
        <v>1128903.6412219377</v>
      </c>
      <c r="AA52" s="2017">
        <v>1223244.6478082293</v>
      </c>
      <c r="AB52" s="2017">
        <v>1133594.7056269385</v>
      </c>
      <c r="AC52" s="2017">
        <v>1339733.4832469737</v>
      </c>
      <c r="AD52" s="2033">
        <f>SUM(R52:AC52)</f>
        <v>13323283.486076742</v>
      </c>
      <c r="AE52" s="2038">
        <f>Q52/D52-1</f>
        <v>0.86229255874818</v>
      </c>
      <c r="AF52" s="2038">
        <f t="shared" si="14"/>
        <v>-1.6388407011527217E-2</v>
      </c>
      <c r="AG52" s="2071"/>
      <c r="AH52" s="2072"/>
      <c r="AI52" s="2072"/>
      <c r="AJ52" s="2072"/>
      <c r="AK52" s="2072"/>
      <c r="AL52" s="2072"/>
      <c r="AM52" s="2072"/>
      <c r="AN52" s="2072"/>
      <c r="AO52" s="2072"/>
      <c r="AP52" s="2072"/>
      <c r="AQ52" s="2072"/>
      <c r="AR52" s="2072"/>
      <c r="AS52" s="2072"/>
      <c r="AT52" s="2072"/>
    </row>
    <row r="53" spans="1:46">
      <c r="A53" s="2053"/>
      <c r="B53" s="2048" t="s">
        <v>537</v>
      </c>
      <c r="C53" s="1986"/>
      <c r="D53" s="2033">
        <v>9255591.4642857146</v>
      </c>
      <c r="E53" s="2017">
        <v>2070028</v>
      </c>
      <c r="F53" s="1830">
        <v>1013081</v>
      </c>
      <c r="G53" s="1830">
        <v>2070028</v>
      </c>
      <c r="H53" s="1830">
        <v>459861</v>
      </c>
      <c r="I53" s="1830">
        <v>592731.60481333395</v>
      </c>
      <c r="J53" s="1830">
        <v>592732</v>
      </c>
      <c r="K53" s="1830">
        <v>593010</v>
      </c>
      <c r="L53" s="1830">
        <v>539224</v>
      </c>
      <c r="M53" s="1830">
        <v>591028.25016034406</v>
      </c>
      <c r="N53" s="1830">
        <v>650023.48464831535</v>
      </c>
      <c r="O53" s="2018">
        <v>593152.06388612895</v>
      </c>
      <c r="P53" s="1830">
        <v>700161.9491624498</v>
      </c>
      <c r="Q53" s="2033">
        <f>SUM(E53:P53)</f>
        <v>10465061.352670571</v>
      </c>
      <c r="R53" s="2017">
        <v>698552.00786971278</v>
      </c>
      <c r="S53" s="2017">
        <v>710325.43003087211</v>
      </c>
      <c r="T53" s="2017">
        <v>786351.02759229182</v>
      </c>
      <c r="U53" s="2017">
        <v>824623.08318911982</v>
      </c>
      <c r="V53" s="2017">
        <v>861008.04565680202</v>
      </c>
      <c r="W53" s="2017">
        <v>858495.16653490765</v>
      </c>
      <c r="X53" s="2017">
        <v>928449.560430035</v>
      </c>
      <c r="Y53" s="2017">
        <v>912575.34172885458</v>
      </c>
      <c r="Z53" s="2017">
        <v>874180.19202788512</v>
      </c>
      <c r="AA53" s="2017">
        <v>947234.29181308975</v>
      </c>
      <c r="AB53" s="2017">
        <v>877812.77450227574</v>
      </c>
      <c r="AC53" s="2017">
        <v>1037438.8308140639</v>
      </c>
      <c r="AD53" s="2033">
        <f t="shared" ref="AD53:AD60" si="16">SUM(R53:AC53)</f>
        <v>10317045.752189912</v>
      </c>
      <c r="AE53" s="2038">
        <f>Q53/D53-1</f>
        <v>0.1306745109755334</v>
      </c>
      <c r="AF53" s="2038">
        <f t="shared" si="14"/>
        <v>-1.4143787168804933E-2</v>
      </c>
      <c r="AG53" s="2071"/>
      <c r="AH53" s="2072"/>
      <c r="AI53" s="2072"/>
      <c r="AJ53" s="2072"/>
      <c r="AK53" s="2072"/>
      <c r="AL53" s="2072"/>
      <c r="AM53" s="2072"/>
      <c r="AN53" s="2072"/>
      <c r="AO53" s="2072"/>
      <c r="AP53" s="2072"/>
      <c r="AQ53" s="2072"/>
      <c r="AR53" s="2072"/>
      <c r="AS53" s="2072"/>
      <c r="AT53" s="2072"/>
    </row>
    <row r="54" spans="1:46">
      <c r="A54" s="2053"/>
      <c r="B54" s="2048" t="s">
        <v>538</v>
      </c>
      <c r="C54" s="1986"/>
      <c r="D54" s="2033"/>
      <c r="E54" s="2017"/>
      <c r="F54" s="1830"/>
      <c r="G54" s="1830"/>
      <c r="H54" s="1830"/>
      <c r="I54" s="1830"/>
      <c r="J54" s="1830"/>
      <c r="K54" s="1830"/>
      <c r="L54" s="1830"/>
      <c r="M54" s="1830"/>
      <c r="N54" s="1830"/>
      <c r="O54" s="2018"/>
      <c r="P54" s="1830"/>
      <c r="Q54" s="2033"/>
      <c r="R54" s="2017"/>
      <c r="S54" s="1830"/>
      <c r="T54" s="1830"/>
      <c r="U54" s="1830"/>
      <c r="V54" s="1830"/>
      <c r="W54" s="1830"/>
      <c r="X54" s="1830"/>
      <c r="Y54" s="1830"/>
      <c r="Z54" s="1830"/>
      <c r="AA54" s="1830"/>
      <c r="AB54" s="2018"/>
      <c r="AC54" s="1830"/>
      <c r="AD54" s="2033">
        <f t="shared" si="16"/>
        <v>0</v>
      </c>
      <c r="AE54" s="2038"/>
      <c r="AF54" s="2038"/>
    </row>
    <row r="55" spans="1:46">
      <c r="A55" s="2053"/>
      <c r="B55" s="2048" t="s">
        <v>539</v>
      </c>
      <c r="C55" s="1986"/>
      <c r="D55" s="2033"/>
      <c r="E55" s="2017"/>
      <c r="F55" s="1830"/>
      <c r="G55" s="1830"/>
      <c r="H55" s="1830"/>
      <c r="I55" s="1830"/>
      <c r="J55" s="1830"/>
      <c r="K55" s="1830"/>
      <c r="L55" s="1830"/>
      <c r="M55" s="1830"/>
      <c r="N55" s="1830"/>
      <c r="O55" s="2018"/>
      <c r="P55" s="1830"/>
      <c r="Q55" s="2033"/>
      <c r="R55" s="2017"/>
      <c r="S55" s="1830"/>
      <c r="T55" s="1830"/>
      <c r="U55" s="1830"/>
      <c r="V55" s="1830"/>
      <c r="W55" s="1830"/>
      <c r="X55" s="1830"/>
      <c r="Y55" s="1830"/>
      <c r="Z55" s="1830"/>
      <c r="AA55" s="1830"/>
      <c r="AB55" s="2018"/>
      <c r="AC55" s="1830"/>
      <c r="AD55" s="2033">
        <f t="shared" si="16"/>
        <v>0</v>
      </c>
      <c r="AE55" s="2038"/>
      <c r="AF55" s="2038"/>
    </row>
    <row r="56" spans="1:46">
      <c r="A56" s="2053"/>
      <c r="B56" s="2048" t="s">
        <v>540</v>
      </c>
      <c r="C56" s="1986"/>
      <c r="D56" s="2033"/>
      <c r="E56" s="2017"/>
      <c r="F56" s="1830"/>
      <c r="G56" s="1830"/>
      <c r="H56" s="1830"/>
      <c r="I56" s="1830"/>
      <c r="J56" s="1830"/>
      <c r="K56" s="1830"/>
      <c r="L56" s="1830"/>
      <c r="M56" s="1830"/>
      <c r="N56" s="1830"/>
      <c r="O56" s="2018"/>
      <c r="P56" s="1830"/>
      <c r="Q56" s="2033"/>
      <c r="R56" s="2017"/>
      <c r="S56" s="1830"/>
      <c r="T56" s="1830"/>
      <c r="U56" s="1830"/>
      <c r="V56" s="1830"/>
      <c r="W56" s="1830"/>
      <c r="X56" s="1830"/>
      <c r="Y56" s="1830"/>
      <c r="Z56" s="1830"/>
      <c r="AA56" s="1830"/>
      <c r="AB56" s="2018"/>
      <c r="AC56" s="1830"/>
      <c r="AD56" s="2033">
        <f t="shared" si="16"/>
        <v>0</v>
      </c>
      <c r="AE56" s="2038"/>
      <c r="AF56" s="2038"/>
    </row>
    <row r="57" spans="1:46">
      <c r="A57" s="2053"/>
      <c r="B57" s="2048" t="s">
        <v>542</v>
      </c>
      <c r="C57" s="1986"/>
      <c r="D57" s="2033"/>
      <c r="E57" s="2017"/>
      <c r="F57" s="1830"/>
      <c r="G57" s="1830"/>
      <c r="H57" s="1830"/>
      <c r="I57" s="1830"/>
      <c r="J57" s="1830"/>
      <c r="K57" s="1830"/>
      <c r="L57" s="1830"/>
      <c r="M57" s="1830"/>
      <c r="N57" s="1830"/>
      <c r="O57" s="2018"/>
      <c r="P57" s="1830"/>
      <c r="Q57" s="2033"/>
      <c r="R57" s="2017"/>
      <c r="S57" s="1830"/>
      <c r="T57" s="1830"/>
      <c r="U57" s="1830"/>
      <c r="V57" s="1830"/>
      <c r="W57" s="1830"/>
      <c r="X57" s="1830"/>
      <c r="Y57" s="1830"/>
      <c r="Z57" s="1830"/>
      <c r="AA57" s="1830"/>
      <c r="AB57" s="2018"/>
      <c r="AC57" s="1830"/>
      <c r="AD57" s="2033">
        <f t="shared" si="16"/>
        <v>0</v>
      </c>
      <c r="AE57" s="2038"/>
      <c r="AF57" s="2038"/>
    </row>
    <row r="58" spans="1:46">
      <c r="A58" s="2053"/>
      <c r="B58" s="2048" t="s">
        <v>544</v>
      </c>
      <c r="C58" s="1986"/>
      <c r="D58" s="2033"/>
      <c r="E58" s="2017"/>
      <c r="F58" s="1830"/>
      <c r="G58" s="1830"/>
      <c r="H58" s="1830"/>
      <c r="I58" s="1830"/>
      <c r="J58" s="1830"/>
      <c r="K58" s="1830"/>
      <c r="L58" s="1830"/>
      <c r="M58" s="1830"/>
      <c r="N58" s="1830"/>
      <c r="O58" s="2018"/>
      <c r="P58" s="1830"/>
      <c r="Q58" s="2033"/>
      <c r="R58" s="2017"/>
      <c r="S58" s="1830"/>
      <c r="T58" s="1830"/>
      <c r="U58" s="1830"/>
      <c r="V58" s="1830"/>
      <c r="W58" s="1830"/>
      <c r="X58" s="1830"/>
      <c r="Y58" s="1830"/>
      <c r="Z58" s="1830"/>
      <c r="AA58" s="1830"/>
      <c r="AB58" s="2018"/>
      <c r="AC58" s="1830"/>
      <c r="AD58" s="2033">
        <f t="shared" si="16"/>
        <v>0</v>
      </c>
      <c r="AE58" s="2038"/>
      <c r="AF58" s="2038"/>
    </row>
    <row r="59" spans="1:46">
      <c r="A59" s="2053"/>
      <c r="B59" s="2048" t="s">
        <v>545</v>
      </c>
      <c r="C59" s="1986"/>
      <c r="D59" s="2033"/>
      <c r="E59" s="2017"/>
      <c r="F59" s="1830"/>
      <c r="G59" s="1830"/>
      <c r="H59" s="1830"/>
      <c r="I59" s="1830"/>
      <c r="J59" s="1830"/>
      <c r="K59" s="1830"/>
      <c r="L59" s="1830"/>
      <c r="M59" s="1830"/>
      <c r="N59" s="1830"/>
      <c r="O59" s="2018"/>
      <c r="P59" s="1830"/>
      <c r="Q59" s="2033"/>
      <c r="R59" s="2017"/>
      <c r="S59" s="1830"/>
      <c r="T59" s="1830"/>
      <c r="U59" s="1830"/>
      <c r="V59" s="1830"/>
      <c r="W59" s="1830"/>
      <c r="X59" s="1830"/>
      <c r="Y59" s="1830"/>
      <c r="Z59" s="1830"/>
      <c r="AA59" s="1830"/>
      <c r="AB59" s="2018"/>
      <c r="AC59" s="1830"/>
      <c r="AD59" s="2033">
        <f t="shared" si="16"/>
        <v>0</v>
      </c>
      <c r="AE59" s="2038"/>
      <c r="AF59" s="2038"/>
    </row>
    <row r="60" spans="1:46" ht="13.5" thickBot="1">
      <c r="A60" s="2054"/>
      <c r="B60" s="2055" t="s">
        <v>554</v>
      </c>
      <c r="C60" s="1986"/>
      <c r="D60" s="2022"/>
      <c r="E60" s="2023"/>
      <c r="F60" s="1831"/>
      <c r="G60" s="1831"/>
      <c r="H60" s="1831"/>
      <c r="I60" s="1831"/>
      <c r="J60" s="1831"/>
      <c r="K60" s="1831"/>
      <c r="L60" s="1831"/>
      <c r="M60" s="1831"/>
      <c r="N60" s="1831"/>
      <c r="O60" s="2024"/>
      <c r="P60" s="1831"/>
      <c r="Q60" s="2022"/>
      <c r="R60" s="2023"/>
      <c r="S60" s="1831"/>
      <c r="T60" s="1831"/>
      <c r="U60" s="1831"/>
      <c r="V60" s="1831"/>
      <c r="W60" s="1831"/>
      <c r="X60" s="1831"/>
      <c r="Y60" s="1831"/>
      <c r="Z60" s="1831"/>
      <c r="AA60" s="1831"/>
      <c r="AB60" s="2024"/>
      <c r="AC60" s="1831"/>
      <c r="AD60" s="2033">
        <f t="shared" si="16"/>
        <v>0</v>
      </c>
      <c r="AE60" s="2042"/>
      <c r="AF60" s="2042"/>
    </row>
    <row r="61" spans="1:46" ht="13.5" thickBot="1">
      <c r="A61" s="2051"/>
      <c r="B61" s="2052" t="s">
        <v>556</v>
      </c>
      <c r="C61" s="1986"/>
      <c r="D61" s="2000">
        <f>SUM(D62:D70)</f>
        <v>1966027.530291568</v>
      </c>
      <c r="E61" s="2000">
        <v>185540</v>
      </c>
      <c r="F61" s="2000">
        <f t="shared" ref="F61:AD61" si="17">SUM(F62:F70)</f>
        <v>194789</v>
      </c>
      <c r="G61" s="2000">
        <f t="shared" si="17"/>
        <v>212060</v>
      </c>
      <c r="H61" s="1827">
        <f t="shared" si="17"/>
        <v>219283</v>
      </c>
      <c r="I61" s="1827">
        <f t="shared" si="17"/>
        <v>234092</v>
      </c>
      <c r="J61" s="1827">
        <f t="shared" si="17"/>
        <v>224836</v>
      </c>
      <c r="K61" s="1827">
        <f t="shared" si="17"/>
        <v>220204</v>
      </c>
      <c r="L61" s="1827">
        <f t="shared" si="17"/>
        <v>241210</v>
      </c>
      <c r="M61" s="1827">
        <f t="shared" si="17"/>
        <v>130735998.14852569</v>
      </c>
      <c r="N61" s="1827">
        <f t="shared" si="17"/>
        <v>130757475.46153463</v>
      </c>
      <c r="O61" s="1827">
        <f t="shared" si="17"/>
        <v>130736771.3264367</v>
      </c>
      <c r="P61" s="1827">
        <f t="shared" si="17"/>
        <v>130775728.45273815</v>
      </c>
      <c r="Q61" s="2000">
        <f t="shared" si="17"/>
        <v>17005038.089921176</v>
      </c>
      <c r="R61" s="2000">
        <f t="shared" si="17"/>
        <v>59735117.783102609</v>
      </c>
      <c r="S61" s="2000">
        <f t="shared" si="17"/>
        <v>59736058.957678206</v>
      </c>
      <c r="T61" s="2000">
        <f t="shared" si="17"/>
        <v>59742290.330291957</v>
      </c>
      <c r="U61" s="2000">
        <f t="shared" si="17"/>
        <v>59745427.266360439</v>
      </c>
      <c r="V61" s="2000">
        <f t="shared" si="17"/>
        <v>59748409.528466173</v>
      </c>
      <c r="W61" s="2000">
        <f t="shared" si="17"/>
        <v>59748203.562493607</v>
      </c>
      <c r="X61" s="2000">
        <f t="shared" si="17"/>
        <v>59757035.55235175</v>
      </c>
      <c r="Y61" s="2000">
        <f t="shared" si="17"/>
        <v>59755688.244107164</v>
      </c>
      <c r="Z61" s="2000">
        <f t="shared" si="17"/>
        <v>59752429.494639367</v>
      </c>
      <c r="AA61" s="2000">
        <f t="shared" si="17"/>
        <v>59758629.887414232</v>
      </c>
      <c r="AB61" s="2000">
        <f t="shared" si="17"/>
        <v>59752737.806400023</v>
      </c>
      <c r="AC61" s="2000">
        <f t="shared" si="17"/>
        <v>59766285.906358086</v>
      </c>
      <c r="AD61" s="2000">
        <f t="shared" si="17"/>
        <v>716998314.31966376</v>
      </c>
      <c r="AE61" s="2047">
        <f>Q61/D61-1</f>
        <v>7.6494404721785738</v>
      </c>
      <c r="AF61" s="2047">
        <f>AD61/Q61-1</f>
        <v>41.1638758189331</v>
      </c>
    </row>
    <row r="62" spans="1:46">
      <c r="A62" s="2053"/>
      <c r="B62" s="2048" t="s">
        <v>536</v>
      </c>
      <c r="C62" s="1986"/>
      <c r="D62" s="2033"/>
      <c r="E62" s="2017"/>
      <c r="F62" s="1830"/>
      <c r="G62" s="1830"/>
      <c r="H62" s="1830"/>
      <c r="I62" s="1830"/>
      <c r="J62" s="1830"/>
      <c r="K62" s="1830"/>
      <c r="L62" s="1830"/>
      <c r="M62" s="1830"/>
      <c r="N62" s="1830"/>
      <c r="O62" s="2018"/>
      <c r="P62" s="1830"/>
      <c r="Q62" s="2033"/>
      <c r="R62" s="2017"/>
      <c r="S62" s="1830"/>
      <c r="T62" s="1830"/>
      <c r="U62" s="1830"/>
      <c r="V62" s="1830"/>
      <c r="W62" s="1830"/>
      <c r="X62" s="1830"/>
      <c r="Y62" s="1830"/>
      <c r="Z62" s="1830"/>
      <c r="AA62" s="1830"/>
      <c r="AB62" s="2018"/>
      <c r="AC62" s="1830"/>
      <c r="AD62" s="2033">
        <v>0</v>
      </c>
      <c r="AE62" s="2038"/>
      <c r="AF62" s="2038"/>
    </row>
    <row r="63" spans="1:46">
      <c r="A63" s="2053"/>
      <c r="B63" s="2048" t="s">
        <v>537</v>
      </c>
      <c r="C63" s="1986"/>
      <c r="D63" s="2033"/>
      <c r="E63" s="2017"/>
      <c r="F63" s="1830"/>
      <c r="G63" s="1830"/>
      <c r="H63" s="1830"/>
      <c r="I63" s="1830"/>
      <c r="J63" s="1830"/>
      <c r="K63" s="1830"/>
      <c r="L63" s="1830"/>
      <c r="M63" s="1830"/>
      <c r="N63" s="1830"/>
      <c r="O63" s="2018"/>
      <c r="P63" s="1830"/>
      <c r="Q63" s="2033"/>
      <c r="R63" s="2017"/>
      <c r="S63" s="1830"/>
      <c r="T63" s="1830"/>
      <c r="U63" s="1830"/>
      <c r="V63" s="1830"/>
      <c r="W63" s="1830"/>
      <c r="X63" s="1830"/>
      <c r="Y63" s="1830"/>
      <c r="Z63" s="1830"/>
      <c r="AA63" s="1830"/>
      <c r="AB63" s="2018"/>
      <c r="AC63" s="1830"/>
      <c r="AD63" s="2033">
        <v>0</v>
      </c>
      <c r="AE63" s="2038"/>
      <c r="AF63" s="2038"/>
    </row>
    <row r="64" spans="1:46">
      <c r="A64" s="2053"/>
      <c r="B64" s="2048" t="s">
        <v>538</v>
      </c>
      <c r="C64" s="1986"/>
      <c r="D64" s="2033"/>
      <c r="E64" s="2017"/>
      <c r="F64" s="1830"/>
      <c r="G64" s="1830"/>
      <c r="H64" s="1830"/>
      <c r="I64" s="1830"/>
      <c r="J64" s="1830"/>
      <c r="K64" s="1830"/>
      <c r="L64" s="1830"/>
      <c r="M64" s="1830"/>
      <c r="N64" s="1830"/>
      <c r="O64" s="2018"/>
      <c r="P64" s="1830"/>
      <c r="Q64" s="2033"/>
      <c r="R64" s="2017"/>
      <c r="S64" s="1830"/>
      <c r="T64" s="1830"/>
      <c r="U64" s="1830"/>
      <c r="V64" s="1830"/>
      <c r="W64" s="1830"/>
      <c r="X64" s="1830"/>
      <c r="Y64" s="1830"/>
      <c r="Z64" s="1830"/>
      <c r="AA64" s="1830"/>
      <c r="AB64" s="2018"/>
      <c r="AC64" s="1830"/>
      <c r="AD64" s="2033">
        <v>0</v>
      </c>
      <c r="AE64" s="2038"/>
      <c r="AF64" s="2038"/>
    </row>
    <row r="65" spans="1:32">
      <c r="A65" s="2053"/>
      <c r="B65" s="2048" t="s">
        <v>539</v>
      </c>
      <c r="C65" s="1986"/>
      <c r="D65" s="2033"/>
      <c r="E65" s="2017"/>
      <c r="F65" s="1830"/>
      <c r="G65" s="1830"/>
      <c r="H65" s="1830"/>
      <c r="I65" s="1830"/>
      <c r="J65" s="1830"/>
      <c r="K65" s="1830"/>
      <c r="L65" s="1830"/>
      <c r="M65" s="1830"/>
      <c r="N65" s="1830"/>
      <c r="O65" s="2018"/>
      <c r="P65" s="1830"/>
      <c r="Q65" s="2033"/>
      <c r="R65" s="2017"/>
      <c r="S65" s="1830"/>
      <c r="T65" s="1830"/>
      <c r="U65" s="1830"/>
      <c r="V65" s="1830"/>
      <c r="W65" s="1830"/>
      <c r="X65" s="1830"/>
      <c r="Y65" s="1830"/>
      <c r="Z65" s="1830"/>
      <c r="AA65" s="1830"/>
      <c r="AB65" s="2018"/>
      <c r="AC65" s="1830"/>
      <c r="AD65" s="2033">
        <v>0</v>
      </c>
      <c r="AE65" s="2038"/>
      <c r="AF65" s="2038"/>
    </row>
    <row r="66" spans="1:32">
      <c r="A66" s="2053"/>
      <c r="B66" s="2048" t="s">
        <v>540</v>
      </c>
      <c r="C66" s="1986"/>
      <c r="D66" s="2033"/>
      <c r="E66" s="2017"/>
      <c r="F66" s="1830"/>
      <c r="G66" s="1830"/>
      <c r="H66" s="1830"/>
      <c r="I66" s="1830"/>
      <c r="J66" s="1830"/>
      <c r="K66" s="1830"/>
      <c r="L66" s="1830"/>
      <c r="M66" s="1830"/>
      <c r="N66" s="1830"/>
      <c r="O66" s="2018"/>
      <c r="P66" s="1830"/>
      <c r="Q66" s="2033"/>
      <c r="R66" s="2017"/>
      <c r="S66" s="1830"/>
      <c r="T66" s="1830"/>
      <c r="U66" s="1830"/>
      <c r="V66" s="1830"/>
      <c r="W66" s="1830"/>
      <c r="X66" s="1830"/>
      <c r="Y66" s="1830"/>
      <c r="Z66" s="1830"/>
      <c r="AA66" s="1830"/>
      <c r="AB66" s="2018"/>
      <c r="AC66" s="1830"/>
      <c r="AD66" s="2033">
        <v>0</v>
      </c>
      <c r="AE66" s="2038"/>
      <c r="AF66" s="2038"/>
    </row>
    <row r="67" spans="1:32">
      <c r="A67" s="2053"/>
      <c r="B67" s="2048" t="s">
        <v>542</v>
      </c>
      <c r="C67" s="1986"/>
      <c r="D67" s="2033"/>
      <c r="E67" s="2017"/>
      <c r="F67" s="1830"/>
      <c r="G67" s="1830"/>
      <c r="H67" s="1830"/>
      <c r="I67" s="1830"/>
      <c r="J67" s="1830"/>
      <c r="K67" s="1830"/>
      <c r="L67" s="1830"/>
      <c r="M67" s="1830"/>
      <c r="N67" s="1830"/>
      <c r="O67" s="2018"/>
      <c r="P67" s="1830"/>
      <c r="Q67" s="2033"/>
      <c r="R67" s="2017"/>
      <c r="S67" s="1830"/>
      <c r="T67" s="1830"/>
      <c r="U67" s="1830"/>
      <c r="V67" s="1830"/>
      <c r="W67" s="1830"/>
      <c r="X67" s="1830"/>
      <c r="Y67" s="1830"/>
      <c r="Z67" s="1830"/>
      <c r="AA67" s="1830"/>
      <c r="AB67" s="2018"/>
      <c r="AC67" s="1830"/>
      <c r="AD67" s="2033">
        <v>0</v>
      </c>
      <c r="AE67" s="2038"/>
      <c r="AF67" s="2038"/>
    </row>
    <row r="68" spans="1:32">
      <c r="A68" s="2053"/>
      <c r="B68" s="2048" t="s">
        <v>544</v>
      </c>
      <c r="C68" s="1986"/>
      <c r="D68" s="2033"/>
      <c r="E68" s="2017"/>
      <c r="F68" s="1830"/>
      <c r="G68" s="1830"/>
      <c r="H68" s="1830"/>
      <c r="I68" s="1830"/>
      <c r="J68" s="1830"/>
      <c r="K68" s="1830"/>
      <c r="L68" s="1830"/>
      <c r="M68" s="1830"/>
      <c r="N68" s="1830"/>
      <c r="O68" s="2018"/>
      <c r="P68" s="1830"/>
      <c r="Q68" s="2033"/>
      <c r="R68" s="2017"/>
      <c r="S68" s="1830"/>
      <c r="T68" s="1830"/>
      <c r="U68" s="1830"/>
      <c r="V68" s="1830"/>
      <c r="W68" s="1830"/>
      <c r="X68" s="1830"/>
      <c r="Y68" s="1830"/>
      <c r="Z68" s="1830"/>
      <c r="AA68" s="1830"/>
      <c r="AB68" s="2018"/>
      <c r="AC68" s="1830"/>
      <c r="AD68" s="2033">
        <v>0</v>
      </c>
      <c r="AE68" s="2038"/>
      <c r="AF68" s="2038"/>
    </row>
    <row r="69" spans="1:32">
      <c r="A69" s="2053"/>
      <c r="B69" s="2048" t="s">
        <v>545</v>
      </c>
      <c r="C69" s="1986"/>
      <c r="D69" s="2033"/>
      <c r="E69" s="2017"/>
      <c r="F69" s="1830"/>
      <c r="G69" s="1830"/>
      <c r="H69" s="1830"/>
      <c r="I69" s="1830"/>
      <c r="J69" s="1830"/>
      <c r="K69" s="1830"/>
      <c r="L69" s="1830"/>
      <c r="M69" s="1830"/>
      <c r="N69" s="1830"/>
      <c r="O69" s="2018"/>
      <c r="P69" s="1830"/>
      <c r="Q69" s="2033"/>
      <c r="R69" s="2017"/>
      <c r="S69" s="1830"/>
      <c r="T69" s="1830"/>
      <c r="U69" s="1830"/>
      <c r="V69" s="1830"/>
      <c r="W69" s="1830"/>
      <c r="X69" s="1830"/>
      <c r="Y69" s="1830"/>
      <c r="Z69" s="1830"/>
      <c r="AA69" s="1830"/>
      <c r="AB69" s="2018"/>
      <c r="AC69" s="1830"/>
      <c r="AD69" s="2033">
        <v>0</v>
      </c>
      <c r="AE69" s="2038"/>
      <c r="AF69" s="2038"/>
    </row>
    <row r="70" spans="1:32" ht="13.5" thickBot="1">
      <c r="A70" s="2054"/>
      <c r="B70" s="2055" t="s">
        <v>557</v>
      </c>
      <c r="C70" s="1986"/>
      <c r="D70" s="2022">
        <v>1966027.530291568</v>
      </c>
      <c r="E70" s="2023">
        <v>185540</v>
      </c>
      <c r="F70" s="1831">
        <v>194789</v>
      </c>
      <c r="G70" s="1831">
        <v>212060</v>
      </c>
      <c r="H70" s="1831">
        <v>219283</v>
      </c>
      <c r="I70" s="1831">
        <v>234092</v>
      </c>
      <c r="J70" s="1831">
        <v>224836</v>
      </c>
      <c r="K70" s="1831">
        <v>220204</v>
      </c>
      <c r="L70" s="1831">
        <v>241210</v>
      </c>
      <c r="M70" s="1831">
        <v>130735998.14852569</v>
      </c>
      <c r="N70" s="1831">
        <v>130757475.46153463</v>
      </c>
      <c r="O70" s="2024">
        <v>130736771.3264367</v>
      </c>
      <c r="P70" s="1831">
        <v>130775728.45273815</v>
      </c>
      <c r="Q70" s="2022">
        <f>(SUM(E70:P70))-507732949.299314</f>
        <v>17005038.089921176</v>
      </c>
      <c r="R70" s="2023">
        <v>59735117.783102609</v>
      </c>
      <c r="S70" s="2023">
        <v>59736058.957678206</v>
      </c>
      <c r="T70" s="2023">
        <v>59742290.330291957</v>
      </c>
      <c r="U70" s="2023">
        <v>59745427.266360439</v>
      </c>
      <c r="V70" s="2023">
        <v>59748409.528466173</v>
      </c>
      <c r="W70" s="2023">
        <v>59748203.562493607</v>
      </c>
      <c r="X70" s="2023">
        <v>59757035.55235175</v>
      </c>
      <c r="Y70" s="2023">
        <v>59755688.244107164</v>
      </c>
      <c r="Z70" s="2023">
        <v>59752429.494639367</v>
      </c>
      <c r="AA70" s="2023">
        <v>59758629.887414232</v>
      </c>
      <c r="AB70" s="2023">
        <v>59752737.806400023</v>
      </c>
      <c r="AC70" s="2023">
        <v>59766285.906358086</v>
      </c>
      <c r="AD70" s="2022">
        <v>716998314.31966376</v>
      </c>
      <c r="AE70" s="2042">
        <f>Q70/D70-1</f>
        <v>7.6494404721785738</v>
      </c>
      <c r="AF70" s="2042">
        <f>AD70/Q70-1</f>
        <v>41.1638758189331</v>
      </c>
    </row>
    <row r="71" spans="1:32" ht="13.5" thickBot="1">
      <c r="A71" s="2056"/>
      <c r="B71" s="2056"/>
      <c r="C71" s="2056"/>
      <c r="D71" s="2057"/>
      <c r="E71" s="2011"/>
      <c r="F71" s="1829"/>
      <c r="G71" s="1829"/>
      <c r="H71" s="1829"/>
      <c r="I71" s="1829"/>
      <c r="J71" s="1829"/>
      <c r="K71" s="1829"/>
      <c r="L71" s="1829"/>
      <c r="M71" s="1829"/>
      <c r="N71" s="1829"/>
      <c r="O71" s="2012"/>
      <c r="P71" s="1829"/>
      <c r="Q71" s="2057"/>
      <c r="R71" s="2011"/>
      <c r="S71" s="1829"/>
      <c r="T71" s="1829"/>
      <c r="U71" s="1829"/>
      <c r="V71" s="1829"/>
      <c r="W71" s="1829"/>
      <c r="X71" s="1829"/>
      <c r="Y71" s="1829"/>
      <c r="Z71" s="1829"/>
      <c r="AA71" s="1829"/>
      <c r="AB71" s="2012"/>
      <c r="AC71" s="1829"/>
      <c r="AD71" s="2057"/>
      <c r="AE71" s="2057"/>
      <c r="AF71" s="2057"/>
    </row>
    <row r="72" spans="1:32" ht="13.5" thickBot="1">
      <c r="A72" s="2201" t="s">
        <v>558</v>
      </c>
      <c r="B72" s="2202"/>
      <c r="C72" s="1986"/>
      <c r="D72" s="2058">
        <f>D26-D40</f>
        <v>619347148.00000668</v>
      </c>
      <c r="E72" s="2058">
        <f>E26-E40</f>
        <v>102619318.99999988</v>
      </c>
      <c r="F72" s="2058">
        <f>F26-F40</f>
        <v>115452586.90338975</v>
      </c>
      <c r="G72" s="2058">
        <f>G26-G40</f>
        <v>105466174.09662133</v>
      </c>
      <c r="H72" s="1827">
        <f>H26-H41-H61</f>
        <v>118074059.00000012</v>
      </c>
      <c r="I72" s="1827">
        <f t="shared" ref="I72:AD72" si="18">I26-I40</f>
        <v>135277944.81396854</v>
      </c>
      <c r="J72" s="1827">
        <f t="shared" si="18"/>
        <v>132216464.08980083</v>
      </c>
      <c r="K72" s="1827">
        <f t="shared" si="18"/>
        <v>155074318.43437064</v>
      </c>
      <c r="L72" s="1827">
        <f t="shared" si="18"/>
        <v>129282839.24485779</v>
      </c>
      <c r="M72" s="1827">
        <f t="shared" si="18"/>
        <v>-1982694.3055155873</v>
      </c>
      <c r="N72" s="1827">
        <f t="shared" si="18"/>
        <v>-5484652.1332116127</v>
      </c>
      <c r="O72" s="1827">
        <f t="shared" si="18"/>
        <v>-1520802.5704250336</v>
      </c>
      <c r="P72" s="1827">
        <f t="shared" si="18"/>
        <v>7933433.951356411</v>
      </c>
      <c r="Q72" s="2058">
        <f t="shared" si="18"/>
        <v>2844816788.2226973</v>
      </c>
      <c r="R72" s="2058">
        <f t="shared" si="18"/>
        <v>206302970.6980418</v>
      </c>
      <c r="S72" s="2058">
        <f t="shared" si="18"/>
        <v>215102817.92225266</v>
      </c>
      <c r="T72" s="2058">
        <f t="shared" si="18"/>
        <v>218425950.3092587</v>
      </c>
      <c r="U72" s="2058">
        <f t="shared" si="18"/>
        <v>242053223.95558172</v>
      </c>
      <c r="V72" s="2058">
        <f t="shared" si="18"/>
        <v>251106390.21275139</v>
      </c>
      <c r="W72" s="2058">
        <f t="shared" si="18"/>
        <v>250411366.34298718</v>
      </c>
      <c r="X72" s="2058">
        <f t="shared" si="18"/>
        <v>290952292.05229992</v>
      </c>
      <c r="Y72" s="2058">
        <f t="shared" si="18"/>
        <v>286593366.58341634</v>
      </c>
      <c r="Z72" s="2058">
        <f t="shared" si="18"/>
        <v>276169897.30511534</v>
      </c>
      <c r="AA72" s="2058">
        <f t="shared" si="18"/>
        <v>295869905.0412963</v>
      </c>
      <c r="AB72" s="2058">
        <f t="shared" si="18"/>
        <v>277147470.70751601</v>
      </c>
      <c r="AC72" s="2058">
        <f t="shared" si="18"/>
        <v>320011186.26665282</v>
      </c>
      <c r="AD72" s="2058">
        <f t="shared" si="18"/>
        <v>3130146837.397171</v>
      </c>
      <c r="AE72" s="2059">
        <f>Q72/D72-1</f>
        <v>3.5932508083861663</v>
      </c>
      <c r="AF72" s="2060">
        <f>AD72/Q72-1</f>
        <v>0.1002982161648216</v>
      </c>
    </row>
    <row r="73" spans="1:32" ht="15.75" thickBot="1">
      <c r="A73" s="2040"/>
      <c r="B73" s="2061" t="s">
        <v>559</v>
      </c>
      <c r="C73" s="1986"/>
      <c r="D73" s="2062">
        <f>IFERROR(D72/D26,"-")</f>
        <v>0.12087887277333101</v>
      </c>
      <c r="E73" s="2063">
        <v>0.34067928458125368</v>
      </c>
      <c r="F73" s="2063">
        <f t="shared" ref="F73:AD73" si="19">IFERROR(F72/F26,"-")</f>
        <v>0.26142535303337694</v>
      </c>
      <c r="G73" s="2063">
        <f t="shared" si="19"/>
        <v>0.22334082963326352</v>
      </c>
      <c r="H73" s="1839">
        <f t="shared" si="19"/>
        <v>0.23901631376518237</v>
      </c>
      <c r="I73" s="1839">
        <f t="shared" si="19"/>
        <v>0.26513086989033519</v>
      </c>
      <c r="J73" s="1839">
        <f t="shared" si="19"/>
        <v>0.25890061951558319</v>
      </c>
      <c r="K73" s="1839">
        <f t="shared" si="19"/>
        <v>0.27916450439723384</v>
      </c>
      <c r="L73" s="1839">
        <f t="shared" si="19"/>
        <v>0.23828838174296157</v>
      </c>
      <c r="M73" s="1839">
        <f t="shared" si="19"/>
        <v>-3.8142309805981678E-3</v>
      </c>
      <c r="N73" s="1839">
        <f t="shared" si="19"/>
        <v>-9.8756820785276273E-3</v>
      </c>
      <c r="O73" s="1839">
        <f t="shared" si="19"/>
        <v>-2.9151859488970831E-3</v>
      </c>
      <c r="P73" s="1839">
        <f t="shared" si="19"/>
        <v>1.3178887126036373E-2</v>
      </c>
      <c r="Q73" s="2062">
        <f t="shared" si="19"/>
        <v>0.37899103536988649</v>
      </c>
      <c r="R73" s="2063">
        <f t="shared" si="19"/>
        <v>0.36076196785646586</v>
      </c>
      <c r="S73" s="2063">
        <f t="shared" si="19"/>
        <v>0.36718968272271685</v>
      </c>
      <c r="T73" s="2063">
        <f t="shared" si="19"/>
        <v>0.35092979325712348</v>
      </c>
      <c r="U73" s="2063">
        <f t="shared" si="19"/>
        <v>0.36519468939072514</v>
      </c>
      <c r="V73" s="2063">
        <f t="shared" si="19"/>
        <v>0.36509117499898386</v>
      </c>
      <c r="W73" s="2063">
        <f t="shared" si="19"/>
        <v>0.36503349995711609</v>
      </c>
      <c r="X73" s="2063">
        <f t="shared" si="19"/>
        <v>0.38426268728444596</v>
      </c>
      <c r="Y73" s="2063">
        <f t="shared" si="19"/>
        <v>0.38424524983823799</v>
      </c>
      <c r="Z73" s="2063">
        <f t="shared" si="19"/>
        <v>0.38430321576548304</v>
      </c>
      <c r="AA73" s="2063">
        <f t="shared" si="19"/>
        <v>0.38409041547256767</v>
      </c>
      <c r="AB73" s="2063">
        <f t="shared" si="19"/>
        <v>0.38429020565285876</v>
      </c>
      <c r="AC73" s="2063">
        <f t="shared" si="19"/>
        <v>0.38372841983443151</v>
      </c>
      <c r="AD73" s="2062">
        <f t="shared" si="19"/>
        <v>0.37424983797392097</v>
      </c>
      <c r="AE73" s="2349">
        <f>(AD73-D73)*100</f>
        <v>25.337096520058999</v>
      </c>
      <c r="AF73" s="2350">
        <f>(AD73-Q73)*100</f>
        <v>-0.47411973959655129</v>
      </c>
    </row>
    <row r="74" spans="1:32" ht="13.5" thickBot="1">
      <c r="A74" s="2064"/>
      <c r="B74" s="2064"/>
      <c r="C74" s="2056"/>
      <c r="D74" s="2064"/>
      <c r="E74" s="2064"/>
      <c r="F74" s="2064"/>
      <c r="G74" s="2064"/>
      <c r="H74" s="2056"/>
      <c r="I74" s="2056"/>
      <c r="J74" s="2056"/>
      <c r="K74" s="2065"/>
      <c r="L74" s="2065"/>
      <c r="M74" s="2056"/>
      <c r="N74" s="2056"/>
      <c r="O74" s="2056"/>
      <c r="P74" s="2056"/>
      <c r="Q74" s="2064"/>
      <c r="R74" s="2064"/>
      <c r="S74" s="2064"/>
      <c r="T74" s="2064"/>
      <c r="U74" s="2056"/>
      <c r="V74" s="2056"/>
      <c r="W74" s="2056"/>
      <c r="X74" s="2065"/>
      <c r="Y74" s="2065"/>
      <c r="Z74" s="2056"/>
      <c r="AA74" s="2056"/>
      <c r="AB74" s="2056"/>
      <c r="AC74" s="2056"/>
      <c r="AD74" s="2064"/>
      <c r="AE74" s="2064"/>
      <c r="AF74" s="2064"/>
    </row>
    <row r="75" spans="1:32" ht="15.75" thickBot="1">
      <c r="A75" s="2201" t="s">
        <v>560</v>
      </c>
      <c r="B75" s="2202"/>
      <c r="Q75" s="2000"/>
      <c r="R75" s="2000">
        <v>71324170.023852289</v>
      </c>
      <c r="S75" s="2000">
        <v>72304847.899497434</v>
      </c>
      <c r="T75" s="2000">
        <v>78797765.808314711</v>
      </c>
      <c r="U75" s="2000">
        <v>82066366.426562265</v>
      </c>
      <c r="V75" s="2000">
        <v>85173801.053790271</v>
      </c>
      <c r="W75" s="2000">
        <v>84959190.207225576</v>
      </c>
      <c r="X75" s="2000">
        <v>94161879.353737652</v>
      </c>
      <c r="Y75" s="2000">
        <v>92758021.428331688</v>
      </c>
      <c r="Z75" s="2000">
        <v>89362494.617248684</v>
      </c>
      <c r="AA75" s="2000">
        <v>95823132.390824914</v>
      </c>
      <c r="AB75" s="2000">
        <v>89683746.944204733</v>
      </c>
      <c r="AC75" s="2000">
        <v>103800492.371048</v>
      </c>
      <c r="AD75" s="2000">
        <f>SUM(R75:AC75)</f>
        <v>1040215908.5246382</v>
      </c>
      <c r="AE75" s="2066"/>
    </row>
    <row r="76" spans="1:32" ht="15.75" thickBot="1">
      <c r="A76" s="2201" t="s">
        <v>550</v>
      </c>
      <c r="B76" s="2202"/>
      <c r="Q76" s="2000"/>
      <c r="R76" s="2000">
        <v>71444308.264332101</v>
      </c>
      <c r="S76" s="2000">
        <v>73113491.091508985</v>
      </c>
      <c r="T76" s="2000">
        <v>77930833.268072963</v>
      </c>
      <c r="U76" s="2000">
        <v>82809509.167323798</v>
      </c>
      <c r="V76" s="2000">
        <v>85949055.290123343</v>
      </c>
      <c r="W76" s="2000">
        <v>85724428.348396763</v>
      </c>
      <c r="X76" s="2000">
        <v>94707246.616657808</v>
      </c>
      <c r="Y76" s="2000">
        <v>93286397.866247892</v>
      </c>
      <c r="Z76" s="2000">
        <v>89863131.617101729</v>
      </c>
      <c r="AA76" s="2000">
        <v>96361726.298367247</v>
      </c>
      <c r="AB76" s="2000">
        <v>90186047.742208421</v>
      </c>
      <c r="AC76" s="2000">
        <v>104365438.65676607</v>
      </c>
      <c r="AD76" s="2000">
        <f>SUM(R76:AC76)</f>
        <v>1045741614.2271072</v>
      </c>
      <c r="AE76" s="2066"/>
    </row>
    <row r="77" spans="1:32" ht="15">
      <c r="Q77" s="2066"/>
      <c r="R77" s="2066"/>
      <c r="S77" s="2066"/>
      <c r="T77" s="2066"/>
      <c r="U77" s="2066"/>
      <c r="V77" s="2066"/>
      <c r="W77" s="2066"/>
      <c r="X77" s="2066"/>
      <c r="Y77" s="2066"/>
      <c r="Z77" s="2066"/>
      <c r="AA77" s="2066"/>
      <c r="AB77" s="2066"/>
      <c r="AC77" s="2066"/>
      <c r="AD77" s="2066"/>
      <c r="AE77" s="2066"/>
    </row>
    <row r="78" spans="1:32" ht="15">
      <c r="Q78" s="2066"/>
      <c r="R78" s="2066"/>
      <c r="S78" s="2066"/>
      <c r="T78" s="2066"/>
      <c r="U78" s="2066"/>
      <c r="V78" s="2066"/>
      <c r="W78" s="2066"/>
      <c r="X78" s="2066"/>
      <c r="Y78" s="2066"/>
      <c r="Z78" s="2066"/>
      <c r="AA78" s="2066"/>
      <c r="AB78" s="2066"/>
      <c r="AC78" s="2066"/>
      <c r="AD78" s="2066"/>
    </row>
  </sheetData>
  <mergeCells count="10">
    <mergeCell ref="A40:B40"/>
    <mergeCell ref="A72:B72"/>
    <mergeCell ref="A75:B75"/>
    <mergeCell ref="A76:B76"/>
    <mergeCell ref="A5:B5"/>
    <mergeCell ref="A7:B7"/>
    <mergeCell ref="A9:B9"/>
    <mergeCell ref="A11:B11"/>
    <mergeCell ref="A13:B13"/>
    <mergeCell ref="A26:B26"/>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79998168889431442"/>
    <pageSetUpPr fitToPage="1"/>
  </sheetPr>
  <dimension ref="A1:AB57"/>
  <sheetViews>
    <sheetView showGridLines="0" zoomScale="70" zoomScaleNormal="70" zoomScaleSheetLayoutView="76" workbookViewId="0">
      <pane xSplit="2" ySplit="5" topLeftCell="C6" activePane="bottomRight" state="frozen"/>
      <selection pane="bottomRight" activeCell="N21" sqref="N21"/>
      <selection pane="bottomLeft" activeCell="BE59" sqref="BE59"/>
      <selection pane="topRight" activeCell="BE59" sqref="BE59"/>
    </sheetView>
  </sheetViews>
  <sheetFormatPr defaultColWidth="11.42578125" defaultRowHeight="12.75" outlineLevelCol="1"/>
  <cols>
    <col min="1" max="1" width="3.140625" style="3" customWidth="1"/>
    <col min="2" max="2" width="31.85546875" style="3" customWidth="1"/>
    <col min="3" max="3" width="13.28515625" style="3" customWidth="1"/>
    <col min="4" max="16" width="13.28515625" style="660" customWidth="1"/>
    <col min="17" max="22" width="13.28515625" customWidth="1"/>
    <col min="23" max="23" width="15" style="1795" hidden="1" customWidth="1"/>
    <col min="24" max="24" width="20.85546875" style="787" hidden="1" customWidth="1"/>
    <col min="25" max="25" width="16.42578125" bestFit="1" customWidth="1" outlineLevel="1"/>
    <col min="26" max="26" width="25.42578125" customWidth="1" outlineLevel="1"/>
    <col min="29" max="16384" width="11.42578125" style="3"/>
  </cols>
  <sheetData>
    <row r="1" spans="1:28" ht="14.45" customHeight="1" thickBot="1">
      <c r="C1" s="2081">
        <f>+C2/12*12</f>
        <v>50.545936432532343</v>
      </c>
      <c r="D1" s="2081">
        <f>+D2/12*11</f>
        <v>83.265127952174666</v>
      </c>
      <c r="E1" s="2081">
        <f>+E2/12*10</f>
        <v>236.21018594969482</v>
      </c>
      <c r="F1" s="2081">
        <f>+F2/12*9</f>
        <v>166.66642395964175</v>
      </c>
      <c r="G1" s="2081">
        <f>+G2/12*8</f>
        <v>177.84188573643959</v>
      </c>
      <c r="H1" s="2081">
        <f>+H2/12*7</f>
        <v>121.38193591374477</v>
      </c>
      <c r="I1" s="2081">
        <f>+I2/12*7</f>
        <v>81.550434195701683</v>
      </c>
      <c r="J1" s="2081">
        <f>+J2/12*6</f>
        <v>171.28026513882406</v>
      </c>
      <c r="K1" s="2081">
        <f>+K2/12*5</f>
        <v>199.87035491106181</v>
      </c>
      <c r="L1" s="2081">
        <f>+L2/12*4</f>
        <v>15.236137590689779</v>
      </c>
      <c r="M1" s="2081">
        <f>+M2/12*3</f>
        <v>17.908103193017343</v>
      </c>
      <c r="N1" s="2081">
        <f>+N2/12*2</f>
        <v>7.9514021286782226</v>
      </c>
      <c r="O1" s="1947"/>
      <c r="P1" s="661"/>
    </row>
    <row r="2" spans="1:28" ht="21" thickBot="1">
      <c r="A2" s="187" t="s">
        <v>561</v>
      </c>
      <c r="B2" s="177"/>
      <c r="C2" s="2081">
        <f>C7/10</f>
        <v>50.545936432532343</v>
      </c>
      <c r="D2" s="2081">
        <f t="shared" ref="D2:N2" si="0">D7/10</f>
        <v>90.834685038735998</v>
      </c>
      <c r="E2" s="2081">
        <f t="shared" si="0"/>
        <v>283.45222313963376</v>
      </c>
      <c r="F2" s="2081">
        <f t="shared" si="0"/>
        <v>222.22189861285568</v>
      </c>
      <c r="G2" s="2081">
        <f t="shared" si="0"/>
        <v>266.76282860465938</v>
      </c>
      <c r="H2" s="2081">
        <f t="shared" si="0"/>
        <v>208.08331870927677</v>
      </c>
      <c r="I2" s="2081">
        <f t="shared" si="0"/>
        <v>139.80074433548859</v>
      </c>
      <c r="J2" s="2081">
        <f t="shared" si="0"/>
        <v>342.56053027764813</v>
      </c>
      <c r="K2" s="2081">
        <f t="shared" si="0"/>
        <v>479.68885178654835</v>
      </c>
      <c r="L2" s="2081">
        <f t="shared" si="0"/>
        <v>45.708412772069337</v>
      </c>
      <c r="M2" s="2081">
        <f t="shared" si="0"/>
        <v>71.632412772069372</v>
      </c>
      <c r="N2" s="2081">
        <f t="shared" si="0"/>
        <v>47.708412772069337</v>
      </c>
      <c r="O2" s="1638"/>
      <c r="P2" s="1638"/>
      <c r="Q2" s="1638"/>
    </row>
    <row r="3" spans="1:28" ht="1.5" customHeight="1">
      <c r="O3" s="2119"/>
      <c r="P3" s="2119"/>
      <c r="Q3" s="2119"/>
      <c r="R3" s="2119"/>
      <c r="S3" s="2119"/>
      <c r="T3" s="2119"/>
      <c r="U3" s="2119"/>
      <c r="V3" s="2120"/>
    </row>
    <row r="4" spans="1:28" s="13" customFormat="1" ht="18" customHeight="1">
      <c r="C4" s="216" t="s">
        <v>562</v>
      </c>
      <c r="D4" s="216" t="s">
        <v>563</v>
      </c>
      <c r="E4" s="216" t="s">
        <v>69</v>
      </c>
      <c r="F4" s="216" t="s">
        <v>171</v>
      </c>
      <c r="G4" s="216" t="s">
        <v>172</v>
      </c>
      <c r="H4" s="216" t="s">
        <v>173</v>
      </c>
      <c r="I4" s="216" t="s">
        <v>174</v>
      </c>
      <c r="J4" s="216" t="s">
        <v>564</v>
      </c>
      <c r="K4" s="216" t="s">
        <v>176</v>
      </c>
      <c r="L4" s="216" t="s">
        <v>177</v>
      </c>
      <c r="M4" s="216" t="s">
        <v>178</v>
      </c>
      <c r="N4" s="216" t="s">
        <v>179</v>
      </c>
      <c r="O4" s="2276" t="s">
        <v>79</v>
      </c>
      <c r="P4" s="2277"/>
      <c r="Q4" s="2277"/>
      <c r="R4" s="2277"/>
      <c r="S4" s="2278"/>
      <c r="T4" s="2276" t="s">
        <v>80</v>
      </c>
      <c r="U4" s="2277"/>
      <c r="V4" s="2277"/>
      <c r="W4" s="1797"/>
      <c r="X4" s="787"/>
      <c r="Y4"/>
      <c r="Z4"/>
      <c r="AA4"/>
      <c r="AB4"/>
    </row>
    <row r="5" spans="1:28" s="24" customFormat="1" ht="48" customHeight="1">
      <c r="B5" s="218" t="s">
        <v>81</v>
      </c>
      <c r="C5" s="219" t="s">
        <v>82</v>
      </c>
      <c r="D5" s="219" t="s">
        <v>82</v>
      </c>
      <c r="E5" s="219" t="s">
        <v>82</v>
      </c>
      <c r="F5" s="219" t="s">
        <v>82</v>
      </c>
      <c r="G5" s="219" t="s">
        <v>82</v>
      </c>
      <c r="H5" s="219" t="s">
        <v>82</v>
      </c>
      <c r="I5" s="219" t="s">
        <v>82</v>
      </c>
      <c r="J5" s="219" t="s">
        <v>82</v>
      </c>
      <c r="K5" s="219" t="s">
        <v>82</v>
      </c>
      <c r="L5" s="219" t="s">
        <v>82</v>
      </c>
      <c r="M5" s="219" t="s">
        <v>82</v>
      </c>
      <c r="N5" s="219" t="s">
        <v>82</v>
      </c>
      <c r="O5" s="1497" t="s">
        <v>82</v>
      </c>
      <c r="P5" s="1497" t="s">
        <v>83</v>
      </c>
      <c r="Q5" s="1497" t="s">
        <v>84</v>
      </c>
      <c r="R5" s="1498" t="s">
        <v>335</v>
      </c>
      <c r="S5" s="1499" t="s">
        <v>207</v>
      </c>
      <c r="T5" s="1470" t="s">
        <v>517</v>
      </c>
      <c r="U5" s="1500" t="s">
        <v>516</v>
      </c>
      <c r="V5" s="1500" t="s">
        <v>565</v>
      </c>
      <c r="W5" s="1798"/>
      <c r="X5" s="787"/>
      <c r="Y5"/>
      <c r="Z5"/>
      <c r="AA5"/>
      <c r="AB5"/>
    </row>
    <row r="6" spans="1:28" ht="6" customHeight="1">
      <c r="D6" s="918"/>
      <c r="E6" s="918"/>
      <c r="F6" s="919"/>
      <c r="G6" s="919"/>
      <c r="H6" s="919"/>
      <c r="I6" s="919"/>
      <c r="J6" s="919"/>
      <c r="K6" s="919"/>
      <c r="L6" s="919"/>
      <c r="M6" s="920"/>
      <c r="N6" s="919"/>
      <c r="O6" s="919"/>
      <c r="P6" s="919"/>
      <c r="Q6" s="919"/>
      <c r="R6" s="919"/>
      <c r="S6" s="1491"/>
      <c r="T6" s="919"/>
      <c r="U6" s="919"/>
      <c r="V6" s="919"/>
    </row>
    <row r="7" spans="1:28" ht="20.100000000000001" customHeight="1">
      <c r="A7" s="476" t="s">
        <v>566</v>
      </c>
      <c r="B7" s="477"/>
      <c r="C7" s="1323">
        <f>C10+C23+C28</f>
        <v>505.45936432532346</v>
      </c>
      <c r="D7" s="1323">
        <f t="shared" ref="D7:N7" si="1">D10+D23+D28</f>
        <v>908.34685038735995</v>
      </c>
      <c r="E7" s="1323">
        <f t="shared" si="1"/>
        <v>2834.5222313963377</v>
      </c>
      <c r="F7" s="1323">
        <f t="shared" si="1"/>
        <v>2222.2189861285569</v>
      </c>
      <c r="G7" s="1323">
        <f t="shared" si="1"/>
        <v>2667.6282860465935</v>
      </c>
      <c r="H7" s="1323">
        <f t="shared" si="1"/>
        <v>2080.8331870927677</v>
      </c>
      <c r="I7" s="1323">
        <f t="shared" si="1"/>
        <v>1398.0074433548859</v>
      </c>
      <c r="J7" s="1323">
        <f t="shared" si="1"/>
        <v>3425.6053027764815</v>
      </c>
      <c r="K7" s="1323">
        <f t="shared" si="1"/>
        <v>4796.8885178654837</v>
      </c>
      <c r="L7" s="1323">
        <f t="shared" si="1"/>
        <v>457.08412772069335</v>
      </c>
      <c r="M7" s="1323">
        <f t="shared" si="1"/>
        <v>716.3241277206937</v>
      </c>
      <c r="N7" s="1323">
        <f t="shared" si="1"/>
        <v>477.08412772069335</v>
      </c>
      <c r="O7" s="1323">
        <f>SUM(C7:N7)</f>
        <v>22490.002552535869</v>
      </c>
      <c r="P7" s="1323">
        <v>23664.993869029553</v>
      </c>
      <c r="Q7" s="1323">
        <v>27420.987365100002</v>
      </c>
      <c r="R7" s="2299">
        <v>21383.3237071</v>
      </c>
      <c r="S7" s="2351">
        <v>23664.993869228812</v>
      </c>
      <c r="T7" s="2352">
        <f t="shared" ref="T7" si="2">O7/P7-1</f>
        <v>-4.9651029828974513E-2</v>
      </c>
      <c r="U7" s="2352">
        <f>P7/Q7-1</f>
        <v>-0.13697513681986817</v>
      </c>
      <c r="V7" s="2352">
        <f t="shared" ref="V7" si="3">O7/S7-1</f>
        <v>-4.9651029836976446E-2</v>
      </c>
      <c r="W7" s="1795">
        <v>23664.993869029553</v>
      </c>
      <c r="X7" s="1879">
        <f>W7-P7</f>
        <v>0</v>
      </c>
      <c r="Y7" s="12"/>
    </row>
    <row r="8" spans="1:28" ht="1.5" customHeight="1">
      <c r="A8" s="10"/>
      <c r="B8" s="10"/>
      <c r="C8" s="878"/>
      <c r="D8" s="878"/>
      <c r="E8" s="878"/>
      <c r="F8" s="878"/>
      <c r="G8" s="878"/>
      <c r="H8" s="878"/>
      <c r="I8" s="878"/>
      <c r="J8" s="878"/>
      <c r="K8" s="878"/>
      <c r="L8" s="878"/>
      <c r="M8" s="878"/>
      <c r="N8" s="878"/>
      <c r="O8" s="878"/>
      <c r="P8"/>
      <c r="R8" s="949">
        <v>0</v>
      </c>
      <c r="T8" s="1771"/>
      <c r="U8" s="1771"/>
      <c r="V8" s="1771"/>
      <c r="X8" s="1879">
        <f t="shared" ref="X8:X41" si="4">W8-P8</f>
        <v>0</v>
      </c>
    </row>
    <row r="9" spans="1:28" ht="3.75" customHeight="1">
      <c r="A9" s="10"/>
      <c r="B9" s="10"/>
      <c r="C9" s="893"/>
      <c r="D9" s="893"/>
      <c r="E9" s="893"/>
      <c r="F9" s="893"/>
      <c r="G9" s="893"/>
      <c r="H9" s="893"/>
      <c r="I9" s="893"/>
      <c r="J9" s="893"/>
      <c r="K9" s="893"/>
      <c r="L9" s="893"/>
      <c r="M9" s="893"/>
      <c r="N9" s="893"/>
      <c r="O9" s="893"/>
      <c r="P9" s="893"/>
      <c r="Q9" s="893"/>
      <c r="R9" s="1494">
        <v>0</v>
      </c>
      <c r="S9" s="893"/>
      <c r="T9" s="893"/>
      <c r="U9" s="893"/>
      <c r="V9" s="893"/>
      <c r="X9" s="1879">
        <f t="shared" si="4"/>
        <v>0</v>
      </c>
    </row>
    <row r="10" spans="1:28" ht="23.25" customHeight="1">
      <c r="A10" s="309"/>
      <c r="B10" s="310" t="s">
        <v>567</v>
      </c>
      <c r="C10" s="1490">
        <f>SUM(C11:C21)</f>
        <v>438.79269765865683</v>
      </c>
      <c r="D10" s="1490">
        <f t="shared" ref="D10:M10" si="5">SUM(D11:D21)</f>
        <v>636.18018372069332</v>
      </c>
      <c r="E10" s="1490">
        <f t="shared" si="5"/>
        <v>2817.8555647296712</v>
      </c>
      <c r="F10" s="1490">
        <f t="shared" si="5"/>
        <v>1991.6333361285569</v>
      </c>
      <c r="G10" s="1490">
        <f t="shared" si="5"/>
        <v>2181.5426360465935</v>
      </c>
      <c r="H10" s="1490">
        <f t="shared" si="5"/>
        <v>1850.2475370927675</v>
      </c>
      <c r="I10" s="1490">
        <f t="shared" si="5"/>
        <v>1310.0074433548859</v>
      </c>
      <c r="J10" s="1490">
        <f t="shared" si="5"/>
        <v>3030.1053027764815</v>
      </c>
      <c r="K10" s="1490">
        <f t="shared" si="5"/>
        <v>4656.8885178654837</v>
      </c>
      <c r="L10" s="1490">
        <f t="shared" si="5"/>
        <v>377.08412772069335</v>
      </c>
      <c r="M10" s="1490">
        <f t="shared" si="5"/>
        <v>382.08412772069374</v>
      </c>
      <c r="N10" s="1490">
        <f>SUM(N11:N21)</f>
        <v>377.08412772069335</v>
      </c>
      <c r="O10" s="1490">
        <f>SUM(C10:N10)</f>
        <v>20049.505602535868</v>
      </c>
      <c r="P10" s="2299">
        <v>21597.778967029557</v>
      </c>
      <c r="Q10" s="2299">
        <v>23913.594331100001</v>
      </c>
      <c r="R10" s="2299">
        <v>19562.582672100001</v>
      </c>
      <c r="S10" s="2353">
        <v>21631.23691922881</v>
      </c>
      <c r="T10" s="2301">
        <f t="shared" ref="T10:T15" si="6">O10/P10-1</f>
        <v>-7.1686693657585399E-2</v>
      </c>
      <c r="U10" s="2301">
        <f>P10/Q10-1</f>
        <v>-9.6840957156268614E-2</v>
      </c>
      <c r="V10" s="2301">
        <f t="shared" ref="V10" si="7">O10/S10-1</f>
        <v>-7.3122555247262855E-2</v>
      </c>
      <c r="W10" s="1795">
        <v>21597.778967029557</v>
      </c>
      <c r="X10" s="1879">
        <f t="shared" si="4"/>
        <v>0</v>
      </c>
      <c r="Y10" s="773"/>
    </row>
    <row r="11" spans="1:28" s="59" customFormat="1" ht="15" customHeight="1">
      <c r="A11" s="478"/>
      <c r="B11" s="1231" t="s">
        <v>568</v>
      </c>
      <c r="C11" s="2279">
        <v>77.158664462360022</v>
      </c>
      <c r="D11" s="2279">
        <v>295.25472046236001</v>
      </c>
      <c r="E11" s="2279">
        <f>3165.12970645573-669.101321784392-1708</f>
        <v>788.02838467133779</v>
      </c>
      <c r="F11" s="2279">
        <v>1374.2298229322603</v>
      </c>
      <c r="G11" s="2279">
        <v>1166.9329707882603</v>
      </c>
      <c r="H11" s="2279">
        <v>189.11032099036004</v>
      </c>
      <c r="I11" s="2279">
        <v>727.86750337655258</v>
      </c>
      <c r="J11" s="2279">
        <v>727.86750337655258</v>
      </c>
      <c r="K11" s="2279">
        <v>1576.0755033765527</v>
      </c>
      <c r="L11" s="2279">
        <v>77.158664462360022</v>
      </c>
      <c r="M11" s="2279">
        <v>77.158664462360022</v>
      </c>
      <c r="N11" s="2279">
        <v>77.158664462360022</v>
      </c>
      <c r="O11" s="2279">
        <f>SUM(C11:N11)</f>
        <v>7154.0013878236769</v>
      </c>
      <c r="P11" s="878">
        <v>12432.584788564478</v>
      </c>
      <c r="Q11" s="878">
        <v>19089.084931000001</v>
      </c>
      <c r="R11" s="1494">
        <v>17825.564929999997</v>
      </c>
      <c r="S11" s="680">
        <v>7813.337600608811</v>
      </c>
      <c r="T11" s="1300">
        <f t="shared" si="6"/>
        <v>-0.42457650524901747</v>
      </c>
      <c r="U11" s="1300">
        <f>P11/Q11-1</f>
        <v>-0.34870713638167128</v>
      </c>
      <c r="V11" s="1300">
        <f>O11/S11-1</f>
        <v>-8.4385987971869914E-2</v>
      </c>
      <c r="W11" s="1795">
        <v>12432.584788564478</v>
      </c>
      <c r="X11" s="1879">
        <f t="shared" si="4"/>
        <v>0</v>
      </c>
      <c r="Y11" s="1567"/>
      <c r="Z11"/>
      <c r="AA11"/>
      <c r="AB11"/>
    </row>
    <row r="12" spans="1:28" s="59" customFormat="1" ht="15" customHeight="1">
      <c r="A12" s="480"/>
      <c r="B12" s="1158" t="s">
        <v>569</v>
      </c>
      <c r="C12" s="878">
        <v>25.842129924999998</v>
      </c>
      <c r="D12" s="878">
        <v>25.842129924999998</v>
      </c>
      <c r="E12" s="878">
        <v>25.842129924999998</v>
      </c>
      <c r="F12" s="878">
        <v>25.842129924999998</v>
      </c>
      <c r="G12" s="878">
        <v>25.842129924999998</v>
      </c>
      <c r="H12" s="878">
        <v>25.842129924999998</v>
      </c>
      <c r="I12" s="878">
        <v>25.842129924999998</v>
      </c>
      <c r="J12" s="878">
        <v>25.842129924999998</v>
      </c>
      <c r="K12" s="878">
        <v>25.842129924999998</v>
      </c>
      <c r="L12" s="878">
        <v>25.842129924999998</v>
      </c>
      <c r="M12" s="878">
        <v>25.842129924999998</v>
      </c>
      <c r="N12" s="878">
        <v>25.842129924999998</v>
      </c>
      <c r="O12" s="878">
        <f t="shared" ref="O12:O21" si="8">SUM(C12:N12)</f>
        <v>310.10555909999999</v>
      </c>
      <c r="P12" s="878">
        <v>319.53413046507933</v>
      </c>
      <c r="Q12" s="878">
        <v>310.10555910000016</v>
      </c>
      <c r="R12" s="1494">
        <v>310.10555910000016</v>
      </c>
      <c r="S12" s="680">
        <v>310.10555909999999</v>
      </c>
      <c r="T12" s="1300">
        <f t="shared" si="6"/>
        <v>-2.9507243408884443E-2</v>
      </c>
      <c r="U12" s="1300">
        <f t="shared" ref="U12:U18" si="9">P12/Q12-1</f>
        <v>3.0404393240943905E-2</v>
      </c>
      <c r="V12" s="1300">
        <f>O12/S12-1</f>
        <v>0</v>
      </c>
      <c r="W12" s="1795">
        <v>319.53413046507933</v>
      </c>
      <c r="X12" s="1879">
        <f t="shared" si="4"/>
        <v>0</v>
      </c>
      <c r="Y12"/>
      <c r="Z12"/>
      <c r="AA12"/>
      <c r="AB12"/>
    </row>
    <row r="13" spans="1:28" ht="15" customHeight="1">
      <c r="A13" s="305"/>
      <c r="B13" s="1158" t="s">
        <v>570</v>
      </c>
      <c r="C13" s="878">
        <v>0</v>
      </c>
      <c r="D13" s="878">
        <v>0</v>
      </c>
      <c r="E13" s="878">
        <v>0</v>
      </c>
      <c r="F13" s="878">
        <v>0</v>
      </c>
      <c r="G13" s="878">
        <v>0</v>
      </c>
      <c r="H13" s="878">
        <v>282.21447672000005</v>
      </c>
      <c r="I13" s="878">
        <f>+'Détail Capex 2025'!C61</f>
        <v>282.21447671999999</v>
      </c>
      <c r="J13" s="878">
        <v>236.85705934159512</v>
      </c>
      <c r="K13" s="878">
        <v>2453.0679512305978</v>
      </c>
      <c r="L13" s="878">
        <v>0</v>
      </c>
      <c r="M13" s="878">
        <v>0</v>
      </c>
      <c r="N13" s="878">
        <v>0</v>
      </c>
      <c r="O13" s="878">
        <f>+'Détail Capex 2025'!C12+'Détail Capex 2025'!C61</f>
        <v>3254.3539640121926</v>
      </c>
      <c r="P13" s="878">
        <v>3298.3712050000004</v>
      </c>
      <c r="Q13" s="878">
        <v>459.82378599999998</v>
      </c>
      <c r="R13" s="1494">
        <v>15.20052899999996</v>
      </c>
      <c r="S13" s="680">
        <v>6595.8769679999996</v>
      </c>
      <c r="T13" s="1300">
        <f t="shared" si="6"/>
        <v>-1.334514469477599E-2</v>
      </c>
      <c r="U13" s="1300">
        <f t="shared" si="9"/>
        <v>6.1731200199373779</v>
      </c>
      <c r="V13" s="1300">
        <f>O13/S13-1</f>
        <v>-0.50660784308125484</v>
      </c>
      <c r="W13" s="1795">
        <v>3298.3712050000004</v>
      </c>
      <c r="X13" s="1879">
        <f t="shared" si="4"/>
        <v>0</v>
      </c>
    </row>
    <row r="14" spans="1:28" ht="15" customHeight="1">
      <c r="A14" s="305"/>
      <c r="B14" s="1158" t="s">
        <v>571</v>
      </c>
      <c r="C14" s="878">
        <v>61.708569937963489</v>
      </c>
      <c r="D14" s="878">
        <v>0</v>
      </c>
      <c r="E14" s="878">
        <v>132.52511999999999</v>
      </c>
      <c r="F14" s="878">
        <v>194.23368993796348</v>
      </c>
      <c r="G14" s="878">
        <v>518.87041599999998</v>
      </c>
      <c r="H14" s="878">
        <f>1068.60063-123.417139875927</f>
        <v>945.18349012407293</v>
      </c>
      <c r="I14" s="878">
        <v>0</v>
      </c>
      <c r="J14" s="878">
        <v>0</v>
      </c>
      <c r="K14" s="878">
        <v>0</v>
      </c>
      <c r="L14" s="878">
        <v>0</v>
      </c>
      <c r="M14" s="878">
        <v>0</v>
      </c>
      <c r="N14" s="878">
        <v>0</v>
      </c>
      <c r="O14" s="878">
        <f>+'Détail Capex 2025'!C29</f>
        <v>1852.5212859999999</v>
      </c>
      <c r="P14" s="878">
        <v>786.23608999999999</v>
      </c>
      <c r="Q14" s="878">
        <v>0</v>
      </c>
      <c r="R14" s="1494">
        <v>0</v>
      </c>
      <c r="S14" s="680">
        <v>1315.6875399999999</v>
      </c>
      <c r="T14" s="1300">
        <f t="shared" si="6"/>
        <v>1.3561895842252674</v>
      </c>
      <c r="U14" s="1300"/>
      <c r="V14" s="1300">
        <f>O14/S14-1</f>
        <v>0.40802525651341193</v>
      </c>
      <c r="W14" s="1795">
        <v>786.23608999999999</v>
      </c>
      <c r="X14" s="1879">
        <f t="shared" si="4"/>
        <v>0</v>
      </c>
    </row>
    <row r="15" spans="1:28" ht="15" customHeight="1">
      <c r="A15" s="305"/>
      <c r="B15" s="1158" t="s">
        <v>572</v>
      </c>
      <c r="C15" s="878">
        <v>0</v>
      </c>
      <c r="D15" s="878">
        <v>41</v>
      </c>
      <c r="E15" s="878">
        <v>1597.3765968</v>
      </c>
      <c r="F15" s="878">
        <v>123.24436</v>
      </c>
      <c r="G15" s="878">
        <v>195.81378599999999</v>
      </c>
      <c r="H15" s="878">
        <v>195.81378599999999</v>
      </c>
      <c r="I15" s="878">
        <v>0</v>
      </c>
      <c r="J15" s="878">
        <v>1765.4552768000001</v>
      </c>
      <c r="K15" s="878">
        <v>327.81959999999998</v>
      </c>
      <c r="L15" s="878">
        <v>0</v>
      </c>
      <c r="M15" s="878">
        <v>0</v>
      </c>
      <c r="N15" s="878">
        <v>0</v>
      </c>
      <c r="O15" s="878">
        <f>'Détail Capex 2025'!C20</f>
        <v>4246.5234055999999</v>
      </c>
      <c r="P15" s="878">
        <v>1138.0527529999999</v>
      </c>
      <c r="Q15" s="878">
        <v>3567.9895000000001</v>
      </c>
      <c r="R15" s="1494">
        <v>628.98880899999995</v>
      </c>
      <c r="S15" s="680">
        <v>1973.2292515199999</v>
      </c>
      <c r="T15" s="1300">
        <f t="shared" si="6"/>
        <v>2.7313941681576868</v>
      </c>
      <c r="U15" s="1300">
        <f t="shared" si="9"/>
        <v>-0.68103808797643606</v>
      </c>
      <c r="V15" s="1300">
        <f>O15/S15-1</f>
        <v>1.1520679375337948</v>
      </c>
      <c r="W15" s="1795">
        <v>1138.0527529999999</v>
      </c>
      <c r="X15" s="1879">
        <f t="shared" si="4"/>
        <v>0</v>
      </c>
    </row>
    <row r="16" spans="1:28" ht="15" customHeight="1">
      <c r="A16" s="305"/>
      <c r="B16" s="1158" t="s">
        <v>573</v>
      </c>
      <c r="C16" s="878"/>
      <c r="D16" s="878"/>
      <c r="E16" s="878"/>
      <c r="F16" s="878"/>
      <c r="G16" s="878"/>
      <c r="H16" s="878"/>
      <c r="I16" s="878"/>
      <c r="J16" s="878"/>
      <c r="K16" s="878"/>
      <c r="L16" s="878"/>
      <c r="M16" s="878"/>
      <c r="N16" s="878"/>
      <c r="O16" s="878">
        <f t="shared" si="8"/>
        <v>0</v>
      </c>
      <c r="P16" s="878">
        <v>0</v>
      </c>
      <c r="Q16" s="878">
        <v>0</v>
      </c>
      <c r="R16" s="1494">
        <v>0</v>
      </c>
      <c r="S16" s="680">
        <v>0</v>
      </c>
      <c r="T16" s="1300"/>
      <c r="U16" s="1300"/>
      <c r="V16" s="1300"/>
      <c r="W16" s="1795">
        <v>0</v>
      </c>
      <c r="X16" s="1879">
        <f t="shared" si="4"/>
        <v>0</v>
      </c>
    </row>
    <row r="17" spans="1:28" ht="15" customHeight="1">
      <c r="A17" s="305"/>
      <c r="B17" s="1158" t="s">
        <v>574</v>
      </c>
      <c r="C17" s="878"/>
      <c r="D17" s="878"/>
      <c r="E17" s="878"/>
      <c r="F17" s="878"/>
      <c r="G17" s="878"/>
      <c r="H17" s="878"/>
      <c r="I17" s="878"/>
      <c r="J17" s="878"/>
      <c r="K17" s="878"/>
      <c r="L17" s="878"/>
      <c r="M17" s="878"/>
      <c r="N17" s="878"/>
      <c r="O17" s="878">
        <f t="shared" si="8"/>
        <v>0</v>
      </c>
      <c r="P17" s="878">
        <v>0</v>
      </c>
      <c r="Q17" s="878">
        <v>0</v>
      </c>
      <c r="R17" s="1494">
        <v>0</v>
      </c>
      <c r="S17" s="680">
        <v>0</v>
      </c>
      <c r="T17" s="1300"/>
      <c r="U17" s="1300"/>
      <c r="V17" s="1300"/>
      <c r="W17" s="1795">
        <v>0</v>
      </c>
      <c r="X17" s="1879">
        <f t="shared" si="4"/>
        <v>0</v>
      </c>
    </row>
    <row r="18" spans="1:28" ht="15" customHeight="1">
      <c r="A18" s="305"/>
      <c r="B18" s="1158" t="s">
        <v>575</v>
      </c>
      <c r="C18" s="878">
        <v>274.08333333333331</v>
      </c>
      <c r="D18" s="878">
        <v>274.08333333333331</v>
      </c>
      <c r="E18" s="878">
        <v>274.08333333333331</v>
      </c>
      <c r="F18" s="878">
        <v>274.08333333333331</v>
      </c>
      <c r="G18" s="878">
        <v>274.08333333333331</v>
      </c>
      <c r="H18" s="878">
        <f>(301.916666666667-61.9999999999991)-27.8333333333333</f>
        <v>212.08333333333462</v>
      </c>
      <c r="I18" s="878">
        <v>274.08333333333331</v>
      </c>
      <c r="J18" s="878">
        <v>274.08333333333331</v>
      </c>
      <c r="K18" s="878">
        <v>274.08333333333331</v>
      </c>
      <c r="L18" s="878">
        <v>274.08333333333331</v>
      </c>
      <c r="M18" s="878">
        <f>(301.916666666667+5)-27.8333333333333</f>
        <v>279.08333333333371</v>
      </c>
      <c r="N18" s="878">
        <v>274.08333333333331</v>
      </c>
      <c r="O18" s="878">
        <f>SUM(C18:N18)</f>
        <v>3232.0000000000023</v>
      </c>
      <c r="P18" s="878">
        <v>3623</v>
      </c>
      <c r="Q18" s="878">
        <v>486.59055499999999</v>
      </c>
      <c r="R18" s="1494">
        <v>782.72284500000001</v>
      </c>
      <c r="S18" s="680">
        <v>3622.9999999999995</v>
      </c>
      <c r="T18" s="1300">
        <f t="shared" ref="T18" si="10">O18/P18-1</f>
        <v>-0.10792161192381944</v>
      </c>
      <c r="U18" s="1300">
        <f t="shared" si="9"/>
        <v>6.4456850071822709</v>
      </c>
      <c r="V18" s="1300">
        <f>O18/S18-1</f>
        <v>-0.10792161192381933</v>
      </c>
      <c r="W18" s="1795">
        <v>3623</v>
      </c>
      <c r="X18" s="1879">
        <f t="shared" si="4"/>
        <v>0</v>
      </c>
    </row>
    <row r="19" spans="1:28" ht="15" customHeight="1">
      <c r="A19" s="305"/>
      <c r="B19" s="1158" t="s">
        <v>576</v>
      </c>
      <c r="C19" s="878"/>
      <c r="D19" s="878"/>
      <c r="E19" s="878"/>
      <c r="F19" s="878"/>
      <c r="G19" s="878"/>
      <c r="H19" s="878"/>
      <c r="I19" s="878"/>
      <c r="J19" s="878"/>
      <c r="K19" s="878"/>
      <c r="L19" s="878"/>
      <c r="M19" s="878"/>
      <c r="N19" s="878"/>
      <c r="O19" s="878">
        <f t="shared" si="8"/>
        <v>0</v>
      </c>
      <c r="P19" s="878">
        <v>0</v>
      </c>
      <c r="Q19" s="878">
        <v>0</v>
      </c>
      <c r="R19" s="1494">
        <v>0</v>
      </c>
      <c r="S19" s="680">
        <v>0</v>
      </c>
      <c r="T19" s="1300"/>
      <c r="U19" s="1300"/>
      <c r="V19" s="1300"/>
      <c r="W19" s="1795">
        <v>0</v>
      </c>
      <c r="X19" s="1879">
        <f t="shared" si="4"/>
        <v>0</v>
      </c>
      <c r="Y19" s="773"/>
    </row>
    <row r="20" spans="1:28" ht="15" customHeight="1">
      <c r="A20" s="305"/>
      <c r="B20" s="1158" t="s">
        <v>577</v>
      </c>
      <c r="C20" s="878"/>
      <c r="D20" s="878"/>
      <c r="E20" s="878"/>
      <c r="F20" s="878"/>
      <c r="G20" s="878"/>
      <c r="H20" s="878"/>
      <c r="I20" s="878"/>
      <c r="J20" s="878"/>
      <c r="K20" s="878"/>
      <c r="L20" s="878"/>
      <c r="M20" s="878"/>
      <c r="N20" s="878"/>
      <c r="O20" s="878">
        <f t="shared" si="8"/>
        <v>0</v>
      </c>
      <c r="P20" s="878">
        <v>0</v>
      </c>
      <c r="Q20" s="878">
        <v>0</v>
      </c>
      <c r="R20" s="1494">
        <v>0</v>
      </c>
      <c r="S20" s="680">
        <v>0</v>
      </c>
      <c r="T20" s="1300"/>
      <c r="U20" s="1300"/>
      <c r="V20" s="1300"/>
      <c r="W20" s="1795">
        <v>0</v>
      </c>
      <c r="X20" s="1879">
        <f t="shared" si="4"/>
        <v>0</v>
      </c>
    </row>
    <row r="21" spans="1:28" customFormat="1" ht="15" customHeight="1">
      <c r="A21" s="240"/>
      <c r="B21" s="479" t="s">
        <v>578</v>
      </c>
      <c r="C21" s="2086"/>
      <c r="D21" s="2086"/>
      <c r="E21" s="2086"/>
      <c r="F21" s="2086"/>
      <c r="G21" s="2086"/>
      <c r="H21" s="2086"/>
      <c r="I21" s="2086"/>
      <c r="J21" s="2086"/>
      <c r="K21" s="2086"/>
      <c r="L21" s="2086"/>
      <c r="M21" s="2086"/>
      <c r="N21" s="2086"/>
      <c r="O21" s="2086">
        <f t="shared" si="8"/>
        <v>0</v>
      </c>
      <c r="P21" s="878">
        <v>0</v>
      </c>
      <c r="Q21" s="878">
        <v>0</v>
      </c>
      <c r="R21" s="1494">
        <v>0</v>
      </c>
      <c r="S21" s="680">
        <v>0</v>
      </c>
      <c r="T21" s="1300"/>
      <c r="U21" s="1300"/>
      <c r="V21" s="1300"/>
      <c r="W21" s="1795">
        <v>0</v>
      </c>
      <c r="X21" s="1879">
        <f t="shared" si="4"/>
        <v>0</v>
      </c>
      <c r="Y21" s="773"/>
    </row>
    <row r="22" spans="1:28" ht="12.75" customHeight="1">
      <c r="A22" s="10"/>
      <c r="B22" s="10"/>
      <c r="C22" s="2279"/>
      <c r="D22" s="2279"/>
      <c r="E22" s="2279"/>
      <c r="F22" s="2279"/>
      <c r="G22" s="2279"/>
      <c r="H22" s="2279"/>
      <c r="I22" s="2279"/>
      <c r="J22" s="2279"/>
      <c r="K22" s="2279"/>
      <c r="L22" s="2279"/>
      <c r="M22" s="2279"/>
      <c r="N22" s="2279"/>
      <c r="O22" s="2279"/>
      <c r="P22" s="2279"/>
      <c r="Q22" s="2279"/>
      <c r="R22" s="2279"/>
      <c r="S22" s="2354"/>
      <c r="T22" s="2279"/>
      <c r="U22" s="2279"/>
      <c r="V22" s="2279"/>
      <c r="X22" s="1879">
        <f t="shared" si="4"/>
        <v>0</v>
      </c>
    </row>
    <row r="23" spans="1:28" ht="23.25" customHeight="1">
      <c r="A23" s="309"/>
      <c r="B23" s="310" t="s">
        <v>579</v>
      </c>
      <c r="C23" s="2355">
        <f>SUM(C24:C26)</f>
        <v>0</v>
      </c>
      <c r="D23" s="2355">
        <f t="shared" ref="D23:N23" si="11">SUM(D24:D26)</f>
        <v>255.5</v>
      </c>
      <c r="E23" s="2355">
        <f t="shared" si="11"/>
        <v>0</v>
      </c>
      <c r="F23" s="2355">
        <f t="shared" si="11"/>
        <v>0</v>
      </c>
      <c r="G23" s="2355">
        <f t="shared" si="11"/>
        <v>255.5</v>
      </c>
      <c r="H23" s="2355">
        <f t="shared" si="11"/>
        <v>0</v>
      </c>
      <c r="I23" s="2355">
        <f t="shared" si="11"/>
        <v>0</v>
      </c>
      <c r="J23" s="2355">
        <f t="shared" si="11"/>
        <v>255.5</v>
      </c>
      <c r="K23" s="2355">
        <f t="shared" si="11"/>
        <v>0</v>
      </c>
      <c r="L23" s="2355">
        <f t="shared" si="11"/>
        <v>0</v>
      </c>
      <c r="M23" s="2355">
        <f t="shared" si="11"/>
        <v>254.24</v>
      </c>
      <c r="N23" s="2355">
        <f t="shared" si="11"/>
        <v>0</v>
      </c>
      <c r="O23" s="2355">
        <f>SUM(C23:N23)</f>
        <v>1020.74</v>
      </c>
      <c r="P23" s="2356">
        <v>1055.2149019999999</v>
      </c>
      <c r="Q23" s="2356">
        <v>912.21536900000001</v>
      </c>
      <c r="R23" s="2357">
        <v>566.94975399999998</v>
      </c>
      <c r="S23" s="2351">
        <v>1022</v>
      </c>
      <c r="T23" s="2358">
        <f>O23/P23-1</f>
        <v>-3.2670977195884965E-2</v>
      </c>
      <c r="U23" s="2359">
        <f>P23/Q23-1</f>
        <v>0.15676071447553075</v>
      </c>
      <c r="V23" s="2359">
        <f>O23/S23-1</f>
        <v>-1.2328767123287454E-3</v>
      </c>
      <c r="W23" s="1795">
        <v>1055.2149019999999</v>
      </c>
      <c r="X23" s="1879">
        <f t="shared" si="4"/>
        <v>0</v>
      </c>
      <c r="Y23" s="773"/>
    </row>
    <row r="24" spans="1:28" s="59" customFormat="1" ht="15" customHeight="1">
      <c r="A24" s="285"/>
      <c r="B24" s="286" t="s">
        <v>580</v>
      </c>
      <c r="C24" s="878"/>
      <c r="D24" s="878"/>
      <c r="E24" s="878"/>
      <c r="F24" s="878"/>
      <c r="G24" s="878"/>
      <c r="H24" s="878"/>
      <c r="I24" s="878"/>
      <c r="J24" s="878"/>
      <c r="K24" s="878"/>
      <c r="L24" s="878"/>
      <c r="M24" s="878"/>
      <c r="N24" s="878"/>
      <c r="O24" s="878">
        <f>SUM(C24:N24)</f>
        <v>0</v>
      </c>
      <c r="P24" s="878">
        <v>323.74065099999996</v>
      </c>
      <c r="Q24" s="878">
        <v>152.720787</v>
      </c>
      <c r="R24" s="1494">
        <v>11.484202</v>
      </c>
      <c r="S24" s="680">
        <v>0</v>
      </c>
      <c r="T24" s="1300">
        <f>O24/P24-1</f>
        <v>-1</v>
      </c>
      <c r="U24" s="1300">
        <f>P24/Q24-1</f>
        <v>1.1198204734238302</v>
      </c>
      <c r="V24" s="1300"/>
      <c r="W24" s="1799">
        <v>323.74065099999996</v>
      </c>
      <c r="X24" s="1879">
        <f t="shared" si="4"/>
        <v>0</v>
      </c>
      <c r="Y24"/>
      <c r="Z24"/>
      <c r="AA24"/>
      <c r="AB24"/>
    </row>
    <row r="25" spans="1:28" s="59" customFormat="1" ht="15" customHeight="1">
      <c r="A25" s="480"/>
      <c r="B25" s="288" t="s">
        <v>581</v>
      </c>
      <c r="C25" s="878"/>
      <c r="D25" s="878"/>
      <c r="E25" s="878"/>
      <c r="F25" s="878"/>
      <c r="G25" s="878"/>
      <c r="H25" s="878"/>
      <c r="I25" s="878"/>
      <c r="J25" s="878"/>
      <c r="K25" s="878"/>
      <c r="L25" s="878"/>
      <c r="M25" s="878"/>
      <c r="N25" s="878"/>
      <c r="O25" s="878">
        <f>SUM(C25:N25)</f>
        <v>0</v>
      </c>
      <c r="P25" s="878">
        <v>0</v>
      </c>
      <c r="Q25" s="878">
        <v>0</v>
      </c>
      <c r="R25" s="1494">
        <v>0</v>
      </c>
      <c r="S25" s="680">
        <v>0</v>
      </c>
      <c r="T25" s="1300"/>
      <c r="U25" s="1300"/>
      <c r="V25" s="1300"/>
      <c r="W25" s="1799">
        <v>0</v>
      </c>
      <c r="X25" s="1879">
        <f t="shared" si="4"/>
        <v>0</v>
      </c>
      <c r="Y25"/>
      <c r="Z25"/>
      <c r="AA25"/>
      <c r="AB25"/>
    </row>
    <row r="26" spans="1:28" ht="15" customHeight="1">
      <c r="A26" s="240"/>
      <c r="B26" s="241" t="s">
        <v>582</v>
      </c>
      <c r="C26" s="2086">
        <v>0</v>
      </c>
      <c r="D26" s="2086">
        <v>255.5</v>
      </c>
      <c r="E26" s="2086">
        <v>0</v>
      </c>
      <c r="F26" s="2086">
        <v>0</v>
      </c>
      <c r="G26" s="2086">
        <v>255.5</v>
      </c>
      <c r="H26" s="2086">
        <v>0</v>
      </c>
      <c r="I26" s="2086">
        <v>0</v>
      </c>
      <c r="J26" s="2086">
        <v>255.5</v>
      </c>
      <c r="K26" s="2086">
        <v>0</v>
      </c>
      <c r="L26" s="2086">
        <v>0</v>
      </c>
      <c r="M26" s="2086">
        <v>254.24</v>
      </c>
      <c r="N26" s="2086">
        <v>0</v>
      </c>
      <c r="O26" s="2086">
        <f>SUM(C26:N26)</f>
        <v>1020.74</v>
      </c>
      <c r="P26" s="2086">
        <v>731.47425099999998</v>
      </c>
      <c r="Q26" s="2086">
        <v>759.49458200000004</v>
      </c>
      <c r="R26" s="1495">
        <v>555.465552</v>
      </c>
      <c r="S26" s="1336">
        <v>1022</v>
      </c>
      <c r="T26" s="1770">
        <f>O26/P26-1</f>
        <v>0.3954558189909545</v>
      </c>
      <c r="U26" s="1770">
        <f>P26/Q26-1</f>
        <v>-3.6893391558124433E-2</v>
      </c>
      <c r="V26" s="1770">
        <f>O26/S26-1</f>
        <v>-1.2328767123287454E-3</v>
      </c>
      <c r="W26" s="1795">
        <v>731.47425099999998</v>
      </c>
      <c r="X26" s="1879">
        <f t="shared" si="4"/>
        <v>0</v>
      </c>
    </row>
    <row r="27" spans="1:28" s="59" customFormat="1" ht="12" customHeight="1">
      <c r="A27"/>
      <c r="B27"/>
      <c r="C27" s="1295"/>
      <c r="D27" s="1295"/>
      <c r="E27" s="1295"/>
      <c r="F27" s="1295"/>
      <c r="G27" s="1295"/>
      <c r="H27" s="1295"/>
      <c r="I27" s="1295"/>
      <c r="J27" s="1295"/>
      <c r="K27" s="1295"/>
      <c r="L27" s="1295"/>
      <c r="M27" s="1295"/>
      <c r="N27" s="1295"/>
      <c r="O27" s="1295"/>
      <c r="P27" s="1295"/>
      <c r="Q27" s="1295"/>
      <c r="R27" s="1295"/>
      <c r="S27" s="1492"/>
      <c r="T27" s="1295"/>
      <c r="U27" s="1295"/>
      <c r="V27" s="1295"/>
      <c r="W27" s="1799"/>
      <c r="X27" s="1879">
        <f t="shared" si="4"/>
        <v>0</v>
      </c>
      <c r="Y27"/>
      <c r="Z27"/>
      <c r="AA27"/>
      <c r="AB27"/>
    </row>
    <row r="28" spans="1:28" ht="23.25" customHeight="1">
      <c r="A28" s="309"/>
      <c r="B28" s="310" t="s">
        <v>583</v>
      </c>
      <c r="C28" s="1319">
        <f>SUM(C29:C41)</f>
        <v>66.666666666666657</v>
      </c>
      <c r="D28" s="1319">
        <f t="shared" ref="D28:N28" si="12">SUM(D29:D41)</f>
        <v>16.666666666666664</v>
      </c>
      <c r="E28" s="1319">
        <f t="shared" si="12"/>
        <v>16.666666666666664</v>
      </c>
      <c r="F28" s="1319">
        <f t="shared" si="12"/>
        <v>230.58564999999999</v>
      </c>
      <c r="G28" s="1319">
        <f t="shared" si="12"/>
        <v>230.58564999999999</v>
      </c>
      <c r="H28" s="1319">
        <f t="shared" si="12"/>
        <v>230.58564999999999</v>
      </c>
      <c r="I28" s="1319">
        <f t="shared" si="12"/>
        <v>88</v>
      </c>
      <c r="J28" s="1319">
        <f t="shared" si="12"/>
        <v>140</v>
      </c>
      <c r="K28" s="1319">
        <f t="shared" si="12"/>
        <v>140</v>
      </c>
      <c r="L28" s="1319">
        <f t="shared" si="12"/>
        <v>80</v>
      </c>
      <c r="M28" s="1319">
        <f t="shared" si="12"/>
        <v>80</v>
      </c>
      <c r="N28" s="1319">
        <f t="shared" si="12"/>
        <v>100</v>
      </c>
      <c r="O28" s="1319">
        <f>SUM(C28:N28)</f>
        <v>1419.75695</v>
      </c>
      <c r="P28" s="1319">
        <v>1012</v>
      </c>
      <c r="Q28" s="1319">
        <v>2595.1776650000002</v>
      </c>
      <c r="R28" s="1487">
        <v>1253.791281</v>
      </c>
      <c r="S28" s="1493">
        <v>1011.7569499999997</v>
      </c>
      <c r="T28" s="1320">
        <f>O28/P28-1</f>
        <v>0.40292188735177858</v>
      </c>
      <c r="U28" s="1459">
        <f>P28/Q28-1</f>
        <v>-0.61004596577398496</v>
      </c>
      <c r="V28" s="1459">
        <f>O28/S28-1</f>
        <v>0.40325890521434049</v>
      </c>
      <c r="W28" s="1795">
        <v>1012</v>
      </c>
      <c r="X28" s="1879">
        <f t="shared" si="4"/>
        <v>0</v>
      </c>
    </row>
    <row r="29" spans="1:28" ht="15" customHeight="1">
      <c r="A29" s="285"/>
      <c r="B29" s="286" t="s">
        <v>584</v>
      </c>
      <c r="C29" s="1448"/>
      <c r="D29" s="1448"/>
      <c r="E29" s="1448"/>
      <c r="F29" s="1448"/>
      <c r="G29" s="1448"/>
      <c r="H29" s="1448"/>
      <c r="I29" s="1448"/>
      <c r="J29" s="1448"/>
      <c r="K29" s="1448"/>
      <c r="L29" s="1448"/>
      <c r="M29" s="1448"/>
      <c r="N29" s="1448"/>
      <c r="O29" s="1448">
        <f t="shared" ref="O29:O41" si="13">SUM(C29:N29)</f>
        <v>0</v>
      </c>
      <c r="P29" s="1345">
        <v>0</v>
      </c>
      <c r="Q29" s="1345">
        <v>0</v>
      </c>
      <c r="R29" s="1496">
        <v>0</v>
      </c>
      <c r="S29" s="935">
        <v>0</v>
      </c>
      <c r="T29" s="1346"/>
      <c r="U29" s="1346"/>
      <c r="V29" s="1346"/>
      <c r="W29" s="1795">
        <v>0</v>
      </c>
      <c r="X29" s="1879">
        <f t="shared" si="4"/>
        <v>0</v>
      </c>
    </row>
    <row r="30" spans="1:28" ht="15" customHeight="1">
      <c r="A30" s="480"/>
      <c r="B30" s="288" t="s">
        <v>585</v>
      </c>
      <c r="C30" s="878"/>
      <c r="D30" s="878"/>
      <c r="E30" s="878"/>
      <c r="F30" s="878"/>
      <c r="G30" s="878"/>
      <c r="H30" s="878"/>
      <c r="I30" s="878"/>
      <c r="J30" s="878"/>
      <c r="K30" s="878"/>
      <c r="L30" s="878"/>
      <c r="M30" s="878"/>
      <c r="N30" s="878"/>
      <c r="O30" s="878">
        <f t="shared" si="13"/>
        <v>0</v>
      </c>
      <c r="P30" s="878">
        <v>0</v>
      </c>
      <c r="Q30" s="878">
        <v>0</v>
      </c>
      <c r="R30" s="1494">
        <v>0</v>
      </c>
      <c r="S30" s="680">
        <v>0</v>
      </c>
      <c r="T30" s="1300"/>
      <c r="U30" s="1300"/>
      <c r="V30" s="1300"/>
      <c r="W30" s="1795">
        <v>0</v>
      </c>
      <c r="X30" s="1879">
        <f t="shared" si="4"/>
        <v>0</v>
      </c>
    </row>
    <row r="31" spans="1:28" ht="15" customHeight="1">
      <c r="A31" s="287"/>
      <c r="B31" s="288" t="s">
        <v>586</v>
      </c>
      <c r="C31" s="878"/>
      <c r="D31" s="878"/>
      <c r="E31" s="878"/>
      <c r="F31" s="878"/>
      <c r="G31" s="878"/>
      <c r="H31" s="878"/>
      <c r="I31" s="878"/>
      <c r="J31" s="878"/>
      <c r="K31" s="878"/>
      <c r="L31" s="878"/>
      <c r="M31" s="878"/>
      <c r="N31" s="878"/>
      <c r="O31" s="878">
        <f t="shared" si="13"/>
        <v>0</v>
      </c>
      <c r="P31" s="878">
        <v>657.199704</v>
      </c>
      <c r="Q31" s="878">
        <v>2337.4499529999998</v>
      </c>
      <c r="R31" s="1494">
        <v>1024.7999600000001</v>
      </c>
      <c r="S31" s="680">
        <v>0</v>
      </c>
      <c r="T31" s="1300">
        <f>O31/P31-1</f>
        <v>-1</v>
      </c>
      <c r="U31" s="1300">
        <f>P31/Q31-1</f>
        <v>-0.71883902662535415</v>
      </c>
      <c r="V31" s="1300"/>
      <c r="W31" s="1795">
        <v>657.199704</v>
      </c>
      <c r="X31" s="1879">
        <f t="shared" si="4"/>
        <v>0</v>
      </c>
    </row>
    <row r="32" spans="1:28" ht="15" customHeight="1">
      <c r="A32" s="287"/>
      <c r="B32" s="288" t="s">
        <v>587</v>
      </c>
      <c r="C32" s="878"/>
      <c r="D32" s="878"/>
      <c r="E32" s="878"/>
      <c r="F32" s="878"/>
      <c r="G32" s="878"/>
      <c r="H32" s="878"/>
      <c r="I32" s="878"/>
      <c r="J32" s="878"/>
      <c r="K32" s="878"/>
      <c r="L32" s="878"/>
      <c r="M32" s="878"/>
      <c r="N32" s="878"/>
      <c r="O32" s="878">
        <f t="shared" si="13"/>
        <v>0</v>
      </c>
      <c r="P32" s="878">
        <v>0</v>
      </c>
      <c r="Q32" s="878">
        <v>0</v>
      </c>
      <c r="R32" s="1494">
        <v>0</v>
      </c>
      <c r="S32" s="680">
        <v>0</v>
      </c>
      <c r="T32" s="1300"/>
      <c r="U32" s="1300"/>
      <c r="V32" s="1300"/>
      <c r="W32" s="1795">
        <v>0</v>
      </c>
      <c r="X32" s="1879">
        <f t="shared" si="4"/>
        <v>0</v>
      </c>
    </row>
    <row r="33" spans="1:24" ht="15" customHeight="1">
      <c r="A33" s="287"/>
      <c r="B33" s="288" t="s">
        <v>588</v>
      </c>
      <c r="C33" s="878"/>
      <c r="D33" s="878"/>
      <c r="E33" s="878"/>
      <c r="F33" s="878"/>
      <c r="G33" s="878"/>
      <c r="H33" s="878"/>
      <c r="I33" s="878"/>
      <c r="J33" s="878"/>
      <c r="K33" s="878"/>
      <c r="L33" s="878"/>
      <c r="M33" s="878"/>
      <c r="N33" s="878"/>
      <c r="O33" s="878">
        <f t="shared" si="13"/>
        <v>0</v>
      </c>
      <c r="P33" s="878">
        <v>0</v>
      </c>
      <c r="Q33" s="878">
        <v>0</v>
      </c>
      <c r="R33" s="1494">
        <v>0</v>
      </c>
      <c r="S33" s="680">
        <v>0</v>
      </c>
      <c r="T33" s="1300"/>
      <c r="U33" s="1300"/>
      <c r="V33" s="1300"/>
      <c r="W33" s="1795">
        <v>0</v>
      </c>
      <c r="X33" s="1879">
        <f t="shared" si="4"/>
        <v>0</v>
      </c>
    </row>
    <row r="34" spans="1:24" ht="15" customHeight="1">
      <c r="A34" s="287"/>
      <c r="B34" s="288" t="s">
        <v>589</v>
      </c>
      <c r="C34" s="878"/>
      <c r="D34" s="878"/>
      <c r="E34" s="878"/>
      <c r="F34" s="878"/>
      <c r="G34" s="878"/>
      <c r="H34" s="878"/>
      <c r="I34" s="878"/>
      <c r="J34" s="878"/>
      <c r="K34" s="878"/>
      <c r="L34" s="878"/>
      <c r="M34" s="878"/>
      <c r="N34" s="878"/>
      <c r="O34" s="878">
        <f t="shared" si="13"/>
        <v>0</v>
      </c>
      <c r="P34" s="878">
        <v>0</v>
      </c>
      <c r="Q34" s="878">
        <v>0</v>
      </c>
      <c r="R34" s="1494">
        <v>0</v>
      </c>
      <c r="S34" s="680">
        <v>0</v>
      </c>
      <c r="T34" s="1300"/>
      <c r="U34" s="1300"/>
      <c r="V34" s="1300"/>
      <c r="W34" s="1795">
        <v>0</v>
      </c>
      <c r="X34" s="1879">
        <f t="shared" si="4"/>
        <v>0</v>
      </c>
    </row>
    <row r="35" spans="1:24" ht="15" customHeight="1">
      <c r="A35" s="287"/>
      <c r="B35" s="288" t="s">
        <v>590</v>
      </c>
      <c r="C35" s="878"/>
      <c r="D35" s="878"/>
      <c r="E35" s="878"/>
      <c r="F35" s="878"/>
      <c r="G35" s="878"/>
      <c r="H35" s="878"/>
      <c r="I35" s="878"/>
      <c r="J35" s="878"/>
      <c r="K35" s="878"/>
      <c r="L35" s="878"/>
      <c r="M35" s="878"/>
      <c r="N35" s="878"/>
      <c r="O35" s="878">
        <f t="shared" si="13"/>
        <v>0</v>
      </c>
      <c r="P35" s="878">
        <v>15.275690000000001</v>
      </c>
      <c r="Q35" s="878">
        <v>9.4760080000000002</v>
      </c>
      <c r="R35" s="1494">
        <v>60.598477000000003</v>
      </c>
      <c r="S35" s="680">
        <v>0</v>
      </c>
      <c r="T35" s="1300">
        <f>O35/P35-1</f>
        <v>-1</v>
      </c>
      <c r="U35" s="1300">
        <f t="shared" ref="U35:U41" si="14">P35/Q35-1</f>
        <v>0.61203852930474523</v>
      </c>
      <c r="V35" s="1300"/>
      <c r="W35" s="1795">
        <v>15.275690000000001</v>
      </c>
      <c r="X35" s="1879">
        <f t="shared" si="4"/>
        <v>0</v>
      </c>
    </row>
    <row r="36" spans="1:24" ht="15" customHeight="1">
      <c r="A36" s="287"/>
      <c r="B36" s="288" t="s">
        <v>591</v>
      </c>
      <c r="C36" s="878"/>
      <c r="D36" s="878"/>
      <c r="E36" s="878"/>
      <c r="F36" s="878"/>
      <c r="G36" s="878"/>
      <c r="H36" s="878"/>
      <c r="I36" s="878">
        <f>380/6+8</f>
        <v>71.333333333333343</v>
      </c>
      <c r="J36" s="878">
        <f t="shared" ref="J36:M36" si="15">380/6</f>
        <v>63.333333333333336</v>
      </c>
      <c r="K36" s="878">
        <f t="shared" si="15"/>
        <v>63.333333333333336</v>
      </c>
      <c r="L36" s="878">
        <f t="shared" si="15"/>
        <v>63.333333333333336</v>
      </c>
      <c r="M36" s="878">
        <f t="shared" si="15"/>
        <v>63.333333333333336</v>
      </c>
      <c r="N36" s="878">
        <f>380/6+20</f>
        <v>83.333333333333343</v>
      </c>
      <c r="O36" s="878">
        <v>408</v>
      </c>
      <c r="P36" s="878">
        <v>28.719166387878886</v>
      </c>
      <c r="Q36" s="878">
        <v>0</v>
      </c>
      <c r="R36" s="1494">
        <v>0</v>
      </c>
      <c r="S36" s="680">
        <v>0</v>
      </c>
      <c r="T36" s="1300"/>
      <c r="U36" s="1300"/>
      <c r="V36" s="1300"/>
      <c r="W36" s="1795">
        <v>28.719166387878886</v>
      </c>
      <c r="X36" s="1879">
        <f t="shared" si="4"/>
        <v>0</v>
      </c>
    </row>
    <row r="37" spans="1:24" ht="15" customHeight="1">
      <c r="A37" s="480"/>
      <c r="B37" s="288" t="s">
        <v>592</v>
      </c>
      <c r="C37" s="878"/>
      <c r="D37" s="878"/>
      <c r="E37" s="878"/>
      <c r="F37" s="878"/>
      <c r="G37" s="878"/>
      <c r="H37" s="878"/>
      <c r="I37" s="878"/>
      <c r="J37" s="878"/>
      <c r="K37" s="878"/>
      <c r="L37" s="878"/>
      <c r="M37" s="878"/>
      <c r="N37" s="878"/>
      <c r="O37" s="878">
        <f t="shared" si="13"/>
        <v>0</v>
      </c>
      <c r="P37" s="878">
        <v>168.17349999999999</v>
      </c>
      <c r="Q37" s="878">
        <v>178.289581</v>
      </c>
      <c r="R37" s="1494">
        <v>122.0857</v>
      </c>
      <c r="S37" s="680">
        <v>0</v>
      </c>
      <c r="T37" s="1300">
        <f>O37/P37-1</f>
        <v>-1</v>
      </c>
      <c r="U37" s="1300">
        <f t="shared" si="14"/>
        <v>-5.673960835658709E-2</v>
      </c>
      <c r="V37" s="1300"/>
      <c r="W37" s="1795">
        <v>168.17349999999999</v>
      </c>
      <c r="X37" s="1879">
        <f t="shared" si="4"/>
        <v>0</v>
      </c>
    </row>
    <row r="38" spans="1:24" ht="15" customHeight="1">
      <c r="A38" s="287"/>
      <c r="B38" s="288" t="s">
        <v>593</v>
      </c>
      <c r="C38" s="878"/>
      <c r="D38" s="878"/>
      <c r="E38" s="878"/>
      <c r="F38" s="878"/>
      <c r="G38" s="878"/>
      <c r="H38" s="878"/>
      <c r="I38" s="878"/>
      <c r="J38" s="878"/>
      <c r="K38" s="878"/>
      <c r="L38" s="878"/>
      <c r="M38" s="878"/>
      <c r="N38" s="878"/>
      <c r="O38" s="878">
        <f t="shared" si="13"/>
        <v>0</v>
      </c>
      <c r="P38" s="878">
        <v>0</v>
      </c>
      <c r="Q38" s="878">
        <v>0</v>
      </c>
      <c r="R38" s="1494">
        <v>1.39</v>
      </c>
      <c r="S38" s="680">
        <v>0</v>
      </c>
      <c r="T38" s="1300"/>
      <c r="U38" s="1300"/>
      <c r="V38" s="1300"/>
      <c r="W38" s="1795">
        <v>0</v>
      </c>
      <c r="X38" s="1879">
        <f t="shared" si="4"/>
        <v>0</v>
      </c>
    </row>
    <row r="39" spans="1:24" ht="15" customHeight="1">
      <c r="A39" s="287"/>
      <c r="B39" s="288" t="s">
        <v>594</v>
      </c>
      <c r="C39" s="878">
        <v>66.666666666666657</v>
      </c>
      <c r="D39" s="878">
        <v>16.666666666666664</v>
      </c>
      <c r="E39" s="878">
        <v>16.666666666666664</v>
      </c>
      <c r="F39" s="878">
        <v>230.58564999999999</v>
      </c>
      <c r="G39" s="878">
        <v>230.58564999999999</v>
      </c>
      <c r="H39" s="878">
        <v>230.58564999999999</v>
      </c>
      <c r="I39" s="878">
        <v>16.666666666666664</v>
      </c>
      <c r="J39" s="878">
        <v>76.666666666666671</v>
      </c>
      <c r="K39" s="878">
        <v>76.666666666666671</v>
      </c>
      <c r="L39" s="878">
        <v>16.666666666666664</v>
      </c>
      <c r="M39" s="878">
        <v>16.666666666666664</v>
      </c>
      <c r="N39" s="878">
        <v>16.666666666666664</v>
      </c>
      <c r="O39" s="878">
        <f t="shared" si="13"/>
        <v>1011.7569499999997</v>
      </c>
      <c r="P39" s="878">
        <v>108.99029361212121</v>
      </c>
      <c r="Q39" s="878">
        <v>12.160149999999998</v>
      </c>
      <c r="R39" s="1494">
        <v>0</v>
      </c>
      <c r="S39" s="680">
        <v>1011.7569499999997</v>
      </c>
      <c r="T39" s="1300"/>
      <c r="U39" s="1300">
        <f t="shared" si="14"/>
        <v>7.962907004611063</v>
      </c>
      <c r="V39" s="1300">
        <f t="shared" ref="V39" si="16">O39/S39-1</f>
        <v>0</v>
      </c>
      <c r="W39" s="1795">
        <v>108.99029361212121</v>
      </c>
      <c r="X39" s="1879">
        <f t="shared" si="4"/>
        <v>0</v>
      </c>
    </row>
    <row r="40" spans="1:24" ht="15" customHeight="1">
      <c r="A40" s="287"/>
      <c r="B40" s="288" t="s">
        <v>595</v>
      </c>
      <c r="C40" s="878"/>
      <c r="D40" s="878"/>
      <c r="E40" s="878"/>
      <c r="F40" s="878"/>
      <c r="G40" s="878"/>
      <c r="H40" s="878"/>
      <c r="I40" s="878"/>
      <c r="J40" s="878"/>
      <c r="K40" s="878"/>
      <c r="L40" s="878"/>
      <c r="M40" s="878"/>
      <c r="N40" s="878"/>
      <c r="O40" s="878">
        <f t="shared" si="13"/>
        <v>0</v>
      </c>
      <c r="P40" s="878">
        <v>4.7022460000000006</v>
      </c>
      <c r="Q40" s="878">
        <v>11.124897000000001</v>
      </c>
      <c r="R40" s="1494">
        <v>29.731454000000003</v>
      </c>
      <c r="S40" s="680">
        <v>0</v>
      </c>
      <c r="T40" s="1300">
        <f>O40/P40-1</f>
        <v>-1</v>
      </c>
      <c r="U40" s="1300">
        <f t="shared" si="14"/>
        <v>-0.57732228891647264</v>
      </c>
      <c r="V40" s="1300"/>
      <c r="W40" s="1795">
        <v>4.7022460000000006</v>
      </c>
      <c r="X40" s="1879">
        <f t="shared" si="4"/>
        <v>0</v>
      </c>
    </row>
    <row r="41" spans="1:24" ht="15" customHeight="1">
      <c r="A41" s="240"/>
      <c r="B41" s="241" t="s">
        <v>596</v>
      </c>
      <c r="C41" s="2086"/>
      <c r="D41" s="2086"/>
      <c r="E41" s="2086"/>
      <c r="F41" s="2086"/>
      <c r="G41" s="2086"/>
      <c r="H41" s="2086"/>
      <c r="I41" s="2086"/>
      <c r="J41" s="2086"/>
      <c r="K41" s="2086"/>
      <c r="L41" s="2086"/>
      <c r="M41" s="2086"/>
      <c r="N41" s="2086"/>
      <c r="O41" s="2086">
        <f t="shared" si="13"/>
        <v>0</v>
      </c>
      <c r="P41" s="2086">
        <v>28.939400000000003</v>
      </c>
      <c r="Q41" s="2086">
        <v>46.677076</v>
      </c>
      <c r="R41" s="1495">
        <v>15.185689999999999</v>
      </c>
      <c r="S41" s="1336">
        <v>0</v>
      </c>
      <c r="T41" s="1770">
        <f>O41/P41-1</f>
        <v>-1</v>
      </c>
      <c r="U41" s="1770">
        <f t="shared" si="14"/>
        <v>-0.38000829357862942</v>
      </c>
      <c r="V41" s="1770"/>
      <c r="W41" s="1795">
        <v>28.939400000000003</v>
      </c>
      <c r="X41" s="1879">
        <f t="shared" si="4"/>
        <v>0</v>
      </c>
    </row>
    <row r="42" spans="1:24" ht="33.75" customHeight="1">
      <c r="A42"/>
      <c r="B42"/>
      <c r="C42"/>
      <c r="D42"/>
      <c r="E42" s="916"/>
      <c r="F42" s="917"/>
      <c r="G42" s="917"/>
      <c r="H42" s="917"/>
      <c r="I42" s="917"/>
      <c r="J42" s="917"/>
      <c r="K42" s="917"/>
      <c r="L42" s="917"/>
      <c r="M42" s="917"/>
      <c r="N42" s="917"/>
      <c r="O42" s="917"/>
      <c r="P42" s="917"/>
      <c r="W42" s="1800"/>
    </row>
    <row r="43" spans="1:24" ht="33.75" customHeight="1">
      <c r="A43"/>
      <c r="C43" s="4"/>
      <c r="D43" s="565"/>
      <c r="E43" s="565"/>
      <c r="F43" s="915"/>
      <c r="G43" s="915">
        <v>165.41666666666666</v>
      </c>
      <c r="H43" s="915"/>
      <c r="I43" s="915"/>
      <c r="J43" s="915"/>
      <c r="K43" s="915"/>
      <c r="L43" s="915"/>
      <c r="M43" s="915"/>
      <c r="N43" s="915"/>
      <c r="O43" s="915"/>
      <c r="P43" s="915"/>
      <c r="R43" s="1281">
        <v>-271.05711881818206</v>
      </c>
      <c r="S43" s="1281"/>
    </row>
    <row r="44" spans="1:24" ht="33.75" customHeight="1">
      <c r="D44" s="1209"/>
    </row>
    <row r="48" spans="1:24" ht="12.75" hidden="1" customHeight="1">
      <c r="B48" s="3" t="s">
        <v>597</v>
      </c>
      <c r="C48" s="167">
        <v>162860000</v>
      </c>
      <c r="D48" s="744"/>
    </row>
    <row r="49" spans="2:16" ht="12.75" hidden="1" customHeight="1">
      <c r="B49" s="3" t="s">
        <v>598</v>
      </c>
      <c r="C49" s="167">
        <v>21798596</v>
      </c>
      <c r="D49" s="744"/>
      <c r="E49" s="106"/>
    </row>
    <row r="50" spans="2:16" ht="12.75" hidden="1" customHeight="1">
      <c r="B50" s="3" t="s">
        <v>599</v>
      </c>
      <c r="C50" s="167">
        <v>12518704729.999989</v>
      </c>
      <c r="D50" s="744"/>
      <c r="E50" s="3"/>
      <c r="F50" s="3"/>
      <c r="G50" s="3"/>
      <c r="H50" s="3"/>
      <c r="I50" s="3"/>
      <c r="J50" s="3"/>
      <c r="K50" s="3"/>
      <c r="L50" s="3"/>
      <c r="M50" s="3"/>
      <c r="N50" s="3"/>
      <c r="O50" s="3"/>
      <c r="P50" s="3"/>
    </row>
    <row r="51" spans="2:16" ht="12.75" hidden="1" customHeight="1">
      <c r="B51" s="3" t="s">
        <v>600</v>
      </c>
      <c r="C51" s="167">
        <v>268754243</v>
      </c>
      <c r="D51" s="744"/>
      <c r="E51" s="3"/>
      <c r="F51" s="3"/>
      <c r="G51" s="3"/>
      <c r="H51" s="3"/>
      <c r="I51" s="3"/>
      <c r="J51" s="3"/>
      <c r="K51" s="3"/>
      <c r="L51" s="3"/>
      <c r="M51" s="3"/>
      <c r="N51" s="3"/>
      <c r="O51" s="3"/>
      <c r="P51" s="3"/>
    </row>
    <row r="52" spans="2:16" ht="12.75" hidden="1" customHeight="1">
      <c r="B52" s="3" t="s">
        <v>601</v>
      </c>
      <c r="C52" s="167">
        <v>471823716</v>
      </c>
      <c r="D52" s="744"/>
      <c r="E52" s="3"/>
      <c r="F52" s="3"/>
      <c r="G52" s="3"/>
      <c r="H52" s="3"/>
      <c r="I52" s="3"/>
      <c r="J52" s="3"/>
      <c r="K52" s="3"/>
      <c r="L52" s="3"/>
      <c r="M52" s="3"/>
      <c r="N52" s="3"/>
      <c r="O52" s="3"/>
      <c r="P52" s="3"/>
    </row>
    <row r="53" spans="2:16" ht="12.75" hidden="1" customHeight="1">
      <c r="B53" s="3" t="s">
        <v>602</v>
      </c>
      <c r="C53" s="146">
        <v>1500000000</v>
      </c>
      <c r="D53" s="745"/>
      <c r="E53" s="3"/>
      <c r="F53" s="3"/>
      <c r="G53" s="3"/>
      <c r="H53" s="3"/>
      <c r="I53" s="3"/>
      <c r="J53" s="3"/>
      <c r="K53" s="3"/>
      <c r="L53" s="3"/>
      <c r="M53" s="3"/>
      <c r="N53" s="3"/>
      <c r="O53" s="3"/>
      <c r="P53" s="3"/>
    </row>
    <row r="54" spans="2:16" ht="12.75" hidden="1" customHeight="1">
      <c r="B54" s="3" t="s">
        <v>603</v>
      </c>
      <c r="C54" s="147">
        <v>496600281.00000006</v>
      </c>
      <c r="D54" s="746"/>
      <c r="E54" s="3"/>
      <c r="F54" s="3"/>
      <c r="G54" s="3"/>
      <c r="H54" s="3"/>
      <c r="I54" s="3"/>
      <c r="J54" s="3"/>
      <c r="K54" s="3"/>
      <c r="L54" s="3"/>
      <c r="M54" s="3"/>
      <c r="N54" s="3"/>
      <c r="O54" s="3"/>
      <c r="P54" s="3"/>
    </row>
    <row r="55" spans="2:16" ht="12.75" hidden="1" customHeight="1">
      <c r="B55" s="3" t="s">
        <v>604</v>
      </c>
      <c r="C55" s="146">
        <v>419263704</v>
      </c>
      <c r="D55" s="745"/>
      <c r="E55" s="3"/>
      <c r="F55" s="3"/>
      <c r="G55" s="3"/>
      <c r="H55" s="3"/>
      <c r="I55" s="3"/>
      <c r="J55" s="3"/>
      <c r="K55" s="3"/>
      <c r="L55" s="3"/>
      <c r="M55" s="3"/>
      <c r="N55" s="3"/>
      <c r="O55" s="3"/>
      <c r="P55" s="3"/>
    </row>
    <row r="56" spans="2:16" ht="12.75" hidden="1" customHeight="1">
      <c r="C56" s="47">
        <v>15859805269.999989</v>
      </c>
      <c r="E56" s="3"/>
      <c r="F56" s="3"/>
      <c r="G56" s="3"/>
      <c r="H56" s="3"/>
      <c r="I56" s="3"/>
      <c r="J56" s="3"/>
      <c r="K56" s="3"/>
      <c r="L56" s="3"/>
      <c r="M56" s="3"/>
      <c r="N56" s="3"/>
      <c r="O56" s="3"/>
      <c r="P56" s="3"/>
    </row>
    <row r="57" spans="2:16" ht="12.75" hidden="1" customHeight="1">
      <c r="E57" s="3"/>
      <c r="F57" s="3"/>
      <c r="G57" s="3"/>
      <c r="H57" s="3"/>
      <c r="I57" s="3"/>
      <c r="J57" s="3"/>
      <c r="K57" s="3"/>
      <c r="L57" s="3"/>
      <c r="M57" s="3"/>
      <c r="N57" s="3"/>
      <c r="O57" s="3"/>
      <c r="P57" s="3"/>
    </row>
  </sheetData>
  <mergeCells count="2">
    <mergeCell ref="O4:S4"/>
    <mergeCell ref="T4:V4"/>
  </mergeCells>
  <printOptions horizontalCentered="1"/>
  <pageMargins left="0.15748031496063" right="0.15748031496063" top="0.511811023622047" bottom="0.55118110236220497" header="0.15748031496063" footer="0.196850393700787"/>
  <pageSetup paperSize="9" scale="74" orientation="landscape" horizontalDpi="300" verticalDpi="300" r:id="rId1"/>
  <headerFooter alignWithMargins="0">
    <oddFooter xml:space="preserve">&amp;LMoov Bénin&amp;C&amp;P/&amp;N&amp;RTBG &amp;D </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F72"/>
  <sheetViews>
    <sheetView showGridLines="0" zoomScale="70" zoomScaleNormal="70" workbookViewId="0">
      <selection activeCell="C10" sqref="C10"/>
    </sheetView>
  </sheetViews>
  <sheetFormatPr defaultColWidth="11.28515625" defaultRowHeight="15.75"/>
  <cols>
    <col min="1" max="1" width="19" style="1721" customWidth="1"/>
    <col min="2" max="2" width="77.85546875" style="1721" customWidth="1"/>
    <col min="3" max="3" width="24.5703125" style="1751" customWidth="1"/>
    <col min="4" max="16384" width="11.28515625" style="1721"/>
  </cols>
  <sheetData>
    <row r="2" spans="1:3" ht="33.75">
      <c r="A2" s="1719" t="s">
        <v>605</v>
      </c>
      <c r="B2" s="1720" t="s">
        <v>606</v>
      </c>
    </row>
    <row r="3" spans="1:3">
      <c r="A3" s="1722"/>
      <c r="B3" s="1723"/>
      <c r="C3" s="1752"/>
    </row>
    <row r="4" spans="1:3">
      <c r="A4" s="1724" t="s">
        <v>607</v>
      </c>
      <c r="B4" s="1724" t="s">
        <v>608</v>
      </c>
      <c r="C4" s="1753" t="s">
        <v>609</v>
      </c>
    </row>
    <row r="5" spans="1:3" ht="29.25">
      <c r="A5" s="2205" t="s">
        <v>610</v>
      </c>
      <c r="B5" s="1725" t="s">
        <v>611</v>
      </c>
      <c r="C5" s="1754">
        <v>2584.5548936221658</v>
      </c>
    </row>
    <row r="6" spans="1:3" ht="43.5">
      <c r="A6" s="2205"/>
      <c r="B6" s="1725" t="s">
        <v>612</v>
      </c>
      <c r="C6" s="1755">
        <v>2050.6936336950002</v>
      </c>
    </row>
    <row r="7" spans="1:3" ht="44.25">
      <c r="A7" s="2205"/>
      <c r="B7" s="1725" t="s">
        <v>613</v>
      </c>
      <c r="C7" s="1756">
        <v>944.54356800000005</v>
      </c>
    </row>
    <row r="8" spans="1:3">
      <c r="A8" s="1726"/>
      <c r="B8" s="1727" t="s">
        <v>614</v>
      </c>
      <c r="C8" s="1756">
        <v>1345.6202125065072</v>
      </c>
    </row>
    <row r="9" spans="1:3">
      <c r="A9" s="1728" t="s">
        <v>286</v>
      </c>
      <c r="B9" s="1729"/>
      <c r="C9" s="1757">
        <f>SUM(C5:C8)</f>
        <v>6925.4123078236735</v>
      </c>
    </row>
    <row r="10" spans="1:3" ht="72.75">
      <c r="A10" s="1730" t="s">
        <v>615</v>
      </c>
      <c r="B10" s="1725" t="s">
        <v>616</v>
      </c>
      <c r="C10" s="1756">
        <v>2017.047045692193</v>
      </c>
    </row>
    <row r="11" spans="1:3" ht="43.5">
      <c r="A11" s="1731"/>
      <c r="B11" s="1725" t="s">
        <v>617</v>
      </c>
      <c r="C11" s="1756">
        <v>955.09244160000003</v>
      </c>
    </row>
    <row r="12" spans="1:3">
      <c r="A12" s="1728" t="s">
        <v>286</v>
      </c>
      <c r="B12" s="1729"/>
      <c r="C12" s="1757">
        <f>SUM(C10:C11)</f>
        <v>2972.1394872921928</v>
      </c>
    </row>
    <row r="13" spans="1:3" ht="29.25">
      <c r="A13" s="1730" t="s">
        <v>618</v>
      </c>
      <c r="B13" s="1732" t="s">
        <v>619</v>
      </c>
      <c r="C13" s="1756">
        <v>69.758285599999994</v>
      </c>
    </row>
    <row r="14" spans="1:3" ht="43.5">
      <c r="A14" s="1733"/>
      <c r="B14" s="1732" t="s">
        <v>620</v>
      </c>
      <c r="C14" s="1756">
        <v>224.59472</v>
      </c>
    </row>
    <row r="15" spans="1:3" ht="43.5">
      <c r="A15" s="1733"/>
      <c r="B15" s="1725" t="s">
        <v>621</v>
      </c>
      <c r="C15" s="1755">
        <v>273.10000000000002</v>
      </c>
    </row>
    <row r="16" spans="1:3" ht="29.25">
      <c r="A16" s="1733"/>
      <c r="B16" s="1732" t="s">
        <v>622</v>
      </c>
      <c r="C16" s="1756">
        <v>123</v>
      </c>
    </row>
    <row r="17" spans="1:4" ht="43.5">
      <c r="A17" s="1733"/>
      <c r="B17" s="1725" t="s">
        <v>623</v>
      </c>
      <c r="C17" s="1756">
        <v>567.4</v>
      </c>
    </row>
    <row r="18" spans="1:4" ht="43.5">
      <c r="A18" s="1731"/>
      <c r="B18" s="1732" t="s">
        <v>624</v>
      </c>
      <c r="C18" s="1756">
        <v>2784.1952000000001</v>
      </c>
    </row>
    <row r="19" spans="1:4" ht="43.5">
      <c r="A19" s="1731"/>
      <c r="B19" s="1732" t="s">
        <v>625</v>
      </c>
      <c r="C19" s="1756">
        <v>204.4752</v>
      </c>
    </row>
    <row r="20" spans="1:4">
      <c r="A20" s="1728" t="s">
        <v>286</v>
      </c>
      <c r="B20" s="1729"/>
      <c r="C20" s="1757">
        <f>SUM(C13:C19)</f>
        <v>4246.5234055999999</v>
      </c>
    </row>
    <row r="21" spans="1:4" ht="43.5">
      <c r="A21" s="1734" t="s">
        <v>626</v>
      </c>
      <c r="B21" s="1725" t="s">
        <v>627</v>
      </c>
      <c r="C21" s="1755">
        <v>1329.9945720000001</v>
      </c>
    </row>
    <row r="22" spans="1:4" ht="29.25">
      <c r="A22" s="1735"/>
      <c r="B22" s="1725" t="s">
        <v>628</v>
      </c>
      <c r="C22" s="1756">
        <v>116.074608</v>
      </c>
    </row>
    <row r="23" spans="1:4" ht="29.25">
      <c r="A23" s="1735"/>
      <c r="B23" s="1725" t="s">
        <v>629</v>
      </c>
      <c r="C23" s="1756">
        <v>143.92230000000001</v>
      </c>
    </row>
    <row r="24" spans="1:4" ht="58.5">
      <c r="A24" s="1735"/>
      <c r="B24" s="1725" t="s">
        <v>630</v>
      </c>
      <c r="C24" s="1756">
        <v>346.5976</v>
      </c>
    </row>
    <row r="25" spans="1:4">
      <c r="A25" s="1728" t="s">
        <v>286</v>
      </c>
      <c r="B25" s="1729"/>
      <c r="C25" s="1757">
        <f>SUM(C21:C24)</f>
        <v>1936.58908</v>
      </c>
    </row>
    <row r="26" spans="1:4" ht="43.5">
      <c r="A26" s="1730" t="s">
        <v>631</v>
      </c>
      <c r="B26" s="1725" t="s">
        <v>632</v>
      </c>
      <c r="C26" s="1742">
        <v>899.18043</v>
      </c>
    </row>
    <row r="27" spans="1:4" ht="29.25">
      <c r="A27" s="1733"/>
      <c r="B27" s="1725" t="s">
        <v>633</v>
      </c>
      <c r="C27" s="1758">
        <v>621.2115</v>
      </c>
    </row>
    <row r="28" spans="1:4" ht="29.25">
      <c r="A28" s="1731"/>
      <c r="B28" s="1725" t="s">
        <v>634</v>
      </c>
      <c r="C28" s="1742">
        <v>332.12935599999997</v>
      </c>
    </row>
    <row r="29" spans="1:4">
      <c r="A29" s="1728" t="s">
        <v>286</v>
      </c>
      <c r="B29" s="1729"/>
      <c r="C29" s="1757">
        <f>SUM(C26:C28)</f>
        <v>1852.5212859999999</v>
      </c>
    </row>
    <row r="30" spans="1:4">
      <c r="A30" s="1730" t="s">
        <v>635</v>
      </c>
      <c r="B30" s="1736"/>
      <c r="C30" s="1742"/>
    </row>
    <row r="31" spans="1:4">
      <c r="A31" s="1731"/>
      <c r="B31" s="1736"/>
      <c r="C31" s="1742"/>
    </row>
    <row r="32" spans="1:4">
      <c r="A32" s="1737" t="s">
        <v>286</v>
      </c>
      <c r="B32" s="1738"/>
      <c r="C32" s="1745">
        <f>SUM(C30:C31)</f>
        <v>0</v>
      </c>
      <c r="D32" s="1739"/>
    </row>
    <row r="33" spans="1:3" ht="94.5">
      <c r="A33" s="1740" t="s">
        <v>636</v>
      </c>
      <c r="B33" s="1741" t="s">
        <v>637</v>
      </c>
      <c r="C33" s="1742">
        <f>125+0+0+100+150</f>
        <v>375</v>
      </c>
    </row>
    <row r="34" spans="1:3">
      <c r="A34" s="1743" t="s">
        <v>286</v>
      </c>
      <c r="B34" s="1744"/>
      <c r="C34" s="1745">
        <f>SUM(C33:C33)</f>
        <v>375</v>
      </c>
    </row>
    <row r="35" spans="1:3" ht="47.25">
      <c r="A35" s="2206" t="s">
        <v>638</v>
      </c>
      <c r="B35" s="1741" t="s">
        <v>639</v>
      </c>
      <c r="C35" s="1742">
        <f>200</f>
        <v>200</v>
      </c>
    </row>
    <row r="36" spans="1:3" ht="47.25">
      <c r="A36" s="2207"/>
      <c r="B36" s="1741" t="s">
        <v>640</v>
      </c>
      <c r="C36" s="1742">
        <f>100+25+10+75+20+25+50</f>
        <v>305</v>
      </c>
    </row>
    <row r="37" spans="1:3" ht="34.5">
      <c r="A37" s="2207"/>
      <c r="B37" s="1741" t="s">
        <v>641</v>
      </c>
      <c r="C37" s="1742">
        <v>250</v>
      </c>
    </row>
    <row r="38" spans="1:3" ht="31.5">
      <c r="A38" s="2207"/>
      <c r="B38" s="1741" t="s">
        <v>642</v>
      </c>
      <c r="C38" s="1742">
        <v>80</v>
      </c>
    </row>
    <row r="39" spans="1:3" ht="31.5">
      <c r="A39" s="2207"/>
      <c r="B39" s="1741" t="s">
        <v>643</v>
      </c>
      <c r="C39" s="1742">
        <f>20+10+100+10+10+31</f>
        <v>181</v>
      </c>
    </row>
    <row r="40" spans="1:3" ht="47.25">
      <c r="A40" s="2208"/>
      <c r="B40" s="1741" t="s">
        <v>644</v>
      </c>
      <c r="C40" s="1742">
        <v>50</v>
      </c>
    </row>
    <row r="41" spans="1:3">
      <c r="A41" s="1743" t="s">
        <v>286</v>
      </c>
      <c r="B41" s="1744"/>
      <c r="C41" s="1745">
        <f>SUM(C35:C40)</f>
        <v>1066</v>
      </c>
    </row>
    <row r="42" spans="1:3" ht="47.25">
      <c r="A42" s="2206" t="s">
        <v>645</v>
      </c>
      <c r="B42" s="1741" t="s">
        <v>646</v>
      </c>
      <c r="C42" s="1742">
        <v>800</v>
      </c>
    </row>
    <row r="43" spans="1:3" ht="47.25">
      <c r="A43" s="2207"/>
      <c r="B43" s="1741" t="s">
        <v>647</v>
      </c>
      <c r="C43" s="1742">
        <v>200</v>
      </c>
    </row>
    <row r="44" spans="1:3" ht="78.75">
      <c r="A44" s="2207"/>
      <c r="B44" s="1741" t="s">
        <v>648</v>
      </c>
      <c r="C44" s="1742">
        <v>100</v>
      </c>
    </row>
    <row r="45" spans="1:3" ht="31.5">
      <c r="A45" s="2207"/>
      <c r="B45" s="1741" t="s">
        <v>649</v>
      </c>
      <c r="C45" s="1742">
        <f>50</f>
        <v>50</v>
      </c>
    </row>
    <row r="46" spans="1:3" ht="47.25">
      <c r="A46" s="2207"/>
      <c r="B46" s="1741" t="s">
        <v>650</v>
      </c>
      <c r="C46" s="1742">
        <v>100</v>
      </c>
    </row>
    <row r="47" spans="1:3" ht="31.5">
      <c r="A47" s="2207"/>
      <c r="B47" s="1741" t="s">
        <v>651</v>
      </c>
      <c r="C47" s="1742">
        <v>100</v>
      </c>
    </row>
    <row r="48" spans="1:3" ht="31.5">
      <c r="A48" s="2207"/>
      <c r="B48" s="1741" t="s">
        <v>652</v>
      </c>
      <c r="C48" s="1742">
        <v>100</v>
      </c>
    </row>
    <row r="49" spans="1:3" ht="47.25">
      <c r="A49" s="2207"/>
      <c r="B49" s="1741" t="s">
        <v>653</v>
      </c>
      <c r="C49" s="1742">
        <f>100</f>
        <v>100</v>
      </c>
    </row>
    <row r="50" spans="1:3" ht="31.5">
      <c r="A50" s="2207"/>
      <c r="B50" s="1741" t="s">
        <v>654</v>
      </c>
      <c r="C50" s="1742">
        <v>100</v>
      </c>
    </row>
    <row r="51" spans="1:3" ht="47.25">
      <c r="A51" s="2207"/>
      <c r="B51" s="1741" t="s">
        <v>655</v>
      </c>
      <c r="C51" s="1742">
        <v>50</v>
      </c>
    </row>
    <row r="52" spans="1:3" ht="47.25">
      <c r="A52" s="2207"/>
      <c r="B52" s="1741" t="s">
        <v>656</v>
      </c>
      <c r="C52" s="1742">
        <v>50</v>
      </c>
    </row>
    <row r="53" spans="1:3">
      <c r="A53" s="2207"/>
      <c r="B53" s="1746" t="s">
        <v>657</v>
      </c>
      <c r="C53" s="1742">
        <v>50</v>
      </c>
    </row>
    <row r="54" spans="1:3">
      <c r="A54" s="2207"/>
      <c r="B54" s="1746" t="s">
        <v>658</v>
      </c>
      <c r="C54" s="1742">
        <v>100</v>
      </c>
    </row>
    <row r="55" spans="1:3" ht="47.25">
      <c r="A55" s="2207"/>
      <c r="B55" s="1741" t="s">
        <v>659</v>
      </c>
      <c r="C55" s="1742">
        <v>0</v>
      </c>
    </row>
    <row r="56" spans="1:3" ht="31.5">
      <c r="A56" s="2207"/>
      <c r="B56" s="1741" t="s">
        <v>660</v>
      </c>
      <c r="C56" s="1742">
        <f>325-150</f>
        <v>175</v>
      </c>
    </row>
    <row r="57" spans="1:3" ht="56.85" customHeight="1">
      <c r="A57" s="2208"/>
      <c r="B57" s="1741" t="s">
        <v>661</v>
      </c>
      <c r="C57" s="1742">
        <f>100-50</f>
        <v>50</v>
      </c>
    </row>
    <row r="58" spans="1:3">
      <c r="A58" s="1728" t="s">
        <v>286</v>
      </c>
      <c r="B58" s="1729"/>
      <c r="C58" s="1745">
        <f>SUM(C42:C57)</f>
        <v>2125</v>
      </c>
    </row>
    <row r="59" spans="1:3" ht="43.5">
      <c r="A59" s="1730" t="s">
        <v>662</v>
      </c>
      <c r="B59" s="1725" t="s">
        <v>663</v>
      </c>
      <c r="C59" s="1756">
        <v>42.639996719999999</v>
      </c>
    </row>
    <row r="60" spans="1:3" ht="43.5">
      <c r="A60" s="1733"/>
      <c r="B60" s="1725" t="s">
        <v>664</v>
      </c>
      <c r="C60" s="1756">
        <v>239.57447999999999</v>
      </c>
    </row>
    <row r="61" spans="1:3">
      <c r="A61" s="1728" t="s">
        <v>286</v>
      </c>
      <c r="B61" s="1729"/>
      <c r="C61" s="1757">
        <f>SUM(C59:C60)</f>
        <v>282.21447671999999</v>
      </c>
    </row>
    <row r="62" spans="1:3">
      <c r="A62" s="2209" t="s">
        <v>665</v>
      </c>
      <c r="B62" s="1736"/>
      <c r="C62" s="1742"/>
    </row>
    <row r="63" spans="1:3">
      <c r="A63" s="2210"/>
      <c r="B63" s="1736"/>
      <c r="C63" s="1742"/>
    </row>
    <row r="64" spans="1:3" ht="31.5">
      <c r="A64" s="1728" t="s">
        <v>666</v>
      </c>
      <c r="B64" s="1729"/>
      <c r="C64" s="1745">
        <f>SUM(C62:C63)</f>
        <v>0</v>
      </c>
    </row>
    <row r="65" spans="1:6" ht="45.75" customHeight="1">
      <c r="A65" s="1747" t="s">
        <v>667</v>
      </c>
      <c r="B65" s="1736"/>
      <c r="C65" s="1742">
        <f>2751.86250909999-1.26255253586714</f>
        <v>2750.5999565641227</v>
      </c>
      <c r="F65" s="1750"/>
    </row>
    <row r="66" spans="1:6">
      <c r="A66" s="1747"/>
      <c r="B66" s="1736"/>
      <c r="C66" s="1742"/>
    </row>
    <row r="67" spans="1:6">
      <c r="A67" s="1728" t="s">
        <v>286</v>
      </c>
      <c r="B67" s="1729"/>
      <c r="C67" s="1745">
        <f>SUM(C65:C66)</f>
        <v>2750.5999565641227</v>
      </c>
    </row>
    <row r="68" spans="1:6">
      <c r="A68" s="1748" t="s">
        <v>668</v>
      </c>
      <c r="B68" s="1749"/>
      <c r="C68" s="1757">
        <f>C9+C12+C20+C25+C29+C32+C58+C61+C64+C67+C41+C34</f>
        <v>24531.999999999989</v>
      </c>
    </row>
    <row r="70" spans="1:6">
      <c r="A70" s="1721" t="s">
        <v>669</v>
      </c>
      <c r="C70" s="1759">
        <f>C61+C29+C25+C20+C12+C9</f>
        <v>18215.400043435864</v>
      </c>
    </row>
    <row r="71" spans="1:6">
      <c r="A71" s="1721" t="s">
        <v>670</v>
      </c>
      <c r="C71" s="1759">
        <f>C58+C41+C34</f>
        <v>3566</v>
      </c>
    </row>
    <row r="72" spans="1:6">
      <c r="A72" s="1721" t="s">
        <v>671</v>
      </c>
      <c r="C72" s="1759">
        <v>1420</v>
      </c>
    </row>
  </sheetData>
  <mergeCells count="4">
    <mergeCell ref="A5:A7"/>
    <mergeCell ref="A35:A40"/>
    <mergeCell ref="A42:A57"/>
    <mergeCell ref="A62:A63"/>
  </mergeCells>
  <pageMargins left="0.70866141732283472" right="0.70866141732283472" top="0.74803149606299213" bottom="0.74803149606299213" header="0.31496062992125984" footer="0.31496062992125984"/>
  <pageSetup paperSize="9" scale="26"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79998168889431442"/>
    <pageSetUpPr fitToPage="1"/>
  </sheetPr>
  <dimension ref="B1:CC58"/>
  <sheetViews>
    <sheetView showGridLines="0" view="pageBreakPreview" zoomScale="60" workbookViewId="0">
      <pane xSplit="2" ySplit="5" topLeftCell="C6" activePane="bottomRight" state="frozen"/>
      <selection pane="bottomRight" activeCell="I55" sqref="I55"/>
      <selection pane="bottomLeft" activeCell="Y5" sqref="Y5"/>
      <selection pane="topRight" activeCell="Y5" sqref="Y5"/>
    </sheetView>
  </sheetViews>
  <sheetFormatPr defaultColWidth="11.42578125" defaultRowHeight="12.75" outlineLevelRow="1" outlineLevelCol="1"/>
  <cols>
    <col min="1" max="1" width="1" style="3" customWidth="1"/>
    <col min="2" max="2" width="71" style="3" bestFit="1" customWidth="1"/>
    <col min="3" max="4" width="12" style="4" customWidth="1"/>
    <col min="5" max="5" width="12.42578125" style="4" customWidth="1"/>
    <col min="6" max="6" width="14" style="3" customWidth="1"/>
    <col min="7" max="7" width="13.42578125" style="3" customWidth="1"/>
    <col min="8" max="8" width="13.5703125" style="3" customWidth="1"/>
    <col min="9" max="9" width="12.28515625" style="3" customWidth="1"/>
    <col min="10" max="10" width="13.140625" style="3" customWidth="1"/>
    <col min="11" max="11" width="12.5703125" style="3" customWidth="1"/>
    <col min="12" max="12" width="12.85546875" style="3" customWidth="1"/>
    <col min="13" max="13" width="12.42578125" style="3" customWidth="1"/>
    <col min="14" max="14" width="13.140625" style="3" customWidth="1"/>
    <col min="15" max="15" width="15.42578125" style="565" customWidth="1"/>
    <col min="16" max="16" width="13.7109375" style="565" customWidth="1"/>
    <col min="17" max="17" width="13.7109375" bestFit="1" customWidth="1"/>
    <col min="18" max="18" width="14" bestFit="1" customWidth="1"/>
    <col min="19" max="19" width="12.28515625" bestFit="1" customWidth="1" outlineLevel="1"/>
    <col min="20" max="20" width="27.140625" hidden="1" customWidth="1" outlineLevel="1"/>
    <col min="21" max="21" width="14.28515625" bestFit="1" customWidth="1" collapsed="1"/>
    <col min="22" max="23" width="18.140625" style="1796" hidden="1" customWidth="1"/>
    <col min="24" max="24" width="16.85546875" style="3" customWidth="1"/>
    <col min="25" max="25" width="11.42578125" style="3" customWidth="1"/>
    <col min="26" max="26" width="21.42578125" style="3" customWidth="1"/>
    <col min="27" max="28" width="11.42578125" style="3" customWidth="1"/>
    <col min="29" max="80" width="11.42578125" style="3"/>
    <col min="81" max="81" width="11.5703125" style="3" bestFit="1" customWidth="1"/>
    <col min="82" max="16384" width="11.42578125" style="3"/>
  </cols>
  <sheetData>
    <row r="1" spans="2:29" ht="3" customHeight="1"/>
    <row r="2" spans="2:29" ht="21" thickBot="1">
      <c r="B2" s="187" t="s">
        <v>672</v>
      </c>
      <c r="C2" s="481"/>
      <c r="D2" s="481"/>
      <c r="E2" s="481"/>
      <c r="F2" s="481"/>
      <c r="G2" s="481"/>
      <c r="H2" s="481"/>
      <c r="I2" s="481"/>
      <c r="J2" s="481"/>
      <c r="K2" s="481"/>
      <c r="L2" s="481"/>
      <c r="M2" s="481"/>
      <c r="N2" s="481"/>
      <c r="O2" s="869"/>
      <c r="P2" s="915"/>
    </row>
    <row r="3" spans="2:29" ht="2.4500000000000002" customHeight="1">
      <c r="P3" s="1639"/>
      <c r="Q3" s="2121"/>
      <c r="R3" s="2121"/>
      <c r="S3" s="2121"/>
      <c r="T3" s="2121"/>
      <c r="U3" s="2122"/>
    </row>
    <row r="4" spans="2:29" s="13" customFormat="1">
      <c r="C4" s="882" t="s">
        <v>128</v>
      </c>
      <c r="D4" s="882" t="s">
        <v>129</v>
      </c>
      <c r="E4" s="882" t="s">
        <v>130</v>
      </c>
      <c r="F4" s="882" t="s">
        <v>673</v>
      </c>
      <c r="G4" s="216" t="s">
        <v>172</v>
      </c>
      <c r="H4" s="216" t="s">
        <v>173</v>
      </c>
      <c r="I4" s="216" t="s">
        <v>174</v>
      </c>
      <c r="J4" s="216" t="s">
        <v>175</v>
      </c>
      <c r="K4" s="216" t="s">
        <v>176</v>
      </c>
      <c r="L4" s="216" t="s">
        <v>177</v>
      </c>
      <c r="M4" s="216" t="s">
        <v>178</v>
      </c>
      <c r="N4" s="216" t="s">
        <v>674</v>
      </c>
      <c r="O4" s="2360" t="s">
        <v>79</v>
      </c>
      <c r="P4" s="2361"/>
      <c r="Q4" s="2361"/>
      <c r="R4" s="2362"/>
      <c r="S4" s="2360" t="s">
        <v>80</v>
      </c>
      <c r="T4" s="2361"/>
      <c r="U4" s="2362"/>
      <c r="V4" s="1796"/>
      <c r="W4" s="1796"/>
    </row>
    <row r="5" spans="2:29" s="27" customFormat="1" ht="38.25">
      <c r="B5" t="s">
        <v>81</v>
      </c>
      <c r="C5" s="219" t="s">
        <v>82</v>
      </c>
      <c r="D5" s="219" t="s">
        <v>82</v>
      </c>
      <c r="E5" s="219" t="s">
        <v>82</v>
      </c>
      <c r="F5" s="219" t="s">
        <v>82</v>
      </c>
      <c r="G5" s="219" t="s">
        <v>82</v>
      </c>
      <c r="H5" s="219" t="s">
        <v>82</v>
      </c>
      <c r="I5" s="219" t="s">
        <v>82</v>
      </c>
      <c r="J5" s="219" t="s">
        <v>82</v>
      </c>
      <c r="K5" s="219" t="s">
        <v>82</v>
      </c>
      <c r="L5" s="219" t="s">
        <v>82</v>
      </c>
      <c r="M5" s="219" t="s">
        <v>82</v>
      </c>
      <c r="N5" s="219" t="s">
        <v>82</v>
      </c>
      <c r="O5" s="1502" t="s">
        <v>82</v>
      </c>
      <c r="P5" s="1502" t="s">
        <v>83</v>
      </c>
      <c r="Q5" s="1502" t="s">
        <v>84</v>
      </c>
      <c r="R5" s="1502" t="s">
        <v>85</v>
      </c>
      <c r="S5" s="1344" t="s">
        <v>675</v>
      </c>
      <c r="T5" s="1503" t="s">
        <v>676</v>
      </c>
      <c r="U5" s="1505" t="s">
        <v>677</v>
      </c>
      <c r="V5" s="1796"/>
      <c r="W5" s="1796"/>
    </row>
    <row r="6" spans="2:29" ht="6.75" customHeight="1">
      <c r="O6" s="3"/>
      <c r="P6"/>
      <c r="U6" s="949"/>
    </row>
    <row r="7" spans="2:29" ht="18.75" customHeight="1">
      <c r="B7" s="482" t="s">
        <v>107</v>
      </c>
      <c r="C7" s="1593">
        <f>+'P&amp;L conso'!C29*10^6</f>
        <v>2256499972.3495741</v>
      </c>
      <c r="D7" s="1593">
        <f>+'P&amp;L conso'!D29*10^6</f>
        <v>1910534537.4482496</v>
      </c>
      <c r="E7" s="1593">
        <f>+'P&amp;L conso'!E29*10^6</f>
        <v>2233535105.5609517</v>
      </c>
      <c r="F7" s="1593">
        <f>+'P&amp;L conso'!F29*10^6</f>
        <v>2044536334.1041412</v>
      </c>
      <c r="G7" s="1593">
        <f>+'P&amp;L conso'!G29*10^6</f>
        <v>2511839716.9331284</v>
      </c>
      <c r="H7" s="1593">
        <f>+'P&amp;L conso'!H29*10^6</f>
        <v>2334508030.1058378</v>
      </c>
      <c r="I7" s="1593">
        <f>+'P&amp;L conso'!I29*10^6</f>
        <v>2202046103.4941602</v>
      </c>
      <c r="J7" s="1593">
        <f>+'P&amp;L conso'!J29*10^6</f>
        <v>2354212978.9063749</v>
      </c>
      <c r="K7" s="1593">
        <f>+'P&amp;L conso'!K29*10^6</f>
        <v>2376290975.5886493</v>
      </c>
      <c r="L7" s="1593">
        <f>+'P&amp;L conso'!L29*10^6</f>
        <v>2589652655.7244606</v>
      </c>
      <c r="M7" s="1593">
        <f>+'P&amp;L conso'!M29*10^6</f>
        <v>2384625766.4259739</v>
      </c>
      <c r="N7" s="1593">
        <f>+'P&amp;L conso'!N29*10^6</f>
        <v>2948490542.6908889</v>
      </c>
      <c r="O7" s="2299">
        <f>SUM(C7:N7)/10^6</f>
        <v>28146.772719332388</v>
      </c>
      <c r="P7" s="2299">
        <f>'P&amp;L conso'!P29</f>
        <v>25845.066769026511</v>
      </c>
      <c r="Q7" s="2299">
        <v>27780.28739000002</v>
      </c>
      <c r="R7" s="2355">
        <v>30060.213624141481</v>
      </c>
      <c r="S7" s="2363">
        <f>O7/P7-1</f>
        <v>8.9057844999042901E-2</v>
      </c>
      <c r="T7" s="2364">
        <f>P7/Q7-1</f>
        <v>-6.9661648700946266E-2</v>
      </c>
      <c r="U7" s="2365">
        <f>O7/R7-1</f>
        <v>-6.3653603022714389E-2</v>
      </c>
      <c r="V7" s="1795">
        <v>26124.829309658769</v>
      </c>
      <c r="W7" s="1801">
        <f>P7-V7</f>
        <v>-279.76254063225861</v>
      </c>
      <c r="X7" s="1217"/>
      <c r="Y7" s="1217"/>
      <c r="Z7" s="1217"/>
      <c r="AA7" s="1217"/>
      <c r="AB7" s="824"/>
      <c r="AC7" s="1779"/>
    </row>
    <row r="8" spans="2:29" ht="6" customHeight="1">
      <c r="B8" s="255"/>
      <c r="C8" s="323"/>
      <c r="D8" s="323"/>
      <c r="E8" s="1594"/>
      <c r="F8" s="2366"/>
      <c r="G8" s="2366"/>
      <c r="H8" s="2366"/>
      <c r="I8" s="2366"/>
      <c r="J8" s="2366"/>
      <c r="K8" s="2366"/>
      <c r="L8" s="2366"/>
      <c r="M8" s="2366"/>
      <c r="N8" s="2366"/>
      <c r="O8" s="878">
        <v>0</v>
      </c>
      <c r="P8" s="878"/>
      <c r="Q8" s="878">
        <v>0</v>
      </c>
      <c r="R8" s="680"/>
      <c r="S8" s="1956"/>
      <c r="T8" s="1956"/>
      <c r="U8" s="1957"/>
      <c r="V8" s="1795"/>
      <c r="W8" s="1801">
        <f t="shared" ref="W8:W39" si="0">P8-V8</f>
        <v>0</v>
      </c>
      <c r="X8" s="1217"/>
      <c r="Y8" s="1217"/>
      <c r="Z8" s="1217"/>
      <c r="AA8" s="1217"/>
      <c r="AB8" s="824"/>
      <c r="AC8" s="1779"/>
    </row>
    <row r="9" spans="2:29">
      <c r="B9" s="256" t="s">
        <v>678</v>
      </c>
      <c r="C9" s="324">
        <v>24120942.89506669</v>
      </c>
      <c r="D9" s="324">
        <v>23963368.182037812</v>
      </c>
      <c r="E9" s="324">
        <v>24241262.027031161</v>
      </c>
      <c r="F9" s="324">
        <v>24376382.935346171</v>
      </c>
      <c r="G9" s="324">
        <v>23645774.578069143</v>
      </c>
      <c r="H9" s="324">
        <v>24212806.160763614</v>
      </c>
      <c r="I9" s="324">
        <v>24166423.885110915</v>
      </c>
      <c r="J9" s="324">
        <v>24137046.76966146</v>
      </c>
      <c r="K9" s="324">
        <v>24200113.27964073</v>
      </c>
      <c r="L9" s="324">
        <v>24307577.163845252</v>
      </c>
      <c r="M9" s="324">
        <v>31339224.243781883</v>
      </c>
      <c r="N9" s="324">
        <v>24283609.830512919</v>
      </c>
      <c r="O9" s="878">
        <f>SUM(C9:N9)/10^6</f>
        <v>296.99453195086778</v>
      </c>
      <c r="P9" s="878">
        <v>390.82502108888889</v>
      </c>
      <c r="Q9" s="878">
        <v>-716.496576</v>
      </c>
      <c r="R9" s="1009">
        <v>291.29347987499744</v>
      </c>
      <c r="S9" s="1955">
        <f>O9/P9-1</f>
        <v>-0.24008311667609528</v>
      </c>
      <c r="T9" s="1955">
        <f>P9/Q9-1</f>
        <v>-1.5454666975113205</v>
      </c>
      <c r="U9" s="1958">
        <f>O9/R9-1</f>
        <v>1.9571505954464996E-2</v>
      </c>
      <c r="V9" s="1795">
        <v>390.82502108888889</v>
      </c>
      <c r="W9" s="1801">
        <f t="shared" si="0"/>
        <v>0</v>
      </c>
      <c r="X9" s="1217"/>
      <c r="Y9" s="1217"/>
      <c r="Z9" s="1217"/>
      <c r="AA9" s="1217"/>
      <c r="AB9" s="824"/>
      <c r="AC9" s="1779"/>
    </row>
    <row r="10" spans="2:29" ht="19.5" customHeight="1">
      <c r="B10" s="256"/>
      <c r="C10" s="324"/>
      <c r="D10" s="324"/>
      <c r="E10" s="1595"/>
      <c r="F10" s="1595"/>
      <c r="G10" s="1595"/>
      <c r="H10" s="1596"/>
      <c r="I10" s="1596"/>
      <c r="J10" s="1596"/>
      <c r="K10" s="1596"/>
      <c r="L10" s="1596"/>
      <c r="M10" s="1596"/>
      <c r="N10" s="1596"/>
      <c r="O10" s="878">
        <v>0</v>
      </c>
      <c r="P10" s="878">
        <v>0</v>
      </c>
      <c r="Q10" s="878">
        <v>0</v>
      </c>
      <c r="R10" s="1009">
        <v>0</v>
      </c>
      <c r="S10" s="1955"/>
      <c r="T10" s="1955"/>
      <c r="U10" s="1958"/>
      <c r="V10" s="1795">
        <v>0</v>
      </c>
      <c r="W10" s="1801">
        <f t="shared" si="0"/>
        <v>0</v>
      </c>
      <c r="X10" s="1217"/>
      <c r="Y10" s="1217"/>
      <c r="Z10" s="1217"/>
      <c r="AA10" s="1217"/>
      <c r="AB10" s="824"/>
      <c r="AC10" s="1779"/>
    </row>
    <row r="11" spans="2:29">
      <c r="B11" s="483" t="s">
        <v>679</v>
      </c>
      <c r="C11" s="324">
        <v>242975724.19361305</v>
      </c>
      <c r="D11" s="324">
        <v>965060843.83225501</v>
      </c>
      <c r="E11" s="1627">
        <v>-555358520.70672941</v>
      </c>
      <c r="F11" s="1627">
        <v>969452517.24315238</v>
      </c>
      <c r="G11" s="1627">
        <v>1254754024.2948315</v>
      </c>
      <c r="H11" s="1596">
        <v>-4074496359.4926214</v>
      </c>
      <c r="I11" s="1596">
        <v>-2369007123.1932783</v>
      </c>
      <c r="J11" s="1596">
        <v>2840830951.4812622</v>
      </c>
      <c r="K11" s="1596">
        <v>1765460048.5844834</v>
      </c>
      <c r="L11" s="1596">
        <v>-1260871482.4738183</v>
      </c>
      <c r="M11" s="1596">
        <v>591378782.19521761</v>
      </c>
      <c r="N11" s="1596">
        <v>-1503521784.0166378</v>
      </c>
      <c r="O11" s="878">
        <f>SUM(C11:N11)/10^6</f>
        <v>-1133.3423780582702</v>
      </c>
      <c r="P11" s="878">
        <v>-1519.9173728140302</v>
      </c>
      <c r="Q11" s="878">
        <v>5049.0694192164456</v>
      </c>
      <c r="R11" s="1009">
        <v>34.723018631996155</v>
      </c>
      <c r="S11" s="1955">
        <f>-(O11/P11-1)</f>
        <v>0.25433948033638232</v>
      </c>
      <c r="T11" s="1955">
        <f>P11/Q11-1</f>
        <v>-1.3010292088734845</v>
      </c>
      <c r="U11" s="1958" t="s">
        <v>680</v>
      </c>
      <c r="V11" s="1795">
        <v>-1519.9173728140302</v>
      </c>
      <c r="W11" s="1801">
        <f t="shared" si="0"/>
        <v>0</v>
      </c>
      <c r="X11" s="1217"/>
      <c r="Y11" s="1217"/>
      <c r="Z11" s="1217"/>
      <c r="AA11" s="1217"/>
      <c r="AB11" s="824"/>
      <c r="AC11" s="1779"/>
    </row>
    <row r="12" spans="2:29" ht="12.75" customHeight="1">
      <c r="B12" s="256"/>
      <c r="C12" s="324"/>
      <c r="D12" s="324"/>
      <c r="E12" s="1595"/>
      <c r="F12" s="1595"/>
      <c r="G12" s="1595"/>
      <c r="H12" s="1596"/>
      <c r="I12" s="1596"/>
      <c r="J12" s="1596"/>
      <c r="K12" s="1596"/>
      <c r="L12" s="1596"/>
      <c r="M12" s="1596"/>
      <c r="N12" s="1596"/>
      <c r="O12" s="878">
        <v>0</v>
      </c>
      <c r="P12" s="878">
        <v>0</v>
      </c>
      <c r="Q12" s="878">
        <v>0</v>
      </c>
      <c r="R12" s="1009">
        <v>0</v>
      </c>
      <c r="S12" s="1955"/>
      <c r="T12" s="1955"/>
      <c r="U12" s="1958"/>
      <c r="V12" s="1795">
        <v>0</v>
      </c>
      <c r="W12" s="1801">
        <f t="shared" si="0"/>
        <v>0</v>
      </c>
      <c r="X12" s="1217"/>
      <c r="Y12" s="2079"/>
      <c r="Z12" s="1217"/>
      <c r="AA12" s="1217"/>
      <c r="AB12" s="824"/>
      <c r="AC12" s="1779"/>
    </row>
    <row r="13" spans="2:29">
      <c r="B13" s="256" t="s">
        <v>681</v>
      </c>
      <c r="C13" s="1597"/>
      <c r="D13" s="324"/>
      <c r="E13" s="1595"/>
      <c r="F13" s="1595"/>
      <c r="G13" s="1595"/>
      <c r="H13" s="1596"/>
      <c r="I13" s="1596"/>
      <c r="J13" s="1596"/>
      <c r="K13" s="1596"/>
      <c r="L13" s="1596"/>
      <c r="M13" s="1596"/>
      <c r="N13" s="1596"/>
      <c r="O13" s="878">
        <v>0</v>
      </c>
      <c r="P13" s="878">
        <v>0</v>
      </c>
      <c r="Q13" s="878">
        <v>0</v>
      </c>
      <c r="R13" s="1009">
        <v>0</v>
      </c>
      <c r="S13" s="1955"/>
      <c r="T13" s="1955"/>
      <c r="U13" s="1958"/>
      <c r="V13" s="1795">
        <v>0</v>
      </c>
      <c r="W13" s="1801">
        <f t="shared" si="0"/>
        <v>0</v>
      </c>
      <c r="X13" s="1217"/>
      <c r="Y13" s="2079"/>
      <c r="Z13" s="1217"/>
      <c r="AA13" s="1217"/>
      <c r="AB13" s="824"/>
      <c r="AC13" s="1779"/>
    </row>
    <row r="14" spans="2:29" ht="11.25" customHeight="1">
      <c r="B14" s="256"/>
      <c r="C14" s="324"/>
      <c r="D14" s="324"/>
      <c r="E14" s="1595"/>
      <c r="F14" s="1595"/>
      <c r="G14" s="1595"/>
      <c r="H14" s="1596"/>
      <c r="I14" s="1596"/>
      <c r="J14" s="1596"/>
      <c r="K14" s="1596"/>
      <c r="L14" s="1596"/>
      <c r="M14" s="1596"/>
      <c r="N14" s="1596"/>
      <c r="O14" s="878">
        <v>0</v>
      </c>
      <c r="P14" s="878"/>
      <c r="Q14" s="878">
        <v>0</v>
      </c>
      <c r="R14" s="1009"/>
      <c r="S14" s="1955"/>
      <c r="T14" s="1955"/>
      <c r="U14" s="1958"/>
      <c r="V14" s="1795"/>
      <c r="W14" s="1801">
        <f t="shared" si="0"/>
        <v>0</v>
      </c>
      <c r="X14" s="1217"/>
      <c r="Y14" s="2079"/>
      <c r="Z14" s="1217"/>
      <c r="AA14" s="1217"/>
      <c r="AB14" s="824"/>
      <c r="AC14" s="1779"/>
    </row>
    <row r="15" spans="2:29" ht="27" customHeight="1">
      <c r="B15" s="1272" t="s">
        <v>682</v>
      </c>
      <c r="C15" s="1598">
        <f>-'Capex Consolidés'!C7*10^6</f>
        <v>-505459364.32532346</v>
      </c>
      <c r="D15" s="1598">
        <f>-'Capex Consolidés'!D7*10^6</f>
        <v>-908346850.38735998</v>
      </c>
      <c r="E15" s="1598">
        <f>-'Capex Consolidés'!E7*10^6</f>
        <v>-2834522231.3963375</v>
      </c>
      <c r="F15" s="1598">
        <f>-'Capex Consolidés'!F7*10^6</f>
        <v>-2222218986.1285567</v>
      </c>
      <c r="G15" s="1598">
        <f>-'Capex Consolidés'!G7*10^6</f>
        <v>-2667628286.0465937</v>
      </c>
      <c r="H15" s="1598">
        <f>-'Capex Consolidés'!H7*10^6</f>
        <v>-2080833187.0927677</v>
      </c>
      <c r="I15" s="1598">
        <f>-'Capex Consolidés'!I7*10^6</f>
        <v>-1398007443.3548861</v>
      </c>
      <c r="J15" s="1598">
        <f>-'Capex Consolidés'!J7*10^6</f>
        <v>-3425605302.7764816</v>
      </c>
      <c r="K15" s="1598">
        <f>-'Capex Consolidés'!K7*10^6</f>
        <v>-4796888517.8654833</v>
      </c>
      <c r="L15" s="1598">
        <f>-'Capex Consolidés'!L7*10^6</f>
        <v>-457084127.72069335</v>
      </c>
      <c r="M15" s="1598">
        <f>-'Capex Consolidés'!M7*10^6</f>
        <v>-716324127.72069371</v>
      </c>
      <c r="N15" s="1598">
        <f>-'Capex Consolidés'!N7*10^6</f>
        <v>-477084127.72069335</v>
      </c>
      <c r="O15" s="878">
        <f>SUM(C15:N15)/10^6</f>
        <v>-22490.002552535869</v>
      </c>
      <c r="P15" s="878">
        <f>-'Capex Consolidés'!P7</f>
        <v>-23664.993869029553</v>
      </c>
      <c r="Q15" s="878">
        <v>-27420.987365100002</v>
      </c>
      <c r="R15" s="1009">
        <v>-23664.993869228809</v>
      </c>
      <c r="S15" s="1955">
        <f>O15/P15-1</f>
        <v>-4.9651029828974513E-2</v>
      </c>
      <c r="T15" s="1955">
        <f>P15/Q15-1</f>
        <v>-0.13697513681986817</v>
      </c>
      <c r="U15" s="1958">
        <f>O15/R15-1</f>
        <v>-4.9651029836976224E-2</v>
      </c>
      <c r="V15" s="1795">
        <v>-23566.756041304205</v>
      </c>
      <c r="W15" s="1801">
        <f t="shared" si="0"/>
        <v>-98.237827725348325</v>
      </c>
      <c r="X15" s="1217"/>
      <c r="Y15" s="2079"/>
      <c r="Z15" s="1217"/>
      <c r="AA15" s="1217"/>
      <c r="AB15" s="824"/>
      <c r="AC15" s="1779"/>
    </row>
    <row r="16" spans="2:29" ht="12.75" customHeight="1">
      <c r="B16" s="256"/>
      <c r="C16" s="324"/>
      <c r="D16" s="324"/>
      <c r="E16" s="1595"/>
      <c r="F16" s="1595"/>
      <c r="G16" s="1595"/>
      <c r="H16" s="1596"/>
      <c r="I16" s="1596"/>
      <c r="J16" s="1596"/>
      <c r="K16" s="1596"/>
      <c r="L16" s="1596"/>
      <c r="M16" s="1596"/>
      <c r="N16" s="1596"/>
      <c r="O16" s="878">
        <v>0</v>
      </c>
      <c r="P16" s="878"/>
      <c r="Q16" s="878">
        <v>0</v>
      </c>
      <c r="R16" s="1009"/>
      <c r="S16" s="1955"/>
      <c r="T16" s="1955"/>
      <c r="U16" s="1958"/>
      <c r="V16" s="1795"/>
      <c r="W16" s="1801">
        <f t="shared" si="0"/>
        <v>0</v>
      </c>
      <c r="X16" s="1217"/>
      <c r="Y16" s="2079"/>
      <c r="Z16" s="1217"/>
      <c r="AA16" s="1217"/>
      <c r="AB16" s="824"/>
      <c r="AC16" s="1779"/>
    </row>
    <row r="17" spans="2:29" ht="9.6" customHeight="1">
      <c r="B17" s="1273" t="s">
        <v>683</v>
      </c>
      <c r="C17" s="1599"/>
      <c r="D17" s="324"/>
      <c r="E17" s="1595"/>
      <c r="F17" s="1595"/>
      <c r="G17" s="1595"/>
      <c r="H17" s="1596"/>
      <c r="I17" s="1596"/>
      <c r="J17" s="1596"/>
      <c r="K17" s="1596"/>
      <c r="L17" s="1596"/>
      <c r="M17" s="1596"/>
      <c r="N17" s="1596"/>
      <c r="O17" s="878">
        <v>0</v>
      </c>
      <c r="P17" s="878">
        <v>0</v>
      </c>
      <c r="Q17" s="878">
        <v>0</v>
      </c>
      <c r="R17" s="1009">
        <v>0</v>
      </c>
      <c r="S17" s="1955"/>
      <c r="T17" s="1955"/>
      <c r="U17" s="1958"/>
      <c r="V17" s="1795">
        <v>0</v>
      </c>
      <c r="W17" s="1801">
        <f t="shared" si="0"/>
        <v>0</v>
      </c>
      <c r="X17" s="1217"/>
      <c r="Y17" s="2079"/>
      <c r="Z17" s="1217"/>
      <c r="AA17" s="1217"/>
      <c r="AB17" s="824"/>
      <c r="AC17" s="1779"/>
    </row>
    <row r="18" spans="2:29">
      <c r="B18" s="256" t="s">
        <v>684</v>
      </c>
      <c r="C18" s="324"/>
      <c r="D18" s="324"/>
      <c r="E18" s="1595"/>
      <c r="F18" s="1595"/>
      <c r="G18" s="1595"/>
      <c r="H18" s="1596"/>
      <c r="I18" s="1596"/>
      <c r="J18" s="1596"/>
      <c r="K18" s="1596"/>
      <c r="L18" s="1596"/>
      <c r="M18" s="1596"/>
      <c r="N18" s="1596"/>
      <c r="O18" s="878">
        <v>0</v>
      </c>
      <c r="P18" s="878">
        <v>0</v>
      </c>
      <c r="Q18" s="878">
        <v>0</v>
      </c>
      <c r="R18" s="1009">
        <v>0</v>
      </c>
      <c r="S18" s="1955"/>
      <c r="T18" s="1955"/>
      <c r="U18" s="1958"/>
      <c r="V18" s="1795">
        <v>0</v>
      </c>
      <c r="W18" s="1801">
        <f t="shared" si="0"/>
        <v>0</v>
      </c>
      <c r="X18" s="1217"/>
      <c r="Y18" s="2079"/>
      <c r="Z18" s="1217"/>
      <c r="AA18" s="1217"/>
      <c r="AB18" s="824"/>
      <c r="AC18" s="1779"/>
    </row>
    <row r="19" spans="2:29">
      <c r="B19" s="1274" t="s">
        <v>685</v>
      </c>
      <c r="C19" s="324"/>
      <c r="D19" s="324"/>
      <c r="E19" s="1595"/>
      <c r="F19" s="1595"/>
      <c r="G19" s="1595"/>
      <c r="H19" s="1596"/>
      <c r="I19" s="1596"/>
      <c r="J19" s="1596"/>
      <c r="K19" s="1596"/>
      <c r="L19" s="1596"/>
      <c r="M19" s="1596"/>
      <c r="N19" s="1596"/>
      <c r="O19" s="878">
        <v>0</v>
      </c>
      <c r="P19" s="878">
        <v>0</v>
      </c>
      <c r="Q19" s="878">
        <v>0</v>
      </c>
      <c r="R19" s="1009">
        <v>0</v>
      </c>
      <c r="S19" s="1955"/>
      <c r="T19" s="1955"/>
      <c r="U19" s="1958"/>
      <c r="V19" s="1795">
        <v>0</v>
      </c>
      <c r="W19" s="1801">
        <f t="shared" si="0"/>
        <v>0</v>
      </c>
      <c r="X19" s="1217"/>
      <c r="Y19" s="2079"/>
      <c r="Z19" s="1217"/>
      <c r="AA19" s="1217"/>
      <c r="AB19" s="824"/>
      <c r="AC19" s="1779"/>
    </row>
    <row r="20" spans="2:29">
      <c r="B20" s="256" t="s">
        <v>686</v>
      </c>
      <c r="C20" s="324"/>
      <c r="D20" s="324"/>
      <c r="E20" s="1595"/>
      <c r="F20" s="1595"/>
      <c r="G20" s="1595"/>
      <c r="H20" s="1596"/>
      <c r="I20" s="1596"/>
      <c r="J20" s="1596"/>
      <c r="K20" s="1596"/>
      <c r="L20" s="1596"/>
      <c r="M20" s="1596"/>
      <c r="N20" s="1596"/>
      <c r="O20" s="878">
        <v>0</v>
      </c>
      <c r="P20" s="878">
        <v>0</v>
      </c>
      <c r="Q20" s="878">
        <v>0</v>
      </c>
      <c r="R20" s="1009">
        <v>0</v>
      </c>
      <c r="S20" s="1955"/>
      <c r="T20" s="1955"/>
      <c r="U20" s="1958"/>
      <c r="V20" s="1795">
        <v>0</v>
      </c>
      <c r="W20" s="1801">
        <f t="shared" si="0"/>
        <v>0</v>
      </c>
      <c r="X20" s="1217"/>
      <c r="Y20" s="2079"/>
      <c r="Z20" s="1217"/>
      <c r="AA20" s="1217"/>
      <c r="AB20" s="824"/>
      <c r="AC20" s="1779"/>
    </row>
    <row r="21" spans="2:29" ht="12" customHeight="1">
      <c r="B21" s="257"/>
      <c r="C21" s="227"/>
      <c r="D21" s="324"/>
      <c r="E21" s="1600"/>
      <c r="F21" s="1595"/>
      <c r="G21" s="1595"/>
      <c r="H21" s="2123"/>
      <c r="I21" s="2123"/>
      <c r="J21" s="2123"/>
      <c r="K21" s="2123"/>
      <c r="L21" s="2123"/>
      <c r="M21" s="2124"/>
      <c r="N21" s="1596"/>
      <c r="O21" s="878">
        <v>0</v>
      </c>
      <c r="P21" s="878">
        <v>0</v>
      </c>
      <c r="Q21" s="878">
        <v>0</v>
      </c>
      <c r="R21" s="1009">
        <v>0</v>
      </c>
      <c r="S21" s="2125"/>
      <c r="T21" s="2125"/>
      <c r="U21" s="2126"/>
      <c r="V21" s="1795">
        <v>0</v>
      </c>
      <c r="W21" s="1801">
        <f t="shared" si="0"/>
        <v>0</v>
      </c>
      <c r="X21" s="1217"/>
      <c r="Y21" s="2079"/>
      <c r="Z21" s="1217"/>
      <c r="AA21" s="1217"/>
      <c r="AB21" s="824"/>
      <c r="AC21" s="1779"/>
    </row>
    <row r="22" spans="2:29" s="105" customFormat="1" ht="19.5" customHeight="1">
      <c r="B22" s="484" t="s">
        <v>687</v>
      </c>
      <c r="C22" s="1593">
        <f>SUM(C7:C15)</f>
        <v>2018137275.1129303</v>
      </c>
      <c r="D22" s="1593">
        <f t="shared" ref="D22:N22" si="1">SUM(D7:D15)</f>
        <v>1991211899.0751824</v>
      </c>
      <c r="E22" s="1593">
        <f t="shared" si="1"/>
        <v>-1132104384.5150843</v>
      </c>
      <c r="F22" s="1593">
        <f t="shared" si="1"/>
        <v>816146248.15408278</v>
      </c>
      <c r="G22" s="1593">
        <f t="shared" si="1"/>
        <v>1122611229.7594357</v>
      </c>
      <c r="H22" s="1593">
        <f t="shared" si="1"/>
        <v>-3796608710.3187876</v>
      </c>
      <c r="I22" s="1593">
        <f t="shared" si="1"/>
        <v>-1540802039.1688933</v>
      </c>
      <c r="J22" s="1593">
        <f t="shared" si="1"/>
        <v>1793575674.3808174</v>
      </c>
      <c r="K22" s="1593">
        <f t="shared" si="1"/>
        <v>-630937380.41271019</v>
      </c>
      <c r="L22" s="1593">
        <f t="shared" si="1"/>
        <v>896004622.69379401</v>
      </c>
      <c r="M22" s="1593">
        <f t="shared" si="1"/>
        <v>2291019645.14428</v>
      </c>
      <c r="N22" s="1593">
        <f t="shared" si="1"/>
        <v>992168240.78407073</v>
      </c>
      <c r="O22" s="2299">
        <f>SUM(C22:N22)/10^6</f>
        <v>4820.4223206891184</v>
      </c>
      <c r="P22" s="2299">
        <f>SUM(P7:P21)</f>
        <v>1050.9805482718148</v>
      </c>
      <c r="Q22" s="2299">
        <v>4691.8728681164648</v>
      </c>
      <c r="R22" s="2355">
        <v>6721.2362534196636</v>
      </c>
      <c r="S22" s="2363">
        <f>O22/P22-1</f>
        <v>3.5865951835318022</v>
      </c>
      <c r="T22" s="2363">
        <f>P22/Q22-1</f>
        <v>-0.7759997813636994</v>
      </c>
      <c r="U22" s="2365">
        <f>O22/R22-1</f>
        <v>-0.28280718919282744</v>
      </c>
      <c r="V22" s="1795">
        <v>1428.9809166294217</v>
      </c>
      <c r="W22" s="1801">
        <f t="shared" si="0"/>
        <v>-378.00036835760693</v>
      </c>
      <c r="X22" s="2077"/>
      <c r="Y22" s="1217"/>
      <c r="Z22" s="2077"/>
      <c r="AA22" s="2077"/>
      <c r="AB22" s="824"/>
      <c r="AC22" s="1779"/>
    </row>
    <row r="23" spans="2:29" ht="6.75" customHeight="1">
      <c r="B23" s="255"/>
      <c r="C23" s="323"/>
      <c r="D23" s="323"/>
      <c r="E23" s="323"/>
      <c r="F23" s="2366"/>
      <c r="G23" s="2366"/>
      <c r="H23" s="2366"/>
      <c r="I23" s="2366"/>
      <c r="J23" s="2366"/>
      <c r="K23" s="2366"/>
      <c r="L23" s="2366"/>
      <c r="M23" s="2367"/>
      <c r="N23" s="1596"/>
      <c r="O23" s="878"/>
      <c r="P23" s="878"/>
      <c r="Q23" s="878">
        <v>0</v>
      </c>
      <c r="R23" s="1009"/>
      <c r="S23" s="1955"/>
      <c r="T23" s="1955"/>
      <c r="U23" s="1958"/>
      <c r="V23" s="1795"/>
      <c r="W23" s="1801">
        <f t="shared" si="0"/>
        <v>0</v>
      </c>
      <c r="X23" s="1217"/>
      <c r="Y23" s="2079"/>
      <c r="Z23" s="1217"/>
      <c r="AA23" s="1217"/>
      <c r="AB23" s="824"/>
      <c r="AC23" s="1779"/>
    </row>
    <row r="24" spans="2:29">
      <c r="B24" s="256" t="s">
        <v>688</v>
      </c>
      <c r="C24" s="1633">
        <v>-200000000</v>
      </c>
      <c r="D24" s="1633">
        <v>-200000000</v>
      </c>
      <c r="E24" s="1633">
        <v>-200000000</v>
      </c>
      <c r="F24" s="1633">
        <v>-200000000</v>
      </c>
      <c r="G24" s="1633">
        <v>-200000000</v>
      </c>
      <c r="H24" s="1633">
        <v>-200000000</v>
      </c>
      <c r="I24" s="1633">
        <v>-200000000</v>
      </c>
      <c r="J24" s="1633">
        <v>-200000000</v>
      </c>
      <c r="K24" s="1633">
        <v>-200000000</v>
      </c>
      <c r="L24" s="1633">
        <v>-200000000</v>
      </c>
      <c r="M24" s="1633">
        <v>-200000000</v>
      </c>
      <c r="N24" s="1633">
        <v>-200000000</v>
      </c>
      <c r="O24" s="878">
        <f>SUM(C24:N24)/10^6</f>
        <v>-2400</v>
      </c>
      <c r="P24" s="878">
        <v>-2510.430498875</v>
      </c>
      <c r="Q24" s="878">
        <v>-3619.4</v>
      </c>
      <c r="R24" s="1009">
        <v>-4303.1204111772122</v>
      </c>
      <c r="S24" s="1955">
        <f>-(O24/P24-1)</f>
        <v>4.3988670040651323E-2</v>
      </c>
      <c r="T24" s="1955">
        <f>P24/Q24-1</f>
        <v>-0.30639594991573194</v>
      </c>
      <c r="U24" s="1958">
        <f>O24/R24-1</f>
        <v>-0.44226520044243245</v>
      </c>
      <c r="V24" s="1795">
        <v>-2510.430498875</v>
      </c>
      <c r="W24" s="1801">
        <f t="shared" si="0"/>
        <v>0</v>
      </c>
      <c r="X24" s="1217"/>
      <c r="Y24" s="2079"/>
      <c r="Z24" s="1217"/>
      <c r="AA24" s="1217"/>
      <c r="AB24" s="824"/>
      <c r="AC24" s="1779"/>
    </row>
    <row r="25" spans="2:29" ht="13.5" customHeight="1">
      <c r="B25" s="256"/>
      <c r="C25" s="1633"/>
      <c r="D25" s="1633"/>
      <c r="E25" s="1633"/>
      <c r="F25" s="1634"/>
      <c r="G25" s="1634"/>
      <c r="H25" s="1634"/>
      <c r="I25" s="1634"/>
      <c r="J25" s="1634"/>
      <c r="K25" s="1634"/>
      <c r="L25" s="1634"/>
      <c r="M25" s="1635"/>
      <c r="N25" s="1634"/>
      <c r="O25" s="878">
        <f t="shared" ref="O25:O31" si="2">SUM(C25:N25)</f>
        <v>0</v>
      </c>
      <c r="P25" s="878"/>
      <c r="Q25" s="878">
        <v>0</v>
      </c>
      <c r="R25" s="1009"/>
      <c r="S25" s="1955"/>
      <c r="T25" s="1955"/>
      <c r="U25" s="1958"/>
      <c r="V25" s="1795"/>
      <c r="W25" s="1801">
        <f t="shared" si="0"/>
        <v>0</v>
      </c>
      <c r="X25" s="1217"/>
      <c r="Y25" s="2079"/>
      <c r="Z25" s="1217"/>
      <c r="AA25" s="1217"/>
      <c r="AB25" s="824"/>
      <c r="AC25" s="1779"/>
    </row>
    <row r="26" spans="2:29">
      <c r="B26" s="256" t="s">
        <v>689</v>
      </c>
      <c r="C26" s="1633">
        <f>-95.2833906789015*10^6</f>
        <v>-95283390.678901494</v>
      </c>
      <c r="D26" s="1633">
        <f>-87.8337268917701*10^6</f>
        <v>-87833726.891770095</v>
      </c>
      <c r="E26" s="1633">
        <f>-94.7438894576356*10^6</f>
        <v>-94743889.457635596</v>
      </c>
      <c r="F26" s="1633">
        <f>-93.6378792775701*10^6</f>
        <v>-93637879.277570099</v>
      </c>
      <c r="G26" s="1633">
        <f>-97.7371360112472*10^6</f>
        <v>-97737136.011247203</v>
      </c>
      <c r="H26" s="1633">
        <f>-94.6793590170277*10^6</f>
        <v>-94679359.017027706</v>
      </c>
      <c r="I26" s="1633">
        <f>-96.1530514936242*10^6</f>
        <v>-96153051.49362421</v>
      </c>
      <c r="J26" s="1633">
        <f>-96.1949969499004*10^6</f>
        <v>-96194996.949900404</v>
      </c>
      <c r="K26" s="1633">
        <f>-92.8643689159615*10^6</f>
        <v>-92864368.915961504</v>
      </c>
      <c r="L26" s="1633">
        <f>-97.2169417599078*10^6</f>
        <v>-97216941.759907797</v>
      </c>
      <c r="M26" s="1633">
        <f>-94.1959695129075*10^6</f>
        <v>-94195969.51290749</v>
      </c>
      <c r="N26" s="1633">
        <f>-102.796929292867*10^6</f>
        <v>-102796929.292867</v>
      </c>
      <c r="O26" s="878">
        <f>SUM(C26:N26)/10^6</f>
        <v>-1143.3376392593207</v>
      </c>
      <c r="P26" s="878">
        <f>'P&amp;L conso'!P49</f>
        <v>-1083.918470809105</v>
      </c>
      <c r="Q26" s="878">
        <v>-1068.8</v>
      </c>
      <c r="R26" s="1009">
        <v>-1063.5209331273891</v>
      </c>
      <c r="S26" s="1955"/>
      <c r="T26" s="1955"/>
      <c r="U26" s="1958"/>
      <c r="V26" s="1795">
        <v>-1102.2619887348703</v>
      </c>
      <c r="W26" s="1801">
        <f t="shared" si="0"/>
        <v>18.343517925765354</v>
      </c>
      <c r="X26" s="1217"/>
      <c r="Y26" s="2079"/>
      <c r="Z26" s="1217"/>
      <c r="AA26" s="1217"/>
      <c r="AB26" s="824"/>
      <c r="AC26" s="1779"/>
    </row>
    <row r="27" spans="2:29" ht="20.100000000000001" customHeight="1">
      <c r="B27" s="256"/>
      <c r="C27" s="1633"/>
      <c r="D27" s="1633"/>
      <c r="E27" s="1633"/>
      <c r="F27" s="1634"/>
      <c r="G27" s="1634"/>
      <c r="H27" s="1634"/>
      <c r="I27" s="1634"/>
      <c r="J27" s="1634"/>
      <c r="K27" s="1634"/>
      <c r="L27" s="1634"/>
      <c r="M27" s="1635"/>
      <c r="N27" s="1634"/>
      <c r="O27" s="878">
        <f t="shared" si="2"/>
        <v>0</v>
      </c>
      <c r="P27" s="878">
        <v>0</v>
      </c>
      <c r="Q27" s="878">
        <v>0</v>
      </c>
      <c r="R27" s="1009">
        <v>0</v>
      </c>
      <c r="S27" s="1955"/>
      <c r="T27" s="1955"/>
      <c r="U27" s="1958"/>
      <c r="V27" s="1795">
        <v>0</v>
      </c>
      <c r="W27" s="1801">
        <f t="shared" si="0"/>
        <v>0</v>
      </c>
      <c r="X27" s="1217"/>
      <c r="Y27" s="2079"/>
      <c r="Z27" s="1217"/>
      <c r="AA27" s="1217"/>
      <c r="AB27" s="824"/>
      <c r="AC27" s="1779"/>
    </row>
    <row r="28" spans="2:29">
      <c r="B28" s="256" t="s">
        <v>690</v>
      </c>
      <c r="C28" s="1633"/>
      <c r="D28" s="1633"/>
      <c r="E28" s="1633"/>
      <c r="F28" s="1633"/>
      <c r="G28" s="1633"/>
      <c r="H28" s="1633">
        <f>-245.63*10^6</f>
        <v>-245630000</v>
      </c>
      <c r="I28" s="1633"/>
      <c r="J28" s="1633"/>
      <c r="K28" s="1633"/>
      <c r="L28" s="1633"/>
      <c r="M28" s="1633"/>
      <c r="N28" s="1633"/>
      <c r="O28" s="878">
        <f>SUM(C28:N28)/10^6</f>
        <v>-245.63</v>
      </c>
      <c r="P28" s="878">
        <v>-3500</v>
      </c>
      <c r="Q28" s="878">
        <v>0</v>
      </c>
      <c r="R28" s="1009">
        <v>0</v>
      </c>
      <c r="S28" s="1955"/>
      <c r="T28" s="1955"/>
      <c r="U28" s="1958"/>
      <c r="V28" s="1795">
        <v>-3500</v>
      </c>
      <c r="W28" s="1801">
        <f t="shared" si="0"/>
        <v>0</v>
      </c>
      <c r="X28" s="1217"/>
      <c r="Y28" s="2079"/>
      <c r="Z28" s="1217"/>
      <c r="AA28" s="1217"/>
      <c r="AB28" s="824"/>
      <c r="AC28" s="1779"/>
    </row>
    <row r="29" spans="2:29" ht="15.6" customHeight="1">
      <c r="B29" s="256"/>
      <c r="C29" s="1633"/>
      <c r="D29" s="1633"/>
      <c r="E29" s="1633"/>
      <c r="F29" s="1634"/>
      <c r="G29" s="1634"/>
      <c r="H29" s="1634"/>
      <c r="I29" s="1634"/>
      <c r="J29" s="1634"/>
      <c r="K29" s="1634"/>
      <c r="L29" s="1634"/>
      <c r="M29" s="1634"/>
      <c r="N29" s="1634"/>
      <c r="O29" s="878">
        <f t="shared" si="2"/>
        <v>0</v>
      </c>
      <c r="P29" s="878"/>
      <c r="Q29" s="878">
        <v>0</v>
      </c>
      <c r="R29" s="1009"/>
      <c r="S29" s="1955"/>
      <c r="T29" s="1955"/>
      <c r="U29" s="1958"/>
      <c r="V29" s="1795"/>
      <c r="W29" s="1801">
        <f t="shared" si="0"/>
        <v>0</v>
      </c>
      <c r="X29" s="1217"/>
      <c r="Y29" s="2079"/>
      <c r="Z29" s="1217"/>
      <c r="AA29" s="1217"/>
      <c r="AB29" s="824"/>
      <c r="AC29" s="1779"/>
    </row>
    <row r="30" spans="2:29">
      <c r="B30" s="483" t="s">
        <v>691</v>
      </c>
      <c r="C30" s="1636">
        <f>+C24+C26+C28</f>
        <v>-295283390.67890149</v>
      </c>
      <c r="D30" s="1636">
        <f t="shared" ref="D30:N30" si="3">+D24+D26+D28</f>
        <v>-287833726.89177012</v>
      </c>
      <c r="E30" s="1636">
        <f t="shared" si="3"/>
        <v>-294743889.45763558</v>
      </c>
      <c r="F30" s="1636">
        <f t="shared" si="3"/>
        <v>-293637879.27757013</v>
      </c>
      <c r="G30" s="1636">
        <f t="shared" si="3"/>
        <v>-297737136.01124722</v>
      </c>
      <c r="H30" s="1636">
        <f t="shared" si="3"/>
        <v>-540309359.01702774</v>
      </c>
      <c r="I30" s="1636">
        <f t="shared" si="3"/>
        <v>-296153051.49362421</v>
      </c>
      <c r="J30" s="1636">
        <f t="shared" si="3"/>
        <v>-296194996.94990039</v>
      </c>
      <c r="K30" s="1636">
        <f t="shared" si="3"/>
        <v>-292864368.9159615</v>
      </c>
      <c r="L30" s="1636">
        <f t="shared" si="3"/>
        <v>-297216941.75990778</v>
      </c>
      <c r="M30" s="1636">
        <f t="shared" si="3"/>
        <v>-294195969.51290751</v>
      </c>
      <c r="N30" s="1636">
        <f t="shared" si="3"/>
        <v>-302796929.292867</v>
      </c>
      <c r="O30" s="1295">
        <f>SUM(C30:N30)/10^6</f>
        <v>-3788.9676392593201</v>
      </c>
      <c r="P30" s="1295">
        <f>SUM(P24:P29)</f>
        <v>-7094.3489696841052</v>
      </c>
      <c r="Q30" s="1295">
        <f>SUM(Q24:Q29)</f>
        <v>-4688.2</v>
      </c>
      <c r="R30" s="1295">
        <f>SUM(R24:R29)</f>
        <v>-5366.6413443046013</v>
      </c>
      <c r="S30" s="1955"/>
      <c r="T30" s="1955"/>
      <c r="U30" s="1958"/>
      <c r="V30" s="1795">
        <v>-7112.6924876098701</v>
      </c>
      <c r="W30" s="1801">
        <f t="shared" si="0"/>
        <v>18.3435179257649</v>
      </c>
      <c r="X30" s="1217"/>
      <c r="Y30" s="2079"/>
      <c r="Z30" s="1217"/>
      <c r="AA30" s="1217"/>
      <c r="AB30" s="824"/>
      <c r="AC30" s="1779"/>
    </row>
    <row r="31" spans="2:29" ht="7.5" customHeight="1">
      <c r="B31" s="256"/>
      <c r="C31" s="1633"/>
      <c r="D31" s="1633"/>
      <c r="E31" s="1633"/>
      <c r="F31" s="1634"/>
      <c r="G31" s="1634"/>
      <c r="H31" s="1634"/>
      <c r="I31" s="1634"/>
      <c r="J31" s="1634"/>
      <c r="K31" s="1634"/>
      <c r="L31" s="1634"/>
      <c r="M31" s="1634"/>
      <c r="N31" s="1634"/>
      <c r="O31" s="878">
        <f t="shared" si="2"/>
        <v>0</v>
      </c>
      <c r="P31" s="878"/>
      <c r="Q31" s="878">
        <v>0</v>
      </c>
      <c r="R31" s="1009"/>
      <c r="S31" s="1955"/>
      <c r="T31" s="1955"/>
      <c r="U31" s="1958"/>
      <c r="V31" s="1795"/>
      <c r="W31" s="1801">
        <f t="shared" si="0"/>
        <v>0</v>
      </c>
      <c r="X31" s="1217"/>
      <c r="Y31" s="2079"/>
      <c r="Z31" s="1217"/>
      <c r="AA31" s="1217"/>
      <c r="AB31" s="824"/>
      <c r="AC31" s="1779"/>
    </row>
    <row r="32" spans="2:29">
      <c r="B32" s="483" t="s">
        <v>692</v>
      </c>
      <c r="C32" s="1636">
        <v>-250000000</v>
      </c>
      <c r="D32" s="1636">
        <v>-250000000</v>
      </c>
      <c r="E32" s="1636">
        <v>-250000000</v>
      </c>
      <c r="F32" s="1636">
        <v>-250000000</v>
      </c>
      <c r="G32" s="1636">
        <v>-250000000</v>
      </c>
      <c r="H32" s="1636">
        <v>-250000000</v>
      </c>
      <c r="I32" s="1636">
        <v>-250000000</v>
      </c>
      <c r="J32" s="1636">
        <v>-250000000</v>
      </c>
      <c r="K32" s="1636">
        <v>-250000000</v>
      </c>
      <c r="L32" s="1636">
        <v>-250000000</v>
      </c>
      <c r="M32" s="1636">
        <v>-250000000</v>
      </c>
      <c r="N32" s="1636">
        <v>-250000000</v>
      </c>
      <c r="O32" s="878">
        <f>SUM(C32:N32)/10^6</f>
        <v>-3000</v>
      </c>
      <c r="P32" s="878">
        <v>-3550.8</v>
      </c>
      <c r="Q32" s="878">
        <v>-2318.1999999999998</v>
      </c>
      <c r="R32" s="1009">
        <v>0</v>
      </c>
      <c r="S32" s="1955"/>
      <c r="T32" s="1955"/>
      <c r="U32" s="1958"/>
      <c r="V32" s="1795">
        <v>-3550.8</v>
      </c>
      <c r="W32" s="1801">
        <f t="shared" si="0"/>
        <v>0</v>
      </c>
      <c r="X32" s="1217"/>
      <c r="Y32" s="2079"/>
      <c r="Z32" s="1217"/>
      <c r="AA32" s="1217"/>
      <c r="AB32" s="824"/>
      <c r="AC32" s="1779"/>
    </row>
    <row r="33" spans="2:81" ht="14.25" customHeight="1">
      <c r="B33" s="256" t="s">
        <v>693</v>
      </c>
      <c r="C33" s="1636">
        <v>667509356.1478653</v>
      </c>
      <c r="D33" s="1636">
        <v>851354109.89178467</v>
      </c>
      <c r="E33" s="1636">
        <v>-744102328.54236603</v>
      </c>
      <c r="F33" s="1636">
        <v>791404043.27757263</v>
      </c>
      <c r="G33" s="1636">
        <v>-437361805.98877716</v>
      </c>
      <c r="H33" s="1637">
        <v>60944733.017044067</v>
      </c>
      <c r="I33" s="1637">
        <v>889374702.49362946</v>
      </c>
      <c r="J33" s="1637">
        <v>-487415603.38342285</v>
      </c>
      <c r="K33" s="1637">
        <v>44902239.638175964</v>
      </c>
      <c r="L33" s="1637">
        <v>163455384.30620575</v>
      </c>
      <c r="M33" s="1637">
        <v>-100426527.21702576</v>
      </c>
      <c r="N33" s="1637">
        <v>1800361697.1552811</v>
      </c>
      <c r="O33" s="878">
        <f>SUM(C33:N33)/10^6</f>
        <v>3500.000000795967</v>
      </c>
      <c r="P33" s="878">
        <v>3019.7597118979443</v>
      </c>
      <c r="Q33" s="878">
        <v>-215.09000000000478</v>
      </c>
      <c r="R33" s="1009">
        <v>-1757.5282698866959</v>
      </c>
      <c r="S33" s="1955">
        <f>O33/P33-1</f>
        <v>0.1590326167363123</v>
      </c>
      <c r="T33" s="1955"/>
      <c r="U33" s="1958"/>
      <c r="V33" s="1795">
        <v>3019.7597118979443</v>
      </c>
      <c r="W33" s="1801">
        <f t="shared" si="0"/>
        <v>0</v>
      </c>
      <c r="X33" s="1217"/>
      <c r="Y33" s="2079"/>
      <c r="Z33" s="1217"/>
      <c r="AA33" s="1217"/>
      <c r="AB33" s="824"/>
      <c r="AC33" s="1779"/>
    </row>
    <row r="34" spans="2:81" ht="5.25" customHeight="1">
      <c r="B34" s="257"/>
      <c r="C34" s="227"/>
      <c r="D34" s="227"/>
      <c r="E34" s="227"/>
      <c r="F34" s="2123"/>
      <c r="G34" s="2123"/>
      <c r="H34" s="2123"/>
      <c r="I34" s="2123"/>
      <c r="J34" s="2123"/>
      <c r="K34" s="2123"/>
      <c r="L34" s="2123"/>
      <c r="M34" s="2123"/>
      <c r="N34" s="1596"/>
      <c r="O34" s="878">
        <v>0</v>
      </c>
      <c r="P34" s="878"/>
      <c r="Q34" s="878">
        <v>0</v>
      </c>
      <c r="R34" s="1009"/>
      <c r="S34" s="1955"/>
      <c r="T34" s="1955"/>
      <c r="U34" s="1958"/>
      <c r="V34" s="1795"/>
      <c r="W34" s="1801">
        <f t="shared" si="0"/>
        <v>0</v>
      </c>
      <c r="X34" s="2078"/>
      <c r="Y34" s="2079"/>
      <c r="Z34" s="2078"/>
      <c r="AA34" s="2078"/>
      <c r="AB34" s="824"/>
      <c r="AC34" s="1779"/>
    </row>
    <row r="35" spans="2:81" ht="18.75" customHeight="1">
      <c r="B35" s="482" t="s">
        <v>694</v>
      </c>
      <c r="C35" s="1593">
        <f t="shared" ref="C35:N35" si="4">+C22+C30+C33+C32</f>
        <v>2140363240.5818939</v>
      </c>
      <c r="D35" s="1593">
        <f t="shared" si="4"/>
        <v>2304732282.0751972</v>
      </c>
      <c r="E35" s="1593">
        <f t="shared" si="4"/>
        <v>-2420950602.5150862</v>
      </c>
      <c r="F35" s="1593">
        <f t="shared" si="4"/>
        <v>1063912412.1540852</v>
      </c>
      <c r="G35" s="1593">
        <f t="shared" si="4"/>
        <v>137512287.75941133</v>
      </c>
      <c r="H35" s="1593">
        <f t="shared" si="4"/>
        <v>-4525973336.3187714</v>
      </c>
      <c r="I35" s="1593">
        <f t="shared" si="4"/>
        <v>-1197580388.1688881</v>
      </c>
      <c r="J35" s="1593">
        <f t="shared" si="4"/>
        <v>759965074.04749417</v>
      </c>
      <c r="K35" s="1593">
        <f t="shared" si="4"/>
        <v>-1128899509.6904957</v>
      </c>
      <c r="L35" s="1593">
        <f t="shared" si="4"/>
        <v>512243065.24009204</v>
      </c>
      <c r="M35" s="1593">
        <f t="shared" si="4"/>
        <v>1646397148.4143467</v>
      </c>
      <c r="N35" s="1593">
        <f t="shared" si="4"/>
        <v>2239733008.6464849</v>
      </c>
      <c r="O35" s="2299">
        <f>+O22+O30+O33+O32</f>
        <v>1531.4546822257653</v>
      </c>
      <c r="P35" s="2299">
        <f>+P22+P30+P33+P32</f>
        <v>-6574.4087095143459</v>
      </c>
      <c r="Q35" s="2299">
        <f t="shared" ref="Q35:R35" si="5">+Q22+Q30+Q33+Q32</f>
        <v>-2529.6171318835395</v>
      </c>
      <c r="R35" s="2299">
        <f t="shared" si="5"/>
        <v>-402.93336077163349</v>
      </c>
      <c r="S35" s="2363"/>
      <c r="T35" s="2363"/>
      <c r="U35" s="2365"/>
      <c r="V35" s="1795">
        <v>-6214.7518590825039</v>
      </c>
      <c r="W35" s="1801">
        <f t="shared" si="0"/>
        <v>-359.65685043184203</v>
      </c>
      <c r="X35" s="1217"/>
      <c r="Y35" s="1217"/>
      <c r="Z35" s="1217"/>
      <c r="AA35" s="1217"/>
      <c r="AB35" s="824"/>
      <c r="AC35" s="1779"/>
    </row>
    <row r="36" spans="2:81">
      <c r="B36" s="255"/>
      <c r="C36" s="323"/>
      <c r="D36" s="323"/>
      <c r="E36" s="1631"/>
      <c r="F36" s="1632"/>
      <c r="G36" s="1632"/>
      <c r="H36" s="1632"/>
      <c r="I36" s="1632"/>
      <c r="J36" s="1632"/>
      <c r="K36" s="1632"/>
      <c r="L36" s="1632"/>
      <c r="M36" s="1632"/>
      <c r="N36" s="1601"/>
      <c r="O36" s="878">
        <v>0</v>
      </c>
      <c r="P36" s="878"/>
      <c r="Q36" s="878">
        <v>0</v>
      </c>
      <c r="R36" s="1009"/>
      <c r="S36" s="1955"/>
      <c r="T36" s="1955"/>
      <c r="U36" s="1958"/>
      <c r="V36" s="1795"/>
      <c r="W36" s="1801">
        <f t="shared" si="0"/>
        <v>0</v>
      </c>
      <c r="X36" s="1217"/>
      <c r="Y36" s="2079"/>
      <c r="Z36" s="1217"/>
      <c r="AA36" s="1217"/>
      <c r="AB36" s="824"/>
      <c r="AC36" s="1779"/>
    </row>
    <row r="37" spans="2:81" ht="12.95" customHeight="1">
      <c r="B37" s="256" t="s">
        <v>695</v>
      </c>
      <c r="C37" s="324">
        <v>-68647597591.000015</v>
      </c>
      <c r="D37" s="324">
        <v>-68135214708</v>
      </c>
      <c r="E37" s="324">
        <v>-69225198426</v>
      </c>
      <c r="F37" s="324">
        <v>-68778569762</v>
      </c>
      <c r="G37" s="324">
        <v>-69564806204.000015</v>
      </c>
      <c r="H37" s="324">
        <v>-70095308330</v>
      </c>
      <c r="I37" s="324">
        <v>-69553224179</v>
      </c>
      <c r="J37" s="324">
        <v>-70387972279.333328</v>
      </c>
      <c r="K37" s="324">
        <v>-70687071908.611115</v>
      </c>
      <c r="L37" s="324">
        <v>-70871970966.064819</v>
      </c>
      <c r="M37" s="324">
        <v>-71317730962.794754</v>
      </c>
      <c r="N37" s="324">
        <v>-71624561656.761078</v>
      </c>
      <c r="O37" s="878">
        <v>-71624.561656761085</v>
      </c>
      <c r="P37" s="878">
        <v>-68653.039214142365</v>
      </c>
      <c r="Q37" s="878">
        <v>-62866.214198999995</v>
      </c>
      <c r="R37" s="1009">
        <v>-62390.835781228001</v>
      </c>
      <c r="S37" s="1955">
        <f t="shared" ref="S37:T39" si="6">O37/P37-1</f>
        <v>4.328318857596325E-2</v>
      </c>
      <c r="T37" s="1955">
        <f t="shared" si="6"/>
        <v>9.2049840902212576E-2</v>
      </c>
      <c r="U37" s="1958">
        <f>O37/R37-1</f>
        <v>0.14799811158021559</v>
      </c>
      <c r="V37" s="1795">
        <v>-68653.039214142365</v>
      </c>
      <c r="W37" s="1801">
        <f t="shared" si="0"/>
        <v>0</v>
      </c>
      <c r="X37" s="1217"/>
      <c r="Y37" s="2079"/>
      <c r="Z37" s="1217"/>
      <c r="AA37" s="1217"/>
      <c r="AB37" s="824"/>
      <c r="AC37" s="1779"/>
    </row>
    <row r="38" spans="2:81">
      <c r="B38" s="257" t="s">
        <v>696</v>
      </c>
      <c r="C38" s="324">
        <v>8618722122.0675564</v>
      </c>
      <c r="D38" s="324">
        <v>10411071521.142738</v>
      </c>
      <c r="E38" s="324">
        <v>9080104636.6276531</v>
      </c>
      <c r="F38" s="324">
        <v>9697388384.7817383</v>
      </c>
      <c r="G38" s="324">
        <v>10621137114.541172</v>
      </c>
      <c r="H38" s="324">
        <v>6625665904.2223854</v>
      </c>
      <c r="I38" s="324">
        <v>4886001365.0534906</v>
      </c>
      <c r="J38" s="324">
        <v>6480714539.434309</v>
      </c>
      <c r="K38" s="324">
        <v>5650914659.0215998</v>
      </c>
      <c r="L38" s="324">
        <v>6348056781.7153921</v>
      </c>
      <c r="M38" s="324">
        <v>8440213926.8596725</v>
      </c>
      <c r="N38" s="324">
        <f>7177869668.4397+3808907961.03278</f>
        <v>10986777629.472481</v>
      </c>
      <c r="O38" s="878">
        <f>N38/10^6</f>
        <v>10986.777629472481</v>
      </c>
      <c r="P38" s="878">
        <f>6799.44734695463-315.646842326612</f>
        <v>6483.8005046280177</v>
      </c>
      <c r="Q38" s="878">
        <v>7271.3841989999901</v>
      </c>
      <c r="R38" s="1009">
        <v>5948.3423773320865</v>
      </c>
      <c r="S38" s="1955">
        <f t="shared" si="6"/>
        <v>0.69449655670780142</v>
      </c>
      <c r="T38" s="1955">
        <f t="shared" si="6"/>
        <v>-0.1083127603792805</v>
      </c>
      <c r="U38" s="1958">
        <f>O38/R38-1</f>
        <v>0.84703181702197217</v>
      </c>
      <c r="V38" s="1795">
        <v>6799.4473469546265</v>
      </c>
      <c r="W38" s="1801">
        <f t="shared" si="0"/>
        <v>-315.64684232660875</v>
      </c>
      <c r="X38" s="1217"/>
      <c r="Y38" s="2079"/>
      <c r="Z38" s="1217"/>
      <c r="AA38" s="1217"/>
      <c r="AB38" s="824"/>
      <c r="AC38" s="1779"/>
    </row>
    <row r="39" spans="2:81" ht="10.5" customHeight="1">
      <c r="B39" s="482" t="s">
        <v>697</v>
      </c>
      <c r="C39" s="1593">
        <f>SUM(C37:C38)</f>
        <v>-60028875468.932457</v>
      </c>
      <c r="D39" s="1593">
        <f t="shared" ref="D39:N39" si="7">SUM(D37:D38)</f>
        <v>-57724143186.857262</v>
      </c>
      <c r="E39" s="1593">
        <f t="shared" si="7"/>
        <v>-60145093789.372345</v>
      </c>
      <c r="F39" s="1593">
        <f t="shared" si="7"/>
        <v>-59081181377.218262</v>
      </c>
      <c r="G39" s="1593">
        <f t="shared" si="7"/>
        <v>-58943669089.458847</v>
      </c>
      <c r="H39" s="1593">
        <f t="shared" si="7"/>
        <v>-63469642425.777618</v>
      </c>
      <c r="I39" s="1593">
        <f t="shared" si="7"/>
        <v>-64667222813.94651</v>
      </c>
      <c r="J39" s="1593">
        <f t="shared" si="7"/>
        <v>-63907257739.899017</v>
      </c>
      <c r="K39" s="1593">
        <f t="shared" si="7"/>
        <v>-65036157249.589516</v>
      </c>
      <c r="L39" s="1593">
        <f t="shared" si="7"/>
        <v>-64523914184.349426</v>
      </c>
      <c r="M39" s="1593">
        <f t="shared" si="7"/>
        <v>-62877517035.935081</v>
      </c>
      <c r="N39" s="1593">
        <f t="shared" si="7"/>
        <v>-60637784027.288597</v>
      </c>
      <c r="O39" s="1374">
        <f>SUM(O37:O38)</f>
        <v>-60637.784027288602</v>
      </c>
      <c r="P39" s="1374">
        <f>SUM(P37:P38)</f>
        <v>-62169.238709514349</v>
      </c>
      <c r="Q39" s="1374">
        <v>-55594.83</v>
      </c>
      <c r="R39" s="1504">
        <v>-56442.493403895918</v>
      </c>
      <c r="S39" s="1959">
        <f t="shared" si="6"/>
        <v>-2.4633640591635086E-2</v>
      </c>
      <c r="T39" s="1959">
        <f t="shared" si="6"/>
        <v>0.11825575704637181</v>
      </c>
      <c r="U39" s="1960">
        <f>O39/R39-1</f>
        <v>7.4328584199349068E-2</v>
      </c>
      <c r="V39" s="1795">
        <v>-61853.591867187737</v>
      </c>
      <c r="W39" s="1801">
        <f t="shared" si="0"/>
        <v>-315.64684232661239</v>
      </c>
      <c r="X39" s="1221"/>
      <c r="Y39" s="2079"/>
      <c r="Z39" s="1221"/>
      <c r="AA39" s="1221"/>
      <c r="AB39" s="824"/>
      <c r="AC39" s="106"/>
      <c r="AD39" s="106"/>
      <c r="AE39" s="106"/>
      <c r="AF39" s="106"/>
      <c r="AG39" s="106"/>
      <c r="AH39" s="106"/>
      <c r="AI39" s="660"/>
      <c r="AJ39" s="660"/>
      <c r="AK39" s="660"/>
      <c r="AL39" s="660"/>
      <c r="AM39" s="660"/>
      <c r="AN39" s="660"/>
      <c r="AO39" s="660"/>
      <c r="AP39" s="660"/>
      <c r="AQ39" s="660"/>
      <c r="AR39" s="660"/>
      <c r="AS39" s="660"/>
      <c r="AT39" s="660"/>
      <c r="AU39" s="660"/>
      <c r="AV39" s="660"/>
      <c r="AW39" s="660"/>
      <c r="AX39" s="660"/>
      <c r="AY39" s="660"/>
      <c r="AZ39" s="660"/>
      <c r="BA39" s="660"/>
      <c r="BB39" s="660"/>
      <c r="BC39" s="660"/>
      <c r="BD39" s="660"/>
      <c r="BE39" s="660"/>
      <c r="BF39" s="660"/>
      <c r="BG39" s="660"/>
      <c r="BH39" s="660"/>
      <c r="BI39" s="660"/>
      <c r="BJ39" s="660"/>
      <c r="BK39" s="660"/>
      <c r="BL39" s="660"/>
      <c r="BM39" s="660"/>
      <c r="BN39" s="660"/>
      <c r="BO39" s="660"/>
      <c r="BP39" s="660"/>
      <c r="BQ39" s="660"/>
      <c r="BR39" s="660"/>
      <c r="BS39" s="660"/>
      <c r="BT39" s="660"/>
      <c r="BU39" s="660"/>
      <c r="BV39" s="660"/>
      <c r="BW39" s="660"/>
      <c r="BX39" s="660"/>
      <c r="BY39" s="660"/>
      <c r="BZ39" s="660"/>
      <c r="CA39" s="660"/>
      <c r="CB39" s="660"/>
      <c r="CC39" s="660">
        <v>9416.927465954117</v>
      </c>
    </row>
    <row r="40" spans="2:81" ht="10.5" customHeight="1">
      <c r="C40" s="55"/>
      <c r="D40" s="829"/>
      <c r="E40" s="565"/>
      <c r="F40" s="47"/>
      <c r="G40" s="47"/>
      <c r="H40" s="47"/>
      <c r="I40" s="47"/>
      <c r="J40" s="47"/>
      <c r="K40" s="47"/>
      <c r="L40" s="47"/>
      <c r="M40" s="47"/>
      <c r="N40" s="47"/>
      <c r="O40" s="47"/>
      <c r="P40" s="47"/>
    </row>
    <row r="41" spans="2:81" s="660" customFormat="1" ht="10.5" hidden="1" customHeight="1" outlineLevel="1">
      <c r="B41" s="846"/>
      <c r="C41" s="106"/>
      <c r="D41" s="106"/>
      <c r="E41" s="565"/>
      <c r="O41" s="106"/>
      <c r="P41" s="106"/>
      <c r="Q41"/>
      <c r="R41"/>
      <c r="S41"/>
      <c r="T41"/>
      <c r="V41" s="1796"/>
      <c r="W41" s="1796"/>
    </row>
    <row r="42" spans="2:81" ht="10.5" hidden="1" customHeight="1" outlineLevel="1">
      <c r="B42" s="168"/>
      <c r="C42" s="33">
        <f>-(P39*10^6+C35-C39)</f>
        <v>0</v>
      </c>
      <c r="D42" s="33">
        <f>-(C39+D35-D39)</f>
        <v>0</v>
      </c>
      <c r="E42" s="33">
        <f>-(D39+E35-E39)</f>
        <v>0</v>
      </c>
      <c r="F42" s="33">
        <f t="shared" ref="F42:N42" si="8">-(E39+F35-F39)</f>
        <v>0</v>
      </c>
      <c r="G42" s="33">
        <f t="shared" si="8"/>
        <v>0</v>
      </c>
      <c r="H42" s="33">
        <f t="shared" si="8"/>
        <v>0</v>
      </c>
      <c r="I42" s="33">
        <f t="shared" si="8"/>
        <v>-7.62939453125E-6</v>
      </c>
      <c r="J42" s="33">
        <f t="shared" si="8"/>
        <v>0</v>
      </c>
      <c r="K42" s="33">
        <f t="shared" si="8"/>
        <v>0</v>
      </c>
      <c r="L42" s="33">
        <f t="shared" si="8"/>
        <v>0</v>
      </c>
      <c r="M42" s="33">
        <f t="shared" si="8"/>
        <v>0</v>
      </c>
      <c r="N42" s="33">
        <f t="shared" si="8"/>
        <v>0</v>
      </c>
      <c r="O42" s="106"/>
      <c r="P42" s="106"/>
      <c r="Q42">
        <v>0</v>
      </c>
    </row>
    <row r="43" spans="2:81" ht="15.75" hidden="1" customHeight="1" outlineLevel="1">
      <c r="B43" s="1000" t="s">
        <v>698</v>
      </c>
      <c r="C43" s="1214">
        <f>+C7/10^6-'P&amp;L conso'!C29</f>
        <v>0</v>
      </c>
      <c r="D43" s="1214">
        <f>+D7/10^6-'P&amp;L conso'!D29</f>
        <v>0</v>
      </c>
      <c r="E43" s="1214">
        <f>+E7/10^6-'P&amp;L conso'!E29</f>
        <v>0</v>
      </c>
      <c r="F43" s="1214">
        <f>+F7/10^6-'P&amp;L conso'!F29</f>
        <v>0</v>
      </c>
      <c r="G43" s="1214">
        <f>+G7/10^6-'P&amp;L conso'!G29</f>
        <v>0</v>
      </c>
      <c r="H43" s="1214">
        <f>+H7/10^6-'P&amp;L conso'!H29</f>
        <v>0</v>
      </c>
      <c r="I43" s="1214">
        <f>+I7/10^6-'P&amp;L conso'!I29</f>
        <v>0</v>
      </c>
      <c r="J43" s="1214">
        <f>+J7/10^6-'P&amp;L conso'!J29</f>
        <v>0</v>
      </c>
      <c r="K43" s="1214">
        <f>+K7/10^6-'P&amp;L conso'!K29</f>
        <v>0</v>
      </c>
      <c r="L43" s="1214">
        <f>+L7/10^6-'P&amp;L conso'!L29</f>
        <v>0</v>
      </c>
      <c r="M43" s="1214">
        <f>+M7/10^6-'P&amp;L conso'!M29</f>
        <v>0</v>
      </c>
      <c r="N43" s="1214">
        <f>+N7/10^6-'P&amp;L conso'!N29</f>
        <v>0</v>
      </c>
      <c r="O43" s="1003">
        <f>O7-'P&amp;L conso'!O29</f>
        <v>0</v>
      </c>
      <c r="P43" s="1003"/>
      <c r="Q43">
        <v>0</v>
      </c>
    </row>
    <row r="44" spans="2:81" hidden="1" outlineLevel="1">
      <c r="B44" s="1000" t="s">
        <v>699</v>
      </c>
      <c r="C44" s="1000"/>
      <c r="D44"/>
      <c r="E44" s="55"/>
      <c r="O44" s="565">
        <f>+O9-'Opex Consolidés'!O36</f>
        <v>4.2553443790893652E-7</v>
      </c>
      <c r="Q44">
        <v>0</v>
      </c>
    </row>
    <row r="45" spans="2:81" hidden="1" outlineLevel="1">
      <c r="B45" s="1001" t="s">
        <v>700</v>
      </c>
      <c r="C45" s="1215">
        <f>+C15/10^6+'Capex Consolidés'!C7</f>
        <v>0</v>
      </c>
      <c r="D45" s="1215">
        <f>+D15/10^6+'Capex Consolidés'!D7</f>
        <v>0</v>
      </c>
      <c r="E45" s="1215">
        <f>+E15/10^6+'Capex Consolidés'!E7</f>
        <v>0</v>
      </c>
      <c r="F45" s="1215">
        <f>+F15/10^6+'Capex Consolidés'!F7</f>
        <v>0</v>
      </c>
      <c r="G45" s="1215">
        <f>+G15/10^6+'Capex Consolidés'!G7</f>
        <v>0</v>
      </c>
      <c r="H45" s="1215">
        <f>+H15/10^6+'Capex Consolidés'!H7</f>
        <v>0</v>
      </c>
      <c r="I45" s="1215">
        <f>+I15/10^6+'Capex Consolidés'!I7</f>
        <v>0</v>
      </c>
      <c r="J45" s="1215">
        <f>+J15/10^6+'Capex Consolidés'!J7</f>
        <v>0</v>
      </c>
      <c r="K45" s="1215">
        <f>+K15/10^6+'Capex Consolidés'!K7</f>
        <v>0</v>
      </c>
      <c r="L45" s="1215">
        <f>+L15/10^6+'Capex Consolidés'!L7</f>
        <v>0</v>
      </c>
      <c r="M45" s="1215">
        <f>+M15/10^6+'Capex Consolidés'!M7</f>
        <v>0</v>
      </c>
      <c r="N45" s="1215">
        <f>+N15/10^6+'Capex Consolidés'!N7</f>
        <v>0</v>
      </c>
      <c r="O45" s="565">
        <f>+O15+'Capex Consolidés'!O7</f>
        <v>0</v>
      </c>
      <c r="Q45">
        <v>0</v>
      </c>
    </row>
    <row r="46" spans="2:81" hidden="1" outlineLevel="1">
      <c r="B46" s="1001" t="s">
        <v>701</v>
      </c>
      <c r="C46" s="47">
        <f>C22-'Réalisé de trésorerie'!G35*10^6</f>
        <v>0</v>
      </c>
      <c r="D46" s="47">
        <f>D22-'Réalisé de trésorerie'!H35*10^6</f>
        <v>0</v>
      </c>
      <c r="E46" s="47">
        <f>E22-'Réalisé de trésorerie'!I35*10^6</f>
        <v>0</v>
      </c>
      <c r="F46" s="47">
        <f>F22-'Réalisé de trésorerie'!J35*10^6</f>
        <v>0</v>
      </c>
      <c r="G46" s="47">
        <f>G22-'Réalisé de trésorerie'!K35*10^6</f>
        <v>0</v>
      </c>
      <c r="H46" s="47">
        <f>H22-'Réalisé de trésorerie'!L35*10^6</f>
        <v>0</v>
      </c>
      <c r="I46" s="47">
        <f>I22-'Réalisé de trésorerie'!M35*10^6</f>
        <v>0</v>
      </c>
      <c r="J46" s="47">
        <f>J22-'Réalisé de trésorerie'!N35*10^6</f>
        <v>0</v>
      </c>
      <c r="K46" s="47">
        <f>K22-'Réalisé de trésorerie'!O35*10^6</f>
        <v>0</v>
      </c>
      <c r="L46" s="47">
        <f>L22-'Réalisé de trésorerie'!P35*10^6</f>
        <v>0</v>
      </c>
      <c r="M46" s="47">
        <f>M22-'Réalisé de trésorerie'!Q35*10^6</f>
        <v>0</v>
      </c>
      <c r="N46" s="47">
        <f>N22-'Réalisé de trésorerie'!R35*10^6</f>
        <v>0</v>
      </c>
      <c r="O46" s="742"/>
      <c r="P46" s="742"/>
      <c r="Q46">
        <v>0</v>
      </c>
    </row>
    <row r="47" spans="2:81" hidden="1" outlineLevel="1">
      <c r="B47" s="1001" t="s">
        <v>702</v>
      </c>
      <c r="C47" s="1215">
        <f>C24/10^6+'Réalisé de trésorerie'!G48</f>
        <v>0</v>
      </c>
      <c r="D47" s="1215">
        <f>D24/10^6+'Réalisé de trésorerie'!H48</f>
        <v>0</v>
      </c>
      <c r="E47" s="1215">
        <f>E24/10^6+'Réalisé de trésorerie'!I48</f>
        <v>0</v>
      </c>
      <c r="F47" s="1215">
        <f>F24/10^6+'Réalisé de trésorerie'!J48</f>
        <v>0</v>
      </c>
      <c r="G47" s="1215">
        <f>G24/10^6+'Réalisé de trésorerie'!K48</f>
        <v>0</v>
      </c>
      <c r="H47" s="1215">
        <f>H24/10^6+'Réalisé de trésorerie'!L48</f>
        <v>0</v>
      </c>
      <c r="I47" s="1215">
        <f>I24/10^6+'Réalisé de trésorerie'!M48</f>
        <v>0</v>
      </c>
      <c r="J47" s="1215">
        <f>J24/10^6+'Réalisé de trésorerie'!N48</f>
        <v>0</v>
      </c>
      <c r="K47" s="1215">
        <f>K24/10^6+'Réalisé de trésorerie'!O48</f>
        <v>0</v>
      </c>
      <c r="L47" s="1215">
        <f>L24/10^6+'Réalisé de trésorerie'!P48</f>
        <v>0</v>
      </c>
      <c r="M47" s="1215">
        <f>M24/10^6+'Réalisé de trésorerie'!Q48</f>
        <v>0</v>
      </c>
      <c r="N47" s="1215">
        <f>N24/10^6+'Réalisé de trésorerie'!R48</f>
        <v>0</v>
      </c>
      <c r="O47" s="742">
        <f>O24+'Réalisé de trésorerie'!F48</f>
        <v>0</v>
      </c>
      <c r="P47" s="742"/>
      <c r="Q47">
        <v>0</v>
      </c>
    </row>
    <row r="48" spans="2:81" hidden="1" outlineLevel="1">
      <c r="B48" s="1002" t="s">
        <v>703</v>
      </c>
      <c r="C48" s="1215">
        <f>+C37/10^6+'Réalisé de trésorerie'!G77</f>
        <v>0</v>
      </c>
      <c r="D48" s="1215">
        <f>+D37/10^6+'Réalisé de trésorerie'!H77</f>
        <v>0</v>
      </c>
      <c r="E48" s="1215">
        <f>+E37/10^6+'Réalisé de trésorerie'!I77</f>
        <v>0</v>
      </c>
      <c r="F48" s="1215">
        <f>+F37/10^6+'Réalisé de trésorerie'!J77</f>
        <v>0</v>
      </c>
      <c r="G48" s="1215">
        <f>+G37/10^6+'Réalisé de trésorerie'!K77</f>
        <v>0</v>
      </c>
      <c r="H48" s="1215">
        <f>+H37/10^6+'Réalisé de trésorerie'!L77</f>
        <v>0</v>
      </c>
      <c r="I48" s="1215">
        <f>+I37/10^6+'Réalisé de trésorerie'!M77</f>
        <v>0</v>
      </c>
      <c r="J48" s="1215">
        <f>+J37/10^6+'Réalisé de trésorerie'!N77</f>
        <v>0</v>
      </c>
      <c r="K48" s="1215">
        <f>+K37/10^6+'Réalisé de trésorerie'!O77</f>
        <v>0</v>
      </c>
      <c r="L48" s="1215">
        <f>+L37/10^6+'Réalisé de trésorerie'!P77</f>
        <v>0</v>
      </c>
      <c r="M48" s="1215">
        <f>+M37/10^6+'Réalisé de trésorerie'!Q77</f>
        <v>0</v>
      </c>
      <c r="N48" s="1215">
        <f>+N37/10^6+'Réalisé de trésorerie'!R77</f>
        <v>0</v>
      </c>
      <c r="O48" s="742">
        <f>O37+'Réalisé de trésorerie'!R77</f>
        <v>0</v>
      </c>
      <c r="P48" s="742"/>
      <c r="Q48">
        <v>0</v>
      </c>
    </row>
    <row r="49" spans="2:21" ht="12.75" hidden="1" customHeight="1" outlineLevel="1">
      <c r="B49" s="99"/>
      <c r="C49" s="55"/>
      <c r="D49" s="55"/>
      <c r="E49" s="55"/>
    </row>
    <row r="50" spans="2:21" ht="12.75" hidden="1" customHeight="1" outlineLevel="1">
      <c r="B50" s="99"/>
      <c r="C50" s="55"/>
      <c r="D50" s="55"/>
      <c r="E50" s="55"/>
    </row>
    <row r="51" spans="2:21" ht="12.75" hidden="1" customHeight="1" outlineLevel="1">
      <c r="B51" s="99"/>
      <c r="C51" s="55"/>
      <c r="D51" s="55"/>
      <c r="E51" s="55"/>
    </row>
    <row r="52" spans="2:21" hidden="1" outlineLevel="1">
      <c r="B52" s="99"/>
      <c r="C52" s="55">
        <f>-C46</f>
        <v>0</v>
      </c>
      <c r="D52" s="55">
        <f t="shared" ref="D52:N52" si="9">-D46</f>
        <v>0</v>
      </c>
      <c r="E52" s="55">
        <f t="shared" si="9"/>
        <v>0</v>
      </c>
      <c r="F52" s="55">
        <f t="shared" si="9"/>
        <v>0</v>
      </c>
      <c r="G52" s="55">
        <f t="shared" si="9"/>
        <v>0</v>
      </c>
      <c r="H52" s="55">
        <f t="shared" si="9"/>
        <v>0</v>
      </c>
      <c r="I52" s="55">
        <f t="shared" si="9"/>
        <v>0</v>
      </c>
      <c r="J52" s="55">
        <f t="shared" si="9"/>
        <v>0</v>
      </c>
      <c r="K52" s="55">
        <f t="shared" si="9"/>
        <v>0</v>
      </c>
      <c r="L52" s="55">
        <f t="shared" si="9"/>
        <v>0</v>
      </c>
      <c r="M52" s="55">
        <f t="shared" si="9"/>
        <v>0</v>
      </c>
      <c r="N52" s="55">
        <f t="shared" si="9"/>
        <v>0</v>
      </c>
    </row>
    <row r="53" spans="2:21" hidden="1" outlineLevel="1"/>
    <row r="54" spans="2:21" collapsed="1"/>
    <row r="55" spans="2:21">
      <c r="O55" s="1794">
        <f>+O39/O7</f>
        <v>-2.1543423337354772</v>
      </c>
      <c r="P55" s="1794">
        <f t="shared" ref="P55:U55" si="10">+P39/P7</f>
        <v>-2.4054586225337129</v>
      </c>
      <c r="Q55" s="1794">
        <f t="shared" si="10"/>
        <v>-2.0012330765164186</v>
      </c>
      <c r="R55" s="1794">
        <f t="shared" si="10"/>
        <v>-1.8776477808716143</v>
      </c>
      <c r="S55" s="1794">
        <f t="shared" si="10"/>
        <v>-0.27660270234362649</v>
      </c>
      <c r="T55" s="1794">
        <f t="shared" si="10"/>
        <v>-1.6975733312606116</v>
      </c>
      <c r="U55" s="1794">
        <f t="shared" si="10"/>
        <v>-1.1677042723382898</v>
      </c>
    </row>
    <row r="56" spans="2:21">
      <c r="C56" s="1216"/>
      <c r="D56" s="1216"/>
      <c r="E56" s="1216"/>
      <c r="F56" s="1217"/>
      <c r="G56" s="1217"/>
      <c r="H56" s="1217"/>
      <c r="I56" s="1217"/>
      <c r="J56" s="1217"/>
      <c r="K56" s="1217"/>
      <c r="L56" s="1217"/>
      <c r="M56" s="1217"/>
      <c r="N56" s="1217"/>
      <c r="P56" s="1628"/>
    </row>
    <row r="58" spans="2:21">
      <c r="C58" s="1218"/>
    </row>
  </sheetData>
  <mergeCells count="2">
    <mergeCell ref="O4:R4"/>
    <mergeCell ref="S4:U4"/>
  </mergeCells>
  <printOptions horizontalCentered="1"/>
  <pageMargins left="0.15748031496063" right="0.15748031496063" top="0.511811023622047" bottom="0.55118110236220497" header="0.15748031496063" footer="0.196850393700787"/>
  <pageSetup paperSize="9" scale="36" orientation="landscape" horizontalDpi="300" verticalDpi="300" r:id="rId1"/>
  <headerFooter alignWithMargins="0">
    <oddFooter xml:space="preserve">&amp;LMoov Bénin&amp;C&amp;P/&amp;N&amp;RTBG &amp;D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G5:O39"/>
  <sheetViews>
    <sheetView topLeftCell="A20" workbookViewId="0">
      <selection activeCell="M28" sqref="M28"/>
    </sheetView>
  </sheetViews>
  <sheetFormatPr defaultColWidth="11.42578125" defaultRowHeight="12.75"/>
  <sheetData>
    <row r="5" spans="7:15" ht="24" thickBot="1">
      <c r="G5" s="2218"/>
      <c r="H5" s="2218"/>
      <c r="I5" s="1913"/>
      <c r="J5" s="1914"/>
      <c r="K5" s="1914"/>
      <c r="L5" s="1914"/>
      <c r="M5" s="1913"/>
      <c r="N5" s="1913"/>
      <c r="O5" s="1913"/>
    </row>
    <row r="6" spans="7:15" ht="23.25">
      <c r="G6" s="1915"/>
      <c r="H6" s="1915"/>
      <c r="I6" s="1916"/>
      <c r="J6" s="1915"/>
      <c r="K6" s="1915"/>
      <c r="L6" s="1915"/>
      <c r="M6" s="1917"/>
      <c r="N6" s="1917"/>
      <c r="O6" s="1917"/>
    </row>
    <row r="7" spans="7:15" ht="23.25">
      <c r="G7" s="1918"/>
      <c r="H7" s="1918"/>
      <c r="I7" s="1912"/>
      <c r="J7" s="1918"/>
      <c r="K7" s="1918"/>
      <c r="L7" s="1918"/>
      <c r="M7" s="1919"/>
      <c r="N7" s="1919"/>
      <c r="O7" s="1919"/>
    </row>
    <row r="8" spans="7:15" ht="23.25">
      <c r="G8" s="1918"/>
      <c r="H8" s="1918"/>
      <c r="I8" s="1912"/>
      <c r="J8" s="1918"/>
      <c r="K8" s="1918"/>
      <c r="L8" s="1918"/>
      <c r="M8" s="1919"/>
      <c r="N8" s="1919"/>
      <c r="O8" s="1919"/>
    </row>
    <row r="9" spans="7:15" ht="23.25">
      <c r="G9" s="1918"/>
      <c r="H9" s="1920"/>
      <c r="I9" s="1912"/>
      <c r="J9" s="1912"/>
      <c r="K9" s="2211" t="s">
        <v>89</v>
      </c>
      <c r="L9" s="2211"/>
      <c r="M9" s="2211"/>
      <c r="N9" s="2211"/>
      <c r="O9" s="2211"/>
    </row>
    <row r="10" spans="7:15">
      <c r="G10" s="2212" t="s">
        <v>704</v>
      </c>
      <c r="H10" s="2212"/>
      <c r="I10" s="2214"/>
      <c r="J10" s="2212"/>
      <c r="K10" s="1922">
        <v>2023</v>
      </c>
      <c r="L10" s="1922">
        <v>2024</v>
      </c>
      <c r="M10" s="2215" t="s">
        <v>91</v>
      </c>
      <c r="N10" s="1922" t="s">
        <v>705</v>
      </c>
      <c r="O10" s="2215" t="s">
        <v>93</v>
      </c>
    </row>
    <row r="11" spans="7:15" ht="13.5" thickBot="1">
      <c r="G11" s="2213"/>
      <c r="H11" s="2213"/>
      <c r="I11" s="2214"/>
      <c r="J11" s="2212"/>
      <c r="K11" s="1923" t="s">
        <v>514</v>
      </c>
      <c r="L11" s="1923" t="s">
        <v>515</v>
      </c>
      <c r="M11" s="2216"/>
      <c r="N11" s="1923" t="s">
        <v>706</v>
      </c>
      <c r="O11" s="2216"/>
    </row>
    <row r="12" spans="7:15" ht="24" thickBot="1">
      <c r="G12" s="2217" t="s">
        <v>107</v>
      </c>
      <c r="H12" s="2217"/>
      <c r="I12" s="1912"/>
      <c r="J12" s="1912"/>
      <c r="K12" s="1925">
        <v>27780</v>
      </c>
      <c r="L12" s="1925">
        <v>26125</v>
      </c>
      <c r="M12" s="1925">
        <v>28147</v>
      </c>
      <c r="N12" s="1926">
        <v>-0.06</v>
      </c>
      <c r="O12" s="1926">
        <v>7.6999999999999999E-2</v>
      </c>
    </row>
    <row r="13" spans="7:15" ht="23.25">
      <c r="G13" s="1927"/>
      <c r="H13" s="1927"/>
      <c r="I13" s="1912"/>
      <c r="J13" s="1920"/>
      <c r="K13" s="1928"/>
      <c r="L13" s="1928"/>
      <c r="M13" s="1928"/>
      <c r="N13" s="1928"/>
      <c r="O13" s="1928"/>
    </row>
    <row r="14" spans="7:15" ht="56.25">
      <c r="G14" s="1918"/>
      <c r="H14" s="1918" t="s">
        <v>707</v>
      </c>
      <c r="I14" s="1912"/>
      <c r="J14" s="1920"/>
      <c r="K14" s="1919">
        <v>-425</v>
      </c>
      <c r="L14" s="1919">
        <v>391</v>
      </c>
      <c r="M14" s="1919">
        <v>297</v>
      </c>
      <c r="N14" s="1929">
        <v>-1.92</v>
      </c>
      <c r="O14" s="1929">
        <v>-0.24</v>
      </c>
    </row>
    <row r="15" spans="7:15" ht="23.25">
      <c r="G15" s="1918"/>
      <c r="H15" s="1918"/>
      <c r="I15" s="1912"/>
      <c r="J15" s="1920"/>
      <c r="K15" s="1919"/>
      <c r="L15" s="1919"/>
      <c r="M15" s="1919"/>
      <c r="N15" s="1919"/>
      <c r="O15" s="1919"/>
    </row>
    <row r="16" spans="7:15" ht="33.75">
      <c r="G16" s="1918"/>
      <c r="H16" s="1918" t="s">
        <v>708</v>
      </c>
      <c r="I16" s="1912"/>
      <c r="J16" s="1930"/>
      <c r="K16" s="1931">
        <v>-29249</v>
      </c>
      <c r="L16" s="1931">
        <v>-23567</v>
      </c>
      <c r="M16" s="1931">
        <v>-24532</v>
      </c>
      <c r="N16" s="1929">
        <v>-0.19400000000000001</v>
      </c>
      <c r="O16" s="1929">
        <v>4.1000000000000002E-2</v>
      </c>
    </row>
    <row r="17" spans="7:15" ht="23.25">
      <c r="G17" s="1918"/>
      <c r="H17" s="1918"/>
      <c r="I17" s="1912"/>
      <c r="J17" s="1920"/>
      <c r="K17" s="1919"/>
      <c r="L17" s="1919"/>
      <c r="M17" s="1919"/>
      <c r="N17" s="1921"/>
      <c r="O17" s="1919"/>
    </row>
    <row r="18" spans="7:15" ht="45">
      <c r="G18" s="1918"/>
      <c r="H18" s="1918" t="s">
        <v>709</v>
      </c>
      <c r="I18" s="1912"/>
      <c r="J18" s="1930"/>
      <c r="K18" s="1921"/>
      <c r="L18" s="1921"/>
      <c r="M18" s="1921"/>
      <c r="N18" s="1921"/>
      <c r="O18" s="1921"/>
    </row>
    <row r="19" spans="7:15" ht="23.25">
      <c r="G19" s="1918"/>
      <c r="H19" s="1918"/>
      <c r="I19" s="1912"/>
      <c r="J19" s="1930"/>
      <c r="K19" s="1921"/>
      <c r="L19" s="1921"/>
      <c r="M19" s="1921"/>
      <c r="N19" s="1921"/>
      <c r="O19" s="1921"/>
    </row>
    <row r="20" spans="7:15" ht="23.25">
      <c r="G20" s="1918"/>
      <c r="H20" s="1918" t="s">
        <v>110</v>
      </c>
      <c r="I20" s="1912"/>
      <c r="J20" s="1930"/>
      <c r="K20" s="1921"/>
      <c r="L20" s="1921"/>
      <c r="M20" s="1921"/>
      <c r="N20" s="1921"/>
      <c r="O20" s="1921"/>
    </row>
    <row r="21" spans="7:15" ht="23.25">
      <c r="G21" s="1918"/>
      <c r="H21" s="1918"/>
      <c r="I21" s="1912"/>
      <c r="J21" s="1930"/>
      <c r="K21" s="1921"/>
      <c r="L21" s="1921"/>
      <c r="M21" s="1921"/>
      <c r="N21" s="1921"/>
      <c r="O21" s="1921"/>
    </row>
    <row r="22" spans="7:15" ht="23.25">
      <c r="G22" s="1918"/>
      <c r="H22" s="1918" t="s">
        <v>710</v>
      </c>
      <c r="I22" s="1912"/>
      <c r="J22" s="1930"/>
      <c r="K22" s="1931">
        <v>5600</v>
      </c>
      <c r="L22" s="1931">
        <v>-1520</v>
      </c>
      <c r="M22" s="1931">
        <v>-1134</v>
      </c>
      <c r="N22" s="1929">
        <v>-1.2709999999999999</v>
      </c>
      <c r="O22" s="1929">
        <v>-0.254</v>
      </c>
    </row>
    <row r="23" spans="7:15" ht="24" thickBot="1">
      <c r="G23" s="1932"/>
      <c r="H23" s="1932"/>
      <c r="I23" s="1912"/>
      <c r="J23" s="1918"/>
      <c r="K23" s="1932"/>
      <c r="L23" s="1932"/>
      <c r="M23" s="1932"/>
      <c r="N23" s="1932"/>
      <c r="O23" s="1932"/>
    </row>
    <row r="24" spans="7:15" ht="24" thickBot="1">
      <c r="G24" s="2217" t="s">
        <v>711</v>
      </c>
      <c r="H24" s="2217"/>
      <c r="I24" s="1912"/>
      <c r="J24" s="1912"/>
      <c r="K24" s="1925">
        <v>3706</v>
      </c>
      <c r="L24" s="1925">
        <v>1429</v>
      </c>
      <c r="M24" s="1925">
        <v>2778</v>
      </c>
      <c r="N24" s="1926">
        <v>-0.61399999999999999</v>
      </c>
      <c r="O24" s="1926">
        <v>0.94399999999999995</v>
      </c>
    </row>
    <row r="25" spans="7:15" ht="24.75">
      <c r="G25" s="1933"/>
      <c r="H25" s="1933" t="s">
        <v>115</v>
      </c>
      <c r="I25" s="1934"/>
      <c r="J25" s="1935"/>
      <c r="K25" s="1936">
        <v>-1867</v>
      </c>
      <c r="L25" s="1936">
        <v>-2510</v>
      </c>
      <c r="M25" s="1936">
        <v>-2400</v>
      </c>
      <c r="N25" s="1937">
        <v>0.34499999999999997</v>
      </c>
      <c r="O25" s="1937">
        <v>-4.3999999999999997E-2</v>
      </c>
    </row>
    <row r="26" spans="7:15" ht="23.25">
      <c r="G26" s="1918"/>
      <c r="H26" s="1918" t="s">
        <v>712</v>
      </c>
      <c r="I26" s="1912"/>
      <c r="J26" s="1930"/>
      <c r="K26" s="1931">
        <v>-1069</v>
      </c>
      <c r="L26" s="1931">
        <v>-1102</v>
      </c>
      <c r="M26" s="1931">
        <v>-1143</v>
      </c>
      <c r="N26" s="1929">
        <v>3.1E-2</v>
      </c>
      <c r="O26" s="1929">
        <v>3.6999999999999998E-2</v>
      </c>
    </row>
    <row r="27" spans="7:15" ht="24" thickBot="1">
      <c r="G27" s="1932"/>
      <c r="H27" s="1932" t="s">
        <v>713</v>
      </c>
      <c r="I27" s="1912"/>
      <c r="J27" s="1930"/>
      <c r="K27" s="1938"/>
      <c r="L27" s="1939">
        <v>-3500</v>
      </c>
      <c r="M27" s="1938"/>
      <c r="N27" s="1938"/>
      <c r="O27" s="1940">
        <v>-1</v>
      </c>
    </row>
    <row r="28" spans="7:15" ht="45.75" thickBot="1">
      <c r="G28" s="1924"/>
      <c r="H28" s="1924" t="s">
        <v>714</v>
      </c>
      <c r="I28" s="1912"/>
      <c r="J28" s="1912"/>
      <c r="K28" s="1925">
        <v>-2936</v>
      </c>
      <c r="L28" s="1925">
        <v>-7113</v>
      </c>
      <c r="M28" s="1925">
        <v>-3543</v>
      </c>
      <c r="N28" s="1926">
        <v>1.423</v>
      </c>
      <c r="O28" s="1926">
        <v>-0.502</v>
      </c>
    </row>
    <row r="29" spans="7:15" ht="24" thickBot="1">
      <c r="G29" s="1941"/>
      <c r="H29" s="1941"/>
      <c r="I29" s="1912"/>
      <c r="J29" s="1930"/>
      <c r="K29" s="1942"/>
      <c r="L29" s="1942"/>
      <c r="M29" s="1942"/>
      <c r="N29" s="1942"/>
      <c r="O29" s="1942"/>
    </row>
    <row r="30" spans="7:15" ht="34.5" thickBot="1">
      <c r="G30" s="1924"/>
      <c r="H30" s="1924" t="s">
        <v>715</v>
      </c>
      <c r="I30" s="1912"/>
      <c r="J30" s="1912"/>
      <c r="K30" s="1943"/>
      <c r="L30" s="1925">
        <v>-3551</v>
      </c>
      <c r="M30" s="1925">
        <v>-2000</v>
      </c>
      <c r="N30" s="1943"/>
      <c r="O30" s="1926">
        <v>-0.437</v>
      </c>
    </row>
    <row r="31" spans="7:15" ht="24" thickBot="1">
      <c r="G31" s="1941"/>
      <c r="H31" s="1941" t="s">
        <v>716</v>
      </c>
      <c r="I31" s="1912"/>
      <c r="J31" s="1920"/>
      <c r="K31" s="1944">
        <v>-4902</v>
      </c>
      <c r="L31" s="1944">
        <v>3020</v>
      </c>
      <c r="M31" s="1944">
        <v>-2972</v>
      </c>
      <c r="N31" s="1945"/>
      <c r="O31" s="1945"/>
    </row>
    <row r="32" spans="7:15" ht="24" thickBot="1">
      <c r="G32" s="2217" t="s">
        <v>694</v>
      </c>
      <c r="H32" s="2217"/>
      <c r="I32" s="1912"/>
      <c r="J32" s="1912"/>
      <c r="K32" s="1925">
        <v>-4131</v>
      </c>
      <c r="L32" s="1925">
        <v>-6215</v>
      </c>
      <c r="M32" s="1925">
        <v>-5736</v>
      </c>
      <c r="N32" s="1926">
        <v>0.504</v>
      </c>
      <c r="O32" s="1926">
        <v>-7.6999999999999999E-2</v>
      </c>
    </row>
    <row r="33" spans="7:15" ht="23.25">
      <c r="G33" s="1927"/>
      <c r="H33" s="1927"/>
      <c r="I33" s="1912"/>
      <c r="J33" s="1920"/>
      <c r="K33" s="1928"/>
      <c r="L33" s="1928"/>
      <c r="M33" s="1928"/>
      <c r="N33" s="1928"/>
      <c r="O33" s="1928"/>
    </row>
    <row r="34" spans="7:15" ht="23.25">
      <c r="G34" s="1918"/>
      <c r="H34" s="1918"/>
      <c r="I34" s="1912"/>
      <c r="J34" s="1920"/>
      <c r="K34" s="1919"/>
      <c r="L34" s="1919"/>
      <c r="M34" s="1919"/>
      <c r="N34" s="1919"/>
      <c r="O34" s="1919"/>
    </row>
    <row r="35" spans="7:15" ht="23.25">
      <c r="G35" s="1918"/>
      <c r="H35" s="1918" t="s">
        <v>717</v>
      </c>
      <c r="I35" s="1912"/>
      <c r="J35" s="1930"/>
      <c r="K35" s="1931">
        <v>-67394</v>
      </c>
      <c r="L35" s="1931">
        <v>-68653</v>
      </c>
      <c r="M35" s="1931">
        <v>-71125</v>
      </c>
      <c r="N35" s="1929">
        <v>1.9E-2</v>
      </c>
      <c r="O35" s="1929">
        <v>3.5999999999999997E-2</v>
      </c>
    </row>
    <row r="36" spans="7:15" ht="23.25">
      <c r="G36" s="1918"/>
      <c r="H36" s="1918"/>
      <c r="I36" s="1912"/>
      <c r="J36" s="1920"/>
      <c r="K36" s="1919"/>
      <c r="L36" s="1919"/>
      <c r="M36" s="1919"/>
      <c r="N36" s="1919"/>
      <c r="O36" s="1921"/>
    </row>
    <row r="37" spans="7:15" ht="23.25">
      <c r="G37" s="1918"/>
      <c r="H37" s="1918" t="s">
        <v>718</v>
      </c>
      <c r="I37" s="1912"/>
      <c r="J37" s="1930"/>
      <c r="K37" s="1931">
        <v>11355</v>
      </c>
      <c r="L37" s="1931">
        <v>6799</v>
      </c>
      <c r="M37" s="1931">
        <v>8543</v>
      </c>
      <c r="N37" s="1929">
        <v>-0.40100000000000002</v>
      </c>
      <c r="O37" s="1929">
        <v>0.25600000000000001</v>
      </c>
    </row>
    <row r="38" spans="7:15" ht="24" thickBot="1">
      <c r="G38" s="1946"/>
      <c r="H38" s="1946"/>
      <c r="I38" s="1912"/>
      <c r="J38" s="1920"/>
      <c r="K38" s="1923"/>
      <c r="L38" s="1923"/>
      <c r="M38" s="1923"/>
      <c r="N38" s="1923"/>
      <c r="O38" s="1923"/>
    </row>
    <row r="39" spans="7:15" ht="24" thickBot="1">
      <c r="G39" s="2217" t="s">
        <v>719</v>
      </c>
      <c r="H39" s="2217"/>
      <c r="I39" s="1912"/>
      <c r="J39" s="1912"/>
      <c r="K39" s="1925">
        <v>-56039</v>
      </c>
      <c r="L39" s="1925">
        <v>-61854</v>
      </c>
      <c r="M39" s="1925">
        <v>-62582</v>
      </c>
      <c r="N39" s="1926">
        <v>0.104</v>
      </c>
      <c r="O39" s="1926">
        <v>1.2E-2</v>
      </c>
    </row>
  </sheetData>
  <mergeCells count="11">
    <mergeCell ref="G12:H12"/>
    <mergeCell ref="G24:H24"/>
    <mergeCell ref="G32:H32"/>
    <mergeCell ref="G39:H39"/>
    <mergeCell ref="G5:H5"/>
    <mergeCell ref="K9:O9"/>
    <mergeCell ref="G10:H11"/>
    <mergeCell ref="I10:I11"/>
    <mergeCell ref="J10:J11"/>
    <mergeCell ref="M10:M11"/>
    <mergeCell ref="O10:O1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79998168889431442"/>
    <pageSetUpPr fitToPage="1"/>
  </sheetPr>
  <dimension ref="A1:U147"/>
  <sheetViews>
    <sheetView showGridLines="0" zoomScale="84" zoomScaleNormal="84" workbookViewId="0">
      <pane xSplit="3" ySplit="4" topLeftCell="K23" activePane="bottomRight" state="frozen"/>
      <selection pane="bottomRight" activeCell="O32" sqref="O32"/>
      <selection pane="bottomLeft" activeCell="U32" sqref="U32"/>
      <selection pane="topRight" activeCell="U32" sqref="U32"/>
    </sheetView>
  </sheetViews>
  <sheetFormatPr defaultColWidth="11.42578125" defaultRowHeight="12.75" outlineLevelRow="1"/>
  <cols>
    <col min="1" max="1" width="1.5703125" style="834" customWidth="1"/>
    <col min="2" max="2" width="5" style="834" customWidth="1"/>
    <col min="3" max="3" width="58.85546875" style="834" customWidth="1"/>
    <col min="4" max="4" width="19.42578125" style="834" hidden="1" customWidth="1"/>
    <col min="5" max="5" width="19.42578125" style="834" customWidth="1"/>
    <col min="6" max="6" width="18" style="834" customWidth="1"/>
    <col min="7" max="7" width="18.5703125" style="992" customWidth="1"/>
    <col min="8" max="8" width="17.140625" style="992" customWidth="1"/>
    <col min="9" max="9" width="19.5703125" style="992" customWidth="1"/>
    <col min="10" max="10" width="15.5703125" style="834" customWidth="1"/>
    <col min="11" max="11" width="13.85546875" style="834" customWidth="1"/>
    <col min="12" max="12" width="13.28515625" style="834" customWidth="1"/>
    <col min="13" max="14" width="13.140625" style="834" customWidth="1"/>
    <col min="15" max="18" width="13.42578125" style="834" customWidth="1"/>
    <col min="19" max="19" width="9.42578125" style="834" customWidth="1"/>
    <col min="20" max="20" width="11.42578125" style="834"/>
    <col min="21" max="21" width="13" style="834" bestFit="1" customWidth="1"/>
    <col min="22" max="16384" width="11.42578125" style="834"/>
  </cols>
  <sheetData>
    <row r="1" spans="1:21" s="639" customFormat="1" ht="21">
      <c r="B1" s="832"/>
      <c r="C1" s="832"/>
      <c r="D1" s="880"/>
      <c r="E1" s="880"/>
      <c r="F1" s="880">
        <f>F6/106655.086698887</f>
        <v>9.4026211018713626E-2</v>
      </c>
      <c r="G1" s="986"/>
      <c r="H1" s="986">
        <v>300</v>
      </c>
      <c r="I1" s="987"/>
      <c r="J1" s="640"/>
      <c r="K1" s="640"/>
      <c r="L1" s="640"/>
      <c r="M1" s="640"/>
      <c r="N1" s="640"/>
      <c r="O1" s="640"/>
      <c r="P1" s="640"/>
      <c r="Q1" s="640"/>
      <c r="R1" s="640"/>
    </row>
    <row r="2" spans="1:21" s="639" customFormat="1" ht="15" thickBot="1">
      <c r="G2" s="988"/>
      <c r="H2" s="989"/>
      <c r="I2" s="987"/>
      <c r="J2" s="640"/>
      <c r="K2" s="640"/>
      <c r="L2" s="640"/>
      <c r="M2" s="640"/>
      <c r="N2" s="640"/>
      <c r="O2" s="640"/>
      <c r="P2" s="640"/>
      <c r="Q2" s="640"/>
      <c r="R2" s="640"/>
    </row>
    <row r="3" spans="1:21" s="641" customFormat="1" ht="21.75" customHeight="1">
      <c r="B3" s="2368" t="s">
        <v>720</v>
      </c>
      <c r="C3" s="2229"/>
      <c r="D3" s="2369"/>
      <c r="E3" s="2369" t="s">
        <v>721</v>
      </c>
      <c r="F3" s="2369" t="s">
        <v>722</v>
      </c>
      <c r="G3" s="2219" t="s">
        <v>723</v>
      </c>
      <c r="H3" s="2220"/>
      <c r="I3" s="2220"/>
      <c r="J3" s="2220"/>
      <c r="K3" s="2220"/>
      <c r="L3" s="2220"/>
      <c r="M3" s="2220"/>
      <c r="N3" s="2220"/>
      <c r="O3" s="2220"/>
      <c r="P3" s="2220"/>
      <c r="Q3" s="2220"/>
      <c r="R3" s="2221"/>
    </row>
    <row r="4" spans="1:21" s="641" customFormat="1" ht="21.75" customHeight="1" thickBot="1">
      <c r="B4" s="2230"/>
      <c r="C4" s="2231"/>
      <c r="D4" s="2222"/>
      <c r="E4" s="2222"/>
      <c r="F4" s="2222"/>
      <c r="G4" s="1232" t="s">
        <v>128</v>
      </c>
      <c r="H4" s="1232" t="s">
        <v>724</v>
      </c>
      <c r="I4" s="1232" t="s">
        <v>130</v>
      </c>
      <c r="J4" s="1232" t="s">
        <v>131</v>
      </c>
      <c r="K4" s="1232" t="s">
        <v>71</v>
      </c>
      <c r="L4" s="1232" t="s">
        <v>72</v>
      </c>
      <c r="M4" s="1232" t="s">
        <v>132</v>
      </c>
      <c r="N4" s="1232" t="s">
        <v>311</v>
      </c>
      <c r="O4" s="1232" t="s">
        <v>166</v>
      </c>
      <c r="P4" s="1232" t="s">
        <v>167</v>
      </c>
      <c r="Q4" s="1232" t="s">
        <v>168</v>
      </c>
      <c r="R4" s="1232" t="s">
        <v>725</v>
      </c>
    </row>
    <row r="5" spans="1:21" s="883" customFormat="1" ht="9.75" customHeight="1">
      <c r="A5" s="2370" t="s">
        <v>726</v>
      </c>
      <c r="B5" s="2127"/>
      <c r="C5" s="2128"/>
      <c r="D5" s="2371"/>
      <c r="E5" s="2371"/>
      <c r="F5" s="2371"/>
      <c r="G5" s="2372"/>
      <c r="H5" s="2372"/>
      <c r="I5" s="2372"/>
      <c r="J5" s="2371"/>
      <c r="K5" s="2371"/>
      <c r="L5" s="2371"/>
      <c r="M5" s="2371"/>
      <c r="N5" s="2371"/>
      <c r="O5" s="2371"/>
      <c r="P5" s="2371"/>
      <c r="Q5" s="2371"/>
      <c r="R5" s="2371"/>
      <c r="S5" s="2129"/>
      <c r="T5" s="2129"/>
      <c r="U5" s="2129">
        <v>1.21316908598601E-2</v>
      </c>
    </row>
    <row r="6" spans="1:21" s="748" customFormat="1" ht="14.25">
      <c r="A6" s="2225"/>
      <c r="B6" s="1233" t="s">
        <v>727</v>
      </c>
      <c r="C6" s="1234" t="s">
        <v>728</v>
      </c>
      <c r="D6" s="1235"/>
      <c r="E6" s="1235">
        <v>11655.840026125001</v>
      </c>
      <c r="F6" s="1235">
        <f>SUM(G6:R6)</f>
        <v>10028.373688168746</v>
      </c>
      <c r="G6" s="1614">
        <f>Feuil3!E4+Feuil3!E5+Feuil3!E7+Feuil3!E9</f>
        <v>830.19245918024239</v>
      </c>
      <c r="H6" s="1614">
        <f>Feuil3!F4+Feuil3!F5+Feuil3!F7+Feuil3!F9</f>
        <v>806.26377426840986</v>
      </c>
      <c r="I6" s="1614">
        <f>Feuil3!G4+Feuil3!G5+Feuil3!G7+Feuil3!G9</f>
        <v>853.25769905975562</v>
      </c>
      <c r="J6" s="1614">
        <f>Feuil3!H4+Feuil3!H5+Feuil3!H7+Feuil3!H9</f>
        <v>858.11254216664338</v>
      </c>
      <c r="K6" s="1614">
        <f>Feuil3!I4+Feuil3!I5+Feuil3!I7+Feuil3!I9</f>
        <v>867.73758150865899</v>
      </c>
      <c r="L6" s="1614">
        <f>Feuil3!J4+Feuil3!J5+Feuil3!J7+Feuil3!J9</f>
        <v>877.7479847898112</v>
      </c>
      <c r="M6" s="1614">
        <f>Feuil3!K4+Feuil3!K5+Feuil3!K7+Feuil3!K9</f>
        <v>891.4020728550156</v>
      </c>
      <c r="N6" s="1614">
        <f>Feuil3!L4+Feuil3!L5+Feuil3!L7+Feuil3!L9</f>
        <v>899.69633407175286</v>
      </c>
      <c r="O6" s="1614">
        <f>Feuil3!M4+Feuil3!M5+Feuil3!M7+Feuil3!M9</f>
        <v>890.69386132826594</v>
      </c>
      <c r="P6" s="1614">
        <f>Feuil3!N4+Feuil3!N5+Feuil3!N7+Feuil3!N9</f>
        <v>923.07122826890532</v>
      </c>
      <c r="Q6" s="1614">
        <f>Feuil3!O4+Feuil3!O5+Feuil3!O7+Feuil3!O9</f>
        <v>917.99676449652929</v>
      </c>
      <c r="R6" s="1614">
        <f>Feuil3!P4</f>
        <v>412.20138617475544</v>
      </c>
      <c r="U6" s="748">
        <v>0.13479656512663496</v>
      </c>
    </row>
    <row r="7" spans="1:21" s="748" customFormat="1" ht="14.25">
      <c r="A7" s="2225"/>
      <c r="B7" s="1233" t="s">
        <v>727</v>
      </c>
      <c r="C7" s="1234" t="s">
        <v>729</v>
      </c>
      <c r="D7" s="1235"/>
      <c r="E7" s="1235">
        <v>769.52623599999993</v>
      </c>
      <c r="F7" s="1235">
        <f t="shared" ref="F7:F11" si="0">SUM(G7:R7)</f>
        <v>284.58544291078874</v>
      </c>
      <c r="G7" s="1614">
        <f>Feuil3!E6</f>
        <v>53.931974612851953</v>
      </c>
      <c r="H7" s="1614">
        <f>Feuil3!F6</f>
        <v>40.069590534095397</v>
      </c>
      <c r="I7" s="1614">
        <v>28.034684901102484</v>
      </c>
      <c r="J7" s="1614">
        <f>Feuil3!H6</f>
        <v>27.532521825250111</v>
      </c>
      <c r="K7" s="1614">
        <f>Feuil3!I6</f>
        <v>14.645335215179195</v>
      </c>
      <c r="L7" s="1614">
        <f>Feuil3!J6</f>
        <v>25.243927485562068</v>
      </c>
      <c r="M7" s="1614">
        <f>Feuil3!K6</f>
        <v>26.962930624644418</v>
      </c>
      <c r="N7" s="1614">
        <f>Feuil3!L6</f>
        <v>10.705737868771353</v>
      </c>
      <c r="O7" s="1614">
        <f>Feuil3!M6</f>
        <v>7.8569422131407372</v>
      </c>
      <c r="P7" s="1614">
        <f>Feuil3!N6</f>
        <v>11.004532696576439</v>
      </c>
      <c r="Q7" s="1614">
        <f>Feuil3!O6</f>
        <v>11.163498657720787</v>
      </c>
      <c r="R7" s="1614">
        <f>Feuil3!P6</f>
        <v>27.433766275893809</v>
      </c>
      <c r="U7" s="748">
        <v>1.4977396124986626</v>
      </c>
    </row>
    <row r="8" spans="1:21" s="748" customFormat="1" ht="14.25">
      <c r="A8" s="2225"/>
      <c r="B8" s="1233" t="s">
        <v>727</v>
      </c>
      <c r="C8" s="1234" t="s">
        <v>730</v>
      </c>
      <c r="D8" s="1235"/>
      <c r="E8" s="1235">
        <v>906.29886287500005</v>
      </c>
      <c r="F8" s="1235">
        <f t="shared" si="0"/>
        <v>0</v>
      </c>
      <c r="G8" s="1614"/>
      <c r="H8" s="1614"/>
      <c r="I8" s="1614"/>
      <c r="J8" s="1614"/>
      <c r="K8" s="1614"/>
      <c r="L8" s="1614"/>
      <c r="M8" s="1614"/>
      <c r="N8" s="1614"/>
      <c r="O8" s="1614"/>
      <c r="P8" s="1614"/>
      <c r="Q8" s="1614"/>
      <c r="R8" s="1614"/>
      <c r="U8" s="748">
        <v>16.6415512499998</v>
      </c>
    </row>
    <row r="9" spans="1:21" s="748" customFormat="1" ht="14.25">
      <c r="A9" s="2225"/>
      <c r="B9" s="1233" t="s">
        <v>727</v>
      </c>
      <c r="C9" s="1234" t="s">
        <v>731</v>
      </c>
      <c r="D9" s="1235"/>
      <c r="E9" s="1235">
        <v>116194.80751124407</v>
      </c>
      <c r="F9" s="1235">
        <f t="shared" si="0"/>
        <v>89935.502485475445</v>
      </c>
      <c r="G9" s="1614">
        <f>(((Feuil3!E8+Feuil3!E10))+1200)+300</f>
        <v>7197.0548464322883</v>
      </c>
      <c r="H9" s="1614">
        <f>(((Feuil3!F8+Feuil3!F10))+1200)+300</f>
        <v>7209.3406755157494</v>
      </c>
      <c r="I9" s="1614">
        <f>(((Feuil3!G8+Feuil3!G10))+1200)+300</f>
        <v>7241.1355367939941</v>
      </c>
      <c r="J9" s="1614">
        <f>(((Feuil3!H8+Feuil3!H10))+1200)+300</f>
        <v>7276.6421899794923</v>
      </c>
      <c r="K9" s="1614">
        <f>(((Feuil3!I8+Feuil3!I10))+1200)+300</f>
        <v>7298.487570471385</v>
      </c>
      <c r="L9" s="1614">
        <f>(((Feuil3!J8+Feuil3!J10))+1200)+300</f>
        <v>7296.916867668001</v>
      </c>
      <c r="M9" s="1614">
        <f>(((Feuil3!K8+Feuil3!K10))+1200)+300</f>
        <v>7359.1087670159259</v>
      </c>
      <c r="N9" s="1614">
        <f>(((Feuil3!L8+Feuil3!L10))+1200)+300</f>
        <v>7349.2198536952774</v>
      </c>
      <c r="O9" s="1614">
        <f>(((Feuil3!M8+Feuil3!M10))+1200)+300</f>
        <v>7325.4075847048771</v>
      </c>
      <c r="P9" s="1614">
        <f>(((Feuil3!N8+Feuil3!N10))+1200)+300</f>
        <v>7370.5971617308596</v>
      </c>
      <c r="Q9" s="1614">
        <f>(((Feuil3!O8+Feuil3!O10))+1200)+300</f>
        <v>7327.6528391446964</v>
      </c>
      <c r="R9" s="1614">
        <f>(((Feuil3!P8+Feuil3!P10))+1200)+300+2054.5125+184.906124999999+16.6415512499998+1.49773961249866+0.134796565126635+0.0121316908598601+0.00109185217934282+0.0000982666942945798+0.0000088440037870896</f>
        <v>9683.9385923229202</v>
      </c>
      <c r="T9" s="748">
        <v>2054.5125000000007</v>
      </c>
      <c r="U9" s="748">
        <v>184.90612499999901</v>
      </c>
    </row>
    <row r="10" spans="1:21" s="748" customFormat="1" ht="7.5" customHeight="1" thickBot="1">
      <c r="A10" s="2225"/>
      <c r="B10" s="1236"/>
      <c r="C10" s="1237"/>
      <c r="D10" s="1234"/>
      <c r="E10" s="1234"/>
      <c r="F10" s="1235">
        <f t="shared" si="0"/>
        <v>0</v>
      </c>
      <c r="G10" s="1614"/>
      <c r="H10" s="1614"/>
      <c r="I10" s="1614"/>
      <c r="J10" s="1614"/>
      <c r="K10" s="1614"/>
      <c r="L10" s="1614"/>
      <c r="M10" s="1614"/>
      <c r="N10" s="1614"/>
      <c r="O10" s="1614"/>
      <c r="P10" s="1614"/>
      <c r="Q10" s="1614"/>
      <c r="R10" s="1614"/>
      <c r="U10" s="748">
        <v>1.0918521793428226E-3</v>
      </c>
    </row>
    <row r="11" spans="1:21" s="748" customFormat="1" ht="14.25">
      <c r="A11" s="2225"/>
      <c r="B11" s="2373" t="s">
        <v>732</v>
      </c>
      <c r="C11" s="2374"/>
      <c r="D11" s="2375"/>
      <c r="E11" s="2375">
        <v>129526.47263624407</v>
      </c>
      <c r="F11" s="2375">
        <f t="shared" si="0"/>
        <v>100248.461616555</v>
      </c>
      <c r="G11" s="2376">
        <f>SUM(G6:G10)</f>
        <v>8081.1792802253822</v>
      </c>
      <c r="H11" s="2376">
        <f t="shared" ref="H11:R11" si="1">SUM(H6:H10)</f>
        <v>8055.6740403182548</v>
      </c>
      <c r="I11" s="2376">
        <f t="shared" si="1"/>
        <v>8122.4279207548525</v>
      </c>
      <c r="J11" s="2376">
        <f t="shared" si="1"/>
        <v>8162.2872539713862</v>
      </c>
      <c r="K11" s="2376">
        <f t="shared" si="1"/>
        <v>8180.8704871952232</v>
      </c>
      <c r="L11" s="2376">
        <f t="shared" si="1"/>
        <v>8199.9087799433746</v>
      </c>
      <c r="M11" s="2376">
        <f t="shared" si="1"/>
        <v>8277.473770495586</v>
      </c>
      <c r="N11" s="2376">
        <f t="shared" si="1"/>
        <v>8259.6219256358017</v>
      </c>
      <c r="O11" s="2376">
        <f t="shared" si="1"/>
        <v>8223.958388246283</v>
      </c>
      <c r="P11" s="2376">
        <f t="shared" si="1"/>
        <v>8304.6729226963416</v>
      </c>
      <c r="Q11" s="2376">
        <f t="shared" si="1"/>
        <v>8256.8131022989473</v>
      </c>
      <c r="R11" s="2376">
        <f t="shared" si="1"/>
        <v>10123.57374477357</v>
      </c>
      <c r="U11" s="748">
        <v>9.8266694294579793E-5</v>
      </c>
    </row>
    <row r="12" spans="1:21" s="748" customFormat="1" ht="15.95" customHeight="1" thickBot="1">
      <c r="A12" s="2225"/>
      <c r="B12" s="2130"/>
      <c r="C12" s="1240" t="s">
        <v>733</v>
      </c>
      <c r="D12" s="1241"/>
      <c r="E12" s="1613">
        <v>129526.47263624407</v>
      </c>
      <c r="F12" s="1242">
        <f>+F11</f>
        <v>100248.461616555</v>
      </c>
      <c r="G12" s="1613">
        <f>G11</f>
        <v>8081.1792802253822</v>
      </c>
      <c r="H12" s="1613">
        <f>G12+H11</f>
        <v>16136.853320543636</v>
      </c>
      <c r="I12" s="1613">
        <f t="shared" ref="I12:Q12" si="2">H12+I11</f>
        <v>24259.281241298489</v>
      </c>
      <c r="J12" s="1613">
        <f t="shared" si="2"/>
        <v>32421.568495269876</v>
      </c>
      <c r="K12" s="1613">
        <f t="shared" si="2"/>
        <v>40602.438982465101</v>
      </c>
      <c r="L12" s="1613">
        <f t="shared" si="2"/>
        <v>48802.347762408477</v>
      </c>
      <c r="M12" s="1613">
        <f t="shared" si="2"/>
        <v>57079.821532904061</v>
      </c>
      <c r="N12" s="1613">
        <f t="shared" si="2"/>
        <v>65339.443458539863</v>
      </c>
      <c r="O12" s="1613">
        <f t="shared" si="2"/>
        <v>73563.401846786146</v>
      </c>
      <c r="P12" s="1613">
        <f t="shared" si="2"/>
        <v>81868.074769482482</v>
      </c>
      <c r="Q12" s="1613">
        <f t="shared" si="2"/>
        <v>90124.887871781422</v>
      </c>
      <c r="R12" s="1613">
        <f>Q12+R11</f>
        <v>100248.461616555</v>
      </c>
      <c r="U12" s="748">
        <v>8.8440037870896049E-6</v>
      </c>
    </row>
    <row r="13" spans="1:21" s="749" customFormat="1" ht="7.5" customHeight="1">
      <c r="A13" s="2225"/>
      <c r="B13" s="1243"/>
      <c r="C13" s="1244"/>
      <c r="D13" s="1244"/>
      <c r="E13" s="1244"/>
      <c r="F13" s="1245"/>
      <c r="G13" s="1615"/>
      <c r="H13" s="1616"/>
      <c r="I13" s="1616"/>
      <c r="J13" s="1616"/>
      <c r="K13" s="1616"/>
      <c r="L13" s="1616"/>
      <c r="M13" s="1616"/>
      <c r="N13" s="1615"/>
      <c r="O13" s="1615"/>
      <c r="P13" s="1615"/>
      <c r="Q13" s="1615"/>
      <c r="R13" s="1615"/>
    </row>
    <row r="14" spans="1:21" s="748" customFormat="1" ht="14.25">
      <c r="A14" s="2225"/>
      <c r="B14" s="1246"/>
      <c r="C14" s="1247" t="s">
        <v>734</v>
      </c>
      <c r="D14" s="1235"/>
      <c r="E14" s="1235">
        <v>76718.038637789854</v>
      </c>
      <c r="F14" s="1235">
        <f>SUM(G14:R14)</f>
        <v>87633.478909008481</v>
      </c>
      <c r="G14" s="1616">
        <f>SUM(G15:G21)</f>
        <v>5708.5538721801622</v>
      </c>
      <c r="H14" s="1616">
        <f t="shared" ref="H14:R14" si="3">SUM(H15:H21)</f>
        <v>5706.2584005885201</v>
      </c>
      <c r="I14" s="1616">
        <f t="shared" si="3"/>
        <v>8501.3023798278136</v>
      </c>
      <c r="J14" s="1616">
        <f t="shared" si="3"/>
        <v>7095.8535898173031</v>
      </c>
      <c r="K14" s="1616">
        <f t="shared" si="3"/>
        <v>5747.5260808074472</v>
      </c>
      <c r="L14" s="1616">
        <f t="shared" si="3"/>
        <v>8858.2756571547816</v>
      </c>
      <c r="M14" s="1616">
        <f t="shared" si="3"/>
        <v>9206.2203763044799</v>
      </c>
      <c r="N14" s="1616">
        <f t="shared" si="3"/>
        <v>6404.6137102671</v>
      </c>
      <c r="O14" s="1616">
        <f t="shared" si="3"/>
        <v>7960.4401219020419</v>
      </c>
      <c r="P14" s="1616">
        <f t="shared" si="3"/>
        <v>7408.6683000025478</v>
      </c>
      <c r="Q14" s="1616">
        <f t="shared" si="3"/>
        <v>5904.3609161667828</v>
      </c>
      <c r="R14" s="1616">
        <f t="shared" si="3"/>
        <v>9131.4055039894993</v>
      </c>
    </row>
    <row r="15" spans="1:21" s="748" customFormat="1" ht="14.25">
      <c r="A15" s="2225"/>
      <c r="B15" s="1233" t="s">
        <v>727</v>
      </c>
      <c r="C15" s="1234" t="s">
        <v>735</v>
      </c>
      <c r="D15" s="1235"/>
      <c r="E15" s="1235">
        <v>2278.1957366297374</v>
      </c>
      <c r="F15" s="1235">
        <f t="shared" ref="F15:F32" si="4">SUM(G15:R15)</f>
        <v>0</v>
      </c>
      <c r="G15" s="1614"/>
      <c r="H15" s="1614"/>
      <c r="I15" s="1614"/>
      <c r="J15" s="1614"/>
      <c r="K15" s="1614"/>
      <c r="L15" s="1614"/>
      <c r="M15" s="1614"/>
      <c r="N15" s="1614"/>
      <c r="O15" s="1614"/>
      <c r="P15" s="1614"/>
      <c r="Q15" s="1614"/>
      <c r="R15" s="1614"/>
    </row>
    <row r="16" spans="1:21" s="748" customFormat="1" ht="14.25">
      <c r="A16" s="2225"/>
      <c r="B16" s="1233" t="s">
        <v>727</v>
      </c>
      <c r="C16" s="1234" t="s">
        <v>736</v>
      </c>
      <c r="D16" s="1235"/>
      <c r="E16" s="1235">
        <v>384.80126507288634</v>
      </c>
      <c r="F16" s="1235">
        <f t="shared" si="4"/>
        <v>2000</v>
      </c>
      <c r="G16" s="1614">
        <v>0</v>
      </c>
      <c r="H16" s="1614">
        <v>0</v>
      </c>
      <c r="I16" s="1614">
        <v>500</v>
      </c>
      <c r="J16" s="1614">
        <v>0</v>
      </c>
      <c r="K16" s="1614">
        <v>0</v>
      </c>
      <c r="L16" s="1614">
        <v>500</v>
      </c>
      <c r="M16" s="1614">
        <v>0</v>
      </c>
      <c r="N16" s="1614">
        <v>500</v>
      </c>
      <c r="O16" s="1614">
        <v>0</v>
      </c>
      <c r="P16" s="1614">
        <v>500</v>
      </c>
      <c r="Q16" s="1614">
        <v>0</v>
      </c>
      <c r="R16" s="1614">
        <v>0</v>
      </c>
    </row>
    <row r="17" spans="1:18" s="748" customFormat="1" ht="14.25">
      <c r="A17" s="2225"/>
      <c r="B17" s="1233" t="s">
        <v>727</v>
      </c>
      <c r="C17" s="1234" t="s">
        <v>737</v>
      </c>
      <c r="D17" s="1235"/>
      <c r="E17" s="1235">
        <v>24973.786258329445</v>
      </c>
      <c r="F17" s="1235">
        <f t="shared" si="4"/>
        <v>34244.578079999999</v>
      </c>
      <c r="G17" s="1614">
        <v>1809.03613</v>
      </c>
      <c r="H17" s="1614">
        <v>1809.03613</v>
      </c>
      <c r="I17" s="1614">
        <v>3898.0722599999999</v>
      </c>
      <c r="J17" s="1614">
        <v>2839.03613</v>
      </c>
      <c r="K17" s="1614">
        <v>1839.03613</v>
      </c>
      <c r="L17" s="1614">
        <v>3898.0722599999999</v>
      </c>
      <c r="M17" s="1614">
        <v>2839.03613</v>
      </c>
      <c r="N17" s="1614">
        <v>1839.03613</v>
      </c>
      <c r="O17" s="1614">
        <v>3898.0722599999999</v>
      </c>
      <c r="P17" s="1614">
        <v>2839.03613</v>
      </c>
      <c r="Q17" s="1614">
        <v>1839.03613</v>
      </c>
      <c r="R17" s="1614">
        <v>4898.0722599999999</v>
      </c>
    </row>
    <row r="18" spans="1:18" s="748" customFormat="1" ht="14.25">
      <c r="A18" s="2225"/>
      <c r="B18" s="1233" t="s">
        <v>727</v>
      </c>
      <c r="C18" s="1234" t="s">
        <v>738</v>
      </c>
      <c r="D18" s="1235"/>
      <c r="E18" s="1235">
        <v>19220.337392772395</v>
      </c>
      <c r="F18" s="1235">
        <f t="shared" si="4"/>
        <v>20000</v>
      </c>
      <c r="G18" s="1614">
        <v>1500</v>
      </c>
      <c r="H18" s="1614">
        <v>1500</v>
      </c>
      <c r="I18" s="1614">
        <v>1500</v>
      </c>
      <c r="J18" s="1614">
        <v>1500</v>
      </c>
      <c r="K18" s="1614">
        <v>1500</v>
      </c>
      <c r="L18" s="1614">
        <v>1500</v>
      </c>
      <c r="M18" s="1614">
        <v>3500</v>
      </c>
      <c r="N18" s="1614">
        <v>1500</v>
      </c>
      <c r="O18" s="1614">
        <v>1500</v>
      </c>
      <c r="P18" s="1614">
        <v>1500</v>
      </c>
      <c r="Q18" s="1614">
        <v>1500</v>
      </c>
      <c r="R18" s="1614">
        <v>1500</v>
      </c>
    </row>
    <row r="19" spans="1:18" s="748" customFormat="1" ht="14.25">
      <c r="A19" s="2225"/>
      <c r="B19" s="1233" t="s">
        <v>727</v>
      </c>
      <c r="C19" s="1234" t="s">
        <v>739</v>
      </c>
      <c r="D19" s="1235"/>
      <c r="E19" s="1235">
        <v>8144.4009157653654</v>
      </c>
      <c r="F19" s="1235">
        <f t="shared" si="4"/>
        <v>9022.3615454899482</v>
      </c>
      <c r="G19" s="1614">
        <f>+(G11*0.18)/2</f>
        <v>727.30613522028432</v>
      </c>
      <c r="H19" s="1614">
        <f t="shared" ref="H19:R19" si="5">+(H11*0.18)/2</f>
        <v>725.01066362864287</v>
      </c>
      <c r="I19" s="1614">
        <f t="shared" si="5"/>
        <v>731.01851286793669</v>
      </c>
      <c r="J19" s="1614">
        <f t="shared" si="5"/>
        <v>734.60585285742468</v>
      </c>
      <c r="K19" s="1614">
        <f t="shared" si="5"/>
        <v>736.27834384757011</v>
      </c>
      <c r="L19" s="1614">
        <f t="shared" si="5"/>
        <v>737.99179019490373</v>
      </c>
      <c r="M19" s="1614">
        <f t="shared" si="5"/>
        <v>744.97263934460273</v>
      </c>
      <c r="N19" s="1614">
        <f t="shared" si="5"/>
        <v>743.36597330722213</v>
      </c>
      <c r="O19" s="1614">
        <f t="shared" si="5"/>
        <v>740.15625494216545</v>
      </c>
      <c r="P19" s="1614">
        <f t="shared" si="5"/>
        <v>747.42056304267066</v>
      </c>
      <c r="Q19" s="1614">
        <f t="shared" si="5"/>
        <v>743.11317920690522</v>
      </c>
      <c r="R19" s="1614">
        <f t="shared" si="5"/>
        <v>911.1216370296213</v>
      </c>
    </row>
    <row r="20" spans="1:18" s="748" customFormat="1" ht="14.25">
      <c r="A20" s="2225"/>
      <c r="B20" s="1233" t="s">
        <v>727</v>
      </c>
      <c r="C20" s="1234" t="s">
        <v>740</v>
      </c>
      <c r="D20" s="1235"/>
      <c r="E20" s="1235">
        <v>2446.5550005189502</v>
      </c>
      <c r="F20" s="1235">
        <f t="shared" si="4"/>
        <v>2674.7507455185346</v>
      </c>
      <c r="G20" s="1614">
        <v>222.89589545987783</v>
      </c>
      <c r="H20" s="1614">
        <v>222.89589545987783</v>
      </c>
      <c r="I20" s="1614">
        <v>222.89589545987783</v>
      </c>
      <c r="J20" s="1614">
        <v>222.89589545987783</v>
      </c>
      <c r="K20" s="1614">
        <v>222.89589545987783</v>
      </c>
      <c r="L20" s="1614">
        <v>222.89589545987783</v>
      </c>
      <c r="M20" s="1614">
        <v>222.89589545987783</v>
      </c>
      <c r="N20" s="1614">
        <v>222.89589545987783</v>
      </c>
      <c r="O20" s="1614">
        <v>222.89589545987783</v>
      </c>
      <c r="P20" s="1614">
        <v>222.89589545987783</v>
      </c>
      <c r="Q20" s="1614">
        <v>222.89589545987783</v>
      </c>
      <c r="R20" s="1614">
        <v>222.89589545987783</v>
      </c>
    </row>
    <row r="21" spans="1:18" s="748" customFormat="1" ht="14.25">
      <c r="A21" s="2225"/>
      <c r="B21" s="1233" t="s">
        <v>727</v>
      </c>
      <c r="C21" s="1234" t="s">
        <v>741</v>
      </c>
      <c r="D21" s="1235"/>
      <c r="E21" s="1235">
        <v>15213.007730220099</v>
      </c>
      <c r="F21" s="1235">
        <f t="shared" si="4"/>
        <v>19691.788537999997</v>
      </c>
      <c r="G21" s="1614">
        <v>1449.3157114999999</v>
      </c>
      <c r="H21" s="1614">
        <v>1449.3157114999999</v>
      </c>
      <c r="I21" s="1614">
        <v>1649.3157114999999</v>
      </c>
      <c r="J21" s="1614">
        <v>1799.3157114999999</v>
      </c>
      <c r="K21" s="1614">
        <v>1449.3157114999999</v>
      </c>
      <c r="L21" s="1614">
        <v>1999.3157114999999</v>
      </c>
      <c r="M21" s="1614">
        <v>1899.3157114999999</v>
      </c>
      <c r="N21" s="1614">
        <v>1599.3157114999999</v>
      </c>
      <c r="O21" s="1614">
        <v>1599.3157114999999</v>
      </c>
      <c r="P21" s="1614">
        <v>1599.3157114999999</v>
      </c>
      <c r="Q21" s="1614">
        <v>1599.3157114999999</v>
      </c>
      <c r="R21" s="1614">
        <v>1599.3157114999999</v>
      </c>
    </row>
    <row r="22" spans="1:18" s="748" customFormat="1" ht="8.25" customHeight="1">
      <c r="A22" s="2225"/>
      <c r="B22" s="1236"/>
      <c r="C22" s="1234" t="s">
        <v>742</v>
      </c>
      <c r="D22" s="1235"/>
      <c r="E22" s="1235"/>
      <c r="F22" s="1235">
        <f t="shared" si="4"/>
        <v>0</v>
      </c>
      <c r="G22" s="1614">
        <v>0</v>
      </c>
      <c r="H22" s="1614">
        <v>0</v>
      </c>
      <c r="I22" s="1614">
        <v>0</v>
      </c>
      <c r="J22" s="1614">
        <v>0</v>
      </c>
      <c r="K22" s="1614">
        <v>0</v>
      </c>
      <c r="L22" s="1614">
        <v>0</v>
      </c>
      <c r="M22" s="1614">
        <v>0</v>
      </c>
      <c r="N22" s="1614">
        <v>0</v>
      </c>
      <c r="O22" s="1614">
        <v>0</v>
      </c>
      <c r="P22" s="1614">
        <v>0</v>
      </c>
      <c r="Q22" s="1614">
        <v>0</v>
      </c>
      <c r="R22" s="1614">
        <v>0</v>
      </c>
    </row>
    <row r="23" spans="1:18" s="748" customFormat="1" ht="18" customHeight="1">
      <c r="A23" s="2225"/>
      <c r="B23" s="1246"/>
      <c r="C23" s="1247" t="s">
        <v>743</v>
      </c>
      <c r="D23" s="1235"/>
      <c r="E23" s="1235">
        <v>15511.297939930029</v>
      </c>
      <c r="F23" s="1235">
        <f t="shared" si="4"/>
        <v>7794.5603868574053</v>
      </c>
      <c r="G23" s="1616">
        <f>SUM(G24:G30)</f>
        <v>354.48813293229</v>
      </c>
      <c r="H23" s="1616">
        <f t="shared" ref="H23:Q23" si="6">SUM(H24:H30)</f>
        <v>358.20374065455201</v>
      </c>
      <c r="I23" s="1616">
        <f t="shared" si="6"/>
        <v>753.229925442124</v>
      </c>
      <c r="J23" s="1616">
        <f t="shared" si="6"/>
        <v>250.28741600000001</v>
      </c>
      <c r="K23" s="1616">
        <f t="shared" si="6"/>
        <v>1310.7331766283401</v>
      </c>
      <c r="L23" s="1616">
        <f>SUM(L24:L30)</f>
        <v>3138.24183310738</v>
      </c>
      <c r="M23" s="1616">
        <f t="shared" si="6"/>
        <v>612.05543336000005</v>
      </c>
      <c r="N23" s="1616">
        <f t="shared" si="6"/>
        <v>61.432540987884998</v>
      </c>
      <c r="O23" s="1616">
        <f t="shared" si="6"/>
        <v>894.45564675695005</v>
      </c>
      <c r="P23" s="1616">
        <f t="shared" si="6"/>
        <v>0</v>
      </c>
      <c r="Q23" s="1616">
        <f t="shared" si="6"/>
        <v>61.432540987884998</v>
      </c>
      <c r="R23" s="1616">
        <v>0</v>
      </c>
    </row>
    <row r="24" spans="1:18" s="748" customFormat="1" ht="31.5" customHeight="1">
      <c r="A24" s="2225"/>
      <c r="B24" s="1248" t="s">
        <v>727</v>
      </c>
      <c r="C24" s="1249" t="s">
        <v>744</v>
      </c>
      <c r="D24" s="1235"/>
      <c r="E24" s="1235">
        <v>0</v>
      </c>
      <c r="F24" s="1235">
        <f t="shared" si="4"/>
        <v>0</v>
      </c>
      <c r="G24" s="1614"/>
      <c r="H24" s="1614"/>
      <c r="I24" s="1614"/>
      <c r="J24" s="1614"/>
      <c r="K24" s="1614"/>
      <c r="L24" s="1614"/>
      <c r="M24" s="1614"/>
      <c r="N24" s="1614"/>
      <c r="O24" s="1614"/>
      <c r="P24" s="1614"/>
      <c r="Q24" s="1614"/>
      <c r="R24" s="1614"/>
    </row>
    <row r="25" spans="1:18" s="748" customFormat="1" ht="12.75" customHeight="1">
      <c r="A25" s="2225"/>
      <c r="B25" s="1248" t="s">
        <v>727</v>
      </c>
      <c r="C25" s="1249" t="s">
        <v>745</v>
      </c>
      <c r="D25" s="1235"/>
      <c r="E25" s="1235">
        <v>0</v>
      </c>
      <c r="F25" s="1235">
        <f t="shared" si="4"/>
        <v>0</v>
      </c>
      <c r="G25" s="1614"/>
      <c r="H25" s="1614"/>
      <c r="I25" s="1614"/>
      <c r="J25" s="1614"/>
      <c r="K25" s="1614"/>
      <c r="L25" s="1614"/>
      <c r="M25" s="1614"/>
      <c r="N25" s="1614"/>
      <c r="O25" s="1614"/>
      <c r="P25" s="1614"/>
      <c r="Q25" s="1614"/>
      <c r="R25" s="1614"/>
    </row>
    <row r="26" spans="1:18" s="748" customFormat="1" ht="14.25">
      <c r="A26" s="2225"/>
      <c r="B26" s="1233" t="s">
        <v>727</v>
      </c>
      <c r="C26" s="1234" t="s">
        <v>746</v>
      </c>
      <c r="D26" s="1235"/>
      <c r="E26" s="1235">
        <v>0</v>
      </c>
      <c r="F26" s="1235">
        <f t="shared" si="4"/>
        <v>0</v>
      </c>
      <c r="G26" s="1614"/>
      <c r="H26" s="1614"/>
      <c r="I26" s="1614"/>
      <c r="J26" s="1614"/>
      <c r="K26" s="1614"/>
      <c r="L26" s="1614"/>
      <c r="M26" s="1614"/>
      <c r="N26" s="1614"/>
      <c r="O26" s="1614"/>
      <c r="P26" s="1614"/>
      <c r="Q26" s="1614"/>
      <c r="R26" s="1614"/>
    </row>
    <row r="27" spans="1:18" s="748" customFormat="1" ht="14.25">
      <c r="A27" s="2225"/>
      <c r="B27" s="1233" t="s">
        <v>727</v>
      </c>
      <c r="C27" s="1234" t="s">
        <v>747</v>
      </c>
      <c r="D27" s="1235"/>
      <c r="E27" s="1235">
        <v>0</v>
      </c>
      <c r="F27" s="1235">
        <f t="shared" si="4"/>
        <v>0</v>
      </c>
      <c r="G27" s="1614"/>
      <c r="H27" s="1614"/>
      <c r="I27" s="1614"/>
      <c r="J27" s="1614"/>
      <c r="K27" s="1614"/>
      <c r="L27" s="1614"/>
      <c r="M27" s="1614"/>
      <c r="N27" s="1614"/>
      <c r="O27" s="1614"/>
      <c r="P27" s="1614"/>
      <c r="Q27" s="1614"/>
      <c r="R27" s="1614"/>
    </row>
    <row r="28" spans="1:18" s="748" customFormat="1" ht="14.25">
      <c r="A28" s="2225"/>
      <c r="B28" s="1233" t="s">
        <v>727</v>
      </c>
      <c r="C28" s="1234" t="s">
        <v>748</v>
      </c>
      <c r="D28" s="1235"/>
      <c r="E28" s="1235">
        <v>15511.297939930029</v>
      </c>
      <c r="F28" s="1235">
        <f t="shared" si="4"/>
        <v>0</v>
      </c>
      <c r="G28" s="1614"/>
      <c r="H28" s="1614"/>
      <c r="I28" s="1614"/>
      <c r="J28" s="1614"/>
      <c r="K28" s="1614"/>
      <c r="L28" s="1614"/>
      <c r="M28" s="1614"/>
      <c r="N28" s="1614"/>
      <c r="O28" s="1614"/>
      <c r="P28" s="1614"/>
      <c r="Q28" s="1614"/>
      <c r="R28" s="1614"/>
    </row>
    <row r="29" spans="1:18" s="748" customFormat="1" ht="14.25">
      <c r="A29" s="2225"/>
      <c r="B29" s="1233" t="s">
        <v>727</v>
      </c>
      <c r="C29" s="1234" t="s">
        <v>749</v>
      </c>
      <c r="D29" s="1235"/>
      <c r="E29" s="1235">
        <v>0</v>
      </c>
      <c r="F29" s="1235">
        <f t="shared" si="4"/>
        <v>7794.5603868574053</v>
      </c>
      <c r="G29" s="1614">
        <v>354.48813293229</v>
      </c>
      <c r="H29" s="1614">
        <v>358.20374065455201</v>
      </c>
      <c r="I29" s="1614">
        <v>753.229925442124</v>
      </c>
      <c r="J29" s="1614">
        <v>250.28741600000001</v>
      </c>
      <c r="K29" s="1614">
        <v>1310.7331766283401</v>
      </c>
      <c r="L29" s="1614">
        <v>3138.24183310738</v>
      </c>
      <c r="M29" s="1614">
        <v>612.05543336000005</v>
      </c>
      <c r="N29" s="1614">
        <v>61.432540987884998</v>
      </c>
      <c r="O29" s="1614">
        <v>894.45564675695005</v>
      </c>
      <c r="P29" s="1614">
        <v>0</v>
      </c>
      <c r="Q29" s="1614">
        <v>61.432540987884998</v>
      </c>
      <c r="R29" s="1614">
        <v>0</v>
      </c>
    </row>
    <row r="30" spans="1:18" s="748" customFormat="1" ht="14.25">
      <c r="A30" s="2225"/>
      <c r="B30" s="1233" t="s">
        <v>727</v>
      </c>
      <c r="C30" s="1234" t="s">
        <v>750</v>
      </c>
      <c r="D30" s="1235"/>
      <c r="E30" s="1235">
        <v>0</v>
      </c>
      <c r="F30" s="1235">
        <f t="shared" si="4"/>
        <v>0</v>
      </c>
      <c r="G30" s="1614"/>
      <c r="H30" s="1614"/>
      <c r="I30" s="1614"/>
      <c r="J30" s="1614"/>
      <c r="K30" s="1614"/>
      <c r="L30" s="1614"/>
      <c r="M30" s="1614"/>
      <c r="N30" s="1614"/>
      <c r="O30" s="1614"/>
      <c r="P30" s="1614"/>
      <c r="Q30" s="1614"/>
      <c r="R30" s="1614"/>
    </row>
    <row r="31" spans="1:18" s="748" customFormat="1" ht="7.5" customHeight="1" thickBot="1">
      <c r="A31" s="2225"/>
      <c r="B31" s="1236"/>
      <c r="C31" s="1234"/>
      <c r="D31" s="1235"/>
      <c r="E31" s="1235"/>
      <c r="F31" s="1235">
        <f t="shared" si="4"/>
        <v>0</v>
      </c>
      <c r="G31" s="1614"/>
      <c r="H31" s="1614"/>
      <c r="I31" s="1614"/>
      <c r="J31" s="1614"/>
      <c r="K31" s="1614"/>
      <c r="L31" s="1614"/>
      <c r="M31" s="1614"/>
      <c r="N31" s="1614"/>
      <c r="O31" s="1614"/>
      <c r="P31" s="1614"/>
      <c r="Q31" s="1614"/>
      <c r="R31" s="1614"/>
    </row>
    <row r="32" spans="1:18" s="748" customFormat="1" ht="14.25">
      <c r="A32" s="2225"/>
      <c r="B32" s="2377" t="s">
        <v>751</v>
      </c>
      <c r="C32" s="2378"/>
      <c r="D32" s="2379"/>
      <c r="E32" s="2379">
        <v>92229.336577719878</v>
      </c>
      <c r="F32" s="2379">
        <f t="shared" si="4"/>
        <v>95428.039295865892</v>
      </c>
      <c r="G32" s="2380">
        <f>G14+G23</f>
        <v>6063.042005112452</v>
      </c>
      <c r="H32" s="2380">
        <f t="shared" ref="H32:R32" si="7">H14+H23</f>
        <v>6064.4621412430724</v>
      </c>
      <c r="I32" s="2380">
        <f t="shared" si="7"/>
        <v>9254.5323052699368</v>
      </c>
      <c r="J32" s="2380">
        <f t="shared" si="7"/>
        <v>7346.1410058173033</v>
      </c>
      <c r="K32" s="2380">
        <f>K14+K23</f>
        <v>7058.2592574357877</v>
      </c>
      <c r="L32" s="2380">
        <f t="shared" si="7"/>
        <v>11996.517490262162</v>
      </c>
      <c r="M32" s="2380">
        <f t="shared" si="7"/>
        <v>9818.2758096644793</v>
      </c>
      <c r="N32" s="2380">
        <f t="shared" si="7"/>
        <v>6466.0462512549848</v>
      </c>
      <c r="O32" s="2380">
        <f t="shared" si="7"/>
        <v>8854.8957686589929</v>
      </c>
      <c r="P32" s="2380">
        <f t="shared" si="7"/>
        <v>7408.6683000025478</v>
      </c>
      <c r="Q32" s="2380">
        <f t="shared" si="7"/>
        <v>5965.7934571546675</v>
      </c>
      <c r="R32" s="2380">
        <f t="shared" si="7"/>
        <v>9131.4055039894993</v>
      </c>
    </row>
    <row r="33" spans="1:21" s="748" customFormat="1" ht="15.95" customHeight="1" thickBot="1">
      <c r="A33" s="2225"/>
      <c r="B33" s="2131"/>
      <c r="C33" s="1250" t="s">
        <v>752</v>
      </c>
      <c r="D33" s="1251"/>
      <c r="E33" s="1251"/>
      <c r="F33" s="1252"/>
      <c r="G33" s="1617">
        <f>G32</f>
        <v>6063.042005112452</v>
      </c>
      <c r="H33" s="1617">
        <f>G33+H32</f>
        <v>12127.504146355524</v>
      </c>
      <c r="I33" s="1617">
        <f t="shared" ref="I33:R33" si="8">H33+I32</f>
        <v>21382.036451625463</v>
      </c>
      <c r="J33" s="1617">
        <f t="shared" si="8"/>
        <v>28728.177457442765</v>
      </c>
      <c r="K33" s="1617">
        <f>J33+K32</f>
        <v>35786.436714878553</v>
      </c>
      <c r="L33" s="1617">
        <f t="shared" si="8"/>
        <v>47782.954205140719</v>
      </c>
      <c r="M33" s="1617">
        <f t="shared" si="8"/>
        <v>57601.230014805202</v>
      </c>
      <c r="N33" s="1617">
        <f t="shared" si="8"/>
        <v>64067.276266060187</v>
      </c>
      <c r="O33" s="1617">
        <f t="shared" si="8"/>
        <v>72922.172034719173</v>
      </c>
      <c r="P33" s="1617">
        <f t="shared" si="8"/>
        <v>80330.840334721725</v>
      </c>
      <c r="Q33" s="1617">
        <f t="shared" si="8"/>
        <v>86296.633791876389</v>
      </c>
      <c r="R33" s="1617">
        <f t="shared" si="8"/>
        <v>95428.039295865892</v>
      </c>
    </row>
    <row r="34" spans="1:21" s="883" customFormat="1" ht="6" customHeight="1" thickBot="1">
      <c r="A34" s="2225"/>
      <c r="B34" s="1253"/>
      <c r="C34" s="1253"/>
      <c r="D34" s="1253"/>
      <c r="E34" s="1253"/>
      <c r="F34" s="1253"/>
      <c r="G34" s="1618"/>
      <c r="H34" s="1618"/>
      <c r="I34" s="1618"/>
      <c r="J34" s="1618"/>
      <c r="K34" s="1618"/>
      <c r="L34" s="1618"/>
      <c r="M34" s="1618"/>
      <c r="N34" s="1618"/>
      <c r="O34" s="1618"/>
      <c r="P34" s="1618"/>
      <c r="Q34" s="1618"/>
      <c r="R34" s="1618"/>
      <c r="S34" s="2129"/>
      <c r="T34" s="2129"/>
      <c r="U34" s="2129"/>
    </row>
    <row r="35" spans="1:21" s="748" customFormat="1" ht="14.25">
      <c r="A35" s="2225"/>
      <c r="B35" s="2381" t="s">
        <v>753</v>
      </c>
      <c r="C35" s="2382"/>
      <c r="D35" s="2132"/>
      <c r="E35" s="2132">
        <v>1384.9709085241843</v>
      </c>
      <c r="F35" s="2132">
        <f>+R36</f>
        <v>4820.4223206891174</v>
      </c>
      <c r="G35" s="2133">
        <f>G11-G32</f>
        <v>2018.1372751129302</v>
      </c>
      <c r="H35" s="2133">
        <f t="shared" ref="H35:R35" si="9">H11-H32</f>
        <v>1991.2118990751824</v>
      </c>
      <c r="I35" s="2133">
        <f t="shared" si="9"/>
        <v>-1132.1043845150843</v>
      </c>
      <c r="J35" s="2133">
        <f t="shared" si="9"/>
        <v>816.14624815408297</v>
      </c>
      <c r="K35" s="2133">
        <f t="shared" si="9"/>
        <v>1122.6112297594354</v>
      </c>
      <c r="L35" s="2133">
        <f t="shared" si="9"/>
        <v>-3796.6087103187874</v>
      </c>
      <c r="M35" s="2133">
        <f t="shared" si="9"/>
        <v>-1540.8020391688933</v>
      </c>
      <c r="N35" s="2133">
        <f t="shared" si="9"/>
        <v>1793.575674380817</v>
      </c>
      <c r="O35" s="2133">
        <f t="shared" si="9"/>
        <v>-630.9373804127099</v>
      </c>
      <c r="P35" s="2133">
        <f t="shared" si="9"/>
        <v>896.00462269379386</v>
      </c>
      <c r="Q35" s="2133">
        <f t="shared" si="9"/>
        <v>2291.0196451442798</v>
      </c>
      <c r="R35" s="2133">
        <f t="shared" si="9"/>
        <v>992.1682407840708</v>
      </c>
    </row>
    <row r="36" spans="1:21" s="748" customFormat="1" ht="15.95" customHeight="1" thickBot="1">
      <c r="A36" s="2226"/>
      <c r="B36" s="2134"/>
      <c r="C36" s="1254" t="s">
        <v>754</v>
      </c>
      <c r="D36" s="1255"/>
      <c r="E36" s="1255"/>
      <c r="F36" s="1255"/>
      <c r="G36" s="1619">
        <f>G35</f>
        <v>2018.1372751129302</v>
      </c>
      <c r="H36" s="1619">
        <f>G36+H35</f>
        <v>4009.3491741881126</v>
      </c>
      <c r="I36" s="1619">
        <f t="shared" ref="I36:R36" si="10">H36+I35</f>
        <v>2877.2447896730282</v>
      </c>
      <c r="J36" s="1619">
        <f t="shared" si="10"/>
        <v>3693.3910378271112</v>
      </c>
      <c r="K36" s="1619">
        <f t="shared" si="10"/>
        <v>4816.0022675865466</v>
      </c>
      <c r="L36" s="1619">
        <f t="shared" si="10"/>
        <v>1019.3935572677592</v>
      </c>
      <c r="M36" s="1619">
        <f t="shared" si="10"/>
        <v>-521.40848190113411</v>
      </c>
      <c r="N36" s="1619">
        <f t="shared" si="10"/>
        <v>1272.1671924796829</v>
      </c>
      <c r="O36" s="1619">
        <f t="shared" si="10"/>
        <v>641.22981206697295</v>
      </c>
      <c r="P36" s="1619">
        <f t="shared" si="10"/>
        <v>1537.2344347607668</v>
      </c>
      <c r="Q36" s="1619">
        <f t="shared" si="10"/>
        <v>3828.2540799050466</v>
      </c>
      <c r="R36" s="1619">
        <f t="shared" si="10"/>
        <v>4820.4223206891174</v>
      </c>
      <c r="T36" s="748">
        <v>4820.422321485079</v>
      </c>
      <c r="U36" s="2080">
        <f>+T36-R36</f>
        <v>7.9596156865591183E-7</v>
      </c>
    </row>
    <row r="37" spans="1:21" s="883" customFormat="1" ht="18" customHeight="1" thickBot="1">
      <c r="A37" s="2135"/>
      <c r="B37" s="1253"/>
      <c r="C37" s="1253"/>
      <c r="D37" s="1253"/>
      <c r="E37" s="1253"/>
      <c r="F37" s="1253"/>
      <c r="G37" s="1618"/>
      <c r="H37" s="1618"/>
      <c r="I37" s="1618"/>
      <c r="J37" s="1618"/>
      <c r="K37" s="1618"/>
      <c r="L37" s="1618"/>
      <c r="M37" s="1618"/>
      <c r="N37" s="1618"/>
      <c r="O37" s="1618"/>
      <c r="P37" s="1618"/>
      <c r="Q37" s="1618"/>
      <c r="R37" s="1618"/>
      <c r="S37" s="2129"/>
      <c r="T37" s="2129"/>
      <c r="U37" s="2129"/>
    </row>
    <row r="38" spans="1:21" s="748" customFormat="1" ht="3" customHeight="1">
      <c r="A38" s="2383" t="s">
        <v>755</v>
      </c>
      <c r="B38" s="2384"/>
      <c r="C38" s="2385"/>
      <c r="D38" s="2385"/>
      <c r="E38" s="2385"/>
      <c r="F38" s="2386"/>
      <c r="G38" s="2387"/>
      <c r="H38" s="2387"/>
      <c r="I38" s="2387"/>
      <c r="J38" s="2387"/>
      <c r="K38" s="2387"/>
      <c r="L38" s="2387"/>
      <c r="M38" s="2387"/>
      <c r="N38" s="2387"/>
      <c r="O38" s="2387"/>
      <c r="P38" s="2387"/>
      <c r="Q38" s="2387"/>
      <c r="R38" s="2387"/>
    </row>
    <row r="39" spans="1:21" s="748" customFormat="1" ht="18" customHeight="1" collapsed="1">
      <c r="A39" s="2227"/>
      <c r="B39" s="1256"/>
      <c r="C39" s="1247" t="s">
        <v>756</v>
      </c>
      <c r="D39" s="1235"/>
      <c r="E39" s="1235">
        <v>-3500</v>
      </c>
      <c r="F39" s="1235">
        <v>0</v>
      </c>
      <c r="G39" s="1616">
        <f>SUM(G40:G42)</f>
        <v>0</v>
      </c>
      <c r="H39" s="1616">
        <f t="shared" ref="H39:R39" si="11">SUM(H40:H42)</f>
        <v>0</v>
      </c>
      <c r="I39" s="1616">
        <f t="shared" si="11"/>
        <v>0</v>
      </c>
      <c r="J39" s="1616">
        <f t="shared" si="11"/>
        <v>0</v>
      </c>
      <c r="K39" s="1616">
        <f t="shared" si="11"/>
        <v>0</v>
      </c>
      <c r="L39" s="1616">
        <f t="shared" si="11"/>
        <v>0</v>
      </c>
      <c r="M39" s="1616">
        <f t="shared" si="11"/>
        <v>0</v>
      </c>
      <c r="N39" s="1616">
        <f t="shared" si="11"/>
        <v>0</v>
      </c>
      <c r="O39" s="1616">
        <f t="shared" si="11"/>
        <v>0</v>
      </c>
      <c r="P39" s="1616">
        <f t="shared" si="11"/>
        <v>0</v>
      </c>
      <c r="Q39" s="1616">
        <f t="shared" si="11"/>
        <v>0</v>
      </c>
      <c r="R39" s="1616">
        <f t="shared" si="11"/>
        <v>0</v>
      </c>
    </row>
    <row r="40" spans="1:21" s="748" customFormat="1" ht="14.25">
      <c r="A40" s="2227"/>
      <c r="B40" s="1257" t="s">
        <v>727</v>
      </c>
      <c r="C40" s="1234" t="s">
        <v>757</v>
      </c>
      <c r="D40" s="1235"/>
      <c r="E40" s="1235">
        <v>0</v>
      </c>
      <c r="F40" s="1235">
        <v>0</v>
      </c>
      <c r="G40" s="1614">
        <v>0</v>
      </c>
      <c r="H40" s="1614">
        <v>0</v>
      </c>
      <c r="I40" s="1614"/>
      <c r="J40" s="1614"/>
      <c r="K40" s="1614"/>
      <c r="L40" s="1614"/>
      <c r="M40" s="1614"/>
      <c r="N40" s="1614"/>
      <c r="O40" s="1614"/>
      <c r="P40" s="1614"/>
      <c r="Q40" s="1614"/>
      <c r="R40" s="1614"/>
    </row>
    <row r="41" spans="1:21" s="748" customFormat="1" ht="14.25">
      <c r="A41" s="2227"/>
      <c r="B41" s="1257" t="s">
        <v>727</v>
      </c>
      <c r="C41" s="1234" t="s">
        <v>758</v>
      </c>
      <c r="D41" s="1235"/>
      <c r="E41" s="1235">
        <v>-3500</v>
      </c>
      <c r="F41" s="1235">
        <v>0</v>
      </c>
      <c r="G41" s="1614">
        <v>0</v>
      </c>
      <c r="H41" s="1614">
        <v>0</v>
      </c>
      <c r="I41" s="1614"/>
      <c r="J41" s="1614"/>
      <c r="K41" s="1614"/>
      <c r="L41" s="1614"/>
      <c r="M41" s="1614"/>
      <c r="N41" s="1614"/>
      <c r="O41" s="1614"/>
      <c r="P41" s="1614"/>
      <c r="Q41" s="1614"/>
      <c r="R41" s="1614"/>
    </row>
    <row r="42" spans="1:21" s="748" customFormat="1" ht="15" thickBot="1">
      <c r="A42" s="2227"/>
      <c r="B42" s="1258"/>
      <c r="C42" s="1259"/>
      <c r="D42" s="1238"/>
      <c r="E42" s="1238"/>
      <c r="F42" s="1238"/>
      <c r="G42" s="1620">
        <v>0</v>
      </c>
      <c r="H42" s="1620">
        <v>0</v>
      </c>
      <c r="I42" s="1620">
        <v>0</v>
      </c>
      <c r="J42" s="1620">
        <v>0</v>
      </c>
      <c r="K42" s="1620">
        <v>0</v>
      </c>
      <c r="L42" s="1620">
        <v>0</v>
      </c>
      <c r="M42" s="1620">
        <v>0</v>
      </c>
      <c r="N42" s="1620">
        <v>0</v>
      </c>
      <c r="O42" s="1620">
        <v>0</v>
      </c>
      <c r="P42" s="1620">
        <v>0</v>
      </c>
      <c r="Q42" s="1620">
        <v>0</v>
      </c>
      <c r="R42" s="1620">
        <v>0</v>
      </c>
    </row>
    <row r="43" spans="1:21" s="748" customFormat="1" ht="8.25" customHeight="1" thickBot="1">
      <c r="A43" s="2227"/>
      <c r="B43" s="1253"/>
      <c r="C43" s="1253"/>
      <c r="D43" s="1253"/>
      <c r="E43" s="1253"/>
      <c r="F43" s="1253"/>
      <c r="G43" s="1618"/>
      <c r="H43" s="1618"/>
      <c r="I43" s="1618"/>
      <c r="J43" s="1618"/>
      <c r="K43" s="1618"/>
      <c r="L43" s="1618"/>
      <c r="M43" s="1618"/>
      <c r="N43" s="1618"/>
      <c r="O43" s="1618"/>
      <c r="P43" s="1618"/>
      <c r="Q43" s="1618"/>
      <c r="R43" s="1618"/>
    </row>
    <row r="44" spans="1:21" s="748" customFormat="1" ht="14.25">
      <c r="A44" s="2227"/>
      <c r="B44" s="2381" t="s">
        <v>759</v>
      </c>
      <c r="C44" s="2382"/>
      <c r="D44" s="2132"/>
      <c r="E44" s="2132">
        <v>-3500</v>
      </c>
      <c r="F44" s="2132">
        <v>0</v>
      </c>
      <c r="G44" s="2388">
        <f t="shared" ref="G44:R44" si="12">+G39</f>
        <v>0</v>
      </c>
      <c r="H44" s="2388">
        <f t="shared" si="12"/>
        <v>0</v>
      </c>
      <c r="I44" s="2388">
        <f t="shared" si="12"/>
        <v>0</v>
      </c>
      <c r="J44" s="2388">
        <f t="shared" si="12"/>
        <v>0</v>
      </c>
      <c r="K44" s="2388">
        <f t="shared" si="12"/>
        <v>0</v>
      </c>
      <c r="L44" s="2388">
        <f t="shared" si="12"/>
        <v>0</v>
      </c>
      <c r="M44" s="2388">
        <f t="shared" si="12"/>
        <v>0</v>
      </c>
      <c r="N44" s="2388">
        <f t="shared" si="12"/>
        <v>0</v>
      </c>
      <c r="O44" s="2388">
        <f t="shared" si="12"/>
        <v>0</v>
      </c>
      <c r="P44" s="2388">
        <f t="shared" si="12"/>
        <v>0</v>
      </c>
      <c r="Q44" s="2388">
        <f t="shared" si="12"/>
        <v>0</v>
      </c>
      <c r="R44" s="2388">
        <f t="shared" si="12"/>
        <v>0</v>
      </c>
    </row>
    <row r="45" spans="1:21" s="748" customFormat="1" ht="15.95" customHeight="1" thickBot="1">
      <c r="A45" s="2228"/>
      <c r="B45" s="2134"/>
      <c r="C45" s="1254" t="s">
        <v>754</v>
      </c>
      <c r="D45" s="1255"/>
      <c r="E45" s="1255"/>
      <c r="F45" s="1255"/>
      <c r="G45" s="1619">
        <v>0</v>
      </c>
      <c r="H45" s="1619">
        <f>G45+H44</f>
        <v>0</v>
      </c>
      <c r="I45" s="1619">
        <f t="shared" ref="I45:R45" si="13">H45+I44</f>
        <v>0</v>
      </c>
      <c r="J45" s="1619">
        <f t="shared" si="13"/>
        <v>0</v>
      </c>
      <c r="K45" s="1619">
        <f t="shared" si="13"/>
        <v>0</v>
      </c>
      <c r="L45" s="1619">
        <f t="shared" si="13"/>
        <v>0</v>
      </c>
      <c r="M45" s="1619">
        <f t="shared" si="13"/>
        <v>0</v>
      </c>
      <c r="N45" s="1619">
        <f t="shared" si="13"/>
        <v>0</v>
      </c>
      <c r="O45" s="1619">
        <f t="shared" si="13"/>
        <v>0</v>
      </c>
      <c r="P45" s="1619">
        <f>O45+P44</f>
        <v>0</v>
      </c>
      <c r="Q45" s="1619">
        <f t="shared" si="13"/>
        <v>0</v>
      </c>
      <c r="R45" s="1619">
        <f t="shared" si="13"/>
        <v>0</v>
      </c>
    </row>
    <row r="46" spans="1:21" s="883" customFormat="1" ht="16.5" customHeight="1" thickBot="1">
      <c r="A46" s="2135"/>
      <c r="B46" s="1253"/>
      <c r="C46" s="1253"/>
      <c r="D46" s="1253"/>
      <c r="E46" s="1253"/>
      <c r="F46" s="1253"/>
      <c r="G46" s="1618"/>
      <c r="H46" s="1618"/>
      <c r="I46" s="1618"/>
      <c r="J46" s="1618"/>
      <c r="K46" s="1618"/>
      <c r="L46" s="1618"/>
      <c r="M46" s="1618"/>
      <c r="N46" s="1618"/>
      <c r="O46" s="1618"/>
      <c r="P46" s="1618"/>
      <c r="Q46" s="1618"/>
      <c r="R46" s="1618"/>
      <c r="S46" s="2129"/>
      <c r="T46" s="2129"/>
      <c r="U46" s="2129"/>
    </row>
    <row r="47" spans="1:21" s="750" customFormat="1" ht="18" customHeight="1">
      <c r="A47" s="2389" t="s">
        <v>760</v>
      </c>
      <c r="B47" s="2390"/>
      <c r="C47" s="2391" t="s">
        <v>761</v>
      </c>
      <c r="D47" s="2392"/>
      <c r="E47" s="2392">
        <v>4136.0650676933437</v>
      </c>
      <c r="F47" s="2392">
        <f>SUM(G47:R47)</f>
        <v>-2400</v>
      </c>
      <c r="G47" s="2393">
        <f>-G48-G49-G50+G51+G52+G53+G54</f>
        <v>-200</v>
      </c>
      <c r="H47" s="2394">
        <f>-H48-H49-H50+H51+H52+H53+H54</f>
        <v>-200</v>
      </c>
      <c r="I47" s="2394">
        <f>I53-I49-I48-I50+I51</f>
        <v>-200</v>
      </c>
      <c r="J47" s="2394">
        <f>-J48-J49-J50+J51+J52+J53+J54</f>
        <v>-200</v>
      </c>
      <c r="K47" s="2394">
        <f>-K48-K49-K50+K51+K52+K53+K54</f>
        <v>-200</v>
      </c>
      <c r="L47" s="2394">
        <f>L51-L49-L48-L50+L52</f>
        <v>-200</v>
      </c>
      <c r="M47" s="2394">
        <f>M51-M49-M48-M50</f>
        <v>-200</v>
      </c>
      <c r="N47" s="2394">
        <f t="shared" ref="N47:R47" si="14">N53-N49-N48-N50</f>
        <v>-200</v>
      </c>
      <c r="O47" s="2394">
        <f>O53-O49-O48-O50</f>
        <v>-200</v>
      </c>
      <c r="P47" s="2394">
        <f>P53-P49-P48-P50+P52</f>
        <v>-200</v>
      </c>
      <c r="Q47" s="2394">
        <f t="shared" si="14"/>
        <v>-200</v>
      </c>
      <c r="R47" s="2394">
        <f t="shared" si="14"/>
        <v>-200</v>
      </c>
    </row>
    <row r="48" spans="1:21" s="750" customFormat="1" ht="18" customHeight="1">
      <c r="A48" s="2223"/>
      <c r="B48" s="1257" t="s">
        <v>727</v>
      </c>
      <c r="C48" s="1234" t="s">
        <v>762</v>
      </c>
      <c r="D48" s="1235"/>
      <c r="E48" s="1235">
        <v>2510.430498875</v>
      </c>
      <c r="F48" s="1235">
        <f t="shared" ref="F48:F54" si="15">SUM(G48:R48)</f>
        <v>2400</v>
      </c>
      <c r="G48" s="1614">
        <v>200</v>
      </c>
      <c r="H48" s="1614">
        <v>200</v>
      </c>
      <c r="I48" s="1614">
        <v>200</v>
      </c>
      <c r="J48" s="1614">
        <v>200</v>
      </c>
      <c r="K48" s="1614">
        <v>200</v>
      </c>
      <c r="L48" s="1614">
        <v>200</v>
      </c>
      <c r="M48" s="1614">
        <v>200</v>
      </c>
      <c r="N48" s="1614">
        <v>200</v>
      </c>
      <c r="O48" s="1614">
        <v>200</v>
      </c>
      <c r="P48" s="1614">
        <v>200</v>
      </c>
      <c r="Q48" s="1614">
        <v>200</v>
      </c>
      <c r="R48" s="1614">
        <v>200</v>
      </c>
    </row>
    <row r="49" spans="1:18" s="748" customFormat="1" ht="14.25">
      <c r="A49" s="2223"/>
      <c r="B49" s="1257" t="s">
        <v>727</v>
      </c>
      <c r="C49" s="1234" t="s">
        <v>763</v>
      </c>
      <c r="D49" s="1235"/>
      <c r="E49" s="1235">
        <v>28565.596586420543</v>
      </c>
      <c r="F49" s="1235">
        <f t="shared" si="15"/>
        <v>0</v>
      </c>
      <c r="G49" s="1614"/>
      <c r="H49" s="1614"/>
      <c r="I49" s="1614"/>
      <c r="J49" s="1614"/>
      <c r="K49" s="1614"/>
      <c r="L49" s="1621"/>
      <c r="M49" s="1621"/>
      <c r="N49" s="1621"/>
      <c r="O49" s="1621"/>
      <c r="P49" s="1621"/>
      <c r="Q49" s="1621"/>
      <c r="R49" s="1621"/>
    </row>
    <row r="50" spans="1:18" s="748" customFormat="1" ht="14.25">
      <c r="A50" s="2223"/>
      <c r="B50" s="1257" t="s">
        <v>727</v>
      </c>
      <c r="C50" s="1234" t="s">
        <v>764</v>
      </c>
      <c r="D50" s="1235"/>
      <c r="E50" s="1235">
        <v>0</v>
      </c>
      <c r="F50" s="1235">
        <f t="shared" si="15"/>
        <v>0</v>
      </c>
      <c r="G50" s="1614"/>
      <c r="H50" s="1614"/>
      <c r="I50" s="1614"/>
      <c r="J50" s="1614"/>
      <c r="K50" s="1614"/>
      <c r="L50" s="1621"/>
      <c r="M50" s="1621"/>
      <c r="N50" s="1621"/>
      <c r="O50" s="1621"/>
      <c r="P50" s="1621"/>
      <c r="Q50" s="1621"/>
      <c r="R50" s="1621"/>
    </row>
    <row r="51" spans="1:18" s="748" customFormat="1" ht="14.25">
      <c r="A51" s="2223"/>
      <c r="B51" s="1257" t="s">
        <v>727</v>
      </c>
      <c r="C51" s="1234" t="s">
        <v>765</v>
      </c>
      <c r="D51" s="1235"/>
      <c r="E51" s="1235">
        <v>35212.092152988887</v>
      </c>
      <c r="F51" s="1235">
        <f t="shared" si="15"/>
        <v>0</v>
      </c>
      <c r="G51" s="1614"/>
      <c r="H51" s="1614"/>
      <c r="I51" s="1614"/>
      <c r="J51" s="1614"/>
      <c r="K51" s="1614"/>
      <c r="L51" s="1621"/>
      <c r="M51" s="1621"/>
      <c r="N51" s="1621"/>
      <c r="O51" s="1621"/>
      <c r="P51" s="1621"/>
      <c r="Q51" s="1621"/>
      <c r="R51" s="1621"/>
    </row>
    <row r="52" spans="1:18" s="748" customFormat="1" ht="14.25">
      <c r="A52" s="2223"/>
      <c r="B52" s="1257" t="s">
        <v>727</v>
      </c>
      <c r="C52" s="1234" t="s">
        <v>766</v>
      </c>
      <c r="D52" s="1235"/>
      <c r="E52" s="1235">
        <v>0</v>
      </c>
      <c r="F52" s="1235">
        <f t="shared" si="15"/>
        <v>0</v>
      </c>
      <c r="G52" s="1614"/>
      <c r="H52" s="1614"/>
      <c r="I52" s="1614"/>
      <c r="J52" s="1614"/>
      <c r="K52" s="1614"/>
      <c r="L52" s="1621"/>
      <c r="M52" s="1621"/>
      <c r="N52" s="1621"/>
      <c r="O52" s="1621"/>
      <c r="P52" s="1621"/>
      <c r="Q52" s="1621"/>
      <c r="R52" s="1621"/>
    </row>
    <row r="53" spans="1:18" s="748" customFormat="1" ht="14.25">
      <c r="A53" s="2223"/>
      <c r="B53" s="1257" t="s">
        <v>727</v>
      </c>
      <c r="C53" s="1234" t="s">
        <v>767</v>
      </c>
      <c r="D53" s="1235"/>
      <c r="E53" s="1235">
        <v>0</v>
      </c>
      <c r="F53" s="1235">
        <f t="shared" si="15"/>
        <v>0</v>
      </c>
      <c r="G53" s="1614"/>
      <c r="H53" s="1614"/>
      <c r="I53" s="1614"/>
      <c r="J53" s="1614"/>
      <c r="K53" s="1614"/>
      <c r="L53" s="1621"/>
      <c r="M53" s="1621"/>
      <c r="N53" s="1621"/>
      <c r="O53" s="1621"/>
      <c r="P53" s="1621"/>
      <c r="Q53" s="1621"/>
      <c r="R53" s="1621"/>
    </row>
    <row r="54" spans="1:18" s="748" customFormat="1" ht="15.75" thickBot="1">
      <c r="A54" s="2223"/>
      <c r="B54" s="1258" t="s">
        <v>727</v>
      </c>
      <c r="C54" s="1259" t="s">
        <v>768</v>
      </c>
      <c r="D54" s="1238"/>
      <c r="E54" s="1238">
        <v>0</v>
      </c>
      <c r="F54" s="1238">
        <f t="shared" si="15"/>
        <v>0</v>
      </c>
      <c r="G54" s="1620"/>
      <c r="H54" s="1620"/>
      <c r="I54" s="1620"/>
      <c r="J54" s="1620"/>
      <c r="K54" s="1620"/>
      <c r="L54" s="1622"/>
      <c r="M54" s="1622"/>
      <c r="N54" s="1622"/>
      <c r="O54" s="1622"/>
      <c r="P54" s="1622"/>
      <c r="Q54" s="1622"/>
      <c r="R54" s="1622"/>
    </row>
    <row r="55" spans="1:18" s="748" customFormat="1" ht="3" customHeight="1">
      <c r="A55" s="2223"/>
      <c r="B55" s="1253"/>
      <c r="C55" s="1253"/>
      <c r="D55" s="1253"/>
      <c r="E55" s="1253"/>
      <c r="F55" s="1253"/>
      <c r="G55" s="1618"/>
      <c r="H55" s="1618"/>
      <c r="I55" s="1618"/>
      <c r="J55" s="1618"/>
      <c r="K55" s="1618"/>
      <c r="L55" s="1618"/>
      <c r="M55" s="1618"/>
      <c r="N55" s="1618"/>
      <c r="O55" s="1618"/>
      <c r="P55" s="1618"/>
      <c r="Q55" s="1618"/>
      <c r="R55" s="1618"/>
    </row>
    <row r="56" spans="1:18" s="748" customFormat="1" ht="5.25" customHeight="1" thickBot="1">
      <c r="A56" s="2223"/>
      <c r="B56" s="1253"/>
      <c r="C56" s="1253"/>
      <c r="D56" s="1253"/>
      <c r="E56" s="1253"/>
      <c r="F56" s="1253"/>
      <c r="G56" s="1618"/>
      <c r="H56" s="1618"/>
      <c r="I56" s="1618"/>
      <c r="J56" s="1618"/>
      <c r="K56" s="1618"/>
      <c r="L56" s="1618"/>
      <c r="M56" s="1618"/>
      <c r="N56" s="1618"/>
      <c r="O56" s="1618"/>
      <c r="P56" s="1618"/>
      <c r="Q56" s="1618"/>
      <c r="R56" s="1618"/>
    </row>
    <row r="57" spans="1:18" s="748" customFormat="1" ht="14.25">
      <c r="A57" s="2223"/>
      <c r="B57" s="2395" t="s">
        <v>769</v>
      </c>
      <c r="C57" s="2382"/>
      <c r="D57" s="2132"/>
      <c r="E57" s="2132">
        <v>4136.0650676933437</v>
      </c>
      <c r="F57" s="2132">
        <f t="shared" ref="F57" si="16">SUM(G57:R57)</f>
        <v>-2400</v>
      </c>
      <c r="G57" s="2388">
        <f>G47</f>
        <v>-200</v>
      </c>
      <c r="H57" s="2388">
        <f t="shared" ref="H57:R57" si="17">H47</f>
        <v>-200</v>
      </c>
      <c r="I57" s="2388">
        <f>I47</f>
        <v>-200</v>
      </c>
      <c r="J57" s="2388">
        <f t="shared" si="17"/>
        <v>-200</v>
      </c>
      <c r="K57" s="2388">
        <f t="shared" si="17"/>
        <v>-200</v>
      </c>
      <c r="L57" s="2388">
        <f>L47</f>
        <v>-200</v>
      </c>
      <c r="M57" s="2388">
        <f t="shared" si="17"/>
        <v>-200</v>
      </c>
      <c r="N57" s="2388">
        <f t="shared" si="17"/>
        <v>-200</v>
      </c>
      <c r="O57" s="2388">
        <f t="shared" si="17"/>
        <v>-200</v>
      </c>
      <c r="P57" s="2388">
        <f t="shared" si="17"/>
        <v>-200</v>
      </c>
      <c r="Q57" s="2388">
        <f t="shared" si="17"/>
        <v>-200</v>
      </c>
      <c r="R57" s="2388">
        <f t="shared" si="17"/>
        <v>-200</v>
      </c>
    </row>
    <row r="58" spans="1:18" s="748" customFormat="1" ht="15.95" customHeight="1" thickBot="1">
      <c r="A58" s="2224"/>
      <c r="B58" s="1260"/>
      <c r="C58" s="1261" t="s">
        <v>752</v>
      </c>
      <c r="D58" s="1255"/>
      <c r="E58" s="1255"/>
      <c r="F58" s="1255"/>
      <c r="G58" s="1619">
        <f>G57</f>
        <v>-200</v>
      </c>
      <c r="H58" s="1619">
        <f>G58+H57</f>
        <v>-400</v>
      </c>
      <c r="I58" s="1619">
        <f>H58+I57</f>
        <v>-600</v>
      </c>
      <c r="J58" s="1619">
        <f t="shared" ref="J58:R58" si="18">I58+J57</f>
        <v>-800</v>
      </c>
      <c r="K58" s="1619">
        <f t="shared" si="18"/>
        <v>-1000</v>
      </c>
      <c r="L58" s="1619">
        <f t="shared" si="18"/>
        <v>-1200</v>
      </c>
      <c r="M58" s="1619">
        <f t="shared" si="18"/>
        <v>-1400</v>
      </c>
      <c r="N58" s="1619">
        <f>M58+N57</f>
        <v>-1600</v>
      </c>
      <c r="O58" s="1619">
        <f t="shared" si="18"/>
        <v>-1800</v>
      </c>
      <c r="P58" s="1619">
        <f t="shared" si="18"/>
        <v>-2000</v>
      </c>
      <c r="Q58" s="1619">
        <f t="shared" si="18"/>
        <v>-2200</v>
      </c>
      <c r="R58" s="1619">
        <f t="shared" si="18"/>
        <v>-2400</v>
      </c>
    </row>
    <row r="59" spans="1:18" s="883" customFormat="1" ht="27.75" customHeight="1" thickBot="1">
      <c r="A59" s="2135"/>
      <c r="B59" s="1253"/>
      <c r="C59" s="1253"/>
      <c r="D59" s="1253"/>
      <c r="E59" s="1253"/>
      <c r="F59" s="1253"/>
      <c r="G59" s="1618"/>
      <c r="H59" s="1618"/>
      <c r="I59" s="1618"/>
      <c r="J59" s="1618"/>
      <c r="K59" s="1618"/>
      <c r="L59" s="1618"/>
      <c r="M59" s="1618"/>
      <c r="N59" s="1618"/>
      <c r="O59" s="1618"/>
      <c r="P59" s="1618"/>
      <c r="Q59" s="1618"/>
      <c r="R59" s="1618"/>
    </row>
    <row r="60" spans="1:18" s="748" customFormat="1" ht="17.25" customHeight="1">
      <c r="A60" s="2389" t="s">
        <v>770</v>
      </c>
      <c r="B60" s="2396"/>
      <c r="C60" s="2397"/>
      <c r="D60" s="2136"/>
      <c r="E60" s="2136"/>
      <c r="F60" s="2392"/>
      <c r="G60" s="2398"/>
      <c r="H60" s="2398"/>
      <c r="I60" s="2398"/>
      <c r="J60" s="2398"/>
      <c r="K60" s="2398"/>
      <c r="L60" s="2398"/>
      <c r="M60" s="2398"/>
      <c r="N60" s="2398"/>
      <c r="O60" s="2398"/>
      <c r="P60" s="2398"/>
      <c r="Q60" s="2398"/>
      <c r="R60" s="2398"/>
    </row>
    <row r="61" spans="1:18" s="748" customFormat="1" ht="30.75" customHeight="1">
      <c r="A61" s="2223"/>
      <c r="B61" s="1262"/>
      <c r="C61" s="1234" t="s">
        <v>771</v>
      </c>
      <c r="D61" s="1235"/>
      <c r="E61" s="1239">
        <v>2021.0359762175285</v>
      </c>
      <c r="F61" s="1239">
        <f t="shared" ref="F61:F62" si="19">SUM(G61:R61)</f>
        <v>2420.4223206891174</v>
      </c>
      <c r="G61" s="1614">
        <f>G35+G57+G44</f>
        <v>1818.1372751129302</v>
      </c>
      <c r="H61" s="1614">
        <f>H35+H57+H44</f>
        <v>1791.2118990751824</v>
      </c>
      <c r="I61" s="1614">
        <f t="shared" ref="I61:R61" si="20">I35+I57+I44</f>
        <v>-1332.1043845150843</v>
      </c>
      <c r="J61" s="1614">
        <f t="shared" si="20"/>
        <v>616.14624815408297</v>
      </c>
      <c r="K61" s="1614">
        <f t="shared" si="20"/>
        <v>922.61122975943545</v>
      </c>
      <c r="L61" s="1614">
        <f>L35+L57+L44</f>
        <v>-3996.6087103187874</v>
      </c>
      <c r="M61" s="1614">
        <f t="shared" si="20"/>
        <v>-1740.8020391688933</v>
      </c>
      <c r="N61" s="1614">
        <f t="shared" si="20"/>
        <v>1593.575674380817</v>
      </c>
      <c r="O61" s="1614">
        <f t="shared" si="20"/>
        <v>-830.9373804127099</v>
      </c>
      <c r="P61" s="1614">
        <f t="shared" si="20"/>
        <v>696.00462269379386</v>
      </c>
      <c r="Q61" s="1614">
        <f t="shared" si="20"/>
        <v>2091.0196451442798</v>
      </c>
      <c r="R61" s="1614">
        <f t="shared" si="20"/>
        <v>792.1682407840708</v>
      </c>
    </row>
    <row r="62" spans="1:18" s="748" customFormat="1" ht="30.75" customHeight="1">
      <c r="A62" s="2223"/>
      <c r="B62" s="1262"/>
      <c r="C62" s="1234" t="s">
        <v>772</v>
      </c>
      <c r="D62" s="1235"/>
      <c r="E62" s="1235">
        <v>2021.0359762175285</v>
      </c>
      <c r="F62" s="1235">
        <f t="shared" si="19"/>
        <v>14411.417459655942</v>
      </c>
      <c r="G62" s="1614">
        <f>G61</f>
        <v>1818.1372751129302</v>
      </c>
      <c r="H62" s="1614">
        <f>H61+G62</f>
        <v>3609.3491741881126</v>
      </c>
      <c r="I62" s="1614">
        <f t="shared" ref="I62:R62" si="21">I61+H62</f>
        <v>2277.2447896730282</v>
      </c>
      <c r="J62" s="1614">
        <f t="shared" si="21"/>
        <v>2893.3910378271112</v>
      </c>
      <c r="K62" s="1614">
        <f t="shared" si="21"/>
        <v>3816.0022675865466</v>
      </c>
      <c r="L62" s="1614">
        <f t="shared" si="21"/>
        <v>-180.60644273224079</v>
      </c>
      <c r="M62" s="1614">
        <f t="shared" si="21"/>
        <v>-1921.4084819011341</v>
      </c>
      <c r="N62" s="1614">
        <f t="shared" si="21"/>
        <v>-327.83280752031715</v>
      </c>
      <c r="O62" s="1614">
        <f t="shared" si="21"/>
        <v>-1158.770187933027</v>
      </c>
      <c r="P62" s="1614">
        <f t="shared" si="21"/>
        <v>-462.76556523923318</v>
      </c>
      <c r="Q62" s="1614">
        <f t="shared" si="21"/>
        <v>1628.2540799050466</v>
      </c>
      <c r="R62" s="1614">
        <f t="shared" si="21"/>
        <v>2420.4223206891174</v>
      </c>
    </row>
    <row r="63" spans="1:18" s="748" customFormat="1" ht="25.5" customHeight="1">
      <c r="A63" s="2223"/>
      <c r="B63" s="1262"/>
      <c r="C63" s="1263"/>
      <c r="D63" s="1263"/>
      <c r="E63" s="1263"/>
      <c r="F63" s="1235"/>
      <c r="G63" s="1614"/>
      <c r="H63" s="1614"/>
      <c r="I63" s="1614"/>
      <c r="J63" s="1614"/>
      <c r="K63" s="1614"/>
      <c r="L63" s="1614"/>
      <c r="M63" s="1614"/>
      <c r="N63" s="1614"/>
      <c r="O63" s="1614"/>
      <c r="P63" s="1614"/>
      <c r="Q63" s="1614"/>
      <c r="R63" s="1614"/>
    </row>
    <row r="64" spans="1:18" s="748" customFormat="1" ht="15" thickBot="1">
      <c r="A64" s="2224"/>
      <c r="B64" s="1264"/>
      <c r="C64" s="1259"/>
      <c r="D64" s="1259"/>
      <c r="E64" s="1259"/>
      <c r="F64" s="1238"/>
      <c r="G64" s="1623"/>
      <c r="H64" s="1623"/>
      <c r="I64" s="1623"/>
      <c r="J64" s="1623"/>
      <c r="K64" s="1623"/>
      <c r="L64" s="1623"/>
      <c r="M64" s="1623"/>
      <c r="N64" s="1623"/>
      <c r="O64" s="1623"/>
      <c r="P64" s="1623"/>
      <c r="Q64" s="1623"/>
      <c r="R64" s="1623"/>
    </row>
    <row r="65" spans="1:18" s="749" customFormat="1" ht="7.5" customHeight="1">
      <c r="A65" s="751"/>
      <c r="B65" s="1265"/>
      <c r="C65" s="1265"/>
      <c r="D65" s="1265"/>
      <c r="E65" s="1265"/>
      <c r="F65" s="1265"/>
      <c r="G65" s="1624"/>
      <c r="H65" s="1624"/>
      <c r="I65" s="1624"/>
      <c r="J65" s="1624"/>
      <c r="K65" s="1624"/>
      <c r="L65" s="1624"/>
      <c r="M65" s="1624"/>
      <c r="N65" s="1624"/>
      <c r="O65" s="1624"/>
      <c r="P65" s="1624"/>
      <c r="Q65" s="1624"/>
      <c r="R65" s="1624"/>
    </row>
    <row r="66" spans="1:18" s="749" customFormat="1" ht="17.25" customHeight="1" thickBot="1">
      <c r="A66" s="751"/>
      <c r="B66" s="1265"/>
      <c r="C66" s="1265"/>
      <c r="D66" s="1265"/>
      <c r="E66" s="1265"/>
      <c r="F66" s="1265"/>
      <c r="G66" s="1624"/>
      <c r="H66" s="1624"/>
      <c r="I66" s="1624"/>
      <c r="J66" s="1624"/>
      <c r="K66" s="1624"/>
      <c r="L66" s="1624"/>
      <c r="M66" s="1624"/>
      <c r="N66" s="1624"/>
      <c r="O66" s="1624"/>
      <c r="P66" s="1624"/>
      <c r="Q66" s="1624"/>
      <c r="R66" s="1624"/>
    </row>
    <row r="67" spans="1:18" s="748" customFormat="1" ht="18" customHeight="1">
      <c r="A67" s="2389" t="s">
        <v>773</v>
      </c>
      <c r="B67" s="2399" t="s">
        <v>28</v>
      </c>
      <c r="C67" s="2385" t="s">
        <v>774</v>
      </c>
      <c r="D67" s="2385"/>
      <c r="E67" s="2386"/>
      <c r="F67" s="2386"/>
      <c r="G67" s="2387"/>
      <c r="H67" s="2387"/>
      <c r="I67" s="2387"/>
      <c r="J67" s="2387"/>
      <c r="K67" s="2387"/>
      <c r="L67" s="2387"/>
      <c r="M67" s="2137"/>
      <c r="N67" s="2137"/>
      <c r="O67" s="2137"/>
      <c r="P67" s="2137"/>
      <c r="Q67" s="2137"/>
      <c r="R67" s="2137"/>
    </row>
    <row r="68" spans="1:18" s="748" customFormat="1" ht="18" customHeight="1">
      <c r="A68" s="2223"/>
      <c r="B68" s="1266"/>
      <c r="C68" s="1234" t="s">
        <v>775</v>
      </c>
      <c r="D68" s="1234"/>
      <c r="E68" s="1235"/>
      <c r="F68" s="1234"/>
      <c r="G68" s="1614"/>
      <c r="H68" s="1614"/>
      <c r="I68" s="1614"/>
      <c r="J68" s="1614"/>
      <c r="K68" s="1614"/>
      <c r="L68" s="1614"/>
      <c r="M68" s="1614"/>
      <c r="N68" s="1614"/>
      <c r="O68" s="1614"/>
      <c r="P68" s="1614"/>
      <c r="Q68" s="1614"/>
      <c r="R68" s="1614"/>
    </row>
    <row r="69" spans="1:18" s="748" customFormat="1" ht="18" customHeight="1">
      <c r="A69" s="2223"/>
      <c r="B69" s="1266"/>
      <c r="C69" s="1267" t="s">
        <v>776</v>
      </c>
      <c r="D69" s="1239"/>
      <c r="E69" s="1235">
        <v>6799.4473469546265</v>
      </c>
      <c r="F69" s="1235">
        <f>+R69</f>
        <v>9219.8696676437448</v>
      </c>
      <c r="G69" s="1614">
        <f>E69+G61</f>
        <v>8617.5846220675558</v>
      </c>
      <c r="H69" s="1614">
        <f>G69+H61</f>
        <v>10408.796521142738</v>
      </c>
      <c r="I69" s="1614">
        <f t="shared" ref="I69:R69" si="22">H69+I61</f>
        <v>9076.6921366276547</v>
      </c>
      <c r="J69" s="1614">
        <f t="shared" si="22"/>
        <v>9692.8383847817386</v>
      </c>
      <c r="K69" s="1614">
        <f t="shared" si="22"/>
        <v>10615.449614541174</v>
      </c>
      <c r="L69" s="1614">
        <f t="shared" si="22"/>
        <v>6618.8409042223866</v>
      </c>
      <c r="M69" s="1614">
        <f t="shared" si="22"/>
        <v>4878.0388650534933</v>
      </c>
      <c r="N69" s="1614">
        <f t="shared" si="22"/>
        <v>6471.6145394343102</v>
      </c>
      <c r="O69" s="1614">
        <f t="shared" si="22"/>
        <v>5640.6771590216003</v>
      </c>
      <c r="P69" s="1614">
        <f t="shared" si="22"/>
        <v>6336.6817817153942</v>
      </c>
      <c r="Q69" s="1614">
        <f t="shared" si="22"/>
        <v>8427.701426859674</v>
      </c>
      <c r="R69" s="1614">
        <f t="shared" si="22"/>
        <v>9219.8696676437448</v>
      </c>
    </row>
    <row r="70" spans="1:18" s="748" customFormat="1" ht="19.5" customHeight="1" thickBot="1">
      <c r="A70" s="2223"/>
      <c r="B70" s="2138" t="s">
        <v>28</v>
      </c>
      <c r="C70" s="1268" t="s">
        <v>777</v>
      </c>
      <c r="D70" s="1269"/>
      <c r="E70" s="1269">
        <v>6799.4473469546265</v>
      </c>
      <c r="F70" s="1269">
        <f t="shared" ref="F70" si="23">SUM(G70:R70)</f>
        <v>96004.785623111457</v>
      </c>
      <c r="G70" s="1625">
        <f>G69</f>
        <v>8617.5846220675558</v>
      </c>
      <c r="H70" s="1625">
        <f>H69</f>
        <v>10408.796521142738</v>
      </c>
      <c r="I70" s="1625">
        <f>I69</f>
        <v>9076.6921366276547</v>
      </c>
      <c r="J70" s="1625">
        <f>J69</f>
        <v>9692.8383847817386</v>
      </c>
      <c r="K70" s="1625">
        <f t="shared" ref="K70:R70" si="24">K69</f>
        <v>10615.449614541174</v>
      </c>
      <c r="L70" s="1625">
        <f t="shared" si="24"/>
        <v>6618.8409042223866</v>
      </c>
      <c r="M70" s="1625">
        <f>SUM(M67:M69)</f>
        <v>4878.0388650534933</v>
      </c>
      <c r="N70" s="1625">
        <f t="shared" si="24"/>
        <v>6471.6145394343102</v>
      </c>
      <c r="O70" s="1625">
        <f t="shared" si="24"/>
        <v>5640.6771590216003</v>
      </c>
      <c r="P70" s="1625">
        <f t="shared" si="24"/>
        <v>6336.6817817153942</v>
      </c>
      <c r="Q70" s="1625">
        <f t="shared" si="24"/>
        <v>8427.701426859674</v>
      </c>
      <c r="R70" s="1625">
        <f t="shared" si="24"/>
        <v>9219.8696676437448</v>
      </c>
    </row>
    <row r="71" spans="1:18" s="748" customFormat="1" ht="8.25" customHeight="1" thickBot="1">
      <c r="A71" s="2223"/>
      <c r="B71" s="1266"/>
      <c r="C71" s="1253"/>
      <c r="D71" s="1270"/>
      <c r="E71" s="1270"/>
      <c r="F71" s="1270"/>
      <c r="G71" s="1626"/>
      <c r="H71" s="1626"/>
      <c r="I71" s="1626"/>
      <c r="J71" s="1626"/>
      <c r="K71" s="1626"/>
      <c r="L71" s="1626"/>
      <c r="M71" s="1626"/>
      <c r="N71" s="1626"/>
      <c r="O71" s="1626"/>
      <c r="P71" s="1626"/>
      <c r="Q71" s="1626"/>
      <c r="R71" s="1626"/>
    </row>
    <row r="72" spans="1:18" s="748" customFormat="1" ht="18" customHeight="1">
      <c r="A72" s="2223"/>
      <c r="B72" s="2399" t="s">
        <v>28</v>
      </c>
      <c r="C72" s="2385" t="s">
        <v>778</v>
      </c>
      <c r="D72" s="2400"/>
      <c r="E72" s="2400">
        <v>66371.817831475695</v>
      </c>
      <c r="F72" s="2400">
        <f>+R72</f>
        <v>69234.4345703125</v>
      </c>
      <c r="G72" s="2387">
        <v>66271</v>
      </c>
      <c r="H72" s="2387">
        <v>65550</v>
      </c>
      <c r="I72" s="2387">
        <f t="shared" ref="I72:R72" si="25">(+AVERAGE(G72:H72))+500</f>
        <v>66410.5</v>
      </c>
      <c r="J72" s="2387">
        <f t="shared" si="25"/>
        <v>66480.25</v>
      </c>
      <c r="K72" s="2387">
        <f t="shared" si="25"/>
        <v>66945.375</v>
      </c>
      <c r="L72" s="2387">
        <f t="shared" si="25"/>
        <v>67212.8125</v>
      </c>
      <c r="M72" s="2387">
        <f t="shared" si="25"/>
        <v>67579.09375</v>
      </c>
      <c r="N72" s="2387">
        <f t="shared" si="25"/>
        <v>67895.953125</v>
      </c>
      <c r="O72" s="2387">
        <f t="shared" si="25"/>
        <v>68237.5234375</v>
      </c>
      <c r="P72" s="2387">
        <f t="shared" si="25"/>
        <v>68566.73828125</v>
      </c>
      <c r="Q72" s="2387">
        <f t="shared" si="25"/>
        <v>68902.130859375</v>
      </c>
      <c r="R72" s="2387">
        <f t="shared" si="25"/>
        <v>69234.4345703125</v>
      </c>
    </row>
    <row r="73" spans="1:18" s="748" customFormat="1" ht="18" customHeight="1">
      <c r="A73" s="2223"/>
      <c r="B73" s="1266"/>
      <c r="C73" s="1234" t="s">
        <v>779</v>
      </c>
      <c r="D73" s="1271"/>
      <c r="E73" s="1271"/>
      <c r="F73" s="1271"/>
      <c r="G73" s="1614"/>
      <c r="H73" s="1614"/>
      <c r="I73" s="1614"/>
      <c r="J73" s="1614"/>
      <c r="K73" s="1614"/>
      <c r="L73" s="1614"/>
      <c r="M73" s="1614"/>
      <c r="N73" s="1614"/>
      <c r="O73" s="1614"/>
      <c r="P73" s="1614"/>
      <c r="Q73" s="1614"/>
      <c r="R73" s="1614"/>
    </row>
    <row r="74" spans="1:18" s="748" customFormat="1" ht="18" customHeight="1">
      <c r="A74" s="2223"/>
      <c r="B74" s="1266"/>
      <c r="C74" s="1234" t="s">
        <v>780</v>
      </c>
      <c r="D74" s="1271"/>
      <c r="E74" s="1235">
        <v>1675.490117962963</v>
      </c>
      <c r="F74" s="1271">
        <f>+R74</f>
        <v>1778.909006831276</v>
      </c>
      <c r="G74" s="1614">
        <v>2002.841662</v>
      </c>
      <c r="H74" s="1614">
        <v>2011.693047</v>
      </c>
      <c r="I74" s="1614">
        <v>2021.2366950000001</v>
      </c>
      <c r="J74" s="1614">
        <v>1865.9523119999999</v>
      </c>
      <c r="K74" s="1614">
        <v>1886.024193</v>
      </c>
      <c r="L74" s="1614">
        <v>1894.4991500000001</v>
      </c>
      <c r="M74" s="1614">
        <v>1664.955089</v>
      </c>
      <c r="N74" s="1614">
        <f t="shared" ref="N74:R76" si="26">AVERAGE(K74:M74)</f>
        <v>1815.1594773333334</v>
      </c>
      <c r="O74" s="1614">
        <f t="shared" si="26"/>
        <v>1791.5379054444445</v>
      </c>
      <c r="P74" s="1614">
        <f t="shared" si="26"/>
        <v>1757.2174905925929</v>
      </c>
      <c r="Q74" s="1614">
        <f t="shared" si="26"/>
        <v>1787.9716244567901</v>
      </c>
      <c r="R74" s="1614">
        <f t="shared" si="26"/>
        <v>1778.909006831276</v>
      </c>
    </row>
    <row r="75" spans="1:18" s="748" customFormat="1" ht="18" customHeight="1">
      <c r="A75" s="2223"/>
      <c r="B75" s="1266"/>
      <c r="C75" s="1234" t="s">
        <v>781</v>
      </c>
      <c r="D75" s="1271"/>
      <c r="E75" s="1271">
        <v>0</v>
      </c>
      <c r="F75" s="1271">
        <v>0</v>
      </c>
      <c r="G75" s="1614"/>
      <c r="H75" s="1614"/>
      <c r="I75" s="1614"/>
      <c r="J75" s="1614"/>
      <c r="K75" s="1614"/>
      <c r="L75" s="1614"/>
      <c r="M75" s="1614"/>
      <c r="N75" s="1614"/>
      <c r="O75" s="1614"/>
      <c r="P75" s="1614"/>
      <c r="Q75" s="1614"/>
      <c r="R75" s="1614"/>
    </row>
    <row r="76" spans="1:18" s="748" customFormat="1" ht="18" customHeight="1">
      <c r="A76" s="2223"/>
      <c r="B76" s="1266"/>
      <c r="C76" s="1234" t="s">
        <v>782</v>
      </c>
      <c r="D76" s="1271"/>
      <c r="E76" s="1235">
        <v>605.73126470370369</v>
      </c>
      <c r="F76" s="1271">
        <f>R76</f>
        <v>611.21807961728393</v>
      </c>
      <c r="G76" s="1614">
        <v>373.75592899999998</v>
      </c>
      <c r="H76" s="1614">
        <v>573.52166099999999</v>
      </c>
      <c r="I76" s="1614">
        <v>793.46173099999999</v>
      </c>
      <c r="J76" s="1614">
        <v>432.36745000000002</v>
      </c>
      <c r="K76" s="1614">
        <v>733.40701100000001</v>
      </c>
      <c r="L76" s="1614">
        <v>987.99667999999997</v>
      </c>
      <c r="M76" s="1614">
        <v>309.17534000000001</v>
      </c>
      <c r="N76" s="1614">
        <f t="shared" si="26"/>
        <v>676.85967700000003</v>
      </c>
      <c r="O76" s="1614">
        <f t="shared" si="26"/>
        <v>658.01056566666659</v>
      </c>
      <c r="P76" s="1614">
        <f t="shared" si="26"/>
        <v>548.01519422222225</v>
      </c>
      <c r="Q76" s="1614">
        <f t="shared" si="26"/>
        <v>627.62847896296296</v>
      </c>
      <c r="R76" s="1614">
        <f t="shared" si="26"/>
        <v>611.21807961728393</v>
      </c>
    </row>
    <row r="77" spans="1:18" s="748" customFormat="1" ht="19.5" customHeight="1" thickBot="1">
      <c r="A77" s="2224"/>
      <c r="B77" s="2138" t="s">
        <v>28</v>
      </c>
      <c r="C77" s="1268" t="s">
        <v>783</v>
      </c>
      <c r="D77" s="1268"/>
      <c r="E77" s="1268">
        <v>68653.039214142365</v>
      </c>
      <c r="F77" s="1625">
        <f>SUM(F72:F76)</f>
        <v>71624.56165676107</v>
      </c>
      <c r="G77" s="1625">
        <f>SUM(G72:G76)</f>
        <v>68647.597591000012</v>
      </c>
      <c r="H77" s="1625">
        <f t="shared" ref="H77:R77" si="27">SUM(H72:H76)</f>
        <v>68135.214708</v>
      </c>
      <c r="I77" s="1625">
        <f>SUM(I72:I76)</f>
        <v>69225.198426000003</v>
      </c>
      <c r="J77" s="1625">
        <f t="shared" si="27"/>
        <v>68778.569761999999</v>
      </c>
      <c r="K77" s="1625">
        <f t="shared" si="27"/>
        <v>69564.806204000008</v>
      </c>
      <c r="L77" s="1625">
        <f t="shared" si="27"/>
        <v>70095.30833</v>
      </c>
      <c r="M77" s="1625">
        <f t="shared" si="27"/>
        <v>69553.224178999997</v>
      </c>
      <c r="N77" s="1625">
        <f t="shared" si="27"/>
        <v>70387.972279333335</v>
      </c>
      <c r="O77" s="1625">
        <f t="shared" si="27"/>
        <v>70687.07190861112</v>
      </c>
      <c r="P77" s="1625">
        <f t="shared" si="27"/>
        <v>70871.970966064822</v>
      </c>
      <c r="Q77" s="1625">
        <f t="shared" si="27"/>
        <v>71317.730962794754</v>
      </c>
      <c r="R77" s="1625">
        <f t="shared" si="27"/>
        <v>71624.56165676107</v>
      </c>
    </row>
    <row r="78" spans="1:18" s="749" customFormat="1" ht="14.25" hidden="1">
      <c r="A78" s="751"/>
      <c r="B78" s="751"/>
      <c r="C78" s="751"/>
      <c r="D78" s="751"/>
      <c r="E78" s="751">
        <v>0</v>
      </c>
      <c r="F78" s="751">
        <f>F70-F77</f>
        <v>24380.223966350386</v>
      </c>
      <c r="G78" s="990"/>
      <c r="H78" s="990"/>
      <c r="I78" s="990"/>
      <c r="J78" s="751"/>
      <c r="K78" s="751"/>
      <c r="L78" s="751"/>
      <c r="M78" s="751"/>
      <c r="N78" s="751"/>
      <c r="O78" s="751"/>
      <c r="P78" s="751"/>
      <c r="Q78" s="751"/>
      <c r="R78" s="751"/>
    </row>
    <row r="79" spans="1:18" s="106" customFormat="1" ht="14.25" hidden="1">
      <c r="A79" s="751" t="s">
        <v>784</v>
      </c>
      <c r="B79" s="751"/>
      <c r="C79" s="751"/>
      <c r="D79" s="751"/>
      <c r="E79" s="751"/>
      <c r="F79" s="751">
        <f>F78-D78</f>
        <v>24380.223966350386</v>
      </c>
      <c r="G79" s="990"/>
      <c r="H79" s="990"/>
      <c r="I79" s="990"/>
      <c r="J79" s="751"/>
      <c r="K79" s="751"/>
      <c r="L79" s="751"/>
      <c r="M79" s="751"/>
      <c r="N79" s="751"/>
      <c r="O79" s="751"/>
      <c r="P79" s="751"/>
      <c r="Q79" s="751"/>
      <c r="R79" s="751"/>
    </row>
    <row r="80" spans="1:18" s="106" customFormat="1" ht="14.25" hidden="1">
      <c r="A80" s="751" t="s">
        <v>785</v>
      </c>
      <c r="B80" s="751"/>
      <c r="C80" s="751"/>
      <c r="D80" s="751"/>
      <c r="E80" s="751"/>
      <c r="F80" s="751">
        <v>-105971.93436374</v>
      </c>
      <c r="G80" s="990"/>
      <c r="H80" s="990"/>
      <c r="I80" s="990"/>
      <c r="J80" s="751"/>
      <c r="K80" s="751"/>
      <c r="L80" s="751"/>
      <c r="M80" s="751"/>
      <c r="N80" s="751"/>
      <c r="O80" s="751"/>
      <c r="P80" s="751"/>
      <c r="Q80" s="751"/>
      <c r="R80" s="751"/>
    </row>
    <row r="81" spans="1:18" s="106" customFormat="1" ht="14.25" hidden="1">
      <c r="A81" s="751" t="s">
        <v>786</v>
      </c>
      <c r="B81" s="751"/>
      <c r="C81" s="751"/>
      <c r="D81" s="751"/>
      <c r="E81" s="751"/>
      <c r="F81" s="751">
        <f>F78-F80</f>
        <v>130352.15833009039</v>
      </c>
      <c r="G81" s="990"/>
      <c r="H81" s="990"/>
      <c r="I81" s="990"/>
      <c r="J81" s="751"/>
      <c r="K81" s="751"/>
      <c r="L81" s="751"/>
      <c r="M81" s="751"/>
      <c r="N81" s="751"/>
      <c r="O81" s="751"/>
      <c r="P81" s="751"/>
      <c r="Q81" s="751"/>
      <c r="R81" s="751"/>
    </row>
    <row r="82" spans="1:18" s="106" customFormat="1" ht="14.25" hidden="1">
      <c r="A82" s="751"/>
      <c r="B82" s="751"/>
      <c r="C82" s="751"/>
      <c r="D82" s="751"/>
      <c r="E82" s="751"/>
      <c r="F82" s="751"/>
      <c r="G82" s="990"/>
      <c r="H82" s="990"/>
      <c r="I82" s="990"/>
      <c r="J82" s="751"/>
      <c r="K82" s="751"/>
      <c r="L82" s="751"/>
      <c r="M82" s="751"/>
      <c r="N82" s="751"/>
      <c r="O82" s="751"/>
      <c r="P82" s="751"/>
      <c r="Q82" s="751"/>
      <c r="R82" s="751"/>
    </row>
    <row r="83" spans="1:18" s="106" customFormat="1" ht="14.25" hidden="1">
      <c r="A83" s="751"/>
      <c r="B83" s="751"/>
      <c r="C83" s="751"/>
      <c r="D83" s="751"/>
      <c r="E83" s="751"/>
      <c r="F83" s="751"/>
      <c r="G83" s="990"/>
      <c r="H83" s="990"/>
      <c r="I83" s="990">
        <v>2948.4188922614994</v>
      </c>
      <c r="J83" s="751">
        <v>-3089.1179218900215</v>
      </c>
      <c r="K83" s="751">
        <v>-5550.1284628900175</v>
      </c>
      <c r="L83" s="751">
        <v>-5550.1284628900175</v>
      </c>
      <c r="M83" s="751"/>
      <c r="N83" s="751"/>
      <c r="O83" s="751"/>
      <c r="P83" s="751"/>
      <c r="Q83" s="751"/>
      <c r="R83" s="751"/>
    </row>
    <row r="84" spans="1:18" s="106" customFormat="1" ht="14.25" hidden="1">
      <c r="A84" s="751" t="s">
        <v>787</v>
      </c>
      <c r="B84" s="751"/>
      <c r="C84" s="751"/>
      <c r="D84" s="751"/>
      <c r="E84" s="751"/>
      <c r="F84" s="751">
        <f>+D77-F49-F50-F51-F52-F77</f>
        <v>-71624.56165676107</v>
      </c>
      <c r="G84" s="990">
        <f>+D77-G49-G50-G51-G52-G77</f>
        <v>-68647.597591000012</v>
      </c>
      <c r="H84" s="990">
        <f t="shared" ref="H84:R84" si="28">+G77-H49-H50-H51-H52-H77</f>
        <v>512.38288300001295</v>
      </c>
      <c r="I84" s="990">
        <f>+H77-I49-I50-I51-I52-I77</f>
        <v>-1089.9837180000031</v>
      </c>
      <c r="J84" s="751">
        <f t="shared" si="28"/>
        <v>446.62866400000348</v>
      </c>
      <c r="K84" s="751">
        <f t="shared" si="28"/>
        <v>-786.23644200000854</v>
      </c>
      <c r="L84" s="751">
        <f t="shared" si="28"/>
        <v>-530.50212599999213</v>
      </c>
      <c r="M84" s="751">
        <f t="shared" si="28"/>
        <v>542.08415100000275</v>
      </c>
      <c r="N84" s="751">
        <f t="shared" si="28"/>
        <v>-834.74810033333779</v>
      </c>
      <c r="O84" s="751">
        <f t="shared" si="28"/>
        <v>-299.09962927778543</v>
      </c>
      <c r="P84" s="751">
        <f t="shared" si="28"/>
        <v>-184.89905745370197</v>
      </c>
      <c r="Q84" s="751">
        <f t="shared" si="28"/>
        <v>-445.75999672993203</v>
      </c>
      <c r="R84" s="751">
        <f t="shared" si="28"/>
        <v>-306.83069396631618</v>
      </c>
    </row>
    <row r="85" spans="1:18" s="106" customFormat="1" ht="14.25" hidden="1">
      <c r="A85" s="751" t="s">
        <v>788</v>
      </c>
      <c r="B85" s="751"/>
      <c r="C85" s="751"/>
      <c r="D85" s="751"/>
      <c r="E85" s="751"/>
      <c r="F85" s="751">
        <f>+F49+F50+F51+F52</f>
        <v>0</v>
      </c>
      <c r="G85" s="990">
        <f>+G49+G50+G51+G52</f>
        <v>0</v>
      </c>
      <c r="H85" s="990">
        <f>+H49+H50+H51+H52+G49+G50+G51+G52</f>
        <v>0</v>
      </c>
      <c r="I85" s="990">
        <f>+SUM(G49:I52)</f>
        <v>0</v>
      </c>
      <c r="J85" s="751">
        <f>+SUM(G49:J52)</f>
        <v>0</v>
      </c>
      <c r="K85" s="751">
        <f>+SUM(G49:K52)</f>
        <v>0</v>
      </c>
      <c r="L85" s="751">
        <f>+SUM(H49:L52)</f>
        <v>0</v>
      </c>
      <c r="M85" s="751">
        <f>+SUM(G49:M52)</f>
        <v>0</v>
      </c>
      <c r="N85" s="751">
        <f>+SUM(G49:N52)</f>
        <v>0</v>
      </c>
      <c r="O85" s="751">
        <f>+SUM(G49:O52)</f>
        <v>0</v>
      </c>
      <c r="P85" s="751">
        <f>+SUM(G49:P52)</f>
        <v>0</v>
      </c>
      <c r="Q85" s="751">
        <f>+SUM(G49:Q52)</f>
        <v>0</v>
      </c>
      <c r="R85" s="751">
        <f>+SUM(G49:R52)</f>
        <v>0</v>
      </c>
    </row>
    <row r="86" spans="1:18" s="106" customFormat="1" ht="14.25" hidden="1">
      <c r="A86" s="751" t="s">
        <v>789</v>
      </c>
      <c r="B86" s="751"/>
      <c r="C86" s="751"/>
      <c r="D86" s="751"/>
      <c r="E86" s="751"/>
      <c r="F86" s="751">
        <f>+(F70-F77)-(D70-D77)-F62</f>
        <v>9968.8065066944437</v>
      </c>
      <c r="G86" s="990">
        <f>+(G70-G77)-(D70-D77)-G62</f>
        <v>-61848.150244045384</v>
      </c>
      <c r="H86" s="990">
        <f>+(H70-H77)-(G70-G77)-H61</f>
        <v>512.3828830000075</v>
      </c>
      <c r="I86" s="990">
        <f>+(I70-I77)-(H70-H77)-I61</f>
        <v>-1089.983718000004</v>
      </c>
      <c r="J86" s="751">
        <f t="shared" ref="J86:R86" si="29">+(J70-J77)-(I70-I77)-J61</f>
        <v>446.62866400000803</v>
      </c>
      <c r="K86" s="751">
        <f t="shared" si="29"/>
        <v>-786.23644200000672</v>
      </c>
      <c r="L86" s="751">
        <f t="shared" si="29"/>
        <v>-530.50212599999395</v>
      </c>
      <c r="M86" s="751">
        <f t="shared" si="29"/>
        <v>542.08415100000457</v>
      </c>
      <c r="N86" s="751">
        <f t="shared" si="29"/>
        <v>-834.7481003333387</v>
      </c>
      <c r="O86" s="751">
        <f t="shared" si="29"/>
        <v>-299.09962927778543</v>
      </c>
      <c r="P86" s="751">
        <f t="shared" si="29"/>
        <v>-184.89905745370379</v>
      </c>
      <c r="Q86" s="751">
        <f t="shared" si="29"/>
        <v>-445.7599967299293</v>
      </c>
      <c r="R86" s="751">
        <f t="shared" si="29"/>
        <v>-306.83069396631618</v>
      </c>
    </row>
    <row r="87" spans="1:18" s="106" customFormat="1" ht="14.25" hidden="1">
      <c r="A87" s="751"/>
      <c r="B87" s="751"/>
      <c r="C87" s="751"/>
      <c r="D87" s="751"/>
      <c r="E87" s="751"/>
      <c r="F87" s="751"/>
      <c r="G87" s="990"/>
      <c r="H87" s="990"/>
      <c r="I87" s="990"/>
      <c r="J87" s="751"/>
      <c r="K87" s="751"/>
      <c r="L87" s="751"/>
      <c r="M87" s="751"/>
      <c r="N87" s="751"/>
      <c r="O87" s="751"/>
      <c r="P87" s="751"/>
      <c r="Q87" s="751"/>
      <c r="R87" s="751"/>
    </row>
    <row r="88" spans="1:18" s="106" customFormat="1" hidden="1">
      <c r="G88" s="991"/>
      <c r="H88" s="991"/>
      <c r="I88" s="991"/>
    </row>
    <row r="89" spans="1:18" s="106" customFormat="1" hidden="1" outlineLevel="1">
      <c r="G89" s="991"/>
      <c r="H89" s="991"/>
      <c r="I89" s="991"/>
    </row>
    <row r="90" spans="1:18" s="106" customFormat="1" hidden="1" outlineLevel="1">
      <c r="G90" s="991">
        <v>111611884743.25</v>
      </c>
      <c r="H90" s="991">
        <v>112353690640.08</v>
      </c>
      <c r="I90" s="991">
        <v>113263319587.78149</v>
      </c>
      <c r="J90" s="106">
        <v>139089753373.10849</v>
      </c>
      <c r="K90" s="106">
        <v>128682277769.09448</v>
      </c>
      <c r="L90" s="106">
        <v>128682277769.09448</v>
      </c>
      <c r="M90" s="106">
        <v>129939322648.61197</v>
      </c>
      <c r="N90" s="106">
        <v>128744849858.59796</v>
      </c>
      <c r="O90" s="106">
        <v>129354718448.12946</v>
      </c>
      <c r="P90" s="106">
        <v>126995291130.11545</v>
      </c>
      <c r="Q90" s="106">
        <v>116692931193.85144</v>
      </c>
      <c r="R90" s="106">
        <v>115242260841.12193</v>
      </c>
    </row>
    <row r="91" spans="1:18" s="106" customFormat="1" hidden="1" outlineLevel="1">
      <c r="G91" s="991">
        <f t="shared" ref="G91:R91" si="30">G90/1000000-G72</f>
        <v>45340.884743250004</v>
      </c>
      <c r="H91" s="991">
        <f t="shared" si="30"/>
        <v>46803.690640080007</v>
      </c>
      <c r="I91" s="991">
        <f t="shared" si="30"/>
        <v>46852.819587781487</v>
      </c>
      <c r="J91" s="106">
        <f t="shared" si="30"/>
        <v>72609.503373108484</v>
      </c>
      <c r="K91" s="106">
        <f t="shared" si="30"/>
        <v>61736.902769094479</v>
      </c>
      <c r="L91" s="106">
        <f t="shared" si="30"/>
        <v>61469.465269094479</v>
      </c>
      <c r="M91" s="106">
        <f t="shared" si="30"/>
        <v>62360.228898611967</v>
      </c>
      <c r="N91" s="106">
        <f t="shared" si="30"/>
        <v>60848.896733597969</v>
      </c>
      <c r="O91" s="106">
        <f t="shared" si="30"/>
        <v>61117.195010629453</v>
      </c>
      <c r="P91" s="106">
        <f t="shared" si="30"/>
        <v>58428.552848865453</v>
      </c>
      <c r="Q91" s="106">
        <f t="shared" si="30"/>
        <v>47790.800334476444</v>
      </c>
      <c r="R91" s="106">
        <f t="shared" si="30"/>
        <v>46007.826270809426</v>
      </c>
    </row>
    <row r="92" spans="1:18" s="106" customFormat="1" hidden="1" outlineLevel="1">
      <c r="G92" s="991"/>
      <c r="H92" s="991"/>
      <c r="I92" s="991"/>
    </row>
    <row r="93" spans="1:18" s="106" customFormat="1" hidden="1" outlineLevel="1">
      <c r="G93" s="991"/>
      <c r="H93" s="991"/>
      <c r="I93" s="991"/>
    </row>
    <row r="94" spans="1:18" hidden="1" outlineLevel="1"/>
    <row r="95" spans="1:18" hidden="1" outlineLevel="1"/>
    <row r="96" spans="1:18" hidden="1" outlineLevel="1"/>
    <row r="97" spans="6:18" hidden="1" outlineLevel="1"/>
    <row r="98" spans="6:18" hidden="1" outlineLevel="1"/>
    <row r="99" spans="6:18" hidden="1" outlineLevel="1">
      <c r="F99" s="835" t="s">
        <v>790</v>
      </c>
      <c r="G99" s="991">
        <v>89866109000</v>
      </c>
      <c r="H99" s="991">
        <v>89866109000</v>
      </c>
      <c r="I99" s="991">
        <v>89866109000</v>
      </c>
      <c r="J99" s="836">
        <v>89866109000</v>
      </c>
      <c r="K99" s="836">
        <v>89866109000</v>
      </c>
      <c r="L99" s="836">
        <v>89866109000</v>
      </c>
      <c r="M99" s="836">
        <v>89866109000</v>
      </c>
      <c r="N99" s="836">
        <v>89866109000</v>
      </c>
      <c r="O99" s="836">
        <v>89866109000</v>
      </c>
      <c r="P99" s="836">
        <v>89866109000</v>
      </c>
      <c r="Q99" s="836">
        <v>89866109000</v>
      </c>
      <c r="R99" s="836">
        <v>89866109000</v>
      </c>
    </row>
    <row r="100" spans="6:18" hidden="1" outlineLevel="1"/>
    <row r="101" spans="6:18" hidden="1" outlineLevel="1">
      <c r="F101" s="835" t="s">
        <v>791</v>
      </c>
      <c r="G101" s="991">
        <v>-107497285</v>
      </c>
      <c r="H101" s="991">
        <v>-66425358.890000001</v>
      </c>
      <c r="I101" s="991">
        <v>-69960000.000000015</v>
      </c>
      <c r="J101" s="836">
        <v>-116266900</v>
      </c>
      <c r="K101" s="836">
        <v>-2307042306.9999995</v>
      </c>
      <c r="L101" s="836">
        <v>-2307042306.9999995</v>
      </c>
      <c r="M101" s="836">
        <v>-237807400</v>
      </c>
      <c r="N101" s="836">
        <v>-2073899673</v>
      </c>
      <c r="O101" s="836">
        <v>-235458900</v>
      </c>
      <c r="P101" s="836">
        <v>-234270900</v>
      </c>
      <c r="Q101" s="836">
        <v>-2070337873</v>
      </c>
      <c r="R101" s="836">
        <v>-231870700</v>
      </c>
    </row>
    <row r="102" spans="6:18" hidden="1" outlineLevel="1"/>
    <row r="103" spans="6:18" hidden="1" outlineLevel="1">
      <c r="F103" s="835" t="s">
        <v>792</v>
      </c>
      <c r="G103" s="991">
        <v>915458910.25</v>
      </c>
      <c r="H103" s="991">
        <v>844549765.71999991</v>
      </c>
      <c r="I103" s="991">
        <v>1075292826.7014999</v>
      </c>
      <c r="J103" s="836">
        <v>1040605961.3269999</v>
      </c>
      <c r="K103" s="836">
        <v>986300415.98599994</v>
      </c>
      <c r="L103" s="836">
        <v>986300415.98599994</v>
      </c>
      <c r="M103" s="836">
        <v>986300415.98599994</v>
      </c>
      <c r="N103" s="836">
        <v>986300415.98599994</v>
      </c>
      <c r="O103" s="836">
        <v>954484273.53149986</v>
      </c>
      <c r="P103" s="836">
        <v>986300415.98599994</v>
      </c>
      <c r="Q103" s="836">
        <v>868362585.73600006</v>
      </c>
      <c r="R103" s="836">
        <v>897308005.27049983</v>
      </c>
    </row>
    <row r="104" spans="6:18" hidden="1" outlineLevel="1"/>
    <row r="105" spans="6:18" hidden="1" outlineLevel="1">
      <c r="F105" s="835" t="s">
        <v>793</v>
      </c>
    </row>
    <row r="106" spans="6:18" hidden="1" outlineLevel="1">
      <c r="G106" s="992">
        <v>6430111481</v>
      </c>
      <c r="K106" s="836">
        <f>-G99/10</f>
        <v>-8986610900</v>
      </c>
      <c r="L106" s="836">
        <f>-H99/10</f>
        <v>-8986610900</v>
      </c>
      <c r="Q106" s="836">
        <f>-M99/10</f>
        <v>-8986610900</v>
      </c>
    </row>
    <row r="107" spans="6:18" hidden="1" outlineLevel="1">
      <c r="F107" s="835" t="s">
        <v>794</v>
      </c>
      <c r="G107" s="993">
        <f>G99+G103+G101+G105+G106</f>
        <v>97104182106.25</v>
      </c>
      <c r="H107" s="993">
        <f>G107+H101+H103+H105+H106</f>
        <v>97882306513.080002</v>
      </c>
      <c r="I107" s="993">
        <f>H107+I101+I103+I105+I106</f>
        <v>98887639339.781494</v>
      </c>
      <c r="J107" s="837">
        <f t="shared" ref="J107:R107" si="31">I107+J101+J103+J105+J106</f>
        <v>99811978401.10849</v>
      </c>
      <c r="K107" s="837">
        <f t="shared" si="31"/>
        <v>89504625610.094482</v>
      </c>
      <c r="L107" s="837">
        <f t="shared" si="31"/>
        <v>79197272819.080475</v>
      </c>
      <c r="M107" s="837">
        <f t="shared" si="31"/>
        <v>79945765835.066467</v>
      </c>
      <c r="N107" s="837">
        <f t="shared" si="31"/>
        <v>78858166578.05246</v>
      </c>
      <c r="O107" s="837">
        <f t="shared" si="31"/>
        <v>79577191951.583954</v>
      </c>
      <c r="P107" s="837">
        <f t="shared" si="31"/>
        <v>80329221467.569946</v>
      </c>
      <c r="Q107" s="837">
        <f t="shared" si="31"/>
        <v>70140635280.305939</v>
      </c>
      <c r="R107" s="837">
        <f t="shared" si="31"/>
        <v>70806072585.576431</v>
      </c>
    </row>
    <row r="108" spans="6:18" hidden="1" outlineLevel="1"/>
    <row r="109" spans="6:18" hidden="1" outlineLevel="1"/>
    <row r="110" spans="6:18" hidden="1" outlineLevel="1">
      <c r="F110" s="835" t="s">
        <v>794</v>
      </c>
      <c r="G110" s="994">
        <v>9541851687</v>
      </c>
      <c r="H110" s="994"/>
      <c r="I110" s="994"/>
      <c r="J110" s="838"/>
      <c r="K110" s="838"/>
      <c r="L110" s="838"/>
      <c r="M110" s="838"/>
      <c r="N110" s="838"/>
      <c r="O110" s="838"/>
      <c r="P110" s="838"/>
      <c r="Q110" s="838"/>
      <c r="R110" s="838"/>
    </row>
    <row r="111" spans="6:18" hidden="1" outlineLevel="1">
      <c r="G111" s="991">
        <v>63612345</v>
      </c>
      <c r="H111" s="991">
        <v>62579269</v>
      </c>
      <c r="I111" s="991">
        <v>61538617</v>
      </c>
      <c r="J111" s="836">
        <v>60490333</v>
      </c>
      <c r="K111" s="836">
        <v>59434363</v>
      </c>
      <c r="L111" s="836">
        <v>59434363</v>
      </c>
      <c r="M111" s="836">
        <v>57299133</v>
      </c>
      <c r="N111" s="836">
        <v>56219760</v>
      </c>
      <c r="O111" s="836">
        <v>55132472</v>
      </c>
      <c r="P111" s="836">
        <v>54037210</v>
      </c>
      <c r="Q111" s="836">
        <v>52933917</v>
      </c>
      <c r="R111" s="836">
        <v>51822532</v>
      </c>
    </row>
    <row r="112" spans="6:18" hidden="1" outlineLevel="1"/>
    <row r="113" spans="6:18" hidden="1" outlineLevel="1">
      <c r="F113" s="835" t="s">
        <v>793</v>
      </c>
      <c r="G113" s="992">
        <v>-154961395</v>
      </c>
      <c r="H113" s="992">
        <v>-156097779</v>
      </c>
      <c r="I113" s="992">
        <v>-157242496</v>
      </c>
      <c r="J113" s="834">
        <v>-158395609</v>
      </c>
      <c r="K113" s="834">
        <v>-159557176</v>
      </c>
      <c r="L113" s="834">
        <v>-159557176</v>
      </c>
      <c r="M113" s="834">
        <v>-161905929</v>
      </c>
      <c r="N113" s="834">
        <v>-163093293</v>
      </c>
      <c r="O113" s="834">
        <v>-164289256</v>
      </c>
      <c r="P113" s="834">
        <v>-165494044</v>
      </c>
      <c r="Q113" s="834">
        <v>-166707666</v>
      </c>
      <c r="R113" s="834">
        <v>-167930190</v>
      </c>
    </row>
    <row r="114" spans="6:18" hidden="1" outlineLevel="1"/>
    <row r="115" spans="6:18" hidden="1" outlineLevel="1">
      <c r="G115" s="993">
        <f>G110+G113+G111</f>
        <v>9450502637</v>
      </c>
      <c r="H115" s="993">
        <f>G115+H113+H111</f>
        <v>9356984127</v>
      </c>
      <c r="I115" s="993">
        <f>H115+I113+I111</f>
        <v>9261280248</v>
      </c>
      <c r="J115" s="837">
        <f t="shared" ref="J115:R115" si="32">I115+J113+J111</f>
        <v>9163374972</v>
      </c>
      <c r="K115" s="837">
        <f t="shared" si="32"/>
        <v>9063252159</v>
      </c>
      <c r="L115" s="837">
        <f t="shared" si="32"/>
        <v>8963129346</v>
      </c>
      <c r="M115" s="837">
        <f t="shared" si="32"/>
        <v>8858522550</v>
      </c>
      <c r="N115" s="837">
        <f t="shared" si="32"/>
        <v>8751649017</v>
      </c>
      <c r="O115" s="837">
        <f t="shared" si="32"/>
        <v>8642492233</v>
      </c>
      <c r="P115" s="837">
        <f t="shared" si="32"/>
        <v>8531035399</v>
      </c>
      <c r="Q115" s="837">
        <f t="shared" si="32"/>
        <v>8417261650</v>
      </c>
      <c r="R115" s="837">
        <f t="shared" si="32"/>
        <v>8301153992</v>
      </c>
    </row>
    <row r="116" spans="6:18" hidden="1" outlineLevel="1"/>
    <row r="117" spans="6:18" hidden="1" outlineLevel="1"/>
    <row r="118" spans="6:18" hidden="1" outlineLevel="1"/>
    <row r="119" spans="6:18" hidden="1" outlineLevel="1">
      <c r="F119" s="835" t="s">
        <v>795</v>
      </c>
      <c r="G119" s="994">
        <v>5000000000</v>
      </c>
    </row>
    <row r="120" spans="6:18" hidden="1" outlineLevel="1">
      <c r="G120" s="992">
        <v>57200000</v>
      </c>
      <c r="H120" s="992">
        <v>57200000</v>
      </c>
      <c r="I120" s="992">
        <v>57200000</v>
      </c>
      <c r="J120" s="834">
        <v>57200000</v>
      </c>
      <c r="K120" s="834">
        <v>57200000</v>
      </c>
      <c r="L120" s="834">
        <v>57200000</v>
      </c>
      <c r="M120" s="834">
        <v>57200000</v>
      </c>
      <c r="N120" s="834">
        <v>57200000</v>
      </c>
      <c r="O120" s="834">
        <v>57200000</v>
      </c>
      <c r="P120" s="834">
        <v>42533333.333333336</v>
      </c>
      <c r="Q120" s="834">
        <v>14666666.666666668</v>
      </c>
      <c r="R120" s="834">
        <v>0</v>
      </c>
    </row>
    <row r="121" spans="6:18" hidden="1" outlineLevel="1">
      <c r="F121" s="835" t="s">
        <v>793</v>
      </c>
      <c r="P121" s="836">
        <v>-3000000000</v>
      </c>
      <c r="R121" s="836">
        <v>-2000000000</v>
      </c>
    </row>
    <row r="122" spans="6:18" hidden="1" outlineLevel="1">
      <c r="G122" s="993">
        <f>G119+G121+G120</f>
        <v>5057200000</v>
      </c>
      <c r="H122" s="993">
        <f>G122+H121+H120</f>
        <v>5114400000</v>
      </c>
      <c r="I122" s="993">
        <f>H122+I121</f>
        <v>5114400000</v>
      </c>
      <c r="J122" s="837">
        <f t="shared" ref="J122:R122" si="33">I122+J121</f>
        <v>5114400000</v>
      </c>
      <c r="K122" s="837">
        <f t="shared" si="33"/>
        <v>5114400000</v>
      </c>
      <c r="L122" s="837">
        <f t="shared" si="33"/>
        <v>5114400000</v>
      </c>
      <c r="M122" s="837">
        <f t="shared" si="33"/>
        <v>5114400000</v>
      </c>
      <c r="N122" s="837">
        <f t="shared" si="33"/>
        <v>5114400000</v>
      </c>
      <c r="O122" s="837">
        <f t="shared" si="33"/>
        <v>5114400000</v>
      </c>
      <c r="P122" s="837">
        <f t="shared" si="33"/>
        <v>2114400000</v>
      </c>
      <c r="Q122" s="837">
        <f t="shared" si="33"/>
        <v>2114400000</v>
      </c>
      <c r="R122" s="837">
        <f t="shared" si="33"/>
        <v>114400000</v>
      </c>
    </row>
    <row r="123" spans="6:18" hidden="1" outlineLevel="1"/>
    <row r="124" spans="6:18" hidden="1" outlineLevel="1"/>
    <row r="125" spans="6:18" hidden="1" outlineLevel="1">
      <c r="F125" s="835" t="s">
        <v>796</v>
      </c>
      <c r="G125" s="995"/>
      <c r="H125" s="995"/>
      <c r="I125" s="995"/>
      <c r="J125" s="839">
        <v>25000000000</v>
      </c>
      <c r="K125" s="839">
        <v>25000000000</v>
      </c>
      <c r="L125" s="839">
        <v>25000000000</v>
      </c>
      <c r="M125" s="839">
        <v>25000000000</v>
      </c>
      <c r="N125" s="839">
        <v>25000000000</v>
      </c>
      <c r="O125" s="839">
        <v>25000000000</v>
      </c>
      <c r="P125" s="839">
        <v>25000000000</v>
      </c>
      <c r="Q125" s="839">
        <v>25000000000</v>
      </c>
      <c r="R125" s="839">
        <v>25000000000</v>
      </c>
    </row>
    <row r="126" spans="6:18" hidden="1" outlineLevel="1"/>
    <row r="127" spans="6:18" hidden="1" outlineLevel="1">
      <c r="G127" s="996">
        <f>G107+G115+G122+G125</f>
        <v>111611884743.25</v>
      </c>
      <c r="H127" s="996">
        <f t="shared" ref="H127:R127" si="34">H107+H115+H122+H125</f>
        <v>112353690640.08</v>
      </c>
      <c r="I127" s="996">
        <f t="shared" si="34"/>
        <v>113263319587.78149</v>
      </c>
      <c r="J127" s="840">
        <f>J107+J115+J122+J125</f>
        <v>139089753373.10849</v>
      </c>
      <c r="K127" s="840">
        <f>K107+K115+K122+K125</f>
        <v>128682277769.09448</v>
      </c>
      <c r="L127" s="840">
        <f>L107+L115+L122+L125</f>
        <v>118274802165.08047</v>
      </c>
      <c r="M127" s="840">
        <f t="shared" si="34"/>
        <v>118918688385.06647</v>
      </c>
      <c r="N127" s="840">
        <f t="shared" si="34"/>
        <v>117724215595.05246</v>
      </c>
      <c r="O127" s="840">
        <f t="shared" si="34"/>
        <v>118334084184.58395</v>
      </c>
      <c r="P127" s="840">
        <f t="shared" si="34"/>
        <v>115974656866.56995</v>
      </c>
      <c r="Q127" s="840">
        <f t="shared" si="34"/>
        <v>105672296930.30594</v>
      </c>
      <c r="R127" s="840">
        <f t="shared" si="34"/>
        <v>104221626577.57643</v>
      </c>
    </row>
    <row r="128" spans="6:18" hidden="1" outlineLevel="1"/>
    <row r="129" spans="2:18" hidden="1" outlineLevel="1"/>
    <row r="130" spans="2:18" hidden="1" outlineLevel="1"/>
    <row r="131" spans="2:18" hidden="1" outlineLevel="1"/>
    <row r="132" spans="2:18" hidden="1">
      <c r="J132" s="847"/>
      <c r="K132" s="836">
        <v>0</v>
      </c>
      <c r="L132" s="847"/>
      <c r="M132" s="847">
        <v>0</v>
      </c>
    </row>
    <row r="133" spans="2:18" hidden="1">
      <c r="G133" s="1180"/>
      <c r="H133" s="1180"/>
      <c r="I133" s="1180"/>
      <c r="J133" s="1181"/>
      <c r="K133" s="1181"/>
      <c r="L133" s="1181"/>
      <c r="M133" s="1181"/>
      <c r="N133" s="1181"/>
      <c r="O133" s="1181"/>
      <c r="P133" s="1181"/>
      <c r="Q133" s="1181"/>
      <c r="R133" s="1181"/>
    </row>
    <row r="134" spans="2:18" hidden="1">
      <c r="J134" s="840"/>
      <c r="K134" s="840"/>
      <c r="L134" s="840"/>
      <c r="M134" s="840"/>
    </row>
    <row r="135" spans="2:18" ht="13.5" hidden="1" thickBot="1">
      <c r="D135" s="657"/>
      <c r="E135" s="657"/>
      <c r="J135" s="836"/>
      <c r="K135" s="836"/>
      <c r="L135" s="836"/>
      <c r="M135" s="836"/>
    </row>
    <row r="136" spans="2:18" ht="16.5" hidden="1" thickBot="1">
      <c r="B136" s="929"/>
      <c r="C136" s="932" t="s">
        <v>797</v>
      </c>
      <c r="D136" s="930"/>
      <c r="E136" s="930"/>
      <c r="F136" s="930"/>
      <c r="G136" s="997"/>
      <c r="H136" s="997"/>
      <c r="I136" s="997">
        <v>1775</v>
      </c>
      <c r="J136" s="930"/>
      <c r="K136" s="930"/>
      <c r="L136" s="930"/>
      <c r="M136" s="930"/>
      <c r="N136" s="930"/>
      <c r="O136" s="930">
        <v>1692</v>
      </c>
      <c r="P136" s="930"/>
      <c r="Q136" s="930"/>
      <c r="R136" s="931">
        <v>3540</v>
      </c>
    </row>
    <row r="137" spans="2:18">
      <c r="L137" s="840"/>
    </row>
    <row r="138" spans="2:18">
      <c r="L138" s="840"/>
    </row>
    <row r="139" spans="2:18">
      <c r="L139" s="840"/>
    </row>
    <row r="141" spans="2:18">
      <c r="F141" s="1449">
        <v>-152.73131599999761</v>
      </c>
      <c r="L141" s="840"/>
    </row>
    <row r="147" spans="7:7">
      <c r="G147" s="996"/>
    </row>
  </sheetData>
  <mergeCells count="10">
    <mergeCell ref="G3:R3"/>
    <mergeCell ref="D3:D4"/>
    <mergeCell ref="F3:F4"/>
    <mergeCell ref="A67:A77"/>
    <mergeCell ref="A5:A36"/>
    <mergeCell ref="A38:A45"/>
    <mergeCell ref="A47:A58"/>
    <mergeCell ref="A60:A64"/>
    <mergeCell ref="B3:C4"/>
    <mergeCell ref="E3:E4"/>
  </mergeCells>
  <printOptions horizontalCentered="1"/>
  <pageMargins left="0.15748031496063" right="0.15748031496063" top="0.511811023622047" bottom="0.55118110236220497" header="0.15748031496063" footer="0.196850393700787"/>
  <pageSetup paperSize="9" scale="44" orientation="landscape" r:id="rId1"/>
  <headerFooter alignWithMargins="0">
    <oddFooter xml:space="preserve">&amp;LMoov Bénin&amp;C&amp;P/&amp;N&amp;RTBG &amp;D </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D3:Q15"/>
  <sheetViews>
    <sheetView showGridLines="0" workbookViewId="0">
      <selection activeCell="H17" sqref="H17"/>
    </sheetView>
  </sheetViews>
  <sheetFormatPr defaultColWidth="11.42578125" defaultRowHeight="12.75"/>
  <cols>
    <col min="4" max="4" width="25.28515625" customWidth="1"/>
    <col min="17" max="17" width="13.42578125" customWidth="1"/>
  </cols>
  <sheetData>
    <row r="3" spans="4:17" ht="15">
      <c r="D3" s="2401" t="s">
        <v>798</v>
      </c>
      <c r="E3" s="2401" t="s">
        <v>128</v>
      </c>
      <c r="F3" s="2401" t="s">
        <v>724</v>
      </c>
      <c r="G3" s="2401" t="s">
        <v>130</v>
      </c>
      <c r="H3" s="2401" t="s">
        <v>131</v>
      </c>
      <c r="I3" s="2401" t="s">
        <v>71</v>
      </c>
      <c r="J3" s="2401" t="s">
        <v>72</v>
      </c>
      <c r="K3" s="2401" t="s">
        <v>132</v>
      </c>
      <c r="L3" s="2401" t="s">
        <v>311</v>
      </c>
      <c r="M3" s="2401" t="s">
        <v>166</v>
      </c>
      <c r="N3" s="2401" t="s">
        <v>167</v>
      </c>
      <c r="O3" s="2401" t="s">
        <v>168</v>
      </c>
      <c r="P3" s="2401" t="s">
        <v>725</v>
      </c>
      <c r="Q3" s="2401" t="s">
        <v>22</v>
      </c>
    </row>
    <row r="4" spans="4:17">
      <c r="D4" s="2402" t="s">
        <v>799</v>
      </c>
      <c r="E4" s="2403">
        <v>284.0964248278745</v>
      </c>
      <c r="F4" s="2403">
        <v>268.82072423727124</v>
      </c>
      <c r="G4" s="2403">
        <v>306.59856507953327</v>
      </c>
      <c r="H4" s="2403">
        <v>308.85835196806846</v>
      </c>
      <c r="I4" s="2403">
        <v>333.26365958354188</v>
      </c>
      <c r="J4" s="2403">
        <v>330.86480864245334</v>
      </c>
      <c r="K4" s="2403">
        <v>344.27029945588436</v>
      </c>
      <c r="L4" s="2403">
        <v>352.17261457162266</v>
      </c>
      <c r="M4" s="2403">
        <v>342.88414508810246</v>
      </c>
      <c r="N4" s="2403">
        <v>371.02921041634403</v>
      </c>
      <c r="O4" s="2403">
        <v>366.74578092566674</v>
      </c>
      <c r="P4" s="2403">
        <v>412.20138617475544</v>
      </c>
      <c r="Q4" s="2404">
        <f>SUM(E4:P4)</f>
        <v>4021.8059709711179</v>
      </c>
    </row>
    <row r="5" spans="4:17">
      <c r="D5" s="2402" t="s">
        <v>12</v>
      </c>
      <c r="E5" s="2405">
        <f>+'CA Mobile'!C47+'CA Mobile'!C97+'CA Mobile'!C72</f>
        <v>324.55268453315892</v>
      </c>
      <c r="F5" s="2405">
        <f>+'CA Mobile'!D47+'CA Mobile'!D97+'CA Mobile'!D72</f>
        <v>318.05529821192977</v>
      </c>
      <c r="G5" s="2405">
        <f>+'CA Mobile'!E47+'CA Mobile'!E97+'CA Mobile'!E72</f>
        <v>328.11578416101338</v>
      </c>
      <c r="H5" s="2405">
        <f>+'CA Mobile'!F47+'CA Mobile'!F97+'CA Mobile'!F72</f>
        <v>330.71084037936589</v>
      </c>
      <c r="I5" s="2405">
        <f>+'CA Mobile'!G47+'CA Mobile'!G97+'CA Mobile'!G72</f>
        <v>315.93057210590814</v>
      </c>
      <c r="J5" s="2405">
        <f>+'CA Mobile'!H47+'CA Mobile'!H97+'CA Mobile'!H72</f>
        <v>328.33982632814889</v>
      </c>
      <c r="K5" s="2405">
        <f>+'CA Mobile'!I47+'CA Mobile'!I97+'CA Mobile'!I72</f>
        <v>328.58842357992228</v>
      </c>
      <c r="L5" s="2405">
        <f>+'CA Mobile'!J47+'CA Mobile'!J97+'CA Mobile'!J72</f>
        <v>328.98036968092123</v>
      </c>
      <c r="M5" s="2405">
        <f>+'CA Mobile'!K47+'CA Mobile'!K97+'CA Mobile'!K72</f>
        <v>329.26636642095451</v>
      </c>
      <c r="N5" s="2405">
        <f>+'CA Mobile'!L47+'CA Mobile'!L97+'CA Mobile'!L72</f>
        <v>333.49866803335237</v>
      </c>
      <c r="O5" s="2405">
        <f>+'CA Mobile'!M47+'CA Mobile'!M97+'CA Mobile'!M72</f>
        <v>332.70763375165359</v>
      </c>
      <c r="P5" s="2405">
        <f>+'CA Mobile'!N47+'CA Mobile'!N97+'CA Mobile'!N72</f>
        <v>333.8963462289239</v>
      </c>
      <c r="Q5" s="2404">
        <f t="shared" ref="Q5:Q6" si="0">SUM(E5:P5)</f>
        <v>3932.6428134152529</v>
      </c>
    </row>
    <row r="6" spans="4:17">
      <c r="D6" s="2402" t="s">
        <v>800</v>
      </c>
      <c r="E6" s="2405">
        <f>'CA Mobile'!C140+'Marge Mobile '!C11+'Marge Mobile '!C28</f>
        <v>53.931974612851953</v>
      </c>
      <c r="F6" s="2405">
        <f>'CA Mobile'!D140+'Marge Mobile '!D11+'Marge Mobile '!D28</f>
        <v>40.069590534095397</v>
      </c>
      <c r="G6" s="2405">
        <f>'CA Mobile'!E140+'Marge Mobile '!E11+'Marge Mobile '!E28</f>
        <v>28.17317463116526</v>
      </c>
      <c r="H6" s="2405">
        <f>'CA Mobile'!F140+'Marge Mobile '!F11+'Marge Mobile '!F28</f>
        <v>27.532521825250111</v>
      </c>
      <c r="I6" s="2405">
        <f>'CA Mobile'!G140+'Marge Mobile '!G11+'Marge Mobile '!G28</f>
        <v>14.645335215179195</v>
      </c>
      <c r="J6" s="2405">
        <f>'CA Mobile'!H140+'Marge Mobile '!H11+'Marge Mobile '!H28</f>
        <v>25.243927485562068</v>
      </c>
      <c r="K6" s="2405">
        <f>'CA Mobile'!I140+'Marge Mobile '!I11+'Marge Mobile '!I28</f>
        <v>26.962930624644418</v>
      </c>
      <c r="L6" s="2405">
        <f>'CA Mobile'!J140+'Marge Mobile '!J11+'Marge Mobile '!J28</f>
        <v>10.705737868771353</v>
      </c>
      <c r="M6" s="2405">
        <f>'CA Mobile'!K140+'Marge Mobile '!K11+'Marge Mobile '!K28</f>
        <v>7.8569422131407372</v>
      </c>
      <c r="N6" s="2405">
        <f>'CA Mobile'!L140+'Marge Mobile '!L11+'Marge Mobile '!L28</f>
        <v>11.004532696576439</v>
      </c>
      <c r="O6" s="2405">
        <f>'CA Mobile'!M140+'Marge Mobile '!M11+'Marge Mobile '!M28</f>
        <v>11.163498657720787</v>
      </c>
      <c r="P6" s="2405">
        <f>'CA Mobile'!N140+'Marge Mobile '!N11+'Marge Mobile '!N28</f>
        <v>27.433766275893809</v>
      </c>
      <c r="Q6" s="2404">
        <f t="shared" si="0"/>
        <v>284.7239326408515</v>
      </c>
    </row>
    <row r="7" spans="4:17">
      <c r="D7" s="2402" t="s">
        <v>801</v>
      </c>
      <c r="E7" s="2405">
        <f>+'CA Mobile'!C135</f>
        <v>149.52926500000001</v>
      </c>
      <c r="F7" s="2405">
        <f>+'CA Mobile'!D135</f>
        <v>147.37366699999998</v>
      </c>
      <c r="G7" s="2405">
        <f>+'CA Mobile'!E135</f>
        <v>146.52926500000001</v>
      </c>
      <c r="H7" s="2405">
        <f>+'CA Mobile'!F135</f>
        <v>146.52926500000001</v>
      </c>
      <c r="I7" s="2405">
        <f>+'CA Mobile'!G135</f>
        <v>146.52926500000001</v>
      </c>
      <c r="J7" s="2405">
        <f>+'CA Mobile'!H135</f>
        <v>146.52926500000001</v>
      </c>
      <c r="K7" s="2405">
        <f>+'CA Mobile'!I135</f>
        <v>146.52926500000001</v>
      </c>
      <c r="L7" s="2405">
        <f>+'CA Mobile'!J135</f>
        <v>146.52926500000001</v>
      </c>
      <c r="M7" s="2405">
        <f>+'CA Mobile'!K135</f>
        <v>146.52926500000001</v>
      </c>
      <c r="N7" s="2405">
        <f>+'CA Mobile'!L135</f>
        <v>146.52926500000001</v>
      </c>
      <c r="O7" s="2405">
        <f>+'CA Mobile'!M135</f>
        <v>146.52926500000001</v>
      </c>
      <c r="P7" s="2405">
        <f>+'CA Mobile'!N135</f>
        <v>146.52926500000001</v>
      </c>
      <c r="Q7" s="2404">
        <f>SUM(E7:P7)</f>
        <v>1762.1955820000007</v>
      </c>
    </row>
    <row r="8" spans="4:17">
      <c r="D8" s="2402" t="s">
        <v>802</v>
      </c>
      <c r="E8" s="2403">
        <v>5196.6457192476755</v>
      </c>
      <c r="F8" s="2403">
        <v>5196.6457192476755</v>
      </c>
      <c r="G8" s="2403">
        <v>5196.6457192476755</v>
      </c>
      <c r="H8" s="2403">
        <v>5196.6457192476755</v>
      </c>
      <c r="I8" s="2403">
        <v>5196.6457192476755</v>
      </c>
      <c r="J8" s="2403">
        <v>5196.6457192476755</v>
      </c>
      <c r="K8" s="2403">
        <v>5196.6457192476755</v>
      </c>
      <c r="L8" s="2403">
        <v>5196.6457192476755</v>
      </c>
      <c r="M8" s="2403">
        <v>5196.6457192476755</v>
      </c>
      <c r="N8" s="2403">
        <v>5196.6457192476755</v>
      </c>
      <c r="O8" s="2403">
        <v>5196.6457192476755</v>
      </c>
      <c r="P8" s="2403">
        <v>5196.6457192476755</v>
      </c>
      <c r="Q8" s="2404">
        <f>SUM(E8:P8)</f>
        <v>62359.748630972092</v>
      </c>
    </row>
    <row r="9" spans="4:17">
      <c r="D9" s="2402" t="s">
        <v>803</v>
      </c>
      <c r="E9" s="2405">
        <f>+'CA Mobile'!C162</f>
        <v>72.014084819209003</v>
      </c>
      <c r="F9" s="2405">
        <f>+'CA Mobile'!D162</f>
        <v>72.014084819209003</v>
      </c>
      <c r="G9" s="2405">
        <f>+'CA Mobile'!E162</f>
        <v>72.014084819209003</v>
      </c>
      <c r="H9" s="2405">
        <f>+'CA Mobile'!F162</f>
        <v>72.014084819209003</v>
      </c>
      <c r="I9" s="2405">
        <f>+'CA Mobile'!G162</f>
        <v>72.014084819209003</v>
      </c>
      <c r="J9" s="2405">
        <f>+'CA Mobile'!H162</f>
        <v>72.014084819209003</v>
      </c>
      <c r="K9" s="2405">
        <f>+'CA Mobile'!I162</f>
        <v>72.014084819209003</v>
      </c>
      <c r="L9" s="2405">
        <f>+'CA Mobile'!J162</f>
        <v>72.014084819209003</v>
      </c>
      <c r="M9" s="2405">
        <f>+'CA Mobile'!K162</f>
        <v>72.014084819209003</v>
      </c>
      <c r="N9" s="2405">
        <f>+'CA Mobile'!L162</f>
        <v>72.014084819209003</v>
      </c>
      <c r="O9" s="2405">
        <f>+'CA Mobile'!M162</f>
        <v>72.014084819209003</v>
      </c>
      <c r="P9" s="2405">
        <f>+'CA Mobile'!N162</f>
        <v>72.014084819209003</v>
      </c>
      <c r="Q9" s="2404">
        <f t="shared" ref="Q9:Q10" si="1">SUM(E9:P9)</f>
        <v>864.16901783050787</v>
      </c>
    </row>
    <row r="10" spans="4:17">
      <c r="D10" s="2402" t="s">
        <v>804</v>
      </c>
      <c r="E10" s="2405">
        <f>+'CA Mobile'!C134</f>
        <v>500.40912718461271</v>
      </c>
      <c r="F10" s="2405">
        <f>+'CA Mobile'!D134</f>
        <v>512.69495626807407</v>
      </c>
      <c r="G10" s="2405">
        <f>+'CA Mobile'!E134</f>
        <v>544.4898175463187</v>
      </c>
      <c r="H10" s="2405">
        <f>+'CA Mobile'!F134</f>
        <v>579.99647073181643</v>
      </c>
      <c r="I10" s="2405">
        <f>+'CA Mobile'!G134</f>
        <v>601.84185122370923</v>
      </c>
      <c r="J10" s="2405">
        <f>+'CA Mobile'!H134</f>
        <v>600.2711484203254</v>
      </c>
      <c r="K10" s="2405">
        <f>+'CA Mobile'!I134</f>
        <v>662.46304776825048</v>
      </c>
      <c r="L10" s="2405">
        <f>+'CA Mobile'!J134</f>
        <v>652.57413444760175</v>
      </c>
      <c r="M10" s="2405">
        <f>+'CA Mobile'!K134</f>
        <v>628.76186545720111</v>
      </c>
      <c r="N10" s="2405">
        <f>+'CA Mobile'!L134</f>
        <v>673.95144248318434</v>
      </c>
      <c r="O10" s="2405">
        <f>+'CA Mobile'!M134</f>
        <v>631.00711989702097</v>
      </c>
      <c r="P10" s="2405">
        <f>+'CA Mobile'!N134</f>
        <v>729.58682999388282</v>
      </c>
      <c r="Q10" s="2404">
        <f t="shared" si="1"/>
        <v>7318.0478114219986</v>
      </c>
    </row>
    <row r="11" spans="4:17" s="17" customFormat="1">
      <c r="D11" s="2406" t="s">
        <v>22</v>
      </c>
      <c r="E11" s="2407">
        <f>SUM(E4:E10)</f>
        <v>6581.1792802253822</v>
      </c>
      <c r="F11" s="2407">
        <f t="shared" ref="F11:P11" si="2">SUM(F4:F10)</f>
        <v>6555.6740403182539</v>
      </c>
      <c r="G11" s="2407">
        <f t="shared" si="2"/>
        <v>6622.5664104849147</v>
      </c>
      <c r="H11" s="2407">
        <f t="shared" si="2"/>
        <v>6662.2872539713853</v>
      </c>
      <c r="I11" s="2407">
        <f t="shared" si="2"/>
        <v>6680.8704871952232</v>
      </c>
      <c r="J11" s="2407">
        <f t="shared" si="2"/>
        <v>6699.9087799433737</v>
      </c>
      <c r="K11" s="2407">
        <f t="shared" si="2"/>
        <v>6777.473770495586</v>
      </c>
      <c r="L11" s="2407">
        <f t="shared" si="2"/>
        <v>6759.6219256358017</v>
      </c>
      <c r="M11" s="2407">
        <f t="shared" si="2"/>
        <v>6723.958388246283</v>
      </c>
      <c r="N11" s="2407">
        <f t="shared" si="2"/>
        <v>6804.6729226963407</v>
      </c>
      <c r="O11" s="2407">
        <f t="shared" si="2"/>
        <v>6756.8131022989464</v>
      </c>
      <c r="P11" s="2407">
        <f t="shared" si="2"/>
        <v>6918.3073977403401</v>
      </c>
      <c r="Q11" s="2407">
        <f>SUM(E11:P11)</f>
        <v>80543.333759251822</v>
      </c>
    </row>
    <row r="12" spans="4:17">
      <c r="D12" s="2402"/>
      <c r="E12" s="2404"/>
      <c r="F12" s="2404"/>
      <c r="G12" s="2404"/>
      <c r="H12" s="2404"/>
      <c r="I12" s="2404"/>
      <c r="J12" s="2404"/>
      <c r="K12" s="2404"/>
      <c r="L12" s="2404"/>
      <c r="M12" s="2404"/>
      <c r="N12" s="2404"/>
      <c r="O12" s="2404"/>
      <c r="P12" s="2404"/>
      <c r="Q12" s="2404"/>
    </row>
    <row r="13" spans="4:17">
      <c r="D13" s="2402"/>
      <c r="E13" s="2404"/>
      <c r="F13" s="2404"/>
      <c r="G13" s="2404"/>
      <c r="H13" s="2404"/>
      <c r="I13" s="2404"/>
      <c r="J13" s="2404"/>
      <c r="K13" s="2404"/>
      <c r="L13" s="2404"/>
      <c r="M13" s="2404"/>
      <c r="N13" s="2404"/>
      <c r="O13" s="2404"/>
      <c r="P13" s="2404"/>
      <c r="Q13" s="2402"/>
    </row>
    <row r="14" spans="4:17">
      <c r="D14" s="2402" t="s">
        <v>805</v>
      </c>
      <c r="E14" s="2260"/>
      <c r="F14" s="2260"/>
      <c r="G14" s="2260"/>
      <c r="H14" s="2260"/>
      <c r="I14" s="2260"/>
      <c r="J14" s="2260"/>
      <c r="K14" s="2260"/>
      <c r="L14" s="2260"/>
      <c r="M14" s="2260"/>
      <c r="N14" s="2260"/>
      <c r="O14" s="2260"/>
      <c r="P14" s="2260"/>
      <c r="Q14" s="2260"/>
    </row>
    <row r="15" spans="4:17">
      <c r="D15" s="2402"/>
      <c r="E15" s="2408">
        <v>0.8</v>
      </c>
      <c r="F15" s="2402"/>
      <c r="G15" s="2402"/>
      <c r="H15" s="2402"/>
      <c r="I15" s="2402"/>
      <c r="J15" s="2402"/>
      <c r="K15" s="2402"/>
      <c r="L15" s="2402"/>
      <c r="M15" s="2402"/>
      <c r="N15" s="2402"/>
      <c r="O15" s="2402"/>
      <c r="P15" s="2402"/>
      <c r="Q15" s="240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BG134"/>
  <sheetViews>
    <sheetView showGridLines="0" view="pageBreakPreview" zoomScale="60" zoomScaleNormal="100" workbookViewId="0">
      <pane xSplit="6" ySplit="6" topLeftCell="AI106" activePane="bottomRight" state="frozen"/>
      <selection pane="bottomRight" activeCell="A87" sqref="A87:XFD87"/>
      <selection pane="bottomLeft" activeCell="AG111" sqref="AG111"/>
      <selection pane="topRight" activeCell="AG111" sqref="AG111"/>
    </sheetView>
  </sheetViews>
  <sheetFormatPr defaultColWidth="11.42578125" defaultRowHeight="15"/>
  <cols>
    <col min="1" max="1" width="71.5703125" style="634" customWidth="1"/>
    <col min="2" max="2" width="17.5703125" style="634" customWidth="1"/>
    <col min="3" max="3" width="27" style="634" bestFit="1" customWidth="1"/>
    <col min="4" max="4" width="24.85546875" style="634" bestFit="1" customWidth="1"/>
    <col min="5" max="5" width="24.42578125" style="833" customWidth="1"/>
    <col min="6" max="6" width="24.42578125" style="634" bestFit="1" customWidth="1"/>
    <col min="7" max="8" width="12.5703125" style="634" customWidth="1"/>
    <col min="9" max="9" width="15.85546875" style="634" customWidth="1"/>
    <col min="10" max="10" width="17.140625" style="634" bestFit="1" customWidth="1"/>
    <col min="11" max="12" width="15.85546875" style="634" customWidth="1"/>
    <col min="13" max="13" width="16.5703125" style="634" bestFit="1" customWidth="1"/>
    <col min="14" max="14" width="17.140625" style="634" bestFit="1" customWidth="1"/>
    <col min="15" max="15" width="15.85546875" style="634" customWidth="1"/>
    <col min="16" max="16" width="18.85546875" style="634" bestFit="1" customWidth="1"/>
    <col min="17" max="17" width="16.5703125" style="634" bestFit="1" customWidth="1"/>
    <col min="18" max="18" width="16.5703125" style="696" bestFit="1" customWidth="1"/>
    <col min="19" max="19" width="15.85546875" style="696" customWidth="1"/>
    <col min="20" max="20" width="18.85546875" style="696" bestFit="1" customWidth="1"/>
    <col min="21" max="21" width="20.85546875" style="844" bestFit="1" customWidth="1"/>
    <col min="22" max="22" width="16.5703125" style="844" bestFit="1" customWidth="1"/>
    <col min="23" max="23" width="15.85546875" style="844" customWidth="1"/>
    <col min="24" max="24" width="18.85546875" style="844" bestFit="1" customWidth="1"/>
    <col min="25" max="25" width="20.42578125" style="844" bestFit="1" customWidth="1"/>
    <col min="26" max="27" width="16.140625" style="844" bestFit="1" customWidth="1"/>
    <col min="28" max="28" width="20.42578125" style="844" bestFit="1" customWidth="1"/>
    <col min="29" max="29" width="20.85546875" style="844" bestFit="1" customWidth="1"/>
    <col min="30" max="31" width="16.140625" style="844" bestFit="1" customWidth="1"/>
    <col min="32" max="32" width="20.42578125" style="844" bestFit="1" customWidth="1"/>
    <col min="33" max="33" width="20.85546875" style="844" bestFit="1" customWidth="1"/>
    <col min="34" max="35" width="15.85546875" style="696" customWidth="1"/>
    <col min="36" max="37" width="20.42578125" style="696" bestFit="1" customWidth="1"/>
    <col min="38" max="53" width="15.85546875" style="696" customWidth="1"/>
    <col min="54" max="55" width="13.140625" style="696" customWidth="1"/>
    <col min="56" max="56" width="15.85546875" style="696" customWidth="1"/>
    <col min="57" max="57" width="11.42578125" style="696"/>
    <col min="58" max="58" width="16.85546875" style="634" customWidth="1"/>
    <col min="59" max="59" width="15" style="634" customWidth="1"/>
    <col min="60" max="16384" width="11.42578125" style="634"/>
  </cols>
  <sheetData>
    <row r="1" spans="1:59" ht="18.75" thickBot="1">
      <c r="A1" s="632" t="s">
        <v>806</v>
      </c>
      <c r="B1" s="632"/>
      <c r="C1" s="633"/>
      <c r="D1" s="633"/>
      <c r="E1" s="760"/>
      <c r="F1" s="633"/>
      <c r="G1" s="633"/>
      <c r="H1" s="633"/>
      <c r="I1" s="633"/>
      <c r="J1" s="633"/>
      <c r="K1" s="633"/>
      <c r="L1" s="633"/>
      <c r="M1" s="633"/>
      <c r="N1" s="633"/>
      <c r="O1" s="633"/>
      <c r="P1" s="633"/>
      <c r="Q1" s="633"/>
      <c r="R1" s="633"/>
      <c r="S1" s="633"/>
      <c r="T1" s="633"/>
      <c r="U1" s="841"/>
      <c r="V1" s="841"/>
      <c r="W1" s="841"/>
      <c r="X1" s="841"/>
      <c r="Y1" s="841"/>
      <c r="Z1" s="841"/>
      <c r="AA1" s="841"/>
      <c r="AB1" s="841"/>
      <c r="AC1" s="841"/>
      <c r="AD1" s="841"/>
      <c r="AE1" s="841"/>
      <c r="AF1" s="841"/>
      <c r="AG1" s="841"/>
      <c r="AH1" s="633"/>
      <c r="AI1" s="633"/>
      <c r="AJ1" s="633"/>
      <c r="AK1" s="633"/>
      <c r="AL1" s="695"/>
      <c r="AM1" s="695"/>
      <c r="AN1" s="695"/>
      <c r="AO1" s="695"/>
      <c r="AP1" s="695"/>
      <c r="AQ1" s="695"/>
      <c r="AR1" s="695"/>
      <c r="AS1" s="695"/>
      <c r="AT1" s="695"/>
      <c r="AU1" s="695"/>
      <c r="AV1" s="695"/>
      <c r="AW1" s="695"/>
      <c r="AX1" s="695"/>
      <c r="AY1" s="695"/>
      <c r="AZ1" s="695"/>
      <c r="BA1" s="695"/>
      <c r="BB1" s="695"/>
      <c r="BC1" s="695"/>
      <c r="BD1" s="695"/>
      <c r="BE1" s="695"/>
      <c r="BF1" s="633"/>
      <c r="BG1" s="633"/>
    </row>
    <row r="2" spans="1:59">
      <c r="E2" s="2135"/>
      <c r="F2" s="848" t="e">
        <f>+F7-'Capex Consolidés'!#REF!*1000000</f>
        <v>#REF!</v>
      </c>
      <c r="R2" s="634"/>
      <c r="S2" s="634"/>
      <c r="T2" s="634"/>
      <c r="U2" s="2129"/>
      <c r="V2" s="2129"/>
      <c r="W2" s="2129"/>
      <c r="X2" s="2129"/>
      <c r="Y2" s="2129"/>
      <c r="Z2" s="2129"/>
      <c r="AA2" s="2129"/>
      <c r="AB2" s="2129"/>
      <c r="AC2" s="2129"/>
      <c r="AD2" s="2129"/>
      <c r="AE2" s="2129"/>
      <c r="AF2" s="2129"/>
      <c r="AG2" s="2129"/>
      <c r="AH2" s="634"/>
      <c r="AI2" s="634"/>
      <c r="AJ2" s="634"/>
      <c r="AK2" s="634"/>
      <c r="BE2" s="697" t="s">
        <v>807</v>
      </c>
      <c r="BF2" s="635"/>
    </row>
    <row r="3" spans="1:59">
      <c r="E3" s="2135"/>
      <c r="R3" s="634"/>
      <c r="S3" s="634"/>
      <c r="T3" s="634"/>
      <c r="U3" s="2129"/>
      <c r="V3" s="2129"/>
      <c r="W3" s="2129"/>
      <c r="X3" s="2129"/>
      <c r="Y3" s="2129"/>
      <c r="Z3" s="2129"/>
      <c r="AA3" s="2129"/>
      <c r="AB3" s="2129"/>
      <c r="AC3" s="2129"/>
      <c r="AD3" s="2129"/>
      <c r="AE3" s="2129"/>
      <c r="AF3" s="2129"/>
      <c r="AG3" s="2129"/>
      <c r="AH3" s="634"/>
      <c r="AI3" s="634"/>
      <c r="AJ3" s="634"/>
      <c r="AK3" s="634"/>
    </row>
    <row r="4" spans="1:59" ht="31.5" customHeight="1">
      <c r="A4" s="2237" t="s">
        <v>808</v>
      </c>
      <c r="B4" s="2237" t="s">
        <v>809</v>
      </c>
      <c r="C4" s="2237" t="s">
        <v>810</v>
      </c>
      <c r="D4" s="2237" t="s">
        <v>811</v>
      </c>
      <c r="E4" s="2239" t="s">
        <v>812</v>
      </c>
      <c r="F4" s="2232" t="s">
        <v>813</v>
      </c>
      <c r="G4" s="2232" t="s">
        <v>814</v>
      </c>
      <c r="H4" s="2232" t="s">
        <v>815</v>
      </c>
      <c r="I4" s="2232" t="s">
        <v>816</v>
      </c>
      <c r="J4" s="2234" t="s">
        <v>817</v>
      </c>
      <c r="K4" s="2235"/>
      <c r="L4" s="2235"/>
      <c r="M4" s="2236"/>
      <c r="N4" s="2234" t="s">
        <v>818</v>
      </c>
      <c r="O4" s="2235"/>
      <c r="P4" s="2235"/>
      <c r="Q4" s="2236"/>
      <c r="R4" s="2234" t="s">
        <v>819</v>
      </c>
      <c r="S4" s="2235"/>
      <c r="T4" s="2235"/>
      <c r="U4" s="2236"/>
      <c r="V4" s="2241" t="s">
        <v>820</v>
      </c>
      <c r="W4" s="2242"/>
      <c r="X4" s="2242"/>
      <c r="Y4" s="2243"/>
      <c r="Z4" s="2241" t="s">
        <v>821</v>
      </c>
      <c r="AA4" s="2242"/>
      <c r="AB4" s="2242"/>
      <c r="AC4" s="2243"/>
      <c r="AD4" s="2241" t="s">
        <v>822</v>
      </c>
      <c r="AE4" s="2242"/>
      <c r="AF4" s="2242"/>
      <c r="AG4" s="2243"/>
      <c r="AH4" s="2241" t="s">
        <v>823</v>
      </c>
      <c r="AI4" s="2242"/>
      <c r="AJ4" s="2242"/>
      <c r="AK4" s="2243"/>
      <c r="AL4" s="2244" t="s">
        <v>824</v>
      </c>
      <c r="AM4" s="2245"/>
      <c r="AN4" s="2245"/>
      <c r="AO4" s="2246"/>
      <c r="AP4" s="2244" t="s">
        <v>825</v>
      </c>
      <c r="AQ4" s="2245"/>
      <c r="AR4" s="2245"/>
      <c r="AS4" s="2246"/>
      <c r="AT4" s="2244" t="s">
        <v>826</v>
      </c>
      <c r="AU4" s="2245"/>
      <c r="AV4" s="2245"/>
      <c r="AW4" s="2246"/>
      <c r="AX4" s="2244" t="s">
        <v>827</v>
      </c>
      <c r="AY4" s="2245"/>
      <c r="AZ4" s="2245"/>
      <c r="BA4" s="2246"/>
      <c r="BB4" s="2244" t="s">
        <v>828</v>
      </c>
      <c r="BC4" s="2245"/>
      <c r="BD4" s="2245"/>
      <c r="BE4" s="2246"/>
      <c r="BF4" s="830" t="s">
        <v>668</v>
      </c>
      <c r="BG4" s="2232" t="s">
        <v>829</v>
      </c>
    </row>
    <row r="5" spans="1:59" ht="35.25" customHeight="1">
      <c r="A5" s="2238"/>
      <c r="B5" s="2238"/>
      <c r="C5" s="2238"/>
      <c r="D5" s="2238"/>
      <c r="E5" s="2240"/>
      <c r="F5" s="2233"/>
      <c r="G5" s="2233"/>
      <c r="H5" s="2233"/>
      <c r="I5" s="2233"/>
      <c r="J5" s="636" t="s">
        <v>830</v>
      </c>
      <c r="K5" s="636" t="s">
        <v>831</v>
      </c>
      <c r="L5" s="636" t="s">
        <v>832</v>
      </c>
      <c r="M5" s="830" t="s">
        <v>286</v>
      </c>
      <c r="N5" s="636" t="s">
        <v>830</v>
      </c>
      <c r="O5" s="636" t="s">
        <v>831</v>
      </c>
      <c r="P5" s="636" t="s">
        <v>832</v>
      </c>
      <c r="Q5" s="830" t="s">
        <v>286</v>
      </c>
      <c r="R5" s="636" t="s">
        <v>830</v>
      </c>
      <c r="S5" s="636" t="s">
        <v>831</v>
      </c>
      <c r="T5" s="636" t="s">
        <v>832</v>
      </c>
      <c r="U5" s="842" t="s">
        <v>286</v>
      </c>
      <c r="V5" s="2139" t="s">
        <v>830</v>
      </c>
      <c r="W5" s="2139" t="s">
        <v>831</v>
      </c>
      <c r="X5" s="2139" t="s">
        <v>832</v>
      </c>
      <c r="Y5" s="842" t="s">
        <v>286</v>
      </c>
      <c r="Z5" s="2139" t="s">
        <v>830</v>
      </c>
      <c r="AA5" s="2139" t="s">
        <v>831</v>
      </c>
      <c r="AB5" s="2139" t="s">
        <v>832</v>
      </c>
      <c r="AC5" s="842" t="s">
        <v>286</v>
      </c>
      <c r="AD5" s="2139" t="s">
        <v>830</v>
      </c>
      <c r="AE5" s="2139" t="s">
        <v>831</v>
      </c>
      <c r="AF5" s="2139" t="s">
        <v>832</v>
      </c>
      <c r="AG5" s="842" t="s">
        <v>286</v>
      </c>
      <c r="AH5" s="2139" t="s">
        <v>830</v>
      </c>
      <c r="AI5" s="2139" t="s">
        <v>831</v>
      </c>
      <c r="AJ5" s="2139" t="s">
        <v>832</v>
      </c>
      <c r="AK5" s="842" t="s">
        <v>286</v>
      </c>
      <c r="AL5" s="698" t="s">
        <v>830</v>
      </c>
      <c r="AM5" s="698" t="s">
        <v>831</v>
      </c>
      <c r="AN5" s="698" t="s">
        <v>832</v>
      </c>
      <c r="AO5" s="831" t="s">
        <v>286</v>
      </c>
      <c r="AP5" s="698" t="s">
        <v>830</v>
      </c>
      <c r="AQ5" s="698" t="s">
        <v>831</v>
      </c>
      <c r="AR5" s="698" t="s">
        <v>832</v>
      </c>
      <c r="AS5" s="831" t="s">
        <v>286</v>
      </c>
      <c r="AT5" s="698" t="s">
        <v>830</v>
      </c>
      <c r="AU5" s="698" t="s">
        <v>831</v>
      </c>
      <c r="AV5" s="698" t="s">
        <v>832</v>
      </c>
      <c r="AW5" s="831" t="s">
        <v>286</v>
      </c>
      <c r="AX5" s="698" t="s">
        <v>830</v>
      </c>
      <c r="AY5" s="698" t="s">
        <v>831</v>
      </c>
      <c r="AZ5" s="698" t="s">
        <v>832</v>
      </c>
      <c r="BA5" s="831" t="s">
        <v>286</v>
      </c>
      <c r="BB5" s="698" t="s">
        <v>830</v>
      </c>
      <c r="BC5" s="698" t="s">
        <v>831</v>
      </c>
      <c r="BD5" s="698" t="s">
        <v>832</v>
      </c>
      <c r="BE5" s="831" t="s">
        <v>286</v>
      </c>
      <c r="BF5" s="830" t="s">
        <v>833</v>
      </c>
      <c r="BG5" s="2233"/>
    </row>
    <row r="6" spans="1:59">
      <c r="E6" s="2135"/>
      <c r="R6" s="634"/>
      <c r="S6" s="634"/>
      <c r="T6" s="634"/>
      <c r="U6" s="2129"/>
      <c r="V6" s="2129"/>
      <c r="W6" s="2129"/>
      <c r="X6" s="2129"/>
      <c r="Y6" s="2129"/>
      <c r="Z6" s="2129"/>
      <c r="AA6" s="2129"/>
      <c r="AB6" s="2129"/>
      <c r="AC6" s="2129"/>
      <c r="AD6" s="2129"/>
      <c r="AE6" s="2129"/>
      <c r="AF6" s="2129"/>
      <c r="AG6" s="2129"/>
      <c r="AH6" s="2129"/>
      <c r="AI6" s="2129"/>
      <c r="AJ6" s="2129"/>
      <c r="AK6" s="2129"/>
    </row>
    <row r="7" spans="1:59" s="772" customFormat="1" ht="30" customHeight="1">
      <c r="A7" s="768"/>
      <c r="B7" s="768"/>
      <c r="C7" s="768"/>
      <c r="D7" s="768"/>
      <c r="E7" s="769"/>
      <c r="F7" s="769"/>
      <c r="G7" s="770"/>
      <c r="H7" s="770"/>
      <c r="I7" s="770"/>
      <c r="J7" s="770"/>
      <c r="K7" s="770"/>
      <c r="L7" s="770"/>
      <c r="M7" s="770">
        <f>J7+K7+L7</f>
        <v>0</v>
      </c>
      <c r="N7" s="770"/>
      <c r="O7" s="770"/>
      <c r="P7" s="770"/>
      <c r="Q7" s="770">
        <f>N7+O7+P7</f>
        <v>0</v>
      </c>
      <c r="R7" s="770"/>
      <c r="S7" s="770"/>
      <c r="T7" s="770"/>
      <c r="U7" s="843">
        <f>R7+S7+T7</f>
        <v>0</v>
      </c>
      <c r="V7" s="843"/>
      <c r="W7" s="843"/>
      <c r="X7" s="843"/>
      <c r="Y7" s="843">
        <f t="shared" ref="Y7:Y86" si="0">V7+W7+X7</f>
        <v>0</v>
      </c>
      <c r="Z7" s="843"/>
      <c r="AA7" s="843"/>
      <c r="AB7" s="843"/>
      <c r="AC7" s="843">
        <f>Z7+AA7+AB7</f>
        <v>0</v>
      </c>
      <c r="AD7" s="843"/>
      <c r="AE7" s="843"/>
      <c r="AF7" s="843"/>
      <c r="AG7" s="843">
        <f t="shared" ref="AG7:AG71" si="1">+AD7+AE7+AF7</f>
        <v>0</v>
      </c>
      <c r="AH7" s="843"/>
      <c r="AI7" s="843"/>
      <c r="AJ7" s="843"/>
      <c r="AK7" s="843">
        <f>AH7+AI7+AJ7</f>
        <v>0</v>
      </c>
      <c r="AL7" s="771"/>
      <c r="AM7" s="771"/>
      <c r="AN7" s="771"/>
      <c r="AO7" s="771">
        <f>AL7+AM7+AN7</f>
        <v>0</v>
      </c>
      <c r="AP7" s="771"/>
      <c r="AQ7" s="771"/>
      <c r="AR7" s="771"/>
      <c r="AS7" s="771">
        <f>AP7+AQ7+AR7</f>
        <v>0</v>
      </c>
      <c r="AT7" s="771"/>
      <c r="AU7" s="771"/>
      <c r="AV7" s="771"/>
      <c r="AW7" s="771">
        <f>AT7+AU7+AV7</f>
        <v>0</v>
      </c>
      <c r="AX7" s="771"/>
      <c r="AY7" s="771"/>
      <c r="AZ7" s="771"/>
      <c r="BA7" s="771">
        <f>AX7+AY7+AZ7</f>
        <v>0</v>
      </c>
      <c r="BB7" s="771"/>
      <c r="BC7" s="771"/>
      <c r="BD7" s="771"/>
      <c r="BE7" s="771">
        <f>+BD7+BC7+BB7</f>
        <v>0</v>
      </c>
      <c r="BF7" s="770">
        <f>M7+Q7+U7+AC7+AG7+AK7+AO7+AS7+AW7+BA7+BE7</f>
        <v>0</v>
      </c>
      <c r="BG7" s="770" t="e">
        <f>+BF7/E7</f>
        <v>#DIV/0!</v>
      </c>
    </row>
    <row r="8" spans="1:59" s="766" customFormat="1" ht="30" customHeight="1">
      <c r="A8" s="758"/>
      <c r="B8" s="758"/>
      <c r="C8" s="758"/>
      <c r="D8" s="758"/>
      <c r="E8" s="761"/>
      <c r="F8" s="761"/>
      <c r="G8" s="758"/>
      <c r="H8" s="758"/>
      <c r="I8" s="758"/>
      <c r="J8" s="758"/>
      <c r="K8" s="758"/>
      <c r="L8" s="758"/>
      <c r="M8" s="758"/>
      <c r="N8" s="758"/>
      <c r="O8" s="758"/>
      <c r="P8" s="758"/>
      <c r="Q8" s="758"/>
      <c r="R8" s="758"/>
      <c r="S8" s="758"/>
      <c r="T8" s="758"/>
      <c r="U8" s="778"/>
      <c r="V8" s="778"/>
      <c r="W8" s="778"/>
      <c r="X8" s="778"/>
      <c r="Y8" s="778">
        <f t="shared" si="0"/>
        <v>0</v>
      </c>
      <c r="Z8" s="778"/>
      <c r="AA8" s="778"/>
      <c r="AB8" s="778"/>
      <c r="AC8" s="778">
        <f t="shared" ref="AC8:AC87" si="2">Z8+AA8+AB8</f>
        <v>0</v>
      </c>
      <c r="AD8" s="778"/>
      <c r="AE8" s="778"/>
      <c r="AF8" s="778"/>
      <c r="AG8" s="778">
        <f t="shared" si="1"/>
        <v>0</v>
      </c>
      <c r="AH8" s="778"/>
      <c r="AI8" s="778"/>
      <c r="AJ8" s="778"/>
      <c r="AK8" s="778"/>
      <c r="AL8" s="767"/>
      <c r="AM8" s="767"/>
      <c r="AN8" s="767"/>
      <c r="AO8" s="767"/>
      <c r="AP8" s="767"/>
      <c r="AQ8" s="767"/>
      <c r="AR8" s="767"/>
      <c r="AS8" s="767"/>
      <c r="AT8" s="767"/>
      <c r="AU8" s="767"/>
      <c r="AV8" s="767"/>
      <c r="AW8" s="767"/>
      <c r="AX8" s="767"/>
      <c r="AY8" s="767"/>
      <c r="AZ8" s="767"/>
      <c r="BA8" s="767"/>
      <c r="BB8" s="767"/>
      <c r="BC8" s="767"/>
      <c r="BD8" s="767"/>
      <c r="BE8" s="767"/>
      <c r="BF8" s="758"/>
      <c r="BG8" s="758"/>
    </row>
    <row r="9" spans="1:59" ht="30" customHeight="1">
      <c r="A9" s="758"/>
      <c r="B9" s="756"/>
      <c r="C9" s="756"/>
      <c r="D9" s="756"/>
      <c r="E9" s="761"/>
      <c r="F9" s="761"/>
      <c r="G9" s="756"/>
      <c r="H9" s="756"/>
      <c r="I9" s="756"/>
      <c r="J9" s="756"/>
      <c r="K9" s="756"/>
      <c r="L9" s="756"/>
      <c r="M9" s="756"/>
      <c r="N9" s="756"/>
      <c r="O9" s="756"/>
      <c r="P9" s="756"/>
      <c r="Q9" s="756"/>
      <c r="R9" s="756"/>
      <c r="S9" s="756"/>
      <c r="T9" s="756"/>
      <c r="U9" s="2140"/>
      <c r="V9" s="2140"/>
      <c r="W9" s="2140"/>
      <c r="X9" s="2140"/>
      <c r="Y9" s="2140">
        <f t="shared" si="0"/>
        <v>0</v>
      </c>
      <c r="Z9" s="2140"/>
      <c r="AA9" s="2140"/>
      <c r="AB9" s="2140"/>
      <c r="AC9" s="778">
        <f t="shared" si="2"/>
        <v>0</v>
      </c>
      <c r="AD9" s="2140"/>
      <c r="AE9" s="2140"/>
      <c r="AF9" s="2140"/>
      <c r="AG9" s="778">
        <f t="shared" si="1"/>
        <v>0</v>
      </c>
      <c r="AH9" s="2140"/>
      <c r="AI9" s="2140"/>
      <c r="AJ9" s="2140"/>
      <c r="AK9" s="778"/>
      <c r="AL9" s="757"/>
      <c r="AM9" s="757"/>
      <c r="AN9" s="757"/>
      <c r="AO9" s="757"/>
      <c r="AP9" s="757"/>
      <c r="AQ9" s="757"/>
      <c r="AR9" s="757"/>
      <c r="AS9" s="757"/>
      <c r="AT9" s="757"/>
      <c r="AU9" s="757"/>
      <c r="AV9" s="757"/>
      <c r="AW9" s="757"/>
      <c r="AX9" s="757"/>
      <c r="AY9" s="757"/>
      <c r="AZ9" s="757"/>
      <c r="BA9" s="757"/>
      <c r="BB9" s="757"/>
      <c r="BC9" s="757"/>
      <c r="BD9" s="757"/>
      <c r="BE9" s="757"/>
      <c r="BF9" s="756"/>
      <c r="BG9" s="756"/>
    </row>
    <row r="10" spans="1:59" ht="30" customHeight="1">
      <c r="A10" s="756"/>
      <c r="B10" s="756"/>
      <c r="C10" s="756"/>
      <c r="D10" s="756"/>
      <c r="E10" s="2141"/>
      <c r="F10" s="2141"/>
      <c r="G10" s="756"/>
      <c r="H10" s="756"/>
      <c r="I10" s="756"/>
      <c r="J10" s="756"/>
      <c r="K10" s="756"/>
      <c r="L10" s="756"/>
      <c r="M10" s="756"/>
      <c r="N10" s="756"/>
      <c r="O10" s="756"/>
      <c r="P10" s="756"/>
      <c r="Q10" s="756"/>
      <c r="R10" s="756"/>
      <c r="S10" s="756"/>
      <c r="T10" s="756"/>
      <c r="U10" s="2140"/>
      <c r="V10" s="2140"/>
      <c r="W10" s="2140"/>
      <c r="X10" s="2140"/>
      <c r="Y10" s="2140">
        <f t="shared" si="0"/>
        <v>0</v>
      </c>
      <c r="Z10" s="2140"/>
      <c r="AA10" s="2140"/>
      <c r="AB10" s="2140"/>
      <c r="AC10" s="778">
        <f t="shared" si="2"/>
        <v>0</v>
      </c>
      <c r="AD10" s="2140"/>
      <c r="AE10" s="2140"/>
      <c r="AF10" s="2140"/>
      <c r="AG10" s="778">
        <f t="shared" si="1"/>
        <v>0</v>
      </c>
      <c r="AH10" s="2140"/>
      <c r="AI10" s="2140"/>
      <c r="AJ10" s="2140"/>
      <c r="AK10" s="778"/>
      <c r="AL10" s="757"/>
      <c r="AM10" s="757"/>
      <c r="AN10" s="757"/>
      <c r="AO10" s="757"/>
      <c r="AP10" s="757"/>
      <c r="AQ10" s="757"/>
      <c r="AR10" s="757"/>
      <c r="AS10" s="757"/>
      <c r="AT10" s="757"/>
      <c r="AU10" s="757"/>
      <c r="AV10" s="757"/>
      <c r="AW10" s="757"/>
      <c r="AX10" s="757"/>
      <c r="AY10" s="757"/>
      <c r="AZ10" s="757"/>
      <c r="BA10" s="757"/>
      <c r="BB10" s="757"/>
      <c r="BC10" s="757"/>
      <c r="BD10" s="757"/>
      <c r="BE10" s="757"/>
      <c r="BF10" s="756"/>
      <c r="BG10" s="756"/>
    </row>
    <row r="11" spans="1:59" ht="30" customHeight="1">
      <c r="A11" s="756"/>
      <c r="B11" s="756"/>
      <c r="C11" s="756"/>
      <c r="D11" s="756"/>
      <c r="E11" s="2141"/>
      <c r="F11" s="2141"/>
      <c r="G11" s="756"/>
      <c r="H11" s="756"/>
      <c r="I11" s="756"/>
      <c r="J11" s="756"/>
      <c r="K11" s="756"/>
      <c r="L11" s="756"/>
      <c r="M11" s="756"/>
      <c r="N11" s="756"/>
      <c r="O11" s="756"/>
      <c r="P11" s="756"/>
      <c r="Q11" s="756"/>
      <c r="R11" s="756"/>
      <c r="S11" s="756"/>
      <c r="T11" s="756"/>
      <c r="U11" s="2140"/>
      <c r="V11" s="2140"/>
      <c r="W11" s="2140"/>
      <c r="X11" s="2140"/>
      <c r="Y11" s="2140">
        <f t="shared" si="0"/>
        <v>0</v>
      </c>
      <c r="Z11" s="2140"/>
      <c r="AA11" s="2140"/>
      <c r="AB11" s="2140"/>
      <c r="AC11" s="778">
        <f t="shared" si="2"/>
        <v>0</v>
      </c>
      <c r="AD11" s="2140"/>
      <c r="AE11" s="2140"/>
      <c r="AF11" s="2140"/>
      <c r="AG11" s="778">
        <f t="shared" si="1"/>
        <v>0</v>
      </c>
      <c r="AH11" s="2140"/>
      <c r="AI11" s="2140"/>
      <c r="AJ11" s="2140"/>
      <c r="AK11" s="778"/>
      <c r="AL11" s="757"/>
      <c r="AM11" s="757"/>
      <c r="AN11" s="757"/>
      <c r="AO11" s="757"/>
      <c r="AP11" s="757"/>
      <c r="AQ11" s="757"/>
      <c r="AR11" s="757"/>
      <c r="AS11" s="757"/>
      <c r="AT11" s="757"/>
      <c r="AU11" s="757"/>
      <c r="AV11" s="757"/>
      <c r="AW11" s="757"/>
      <c r="AX11" s="757"/>
      <c r="AY11" s="757"/>
      <c r="AZ11" s="757"/>
      <c r="BA11" s="757"/>
      <c r="BB11" s="757"/>
      <c r="BC11" s="757"/>
      <c r="BD11" s="757"/>
      <c r="BE11" s="757"/>
      <c r="BF11" s="756"/>
      <c r="BG11" s="756"/>
    </row>
    <row r="12" spans="1:59" ht="30" customHeight="1">
      <c r="A12" s="756"/>
      <c r="B12" s="756"/>
      <c r="C12" s="756"/>
      <c r="D12" s="756"/>
      <c r="E12" s="2141"/>
      <c r="F12" s="2141"/>
      <c r="G12" s="756"/>
      <c r="H12" s="756"/>
      <c r="I12" s="756"/>
      <c r="J12" s="756"/>
      <c r="K12" s="756"/>
      <c r="L12" s="756"/>
      <c r="M12" s="756"/>
      <c r="N12" s="756"/>
      <c r="O12" s="756"/>
      <c r="P12" s="756"/>
      <c r="Q12" s="756"/>
      <c r="R12" s="756"/>
      <c r="S12" s="756"/>
      <c r="T12" s="756"/>
      <c r="U12" s="2140"/>
      <c r="V12" s="2140"/>
      <c r="W12" s="2140"/>
      <c r="X12" s="2140"/>
      <c r="Y12" s="2140">
        <f t="shared" si="0"/>
        <v>0</v>
      </c>
      <c r="Z12" s="2140"/>
      <c r="AA12" s="2140"/>
      <c r="AB12" s="2140"/>
      <c r="AC12" s="778">
        <f t="shared" si="2"/>
        <v>0</v>
      </c>
      <c r="AD12" s="2140"/>
      <c r="AE12" s="2140"/>
      <c r="AF12" s="2140"/>
      <c r="AG12" s="778">
        <f t="shared" si="1"/>
        <v>0</v>
      </c>
      <c r="AH12" s="2140"/>
      <c r="AI12" s="2140"/>
      <c r="AJ12" s="2140"/>
      <c r="AK12" s="778"/>
      <c r="AL12" s="757"/>
      <c r="AM12" s="757"/>
      <c r="AN12" s="757"/>
      <c r="AO12" s="757"/>
      <c r="AP12" s="757"/>
      <c r="AQ12" s="757"/>
      <c r="AR12" s="757"/>
      <c r="AS12" s="757"/>
      <c r="AT12" s="757"/>
      <c r="AU12" s="757"/>
      <c r="AV12" s="757"/>
      <c r="AW12" s="757"/>
      <c r="AX12" s="757"/>
      <c r="AY12" s="757"/>
      <c r="AZ12" s="757"/>
      <c r="BA12" s="757"/>
      <c r="BB12" s="757"/>
      <c r="BC12" s="757"/>
      <c r="BD12" s="757"/>
      <c r="BE12" s="757"/>
      <c r="BF12" s="756"/>
      <c r="BG12" s="756"/>
    </row>
    <row r="13" spans="1:59" ht="30" customHeight="1">
      <c r="A13" s="756"/>
      <c r="B13" s="756"/>
      <c r="C13" s="756"/>
      <c r="D13" s="756"/>
      <c r="E13" s="2141"/>
      <c r="F13" s="2141"/>
      <c r="G13" s="756"/>
      <c r="H13" s="756"/>
      <c r="I13" s="756"/>
      <c r="J13" s="756"/>
      <c r="K13" s="756"/>
      <c r="L13" s="756"/>
      <c r="M13" s="756"/>
      <c r="N13" s="756"/>
      <c r="O13" s="756"/>
      <c r="P13" s="756"/>
      <c r="Q13" s="756"/>
      <c r="R13" s="756"/>
      <c r="S13" s="756"/>
      <c r="T13" s="756"/>
      <c r="U13" s="2140"/>
      <c r="V13" s="2140"/>
      <c r="W13" s="2140"/>
      <c r="X13" s="2140"/>
      <c r="Y13" s="2140">
        <f t="shared" si="0"/>
        <v>0</v>
      </c>
      <c r="Z13" s="2140"/>
      <c r="AA13" s="2140"/>
      <c r="AB13" s="2140"/>
      <c r="AC13" s="778">
        <f t="shared" si="2"/>
        <v>0</v>
      </c>
      <c r="AD13" s="2140"/>
      <c r="AE13" s="2140"/>
      <c r="AF13" s="2140"/>
      <c r="AG13" s="778">
        <f t="shared" si="1"/>
        <v>0</v>
      </c>
      <c r="AH13" s="2140"/>
      <c r="AI13" s="2140"/>
      <c r="AJ13" s="2140"/>
      <c r="AK13" s="778"/>
      <c r="AL13" s="757"/>
      <c r="AM13" s="757"/>
      <c r="AN13" s="757"/>
      <c r="AO13" s="757"/>
      <c r="AP13" s="757"/>
      <c r="AQ13" s="757"/>
      <c r="AR13" s="757"/>
      <c r="AS13" s="757"/>
      <c r="AT13" s="757"/>
      <c r="AU13" s="757"/>
      <c r="AV13" s="757"/>
      <c r="AW13" s="757"/>
      <c r="AX13" s="757"/>
      <c r="AY13" s="757"/>
      <c r="AZ13" s="757"/>
      <c r="BA13" s="757"/>
      <c r="BB13" s="757"/>
      <c r="BC13" s="757"/>
      <c r="BD13" s="757"/>
      <c r="BE13" s="757"/>
      <c r="BF13" s="756"/>
      <c r="BG13" s="756"/>
    </row>
    <row r="14" spans="1:59" ht="30" customHeight="1">
      <c r="A14" s="759"/>
      <c r="B14" s="756"/>
      <c r="C14" s="756"/>
      <c r="D14" s="756"/>
      <c r="E14" s="2141"/>
      <c r="F14" s="2141"/>
      <c r="G14" s="756"/>
      <c r="H14" s="756"/>
      <c r="I14" s="756"/>
      <c r="J14" s="756"/>
      <c r="K14" s="756"/>
      <c r="L14" s="756"/>
      <c r="M14" s="756"/>
      <c r="N14" s="756"/>
      <c r="O14" s="756"/>
      <c r="P14" s="756"/>
      <c r="Q14" s="756"/>
      <c r="R14" s="756"/>
      <c r="S14" s="756"/>
      <c r="T14" s="756"/>
      <c r="U14" s="2140"/>
      <c r="V14" s="2140"/>
      <c r="W14" s="2140"/>
      <c r="X14" s="2140"/>
      <c r="Y14" s="2140">
        <f t="shared" si="0"/>
        <v>0</v>
      </c>
      <c r="Z14" s="2140"/>
      <c r="AA14" s="2140"/>
      <c r="AB14" s="2140"/>
      <c r="AC14" s="778">
        <f t="shared" si="2"/>
        <v>0</v>
      </c>
      <c r="AD14" s="2140"/>
      <c r="AE14" s="2140"/>
      <c r="AF14" s="2140"/>
      <c r="AG14" s="778">
        <f t="shared" si="1"/>
        <v>0</v>
      </c>
      <c r="AH14" s="2140"/>
      <c r="AI14" s="2140"/>
      <c r="AJ14" s="2140"/>
      <c r="AK14" s="778"/>
      <c r="AL14" s="757"/>
      <c r="AM14" s="757"/>
      <c r="AN14" s="757"/>
      <c r="AO14" s="757"/>
      <c r="AP14" s="757"/>
      <c r="AQ14" s="757"/>
      <c r="AR14" s="757"/>
      <c r="AS14" s="757"/>
      <c r="AT14" s="757"/>
      <c r="AU14" s="757"/>
      <c r="AV14" s="757"/>
      <c r="AW14" s="757"/>
      <c r="AX14" s="757"/>
      <c r="AY14" s="757"/>
      <c r="AZ14" s="757"/>
      <c r="BA14" s="757"/>
      <c r="BB14" s="757"/>
      <c r="BC14" s="757"/>
      <c r="BD14" s="757"/>
      <c r="BE14" s="757"/>
      <c r="BF14" s="756"/>
      <c r="BG14" s="756"/>
    </row>
    <row r="15" spans="1:59" ht="30" customHeight="1">
      <c r="A15" s="756"/>
      <c r="B15" s="756"/>
      <c r="C15" s="756"/>
      <c r="D15" s="756"/>
      <c r="E15" s="2141"/>
      <c r="F15" s="2141"/>
      <c r="G15" s="756"/>
      <c r="H15" s="756"/>
      <c r="I15" s="756"/>
      <c r="J15" s="756"/>
      <c r="K15" s="756"/>
      <c r="L15" s="756"/>
      <c r="M15" s="756"/>
      <c r="N15" s="756"/>
      <c r="O15" s="756"/>
      <c r="P15" s="756"/>
      <c r="Q15" s="756"/>
      <c r="R15" s="756"/>
      <c r="S15" s="756"/>
      <c r="T15" s="756"/>
      <c r="U15" s="2140"/>
      <c r="V15" s="2140"/>
      <c r="W15" s="2140"/>
      <c r="X15" s="2140"/>
      <c r="Y15" s="2140">
        <f t="shared" si="0"/>
        <v>0</v>
      </c>
      <c r="Z15" s="2140"/>
      <c r="AA15" s="2140"/>
      <c r="AB15" s="2140"/>
      <c r="AC15" s="778">
        <f t="shared" si="2"/>
        <v>0</v>
      </c>
      <c r="AD15" s="2140"/>
      <c r="AE15" s="2140"/>
      <c r="AF15" s="2140"/>
      <c r="AG15" s="778">
        <f t="shared" si="1"/>
        <v>0</v>
      </c>
      <c r="AH15" s="2140"/>
      <c r="AI15" s="2140"/>
      <c r="AJ15" s="2140"/>
      <c r="AK15" s="778"/>
      <c r="AL15" s="757"/>
      <c r="AM15" s="757"/>
      <c r="AN15" s="757"/>
      <c r="AO15" s="757"/>
      <c r="AP15" s="757"/>
      <c r="AQ15" s="757"/>
      <c r="AR15" s="757"/>
      <c r="AS15" s="757"/>
      <c r="AT15" s="757"/>
      <c r="AU15" s="757"/>
      <c r="AV15" s="757"/>
      <c r="AW15" s="757"/>
      <c r="AX15" s="757"/>
      <c r="AY15" s="757"/>
      <c r="AZ15" s="757"/>
      <c r="BA15" s="757"/>
      <c r="BB15" s="757"/>
      <c r="BC15" s="757"/>
      <c r="BD15" s="757"/>
      <c r="BE15" s="757"/>
      <c r="BF15" s="756"/>
      <c r="BG15" s="756"/>
    </row>
    <row r="16" spans="1:59" ht="30" customHeight="1">
      <c r="A16" s="756"/>
      <c r="B16" s="756"/>
      <c r="C16" s="756"/>
      <c r="D16" s="756"/>
      <c r="E16" s="2141"/>
      <c r="F16" s="2141"/>
      <c r="G16" s="756"/>
      <c r="H16" s="756"/>
      <c r="I16" s="756"/>
      <c r="J16" s="756"/>
      <c r="K16" s="756"/>
      <c r="L16" s="756"/>
      <c r="M16" s="756"/>
      <c r="N16" s="756"/>
      <c r="O16" s="756"/>
      <c r="P16" s="756"/>
      <c r="Q16" s="756"/>
      <c r="R16" s="756"/>
      <c r="S16" s="756"/>
      <c r="T16" s="756"/>
      <c r="U16" s="2140"/>
      <c r="V16" s="2140"/>
      <c r="W16" s="2140"/>
      <c r="X16" s="2140"/>
      <c r="Y16" s="2140">
        <f t="shared" si="0"/>
        <v>0</v>
      </c>
      <c r="Z16" s="2140"/>
      <c r="AA16" s="2140">
        <v>117326000</v>
      </c>
      <c r="AB16" s="2140"/>
      <c r="AC16" s="778">
        <f t="shared" si="2"/>
        <v>117326000</v>
      </c>
      <c r="AD16" s="2140"/>
      <c r="AE16" s="2140"/>
      <c r="AF16" s="2140"/>
      <c r="AG16" s="778">
        <f t="shared" si="1"/>
        <v>0</v>
      </c>
      <c r="AH16" s="2140"/>
      <c r="AI16" s="2140"/>
      <c r="AJ16" s="2140"/>
      <c r="AK16" s="778"/>
      <c r="AL16" s="757"/>
      <c r="AM16" s="757"/>
      <c r="AN16" s="757"/>
      <c r="AO16" s="757"/>
      <c r="AP16" s="757"/>
      <c r="AQ16" s="757"/>
      <c r="AR16" s="757"/>
      <c r="AS16" s="757"/>
      <c r="AT16" s="757"/>
      <c r="AU16" s="757"/>
      <c r="AV16" s="757"/>
      <c r="AW16" s="757"/>
      <c r="AX16" s="757"/>
      <c r="AY16" s="757"/>
      <c r="AZ16" s="757"/>
      <c r="BA16" s="757"/>
      <c r="BB16" s="757"/>
      <c r="BC16" s="757"/>
      <c r="BD16" s="757"/>
      <c r="BE16" s="757"/>
      <c r="BF16" s="756"/>
      <c r="BG16" s="756"/>
    </row>
    <row r="17" spans="1:59" ht="30" customHeight="1">
      <c r="A17" s="756"/>
      <c r="B17" s="756"/>
      <c r="C17" s="756"/>
      <c r="D17" s="756"/>
      <c r="E17" s="2141"/>
      <c r="F17" s="2141"/>
      <c r="G17" s="756"/>
      <c r="H17" s="756"/>
      <c r="I17" s="756"/>
      <c r="J17" s="756"/>
      <c r="K17" s="756"/>
      <c r="L17" s="756"/>
      <c r="M17" s="756"/>
      <c r="N17" s="756"/>
      <c r="O17" s="756"/>
      <c r="P17" s="756"/>
      <c r="Q17" s="756"/>
      <c r="R17" s="756"/>
      <c r="S17" s="756"/>
      <c r="T17" s="756"/>
      <c r="U17" s="2140"/>
      <c r="V17" s="2140"/>
      <c r="W17" s="2140"/>
      <c r="X17" s="2140"/>
      <c r="Y17" s="2140">
        <f t="shared" si="0"/>
        <v>0</v>
      </c>
      <c r="Z17" s="2140"/>
      <c r="AA17" s="2140"/>
      <c r="AB17" s="2140"/>
      <c r="AC17" s="778">
        <f t="shared" si="2"/>
        <v>0</v>
      </c>
      <c r="AD17" s="2140"/>
      <c r="AE17" s="2140"/>
      <c r="AF17" s="2140"/>
      <c r="AG17" s="778">
        <f t="shared" si="1"/>
        <v>0</v>
      </c>
      <c r="AH17" s="2140"/>
      <c r="AI17" s="2140"/>
      <c r="AJ17" s="2140"/>
      <c r="AK17" s="778"/>
      <c r="AL17" s="757"/>
      <c r="AM17" s="757"/>
      <c r="AN17" s="757"/>
      <c r="AO17" s="757"/>
      <c r="AP17" s="757"/>
      <c r="AQ17" s="757"/>
      <c r="AR17" s="757"/>
      <c r="AS17" s="757"/>
      <c r="AT17" s="757"/>
      <c r="AU17" s="757"/>
      <c r="AV17" s="757"/>
      <c r="AW17" s="757"/>
      <c r="AX17" s="757"/>
      <c r="AY17" s="757"/>
      <c r="AZ17" s="757"/>
      <c r="BA17" s="757"/>
      <c r="BB17" s="757"/>
      <c r="BC17" s="757"/>
      <c r="BD17" s="757"/>
      <c r="BE17" s="757"/>
      <c r="BF17" s="756"/>
      <c r="BG17" s="756"/>
    </row>
    <row r="18" spans="1:59" ht="30" customHeight="1">
      <c r="A18" s="756"/>
      <c r="B18" s="756"/>
      <c r="C18" s="756"/>
      <c r="D18" s="756"/>
      <c r="E18" s="2141"/>
      <c r="F18" s="2141"/>
      <c r="G18" s="756"/>
      <c r="H18" s="756"/>
      <c r="I18" s="756"/>
      <c r="J18" s="756"/>
      <c r="K18" s="756"/>
      <c r="L18" s="756"/>
      <c r="M18" s="756"/>
      <c r="N18" s="756"/>
      <c r="O18" s="756"/>
      <c r="P18" s="756"/>
      <c r="Q18" s="756"/>
      <c r="R18" s="756"/>
      <c r="S18" s="756"/>
      <c r="T18" s="756"/>
      <c r="U18" s="2140"/>
      <c r="V18" s="2140"/>
      <c r="W18" s="2140"/>
      <c r="X18" s="2140"/>
      <c r="Y18" s="2140">
        <f t="shared" si="0"/>
        <v>0</v>
      </c>
      <c r="Z18" s="2140"/>
      <c r="AA18" s="2140"/>
      <c r="AB18" s="2140"/>
      <c r="AC18" s="778">
        <f t="shared" si="2"/>
        <v>0</v>
      </c>
      <c r="AD18" s="2140"/>
      <c r="AE18" s="2140"/>
      <c r="AF18" s="2140"/>
      <c r="AG18" s="778">
        <f t="shared" si="1"/>
        <v>0</v>
      </c>
      <c r="AH18" s="2140"/>
      <c r="AI18" s="2140"/>
      <c r="AJ18" s="2140"/>
      <c r="AK18" s="778"/>
      <c r="AL18" s="757"/>
      <c r="AM18" s="757"/>
      <c r="AN18" s="757"/>
      <c r="AO18" s="757"/>
      <c r="AP18" s="757"/>
      <c r="AQ18" s="757"/>
      <c r="AR18" s="757"/>
      <c r="AS18" s="757"/>
      <c r="AT18" s="757"/>
      <c r="AU18" s="757"/>
      <c r="AV18" s="757"/>
      <c r="AW18" s="757"/>
      <c r="AX18" s="757"/>
      <c r="AY18" s="757"/>
      <c r="AZ18" s="757"/>
      <c r="BA18" s="757"/>
      <c r="BB18" s="757"/>
      <c r="BC18" s="757"/>
      <c r="BD18" s="757"/>
      <c r="BE18" s="757"/>
      <c r="BF18" s="756"/>
      <c r="BG18" s="756"/>
    </row>
    <row r="19" spans="1:59" ht="30" customHeight="1">
      <c r="A19" s="756"/>
      <c r="B19" s="756"/>
      <c r="C19" s="756"/>
      <c r="D19" s="756"/>
      <c r="E19" s="2141"/>
      <c r="F19" s="2141"/>
      <c r="G19" s="756"/>
      <c r="H19" s="756"/>
      <c r="I19" s="756"/>
      <c r="J19" s="756"/>
      <c r="K19" s="756"/>
      <c r="L19" s="756"/>
      <c r="M19" s="756"/>
      <c r="N19" s="756"/>
      <c r="O19" s="756"/>
      <c r="P19" s="756"/>
      <c r="Q19" s="756"/>
      <c r="R19" s="756"/>
      <c r="S19" s="756"/>
      <c r="T19" s="756"/>
      <c r="U19" s="2140"/>
      <c r="V19" s="2140"/>
      <c r="W19" s="2140"/>
      <c r="X19" s="2140"/>
      <c r="Y19" s="2140">
        <f t="shared" si="0"/>
        <v>0</v>
      </c>
      <c r="Z19" s="2140"/>
      <c r="AA19" s="2140"/>
      <c r="AB19" s="2140"/>
      <c r="AC19" s="778">
        <f t="shared" si="2"/>
        <v>0</v>
      </c>
      <c r="AD19" s="2140"/>
      <c r="AE19" s="2140"/>
      <c r="AF19" s="2140"/>
      <c r="AG19" s="778">
        <f t="shared" si="1"/>
        <v>0</v>
      </c>
      <c r="AH19" s="2140"/>
      <c r="AI19" s="2140"/>
      <c r="AJ19" s="2140"/>
      <c r="AK19" s="778"/>
      <c r="AL19" s="757"/>
      <c r="AM19" s="757"/>
      <c r="AN19" s="757"/>
      <c r="AO19" s="757"/>
      <c r="AP19" s="757"/>
      <c r="AQ19" s="757"/>
      <c r="AR19" s="757"/>
      <c r="AS19" s="757"/>
      <c r="AT19" s="757"/>
      <c r="AU19" s="757"/>
      <c r="AV19" s="757"/>
      <c r="AW19" s="757"/>
      <c r="AX19" s="757"/>
      <c r="AY19" s="757"/>
      <c r="AZ19" s="757"/>
      <c r="BA19" s="757"/>
      <c r="BB19" s="757"/>
      <c r="BC19" s="757"/>
      <c r="BD19" s="757"/>
      <c r="BE19" s="757"/>
      <c r="BF19" s="756"/>
      <c r="BG19" s="756"/>
    </row>
    <row r="20" spans="1:59" ht="30" customHeight="1">
      <c r="A20" s="756"/>
      <c r="B20" s="756"/>
      <c r="C20" s="756"/>
      <c r="D20" s="756"/>
      <c r="E20" s="2141"/>
      <c r="F20" s="2141"/>
      <c r="G20" s="756"/>
      <c r="H20" s="756"/>
      <c r="I20" s="756"/>
      <c r="J20" s="756"/>
      <c r="K20" s="756"/>
      <c r="L20" s="756"/>
      <c r="M20" s="756"/>
      <c r="N20" s="756"/>
      <c r="O20" s="756"/>
      <c r="P20" s="756"/>
      <c r="Q20" s="756"/>
      <c r="R20" s="756"/>
      <c r="S20" s="756"/>
      <c r="T20" s="756"/>
      <c r="U20" s="2140"/>
      <c r="V20" s="2140"/>
      <c r="W20" s="2140"/>
      <c r="X20" s="2140"/>
      <c r="Y20" s="2140">
        <f t="shared" si="0"/>
        <v>0</v>
      </c>
      <c r="Z20" s="2140"/>
      <c r="AA20" s="2140"/>
      <c r="AB20" s="2140"/>
      <c r="AC20" s="778">
        <f t="shared" si="2"/>
        <v>0</v>
      </c>
      <c r="AD20" s="2140"/>
      <c r="AE20" s="2140"/>
      <c r="AF20" s="2140"/>
      <c r="AG20" s="778">
        <f t="shared" si="1"/>
        <v>0</v>
      </c>
      <c r="AH20" s="2140"/>
      <c r="AI20" s="2140"/>
      <c r="AJ20" s="2140"/>
      <c r="AK20" s="778"/>
      <c r="AL20" s="757"/>
      <c r="AM20" s="757"/>
      <c r="AN20" s="757"/>
      <c r="AO20" s="757"/>
      <c r="AP20" s="757"/>
      <c r="AQ20" s="757"/>
      <c r="AR20" s="757"/>
      <c r="AS20" s="757"/>
      <c r="AT20" s="757"/>
      <c r="AU20" s="757"/>
      <c r="AV20" s="757"/>
      <c r="AW20" s="757"/>
      <c r="AX20" s="757"/>
      <c r="AY20" s="757"/>
      <c r="AZ20" s="757"/>
      <c r="BA20" s="757"/>
      <c r="BB20" s="757"/>
      <c r="BC20" s="757"/>
      <c r="BD20" s="757"/>
      <c r="BE20" s="757"/>
      <c r="BF20" s="756"/>
      <c r="BG20" s="756"/>
    </row>
    <row r="21" spans="1:59" ht="30" customHeight="1">
      <c r="A21" s="756"/>
      <c r="B21" s="756"/>
      <c r="C21" s="756"/>
      <c r="D21" s="756"/>
      <c r="E21" s="2141"/>
      <c r="F21" s="2141"/>
      <c r="G21" s="756"/>
      <c r="H21" s="756"/>
      <c r="I21" s="756"/>
      <c r="J21" s="756"/>
      <c r="K21" s="756"/>
      <c r="L21" s="756"/>
      <c r="M21" s="756"/>
      <c r="N21" s="756"/>
      <c r="O21" s="756"/>
      <c r="P21" s="756"/>
      <c r="Q21" s="756"/>
      <c r="R21" s="756"/>
      <c r="S21" s="756"/>
      <c r="T21" s="756"/>
      <c r="U21" s="2140"/>
      <c r="V21" s="2140"/>
      <c r="W21" s="2140"/>
      <c r="X21" s="2140"/>
      <c r="Y21" s="2140">
        <f t="shared" si="0"/>
        <v>0</v>
      </c>
      <c r="Z21" s="2140"/>
      <c r="AA21" s="2140"/>
      <c r="AB21" s="2140"/>
      <c r="AC21" s="778">
        <f t="shared" si="2"/>
        <v>0</v>
      </c>
      <c r="AD21" s="2140"/>
      <c r="AE21" s="2140"/>
      <c r="AF21" s="2140"/>
      <c r="AG21" s="778">
        <f t="shared" si="1"/>
        <v>0</v>
      </c>
      <c r="AH21" s="2140"/>
      <c r="AI21" s="2140"/>
      <c r="AJ21" s="2140"/>
      <c r="AK21" s="778"/>
      <c r="AL21" s="757"/>
      <c r="AM21" s="757"/>
      <c r="AN21" s="757"/>
      <c r="AO21" s="757"/>
      <c r="AP21" s="757"/>
      <c r="AQ21" s="757"/>
      <c r="AR21" s="757"/>
      <c r="AS21" s="757"/>
      <c r="AT21" s="757"/>
      <c r="AU21" s="757"/>
      <c r="AV21" s="757"/>
      <c r="AW21" s="757"/>
      <c r="AX21" s="757"/>
      <c r="AY21" s="757"/>
      <c r="AZ21" s="757"/>
      <c r="BA21" s="757"/>
      <c r="BB21" s="757"/>
      <c r="BC21" s="757"/>
      <c r="BD21" s="757"/>
      <c r="BE21" s="757"/>
      <c r="BF21" s="756"/>
      <c r="BG21" s="756"/>
    </row>
    <row r="22" spans="1:59" ht="30" customHeight="1">
      <c r="A22" s="756"/>
      <c r="B22" s="756"/>
      <c r="C22" s="756"/>
      <c r="D22" s="756"/>
      <c r="E22" s="2141"/>
      <c r="F22" s="2141"/>
      <c r="G22" s="756"/>
      <c r="H22" s="756"/>
      <c r="I22" s="756"/>
      <c r="J22" s="756"/>
      <c r="K22" s="756"/>
      <c r="L22" s="756"/>
      <c r="M22" s="756"/>
      <c r="N22" s="756"/>
      <c r="O22" s="756"/>
      <c r="P22" s="756"/>
      <c r="Q22" s="756"/>
      <c r="R22" s="756"/>
      <c r="S22" s="756"/>
      <c r="T22" s="756"/>
      <c r="U22" s="2140"/>
      <c r="V22" s="2140"/>
      <c r="W22" s="2140"/>
      <c r="X22" s="2140"/>
      <c r="Y22" s="2140">
        <f t="shared" si="0"/>
        <v>0</v>
      </c>
      <c r="Z22" s="2140"/>
      <c r="AA22" s="2140"/>
      <c r="AB22" s="2140"/>
      <c r="AC22" s="778">
        <f t="shared" si="2"/>
        <v>0</v>
      </c>
      <c r="AD22" s="2140"/>
      <c r="AE22" s="2140"/>
      <c r="AF22" s="2140"/>
      <c r="AG22" s="778">
        <f t="shared" si="1"/>
        <v>0</v>
      </c>
      <c r="AH22" s="2140"/>
      <c r="AI22" s="2140"/>
      <c r="AJ22" s="2140"/>
      <c r="AK22" s="778"/>
      <c r="AL22" s="757"/>
      <c r="AM22" s="757"/>
      <c r="AN22" s="757"/>
      <c r="AO22" s="757"/>
      <c r="AP22" s="757"/>
      <c r="AQ22" s="757"/>
      <c r="AR22" s="757"/>
      <c r="AS22" s="757"/>
      <c r="AT22" s="757"/>
      <c r="AU22" s="757"/>
      <c r="AV22" s="757"/>
      <c r="AW22" s="757"/>
      <c r="AX22" s="757"/>
      <c r="AY22" s="757"/>
      <c r="AZ22" s="757"/>
      <c r="BA22" s="757"/>
      <c r="BB22" s="757"/>
      <c r="BC22" s="757"/>
      <c r="BD22" s="757"/>
      <c r="BE22" s="757"/>
      <c r="BF22" s="756"/>
      <c r="BG22" s="756"/>
    </row>
    <row r="23" spans="1:59" ht="30" customHeight="1">
      <c r="A23" s="776"/>
      <c r="B23" s="756"/>
      <c r="C23" s="756"/>
      <c r="D23" s="776"/>
      <c r="E23" s="2141"/>
      <c r="F23" s="2141"/>
      <c r="G23" s="756"/>
      <c r="H23" s="756"/>
      <c r="I23" s="756"/>
      <c r="J23" s="756"/>
      <c r="K23" s="756"/>
      <c r="L23" s="756"/>
      <c r="M23" s="756"/>
      <c r="N23" s="756"/>
      <c r="O23" s="756"/>
      <c r="P23" s="756"/>
      <c r="Q23" s="756"/>
      <c r="R23" s="2140"/>
      <c r="S23" s="2140">
        <v>14462370</v>
      </c>
      <c r="T23" s="2140"/>
      <c r="U23" s="778">
        <f>R23+S23+T23</f>
        <v>14462370</v>
      </c>
      <c r="V23" s="2140">
        <v>27015367</v>
      </c>
      <c r="W23" s="2140"/>
      <c r="X23" s="2140"/>
      <c r="Y23" s="778">
        <f t="shared" si="0"/>
        <v>27015367</v>
      </c>
      <c r="Z23" s="2140"/>
      <c r="AA23" s="2140">
        <v>17813752</v>
      </c>
      <c r="AB23" s="2140"/>
      <c r="AC23" s="778">
        <f t="shared" si="2"/>
        <v>17813752</v>
      </c>
      <c r="AD23" s="2140"/>
      <c r="AE23" s="2140"/>
      <c r="AF23" s="2140"/>
      <c r="AG23" s="778">
        <f t="shared" si="1"/>
        <v>0</v>
      </c>
      <c r="AH23" s="2140"/>
      <c r="AI23" s="2140"/>
      <c r="AJ23" s="2140"/>
      <c r="AK23" s="778"/>
      <c r="AL23" s="757"/>
      <c r="AM23" s="757"/>
      <c r="AN23" s="757"/>
      <c r="AO23" s="757"/>
      <c r="AP23" s="757"/>
      <c r="AQ23" s="757"/>
      <c r="AR23" s="757"/>
      <c r="AS23" s="757"/>
      <c r="AT23" s="757"/>
      <c r="AU23" s="757"/>
      <c r="AV23" s="757"/>
      <c r="AW23" s="757"/>
      <c r="AX23" s="757"/>
      <c r="AY23" s="757"/>
      <c r="AZ23" s="757"/>
      <c r="BA23" s="757"/>
      <c r="BB23" s="757"/>
      <c r="BC23" s="757"/>
      <c r="BD23" s="757"/>
      <c r="BE23" s="757"/>
      <c r="BF23" s="756"/>
      <c r="BG23" s="756"/>
    </row>
    <row r="24" spans="1:59" ht="30" customHeight="1">
      <c r="A24" s="776"/>
      <c r="B24" s="756"/>
      <c r="C24" s="756"/>
      <c r="D24" s="776"/>
      <c r="E24" s="2141"/>
      <c r="F24" s="2141"/>
      <c r="G24" s="756"/>
      <c r="H24" s="756"/>
      <c r="I24" s="756"/>
      <c r="J24" s="756"/>
      <c r="K24" s="756"/>
      <c r="L24" s="756"/>
      <c r="M24" s="756"/>
      <c r="N24" s="756"/>
      <c r="O24" s="756"/>
      <c r="P24" s="756"/>
      <c r="Q24" s="756"/>
      <c r="R24" s="2140"/>
      <c r="S24" s="2140">
        <v>4090000</v>
      </c>
      <c r="T24" s="2140"/>
      <c r="U24" s="778">
        <f>R24+S24+T24</f>
        <v>4090000</v>
      </c>
      <c r="V24" s="2140"/>
      <c r="W24" s="2140"/>
      <c r="X24" s="2140"/>
      <c r="Y24" s="778">
        <f t="shared" si="0"/>
        <v>0</v>
      </c>
      <c r="Z24" s="2140"/>
      <c r="AA24" s="2140"/>
      <c r="AB24" s="2140"/>
      <c r="AC24" s="778">
        <f t="shared" si="2"/>
        <v>0</v>
      </c>
      <c r="AD24" s="2140"/>
      <c r="AE24" s="2140"/>
      <c r="AF24" s="2140"/>
      <c r="AG24" s="778">
        <f t="shared" si="1"/>
        <v>0</v>
      </c>
      <c r="AH24" s="2140"/>
      <c r="AI24" s="2140"/>
      <c r="AJ24" s="2140"/>
      <c r="AK24" s="778"/>
      <c r="AL24" s="757"/>
      <c r="AM24" s="757"/>
      <c r="AN24" s="757"/>
      <c r="AO24" s="757"/>
      <c r="AP24" s="757"/>
      <c r="AQ24" s="757"/>
      <c r="AR24" s="757"/>
      <c r="AS24" s="757"/>
      <c r="AT24" s="757"/>
      <c r="AU24" s="757"/>
      <c r="AV24" s="757"/>
      <c r="AW24" s="757"/>
      <c r="AX24" s="757"/>
      <c r="AY24" s="757"/>
      <c r="AZ24" s="757"/>
      <c r="BA24" s="757"/>
      <c r="BB24" s="757"/>
      <c r="BC24" s="757"/>
      <c r="BD24" s="757"/>
      <c r="BE24" s="757"/>
      <c r="BF24" s="756"/>
      <c r="BG24" s="756"/>
    </row>
    <row r="25" spans="1:59" ht="30" customHeight="1">
      <c r="A25" s="776"/>
      <c r="B25" s="756"/>
      <c r="C25" s="756"/>
      <c r="D25" s="776"/>
      <c r="E25" s="2141"/>
      <c r="F25" s="2141"/>
      <c r="G25" s="756"/>
      <c r="H25" s="756"/>
      <c r="I25" s="756"/>
      <c r="J25" s="756"/>
      <c r="K25" s="756"/>
      <c r="L25" s="756"/>
      <c r="M25" s="756"/>
      <c r="N25" s="756"/>
      <c r="O25" s="756"/>
      <c r="P25" s="756"/>
      <c r="Q25" s="756"/>
      <c r="R25" s="2140">
        <v>5903613</v>
      </c>
      <c r="S25" s="2140"/>
      <c r="T25" s="2140"/>
      <c r="U25" s="778">
        <f>R25+S25+T25</f>
        <v>5903613</v>
      </c>
      <c r="V25" s="2140"/>
      <c r="W25" s="2140"/>
      <c r="X25" s="2140"/>
      <c r="Y25" s="778">
        <f t="shared" si="0"/>
        <v>0</v>
      </c>
      <c r="Z25" s="2140"/>
      <c r="AA25" s="2140"/>
      <c r="AB25" s="2140"/>
      <c r="AC25" s="778">
        <f t="shared" si="2"/>
        <v>0</v>
      </c>
      <c r="AD25" s="2140"/>
      <c r="AE25" s="2140"/>
      <c r="AF25" s="2140"/>
      <c r="AG25" s="778">
        <f t="shared" si="1"/>
        <v>0</v>
      </c>
      <c r="AH25" s="2140"/>
      <c r="AI25" s="2140"/>
      <c r="AJ25" s="2140"/>
      <c r="AK25" s="778"/>
      <c r="AL25" s="757"/>
      <c r="AM25" s="757"/>
      <c r="AN25" s="757"/>
      <c r="AO25" s="757"/>
      <c r="AP25" s="757"/>
      <c r="AQ25" s="757"/>
      <c r="AR25" s="757"/>
      <c r="AS25" s="757"/>
      <c r="AT25" s="757"/>
      <c r="AU25" s="757"/>
      <c r="AV25" s="757"/>
      <c r="AW25" s="757"/>
      <c r="AX25" s="757"/>
      <c r="AY25" s="757"/>
      <c r="AZ25" s="757"/>
      <c r="BA25" s="757"/>
      <c r="BB25" s="757"/>
      <c r="BC25" s="757"/>
      <c r="BD25" s="757"/>
      <c r="BE25" s="757"/>
      <c r="BF25" s="756"/>
      <c r="BG25" s="756"/>
    </row>
    <row r="26" spans="1:59" ht="30" customHeight="1">
      <c r="A26" s="776"/>
      <c r="B26" s="756"/>
      <c r="C26" s="756"/>
      <c r="D26" s="776"/>
      <c r="E26" s="2141"/>
      <c r="F26" s="2141"/>
      <c r="G26" s="756"/>
      <c r="H26" s="756"/>
      <c r="I26" s="756"/>
      <c r="J26" s="756"/>
      <c r="K26" s="756"/>
      <c r="L26" s="756"/>
      <c r="M26" s="756"/>
      <c r="N26" s="756"/>
      <c r="O26" s="756"/>
      <c r="P26" s="756"/>
      <c r="Q26" s="756"/>
      <c r="R26" s="2140"/>
      <c r="S26" s="2140"/>
      <c r="T26" s="2140"/>
      <c r="U26" s="778"/>
      <c r="V26" s="2140"/>
      <c r="W26" s="2140"/>
      <c r="X26" s="2140"/>
      <c r="Y26" s="778"/>
      <c r="Z26" s="2140"/>
      <c r="AA26" s="2140"/>
      <c r="AB26" s="2140">
        <v>19941847</v>
      </c>
      <c r="AC26" s="778">
        <f t="shared" si="2"/>
        <v>19941847</v>
      </c>
      <c r="AD26" s="2140"/>
      <c r="AE26" s="2140"/>
      <c r="AF26" s="2140"/>
      <c r="AG26" s="778">
        <f t="shared" si="1"/>
        <v>0</v>
      </c>
      <c r="AH26" s="2140"/>
      <c r="AI26" s="2140"/>
      <c r="AJ26" s="2140">
        <v>3273190</v>
      </c>
      <c r="AK26" s="778">
        <f>+AH26+AI26+AJ26</f>
        <v>3273190</v>
      </c>
      <c r="AL26" s="757"/>
      <c r="AM26" s="757"/>
      <c r="AN26" s="757"/>
      <c r="AO26" s="757"/>
      <c r="AP26" s="757"/>
      <c r="AQ26" s="757"/>
      <c r="AR26" s="757"/>
      <c r="AS26" s="757"/>
      <c r="AT26" s="757"/>
      <c r="AU26" s="757"/>
      <c r="AV26" s="757"/>
      <c r="AW26" s="757"/>
      <c r="AX26" s="757"/>
      <c r="AY26" s="757"/>
      <c r="AZ26" s="757"/>
      <c r="BA26" s="757"/>
      <c r="BB26" s="757"/>
      <c r="BC26" s="757"/>
      <c r="BD26" s="757"/>
      <c r="BE26" s="757"/>
      <c r="BF26" s="756"/>
      <c r="BG26" s="756"/>
    </row>
    <row r="27" spans="1:59" ht="30" customHeight="1">
      <c r="A27" s="756"/>
      <c r="B27" s="756"/>
      <c r="C27" s="756"/>
      <c r="D27" s="776"/>
      <c r="E27" s="2141"/>
      <c r="F27" s="2141"/>
      <c r="G27" s="756"/>
      <c r="H27" s="756"/>
      <c r="I27" s="756"/>
      <c r="J27" s="756"/>
      <c r="K27" s="756"/>
      <c r="L27" s="756"/>
      <c r="M27" s="756"/>
      <c r="N27" s="756"/>
      <c r="O27" s="756"/>
      <c r="P27" s="756"/>
      <c r="Q27" s="756"/>
      <c r="R27" s="2140"/>
      <c r="S27" s="2140">
        <v>475000</v>
      </c>
      <c r="T27" s="2140"/>
      <c r="U27" s="778">
        <f>R27+S27+T27</f>
        <v>475000</v>
      </c>
      <c r="V27" s="2140"/>
      <c r="W27" s="2140"/>
      <c r="X27" s="2140"/>
      <c r="Y27" s="778">
        <f t="shared" si="0"/>
        <v>0</v>
      </c>
      <c r="Z27" s="2140"/>
      <c r="AA27" s="2140"/>
      <c r="AB27" s="2140"/>
      <c r="AC27" s="778">
        <f t="shared" si="2"/>
        <v>0</v>
      </c>
      <c r="AD27" s="2140"/>
      <c r="AE27" s="2140"/>
      <c r="AF27" s="2140"/>
      <c r="AG27" s="778">
        <f t="shared" si="1"/>
        <v>0</v>
      </c>
      <c r="AH27" s="2140"/>
      <c r="AI27" s="2140"/>
      <c r="AJ27" s="2140"/>
      <c r="AK27" s="778"/>
      <c r="AL27" s="757"/>
      <c r="AM27" s="757"/>
      <c r="AN27" s="757"/>
      <c r="AO27" s="757"/>
      <c r="AP27" s="757"/>
      <c r="AQ27" s="757"/>
      <c r="AR27" s="757"/>
      <c r="AS27" s="757"/>
      <c r="AT27" s="757"/>
      <c r="AU27" s="757"/>
      <c r="AV27" s="757"/>
      <c r="AW27" s="757"/>
      <c r="AX27" s="757"/>
      <c r="AY27" s="757"/>
      <c r="AZ27" s="757"/>
      <c r="BA27" s="757"/>
      <c r="BB27" s="757"/>
      <c r="BC27" s="757"/>
      <c r="BD27" s="757"/>
      <c r="BE27" s="757"/>
      <c r="BF27" s="756"/>
      <c r="BG27" s="756"/>
    </row>
    <row r="28" spans="1:59" ht="30" customHeight="1">
      <c r="A28" s="776"/>
      <c r="B28" s="756"/>
      <c r="C28" s="756"/>
      <c r="D28" s="776"/>
      <c r="E28" s="2141"/>
      <c r="F28" s="2141"/>
      <c r="G28" s="756"/>
      <c r="H28" s="756"/>
      <c r="I28" s="756"/>
      <c r="J28" s="756"/>
      <c r="K28" s="756"/>
      <c r="L28" s="756"/>
      <c r="M28" s="756"/>
      <c r="N28" s="756"/>
      <c r="O28" s="756"/>
      <c r="P28" s="756"/>
      <c r="Q28" s="756"/>
      <c r="R28" s="2140"/>
      <c r="S28" s="2140"/>
      <c r="T28" s="2140"/>
      <c r="U28" s="778"/>
      <c r="V28" s="2140"/>
      <c r="W28" s="2140"/>
      <c r="X28" s="2140"/>
      <c r="Y28" s="778"/>
      <c r="Z28" s="2140">
        <v>80813620</v>
      </c>
      <c r="AA28" s="2140"/>
      <c r="AB28" s="2140"/>
      <c r="AC28" s="778">
        <f t="shared" si="2"/>
        <v>80813620</v>
      </c>
      <c r="AD28" s="2140"/>
      <c r="AE28" s="2140"/>
      <c r="AF28" s="2140"/>
      <c r="AG28" s="778">
        <f t="shared" si="1"/>
        <v>0</v>
      </c>
      <c r="AH28" s="2140"/>
      <c r="AI28" s="2140"/>
      <c r="AJ28" s="2140"/>
      <c r="AK28" s="778"/>
      <c r="AL28" s="757"/>
      <c r="AM28" s="757"/>
      <c r="AN28" s="757"/>
      <c r="AO28" s="757"/>
      <c r="AP28" s="757"/>
      <c r="AQ28" s="757"/>
      <c r="AR28" s="757"/>
      <c r="AS28" s="757"/>
      <c r="AT28" s="757"/>
      <c r="AU28" s="757"/>
      <c r="AV28" s="757"/>
      <c r="AW28" s="757"/>
      <c r="AX28" s="757"/>
      <c r="AY28" s="757"/>
      <c r="AZ28" s="757"/>
      <c r="BA28" s="757"/>
      <c r="BB28" s="757"/>
      <c r="BC28" s="757"/>
      <c r="BD28" s="757"/>
      <c r="BE28" s="757"/>
      <c r="BF28" s="756"/>
      <c r="BG28" s="756"/>
    </row>
    <row r="29" spans="1:59" ht="30" customHeight="1">
      <c r="A29" s="776"/>
      <c r="B29" s="756"/>
      <c r="C29" s="756"/>
      <c r="D29" s="776"/>
      <c r="E29" s="2141"/>
      <c r="F29" s="2141"/>
      <c r="G29" s="756"/>
      <c r="H29" s="756"/>
      <c r="I29" s="756"/>
      <c r="J29" s="756"/>
      <c r="K29" s="756"/>
      <c r="L29" s="756"/>
      <c r="M29" s="756"/>
      <c r="N29" s="756"/>
      <c r="O29" s="756"/>
      <c r="P29" s="756"/>
      <c r="Q29" s="756"/>
      <c r="R29" s="2140"/>
      <c r="S29" s="2140"/>
      <c r="T29" s="2140"/>
      <c r="U29" s="778"/>
      <c r="V29" s="2140"/>
      <c r="W29" s="2140"/>
      <c r="X29" s="2140"/>
      <c r="Y29" s="778"/>
      <c r="Z29" s="2140">
        <v>4786518</v>
      </c>
      <c r="AA29" s="2140"/>
      <c r="AB29" s="2140"/>
      <c r="AC29" s="778">
        <f t="shared" si="2"/>
        <v>4786518</v>
      </c>
      <c r="AD29" s="2140"/>
      <c r="AE29" s="2140"/>
      <c r="AF29" s="2140"/>
      <c r="AG29" s="778">
        <f t="shared" si="1"/>
        <v>0</v>
      </c>
      <c r="AH29" s="2140"/>
      <c r="AI29" s="2140"/>
      <c r="AJ29" s="2140"/>
      <c r="AK29" s="778"/>
      <c r="AL29" s="757"/>
      <c r="AM29" s="757"/>
      <c r="AN29" s="757"/>
      <c r="AO29" s="757"/>
      <c r="AP29" s="757"/>
      <c r="AQ29" s="757"/>
      <c r="AR29" s="757"/>
      <c r="AS29" s="757"/>
      <c r="AT29" s="757"/>
      <c r="AU29" s="757"/>
      <c r="AV29" s="757"/>
      <c r="AW29" s="757"/>
      <c r="AX29" s="757"/>
      <c r="AY29" s="757"/>
      <c r="AZ29" s="757"/>
      <c r="BA29" s="757"/>
      <c r="BB29" s="757"/>
      <c r="BC29" s="757"/>
      <c r="BD29" s="757"/>
      <c r="BE29" s="757"/>
      <c r="BF29" s="756"/>
      <c r="BG29" s="756"/>
    </row>
    <row r="30" spans="1:59" ht="30" customHeight="1">
      <c r="A30" s="776"/>
      <c r="B30" s="756"/>
      <c r="C30" s="756"/>
      <c r="D30" s="776"/>
      <c r="E30" s="2141"/>
      <c r="F30" s="2141"/>
      <c r="G30" s="756"/>
      <c r="H30" s="756"/>
      <c r="I30" s="756"/>
      <c r="J30" s="756"/>
      <c r="K30" s="756"/>
      <c r="L30" s="756"/>
      <c r="M30" s="756"/>
      <c r="N30" s="756"/>
      <c r="O30" s="756"/>
      <c r="P30" s="756"/>
      <c r="Q30" s="756"/>
      <c r="R30" s="2140"/>
      <c r="S30" s="2140"/>
      <c r="T30" s="2140"/>
      <c r="U30" s="778"/>
      <c r="V30" s="2140"/>
      <c r="W30" s="2140"/>
      <c r="X30" s="2140"/>
      <c r="Y30" s="778"/>
      <c r="Z30" s="2140"/>
      <c r="AA30" s="2140">
        <v>250070031</v>
      </c>
      <c r="AB30" s="2140"/>
      <c r="AC30" s="778">
        <f t="shared" si="2"/>
        <v>250070031</v>
      </c>
      <c r="AD30" s="2140"/>
      <c r="AE30" s="2140"/>
      <c r="AF30" s="2140"/>
      <c r="AG30" s="778">
        <f t="shared" si="1"/>
        <v>0</v>
      </c>
      <c r="AH30" s="2140"/>
      <c r="AI30" s="2140"/>
      <c r="AJ30" s="2140"/>
      <c r="AK30" s="778"/>
      <c r="AL30" s="757"/>
      <c r="AM30" s="757"/>
      <c r="AN30" s="757"/>
      <c r="AO30" s="757"/>
      <c r="AP30" s="757"/>
      <c r="AQ30" s="757"/>
      <c r="AR30" s="757"/>
      <c r="AS30" s="757"/>
      <c r="AT30" s="757"/>
      <c r="AU30" s="757"/>
      <c r="AV30" s="757"/>
      <c r="AW30" s="757"/>
      <c r="AX30" s="757"/>
      <c r="AY30" s="757"/>
      <c r="AZ30" s="757"/>
      <c r="BA30" s="757"/>
      <c r="BB30" s="757"/>
      <c r="BC30" s="757"/>
      <c r="BD30" s="757"/>
      <c r="BE30" s="757"/>
      <c r="BF30" s="756"/>
      <c r="BG30" s="756"/>
    </row>
    <row r="31" spans="1:59" ht="30" customHeight="1">
      <c r="A31" s="776"/>
      <c r="B31" s="756"/>
      <c r="C31" s="776"/>
      <c r="D31" s="776"/>
      <c r="E31" s="2141"/>
      <c r="F31" s="2141"/>
      <c r="G31" s="756"/>
      <c r="H31" s="756"/>
      <c r="I31" s="756"/>
      <c r="J31" s="756"/>
      <c r="K31" s="756"/>
      <c r="L31" s="756"/>
      <c r="M31" s="756"/>
      <c r="N31" s="756"/>
      <c r="O31" s="756"/>
      <c r="P31" s="756"/>
      <c r="Q31" s="756"/>
      <c r="R31" s="2140"/>
      <c r="S31" s="2140"/>
      <c r="T31" s="2140"/>
      <c r="U31" s="778"/>
      <c r="V31" s="2140"/>
      <c r="W31" s="2140"/>
      <c r="X31" s="2140"/>
      <c r="Y31" s="778"/>
      <c r="Z31" s="2140">
        <v>4887274</v>
      </c>
      <c r="AA31" s="2140">
        <v>799693</v>
      </c>
      <c r="AB31" s="2140"/>
      <c r="AC31" s="778">
        <f t="shared" si="2"/>
        <v>5686967</v>
      </c>
      <c r="AD31" s="2140"/>
      <c r="AE31" s="2140"/>
      <c r="AF31" s="2140"/>
      <c r="AG31" s="778">
        <f t="shared" si="1"/>
        <v>0</v>
      </c>
      <c r="AH31" s="2140"/>
      <c r="AI31" s="2140"/>
      <c r="AJ31" s="2140"/>
      <c r="AK31" s="778"/>
      <c r="AL31" s="757"/>
      <c r="AM31" s="757"/>
      <c r="AN31" s="757"/>
      <c r="AO31" s="757"/>
      <c r="AP31" s="757"/>
      <c r="AQ31" s="757"/>
      <c r="AR31" s="757"/>
      <c r="AS31" s="757"/>
      <c r="AT31" s="757"/>
      <c r="AU31" s="757"/>
      <c r="AV31" s="757"/>
      <c r="AW31" s="757"/>
      <c r="AX31" s="757"/>
      <c r="AY31" s="757"/>
      <c r="AZ31" s="757"/>
      <c r="BA31" s="757"/>
      <c r="BB31" s="757"/>
      <c r="BC31" s="757"/>
      <c r="BD31" s="757"/>
      <c r="BE31" s="757"/>
      <c r="BF31" s="756"/>
      <c r="BG31" s="756"/>
    </row>
    <row r="32" spans="1:59" ht="30" customHeight="1">
      <c r="A32" s="776"/>
      <c r="B32" s="776"/>
      <c r="C32" s="776"/>
      <c r="D32" s="776"/>
      <c r="E32" s="2141"/>
      <c r="F32" s="2141"/>
      <c r="G32" s="756"/>
      <c r="H32" s="756"/>
      <c r="I32" s="756"/>
      <c r="J32" s="756"/>
      <c r="K32" s="756"/>
      <c r="L32" s="756"/>
      <c r="M32" s="756"/>
      <c r="N32" s="756"/>
      <c r="O32" s="756"/>
      <c r="P32" s="756"/>
      <c r="Q32" s="756"/>
      <c r="R32" s="2140"/>
      <c r="S32" s="2140"/>
      <c r="T32" s="2140"/>
      <c r="U32" s="778"/>
      <c r="V32" s="2140"/>
      <c r="W32" s="2140"/>
      <c r="X32" s="2140"/>
      <c r="Y32" s="778"/>
      <c r="Z32" s="2140">
        <v>47397357</v>
      </c>
      <c r="AA32" s="2140"/>
      <c r="AB32" s="2140"/>
      <c r="AC32" s="778">
        <f t="shared" si="2"/>
        <v>47397357</v>
      </c>
      <c r="AD32" s="2140"/>
      <c r="AE32" s="2140"/>
      <c r="AF32" s="2140"/>
      <c r="AG32" s="778">
        <f t="shared" si="1"/>
        <v>0</v>
      </c>
      <c r="AH32" s="2140"/>
      <c r="AI32" s="2140"/>
      <c r="AJ32" s="2140"/>
      <c r="AK32" s="778"/>
      <c r="AL32" s="757"/>
      <c r="AM32" s="757"/>
      <c r="AN32" s="757"/>
      <c r="AO32" s="757"/>
      <c r="AP32" s="757"/>
      <c r="AQ32" s="757"/>
      <c r="AR32" s="757"/>
      <c r="AS32" s="757"/>
      <c r="AT32" s="757"/>
      <c r="AU32" s="757"/>
      <c r="AV32" s="757"/>
      <c r="AW32" s="757"/>
      <c r="AX32" s="757"/>
      <c r="AY32" s="757"/>
      <c r="AZ32" s="757"/>
      <c r="BA32" s="757"/>
      <c r="BB32" s="757"/>
      <c r="BC32" s="757"/>
      <c r="BD32" s="757"/>
      <c r="BE32" s="757"/>
      <c r="BF32" s="756"/>
      <c r="BG32" s="756"/>
    </row>
    <row r="33" spans="1:59" ht="30" customHeight="1">
      <c r="A33" s="756"/>
      <c r="B33" s="756"/>
      <c r="C33" s="756"/>
      <c r="D33" s="756"/>
      <c r="E33" s="2141"/>
      <c r="F33" s="2141"/>
      <c r="G33" s="756"/>
      <c r="H33" s="756"/>
      <c r="I33" s="756"/>
      <c r="J33" s="756"/>
      <c r="K33" s="756"/>
      <c r="L33" s="756"/>
      <c r="M33" s="756"/>
      <c r="N33" s="756"/>
      <c r="O33" s="756"/>
      <c r="P33" s="756"/>
      <c r="Q33" s="756"/>
      <c r="R33" s="756"/>
      <c r="S33" s="756"/>
      <c r="T33" s="756"/>
      <c r="U33" s="2140"/>
      <c r="V33" s="2140"/>
      <c r="W33" s="2140"/>
      <c r="X33" s="2140"/>
      <c r="Y33" s="2140">
        <f t="shared" si="0"/>
        <v>0</v>
      </c>
      <c r="Z33" s="2140"/>
      <c r="AA33" s="2140"/>
      <c r="AB33" s="2140"/>
      <c r="AC33" s="778">
        <f t="shared" si="2"/>
        <v>0</v>
      </c>
      <c r="AD33" s="2140"/>
      <c r="AE33" s="2140"/>
      <c r="AF33" s="2140"/>
      <c r="AG33" s="778">
        <f t="shared" si="1"/>
        <v>0</v>
      </c>
      <c r="AH33" s="2140"/>
      <c r="AI33" s="2140"/>
      <c r="AJ33" s="2140"/>
      <c r="AK33" s="778"/>
      <c r="AL33" s="757"/>
      <c r="AM33" s="757"/>
      <c r="AN33" s="757"/>
      <c r="AO33" s="757"/>
      <c r="AP33" s="757"/>
      <c r="AQ33" s="757"/>
      <c r="AR33" s="757"/>
      <c r="AS33" s="757"/>
      <c r="AT33" s="757"/>
      <c r="AU33" s="757"/>
      <c r="AV33" s="757"/>
      <c r="AW33" s="757"/>
      <c r="AX33" s="757"/>
      <c r="AY33" s="757"/>
      <c r="AZ33" s="757"/>
      <c r="BA33" s="757"/>
      <c r="BB33" s="757"/>
      <c r="BC33" s="757"/>
      <c r="BD33" s="757"/>
      <c r="BE33" s="757"/>
      <c r="BF33" s="756"/>
      <c r="BG33" s="756"/>
    </row>
    <row r="34" spans="1:59" ht="30" customHeight="1">
      <c r="A34" s="762"/>
      <c r="B34" s="637"/>
      <c r="C34" s="637"/>
      <c r="D34" s="637"/>
      <c r="E34" s="763"/>
      <c r="F34" s="763"/>
      <c r="G34" s="637"/>
      <c r="H34" s="637"/>
      <c r="I34" s="637"/>
      <c r="J34" s="637"/>
      <c r="K34" s="637"/>
      <c r="L34" s="637"/>
      <c r="M34" s="637"/>
      <c r="N34" s="637"/>
      <c r="O34" s="637"/>
      <c r="P34" s="637"/>
      <c r="Q34" s="637"/>
      <c r="R34" s="637"/>
      <c r="S34" s="637"/>
      <c r="T34" s="637"/>
      <c r="U34" s="2142"/>
      <c r="V34" s="2142"/>
      <c r="W34" s="2142"/>
      <c r="X34" s="2142"/>
      <c r="Y34" s="2142">
        <f t="shared" si="0"/>
        <v>0</v>
      </c>
      <c r="Z34" s="2142"/>
      <c r="AA34" s="2142"/>
      <c r="AB34" s="2142"/>
      <c r="AC34" s="862">
        <f t="shared" si="2"/>
        <v>0</v>
      </c>
      <c r="AD34" s="2142"/>
      <c r="AE34" s="2142"/>
      <c r="AF34" s="2142"/>
      <c r="AG34" s="862">
        <f t="shared" si="1"/>
        <v>0</v>
      </c>
      <c r="AH34" s="2142"/>
      <c r="AI34" s="2142"/>
      <c r="AJ34" s="2142"/>
      <c r="AK34" s="862"/>
      <c r="AL34" s="699"/>
      <c r="AM34" s="699"/>
      <c r="AN34" s="699"/>
      <c r="AO34" s="699"/>
      <c r="AP34" s="699"/>
      <c r="AQ34" s="699"/>
      <c r="AR34" s="699"/>
      <c r="AS34" s="699"/>
      <c r="AT34" s="699"/>
      <c r="AU34" s="699"/>
      <c r="AV34" s="699"/>
      <c r="AW34" s="699"/>
      <c r="AX34" s="699"/>
      <c r="AY34" s="699"/>
      <c r="AZ34" s="699"/>
      <c r="BA34" s="699"/>
      <c r="BB34" s="699"/>
      <c r="BC34" s="699"/>
      <c r="BD34" s="699"/>
      <c r="BE34" s="699">
        <f t="shared" ref="BE34:BE72" si="3">+BD34+BC34+BB34</f>
        <v>0</v>
      </c>
      <c r="BF34" s="637"/>
      <c r="BG34" s="637" t="e">
        <f t="shared" ref="BG34:BG72" si="4">+BE34/E34</f>
        <v>#DIV/0!</v>
      </c>
    </row>
    <row r="35" spans="1:59" ht="30" customHeight="1">
      <c r="A35" s="752"/>
      <c r="B35" s="637"/>
      <c r="C35" s="637"/>
      <c r="D35" s="752"/>
      <c r="E35" s="2143"/>
      <c r="F35" s="2143"/>
      <c r="G35" s="637"/>
      <c r="H35" s="637"/>
      <c r="I35" s="637"/>
      <c r="J35" s="753">
        <f>2946617454.4+47265495</f>
        <v>2993882949.4000001</v>
      </c>
      <c r="K35" s="753"/>
      <c r="L35" s="753">
        <v>14330905</v>
      </c>
      <c r="M35" s="754">
        <f t="shared" ref="M35:M49" si="5">J35+K35+L35</f>
        <v>3008213854.4000001</v>
      </c>
      <c r="N35" s="753"/>
      <c r="O35" s="753"/>
      <c r="P35" s="753">
        <f>1052218+7497380</f>
        <v>8549598</v>
      </c>
      <c r="Q35" s="754">
        <f t="shared" ref="Q35:Q73" si="6">N35+O35+P35</f>
        <v>8549598</v>
      </c>
      <c r="R35" s="637"/>
      <c r="S35" s="637"/>
      <c r="T35" s="2142">
        <v>1813732</v>
      </c>
      <c r="U35" s="778">
        <f>R35+S35+T35</f>
        <v>1813732</v>
      </c>
      <c r="V35" s="2142"/>
      <c r="W35" s="2142"/>
      <c r="X35" s="2142"/>
      <c r="Y35" s="778">
        <f t="shared" si="0"/>
        <v>0</v>
      </c>
      <c r="Z35" s="2142"/>
      <c r="AA35" s="2142"/>
      <c r="AB35" s="2142"/>
      <c r="AC35" s="778">
        <f t="shared" si="2"/>
        <v>0</v>
      </c>
      <c r="AD35" s="2142"/>
      <c r="AE35" s="2142"/>
      <c r="AF35" s="2142"/>
      <c r="AG35" s="778">
        <f t="shared" si="1"/>
        <v>0</v>
      </c>
      <c r="AH35" s="2142"/>
      <c r="AI35" s="2142">
        <v>434720</v>
      </c>
      <c r="AJ35" s="2142"/>
      <c r="AK35" s="778">
        <f>+AH35+AI35+AJ35</f>
        <v>434720</v>
      </c>
      <c r="AL35" s="699"/>
      <c r="AM35" s="699"/>
      <c r="AN35" s="699"/>
      <c r="AO35" s="699"/>
      <c r="AP35" s="699"/>
      <c r="AQ35" s="699"/>
      <c r="AR35" s="699"/>
      <c r="AS35" s="699"/>
      <c r="AT35" s="699"/>
      <c r="AU35" s="699"/>
      <c r="AV35" s="699"/>
      <c r="AW35" s="699"/>
      <c r="AX35" s="699"/>
      <c r="AY35" s="699"/>
      <c r="AZ35" s="699"/>
      <c r="BA35" s="699"/>
      <c r="BB35" s="699"/>
      <c r="BC35" s="699"/>
      <c r="BD35" s="699"/>
      <c r="BE35" s="699">
        <f t="shared" si="3"/>
        <v>0</v>
      </c>
      <c r="BF35" s="637"/>
      <c r="BG35" s="864" t="e">
        <f>+BE35/E35</f>
        <v>#DIV/0!</v>
      </c>
    </row>
    <row r="36" spans="1:59" ht="30" customHeight="1">
      <c r="A36" s="752"/>
      <c r="B36" s="637"/>
      <c r="C36" s="637"/>
      <c r="D36" s="752"/>
      <c r="E36" s="2143"/>
      <c r="F36" s="2143"/>
      <c r="G36" s="637"/>
      <c r="H36" s="637"/>
      <c r="I36" s="637"/>
      <c r="J36" s="753"/>
      <c r="K36" s="753">
        <v>28590127</v>
      </c>
      <c r="L36" s="753"/>
      <c r="M36" s="754">
        <f t="shared" si="5"/>
        <v>28590127</v>
      </c>
      <c r="N36" s="753"/>
      <c r="O36" s="753"/>
      <c r="P36" s="753"/>
      <c r="Q36" s="754">
        <f t="shared" si="6"/>
        <v>0</v>
      </c>
      <c r="R36" s="637"/>
      <c r="S36" s="2142"/>
      <c r="T36" s="2142">
        <f>3623678+101368</f>
        <v>3725046</v>
      </c>
      <c r="U36" s="778">
        <f>R36+S36+T36</f>
        <v>3725046</v>
      </c>
      <c r="V36" s="2142"/>
      <c r="W36" s="2142"/>
      <c r="X36" s="2142"/>
      <c r="Y36" s="778">
        <f t="shared" si="0"/>
        <v>0</v>
      </c>
      <c r="Z36" s="2142"/>
      <c r="AA36" s="2142"/>
      <c r="AB36" s="2142"/>
      <c r="AC36" s="778">
        <f t="shared" si="2"/>
        <v>0</v>
      </c>
      <c r="AD36" s="2142"/>
      <c r="AE36" s="2142"/>
      <c r="AF36" s="2142">
        <v>31462766</v>
      </c>
      <c r="AG36" s="778">
        <f t="shared" si="1"/>
        <v>31462766</v>
      </c>
      <c r="AH36" s="2142"/>
      <c r="AI36" s="2142"/>
      <c r="AJ36" s="2142"/>
      <c r="AK36" s="778"/>
      <c r="AL36" s="699"/>
      <c r="AM36" s="699"/>
      <c r="AN36" s="699"/>
      <c r="AO36" s="699"/>
      <c r="AP36" s="699"/>
      <c r="AQ36" s="699"/>
      <c r="AR36" s="699"/>
      <c r="AS36" s="699"/>
      <c r="AT36" s="699"/>
      <c r="AU36" s="699"/>
      <c r="AV36" s="699"/>
      <c r="AW36" s="699"/>
      <c r="AX36" s="699"/>
      <c r="AY36" s="699"/>
      <c r="AZ36" s="699"/>
      <c r="BA36" s="699"/>
      <c r="BB36" s="699"/>
      <c r="BC36" s="699"/>
      <c r="BD36" s="699"/>
      <c r="BE36" s="699">
        <f t="shared" si="3"/>
        <v>0</v>
      </c>
      <c r="BF36" s="637"/>
      <c r="BG36" s="637" t="e">
        <f t="shared" si="4"/>
        <v>#DIV/0!</v>
      </c>
    </row>
    <row r="37" spans="1:59" ht="30" customHeight="1">
      <c r="A37" s="752"/>
      <c r="B37" s="637"/>
      <c r="C37" s="637"/>
      <c r="D37" s="752"/>
      <c r="E37" s="2143"/>
      <c r="F37" s="2143"/>
      <c r="G37" s="637"/>
      <c r="H37" s="637"/>
      <c r="I37" s="637"/>
      <c r="J37" s="755"/>
      <c r="K37" s="753">
        <v>32493699</v>
      </c>
      <c r="L37" s="753"/>
      <c r="M37" s="754">
        <f t="shared" si="5"/>
        <v>32493699</v>
      </c>
      <c r="N37" s="755"/>
      <c r="O37" s="753"/>
      <c r="P37" s="753"/>
      <c r="Q37" s="754">
        <f t="shared" si="6"/>
        <v>0</v>
      </c>
      <c r="R37" s="637"/>
      <c r="S37" s="2142"/>
      <c r="T37" s="2142">
        <f>7740800+11966164+35840073+14087783</f>
        <v>69634820</v>
      </c>
      <c r="U37" s="778">
        <f>R37+S37+T37</f>
        <v>69634820</v>
      </c>
      <c r="V37" s="2142"/>
      <c r="W37" s="2142">
        <v>43900287</v>
      </c>
      <c r="X37" s="2142"/>
      <c r="Y37" s="778">
        <f>V37+W37+X37</f>
        <v>43900287</v>
      </c>
      <c r="Z37" s="2142"/>
      <c r="AA37" s="2142"/>
      <c r="AB37" s="2142"/>
      <c r="AC37" s="778">
        <f t="shared" si="2"/>
        <v>0</v>
      </c>
      <c r="AD37" s="2142"/>
      <c r="AE37" s="2142">
        <v>73647453</v>
      </c>
      <c r="AF37" s="2142">
        <v>24112672</v>
      </c>
      <c r="AG37" s="778">
        <f t="shared" si="1"/>
        <v>97760125</v>
      </c>
      <c r="AH37" s="2142"/>
      <c r="AI37" s="2142"/>
      <c r="AJ37" s="2142"/>
      <c r="AK37" s="778"/>
      <c r="AL37" s="699"/>
      <c r="AM37" s="699"/>
      <c r="AN37" s="699"/>
      <c r="AO37" s="699"/>
      <c r="AP37" s="699"/>
      <c r="AQ37" s="699"/>
      <c r="AR37" s="699"/>
      <c r="AS37" s="699"/>
      <c r="AT37" s="699"/>
      <c r="AU37" s="699"/>
      <c r="AV37" s="699"/>
      <c r="AW37" s="699"/>
      <c r="AX37" s="699"/>
      <c r="AY37" s="699"/>
      <c r="AZ37" s="699"/>
      <c r="BA37" s="699"/>
      <c r="BB37" s="699"/>
      <c r="BC37" s="699"/>
      <c r="BD37" s="699"/>
      <c r="BE37" s="699">
        <f t="shared" si="3"/>
        <v>0</v>
      </c>
      <c r="BF37" s="637"/>
      <c r="BG37" s="637" t="e">
        <f t="shared" si="4"/>
        <v>#DIV/0!</v>
      </c>
    </row>
    <row r="38" spans="1:59" ht="30" customHeight="1">
      <c r="A38" s="752"/>
      <c r="B38" s="637"/>
      <c r="C38" s="637"/>
      <c r="D38" s="752"/>
      <c r="E38" s="2143"/>
      <c r="F38" s="2143"/>
      <c r="G38" s="637"/>
      <c r="H38" s="637"/>
      <c r="I38" s="637"/>
      <c r="J38" s="755">
        <v>407420147</v>
      </c>
      <c r="K38" s="753">
        <v>40935697</v>
      </c>
      <c r="L38" s="753">
        <v>25819576</v>
      </c>
      <c r="M38" s="754">
        <f t="shared" si="5"/>
        <v>474175420</v>
      </c>
      <c r="N38" s="755"/>
      <c r="O38" s="753"/>
      <c r="P38" s="753">
        <v>51878555</v>
      </c>
      <c r="Q38" s="754">
        <f t="shared" si="6"/>
        <v>51878555</v>
      </c>
      <c r="R38" s="637"/>
      <c r="S38" s="2142">
        <v>22018405</v>
      </c>
      <c r="T38" s="2142">
        <v>1613053</v>
      </c>
      <c r="U38" s="778">
        <f>R38+S38+T38</f>
        <v>23631458</v>
      </c>
      <c r="V38" s="2142"/>
      <c r="W38" s="2142">
        <v>192237320</v>
      </c>
      <c r="X38" s="2142"/>
      <c r="Y38" s="778">
        <f t="shared" si="0"/>
        <v>192237320</v>
      </c>
      <c r="Z38" s="2142"/>
      <c r="AA38" s="2142"/>
      <c r="AB38" s="2142"/>
      <c r="AC38" s="778">
        <f t="shared" si="2"/>
        <v>0</v>
      </c>
      <c r="AD38" s="2142"/>
      <c r="AE38" s="2142">
        <v>69023569</v>
      </c>
      <c r="AF38" s="2142"/>
      <c r="AG38" s="778">
        <f t="shared" si="1"/>
        <v>69023569</v>
      </c>
      <c r="AH38" s="2142"/>
      <c r="AI38" s="2142"/>
      <c r="AJ38" s="2142"/>
      <c r="AK38" s="778"/>
      <c r="AL38" s="699"/>
      <c r="AM38" s="699"/>
      <c r="AN38" s="699"/>
      <c r="AO38" s="699"/>
      <c r="AP38" s="699"/>
      <c r="AQ38" s="699"/>
      <c r="AR38" s="699"/>
      <c r="AS38" s="699"/>
      <c r="AT38" s="699"/>
      <c r="AU38" s="699"/>
      <c r="AV38" s="699"/>
      <c r="AW38" s="699"/>
      <c r="AX38" s="699"/>
      <c r="AY38" s="699"/>
      <c r="AZ38" s="699"/>
      <c r="BA38" s="699"/>
      <c r="BB38" s="699"/>
      <c r="BC38" s="699"/>
      <c r="BD38" s="699"/>
      <c r="BE38" s="699">
        <f t="shared" si="3"/>
        <v>0</v>
      </c>
      <c r="BF38" s="637"/>
      <c r="BG38" s="637" t="e">
        <f t="shared" si="4"/>
        <v>#DIV/0!</v>
      </c>
    </row>
    <row r="39" spans="1:59" ht="30" customHeight="1">
      <c r="A39" s="752"/>
      <c r="B39" s="637"/>
      <c r="C39" s="637"/>
      <c r="D39" s="752"/>
      <c r="E39" s="2143"/>
      <c r="F39" s="2143"/>
      <c r="G39" s="637"/>
      <c r="H39" s="637"/>
      <c r="I39" s="637"/>
      <c r="J39" s="753"/>
      <c r="K39" s="753">
        <v>57180254</v>
      </c>
      <c r="L39" s="753"/>
      <c r="M39" s="754">
        <f t="shared" si="5"/>
        <v>57180254</v>
      </c>
      <c r="N39" s="753"/>
      <c r="O39" s="753"/>
      <c r="P39" s="753">
        <f>2055300+16272630</f>
        <v>18327930</v>
      </c>
      <c r="Q39" s="754">
        <f t="shared" si="6"/>
        <v>18327930</v>
      </c>
      <c r="R39" s="637"/>
      <c r="S39" s="2142"/>
      <c r="T39" s="2142">
        <v>3396095</v>
      </c>
      <c r="U39" s="778">
        <f>R39+S39+T39</f>
        <v>3396095</v>
      </c>
      <c r="V39" s="2142"/>
      <c r="W39" s="2142"/>
      <c r="X39" s="2142"/>
      <c r="Y39" s="778">
        <f t="shared" si="0"/>
        <v>0</v>
      </c>
      <c r="Z39" s="2142"/>
      <c r="AA39" s="2142"/>
      <c r="AB39" s="2142"/>
      <c r="AC39" s="778">
        <f t="shared" si="2"/>
        <v>0</v>
      </c>
      <c r="AD39" s="2142"/>
      <c r="AE39" s="2142">
        <v>68533113</v>
      </c>
      <c r="AF39" s="2142"/>
      <c r="AG39" s="778">
        <f t="shared" si="1"/>
        <v>68533113</v>
      </c>
      <c r="AH39" s="2142"/>
      <c r="AI39" s="2142"/>
      <c r="AJ39" s="2142">
        <v>2817301</v>
      </c>
      <c r="AK39" s="778">
        <f>+AH39+AI39+AJ39</f>
        <v>2817301</v>
      </c>
      <c r="AL39" s="699"/>
      <c r="AM39" s="699"/>
      <c r="AN39" s="699"/>
      <c r="AO39" s="699"/>
      <c r="AP39" s="699"/>
      <c r="AQ39" s="699"/>
      <c r="AR39" s="699"/>
      <c r="AS39" s="699"/>
      <c r="AT39" s="699"/>
      <c r="AU39" s="699"/>
      <c r="AV39" s="699"/>
      <c r="AW39" s="699"/>
      <c r="AX39" s="699"/>
      <c r="AY39" s="699"/>
      <c r="AZ39" s="699"/>
      <c r="BA39" s="699"/>
      <c r="BB39" s="699"/>
      <c r="BC39" s="699"/>
      <c r="BD39" s="699"/>
      <c r="BE39" s="699">
        <f t="shared" si="3"/>
        <v>0</v>
      </c>
      <c r="BF39" s="637"/>
      <c r="BG39" s="637" t="e">
        <f t="shared" si="4"/>
        <v>#DIV/0!</v>
      </c>
    </row>
    <row r="40" spans="1:59" ht="30" customHeight="1">
      <c r="A40" s="752"/>
      <c r="B40" s="637"/>
      <c r="C40" s="637"/>
      <c r="D40" s="752"/>
      <c r="E40" s="2143"/>
      <c r="F40" s="2143"/>
      <c r="G40" s="637"/>
      <c r="H40" s="637"/>
      <c r="I40" s="637"/>
      <c r="J40" s="753"/>
      <c r="K40" s="753">
        <v>51114829</v>
      </c>
      <c r="L40" s="753"/>
      <c r="M40" s="754">
        <f t="shared" si="5"/>
        <v>51114829</v>
      </c>
      <c r="N40" s="753"/>
      <c r="O40" s="753"/>
      <c r="P40" s="753"/>
      <c r="Q40" s="754">
        <f t="shared" si="6"/>
        <v>0</v>
      </c>
      <c r="R40" s="637"/>
      <c r="S40" s="637"/>
      <c r="T40" s="637"/>
      <c r="U40" s="2142"/>
      <c r="V40" s="2142"/>
      <c r="W40" s="2142"/>
      <c r="X40" s="2142"/>
      <c r="Y40" s="2142">
        <f t="shared" si="0"/>
        <v>0</v>
      </c>
      <c r="Z40" s="2142"/>
      <c r="AA40" s="2142"/>
      <c r="AB40" s="2142"/>
      <c r="AC40" s="862">
        <f t="shared" si="2"/>
        <v>0</v>
      </c>
      <c r="AD40" s="2142"/>
      <c r="AE40" s="2142"/>
      <c r="AF40" s="2142"/>
      <c r="AG40" s="862">
        <f t="shared" si="1"/>
        <v>0</v>
      </c>
      <c r="AH40" s="2142"/>
      <c r="AI40" s="2142"/>
      <c r="AJ40" s="2142"/>
      <c r="AK40" s="862"/>
      <c r="AL40" s="699"/>
      <c r="AM40" s="699"/>
      <c r="AN40" s="699"/>
      <c r="AO40" s="699"/>
      <c r="AP40" s="699"/>
      <c r="AQ40" s="699"/>
      <c r="AR40" s="699"/>
      <c r="AS40" s="699"/>
      <c r="AT40" s="699"/>
      <c r="AU40" s="699"/>
      <c r="AV40" s="699"/>
      <c r="AW40" s="699"/>
      <c r="AX40" s="699"/>
      <c r="AY40" s="699"/>
      <c r="AZ40" s="699"/>
      <c r="BA40" s="699"/>
      <c r="BB40" s="699"/>
      <c r="BC40" s="699"/>
      <c r="BD40" s="699"/>
      <c r="BE40" s="699">
        <f t="shared" si="3"/>
        <v>0</v>
      </c>
      <c r="BF40" s="637"/>
      <c r="BG40" s="637" t="e">
        <f t="shared" si="4"/>
        <v>#DIV/0!</v>
      </c>
    </row>
    <row r="41" spans="1:59" ht="30" customHeight="1">
      <c r="A41" s="752"/>
      <c r="B41" s="637"/>
      <c r="C41" s="637"/>
      <c r="D41" s="752"/>
      <c r="E41" s="2143"/>
      <c r="F41" s="2143"/>
      <c r="G41" s="637"/>
      <c r="H41" s="637"/>
      <c r="I41" s="637"/>
      <c r="J41" s="753"/>
      <c r="K41" s="753"/>
      <c r="L41" s="753"/>
      <c r="M41" s="754"/>
      <c r="N41" s="753"/>
      <c r="O41" s="753"/>
      <c r="P41" s="753"/>
      <c r="Q41" s="754"/>
      <c r="R41" s="637"/>
      <c r="S41" s="637"/>
      <c r="T41" s="637"/>
      <c r="U41" s="2142"/>
      <c r="V41" s="2142"/>
      <c r="W41" s="2142"/>
      <c r="X41" s="2142"/>
      <c r="Y41" s="2142"/>
      <c r="Z41" s="2142"/>
      <c r="AA41" s="2142"/>
      <c r="AB41" s="2142"/>
      <c r="AC41" s="862"/>
      <c r="AD41" s="2142"/>
      <c r="AE41" s="2142"/>
      <c r="AF41" s="2142"/>
      <c r="AG41" s="862"/>
      <c r="AH41" s="2142">
        <v>134930847</v>
      </c>
      <c r="AI41" s="2142"/>
      <c r="AJ41" s="2142">
        <v>392680</v>
      </c>
      <c r="AK41" s="778">
        <f>+AH41+AI41+AJ41</f>
        <v>135323527</v>
      </c>
      <c r="AL41" s="699"/>
      <c r="AM41" s="699"/>
      <c r="AN41" s="699"/>
      <c r="AO41" s="699"/>
      <c r="AP41" s="699"/>
      <c r="AQ41" s="699"/>
      <c r="AR41" s="699"/>
      <c r="AS41" s="699"/>
      <c r="AT41" s="699"/>
      <c r="AU41" s="699"/>
      <c r="AV41" s="699"/>
      <c r="AW41" s="699"/>
      <c r="AX41" s="699"/>
      <c r="AY41" s="699"/>
      <c r="AZ41" s="699"/>
      <c r="BA41" s="699"/>
      <c r="BB41" s="699"/>
      <c r="BC41" s="699"/>
      <c r="BD41" s="699"/>
      <c r="BE41" s="699"/>
      <c r="BF41" s="637"/>
      <c r="BG41" s="637"/>
    </row>
    <row r="42" spans="1:59" ht="30" customHeight="1">
      <c r="A42" s="752"/>
      <c r="B42" s="752"/>
      <c r="C42" s="637"/>
      <c r="D42" s="752"/>
      <c r="E42" s="2143"/>
      <c r="F42" s="2143"/>
      <c r="G42" s="637"/>
      <c r="H42" s="637"/>
      <c r="I42" s="637"/>
      <c r="J42" s="753"/>
      <c r="K42" s="753">
        <v>4456138</v>
      </c>
      <c r="L42" s="753">
        <v>935218</v>
      </c>
      <c r="M42" s="754">
        <f t="shared" si="5"/>
        <v>5391356</v>
      </c>
      <c r="N42" s="753"/>
      <c r="O42" s="753"/>
      <c r="P42" s="753"/>
      <c r="Q42" s="754">
        <f t="shared" si="6"/>
        <v>0</v>
      </c>
      <c r="R42" s="637"/>
      <c r="S42" s="637"/>
      <c r="T42" s="637"/>
      <c r="U42" s="2142"/>
      <c r="V42" s="2142"/>
      <c r="W42" s="2142"/>
      <c r="X42" s="2142"/>
      <c r="Y42" s="2142">
        <f t="shared" si="0"/>
        <v>0</v>
      </c>
      <c r="Z42" s="2142"/>
      <c r="AA42" s="2142"/>
      <c r="AB42" s="2142"/>
      <c r="AC42" s="862">
        <f t="shared" si="2"/>
        <v>0</v>
      </c>
      <c r="AD42" s="2142"/>
      <c r="AE42" s="2142"/>
      <c r="AF42" s="2142"/>
      <c r="AG42" s="862">
        <f t="shared" si="1"/>
        <v>0</v>
      </c>
      <c r="AH42" s="2142"/>
      <c r="AI42" s="2142"/>
      <c r="AJ42" s="2142"/>
      <c r="AK42" s="862"/>
      <c r="AL42" s="699"/>
      <c r="AM42" s="699"/>
      <c r="AN42" s="699"/>
      <c r="AO42" s="699"/>
      <c r="AP42" s="699"/>
      <c r="AQ42" s="699"/>
      <c r="AR42" s="699"/>
      <c r="AS42" s="699"/>
      <c r="AT42" s="699"/>
      <c r="AU42" s="699"/>
      <c r="AV42" s="699"/>
      <c r="AW42" s="699"/>
      <c r="AX42" s="699"/>
      <c r="AY42" s="699"/>
      <c r="AZ42" s="699"/>
      <c r="BA42" s="699"/>
      <c r="BB42" s="699"/>
      <c r="BC42" s="699"/>
      <c r="BD42" s="699"/>
      <c r="BE42" s="699">
        <f t="shared" si="3"/>
        <v>0</v>
      </c>
      <c r="BF42" s="637"/>
      <c r="BG42" s="637" t="e">
        <f t="shared" si="4"/>
        <v>#DIV/0!</v>
      </c>
    </row>
    <row r="43" spans="1:59" ht="30" customHeight="1">
      <c r="A43" s="752"/>
      <c r="B43" s="752"/>
      <c r="C43" s="637"/>
      <c r="D43" s="752"/>
      <c r="E43" s="2143"/>
      <c r="F43" s="2143"/>
      <c r="G43" s="637"/>
      <c r="H43" s="637"/>
      <c r="I43" s="637"/>
      <c r="J43" s="753"/>
      <c r="K43" s="753"/>
      <c r="L43" s="753"/>
      <c r="M43" s="754"/>
      <c r="N43" s="753"/>
      <c r="O43" s="753"/>
      <c r="P43" s="753"/>
      <c r="Q43" s="754"/>
      <c r="R43" s="637"/>
      <c r="S43" s="637"/>
      <c r="T43" s="637"/>
      <c r="U43" s="2142"/>
      <c r="V43" s="2142"/>
      <c r="W43" s="2142"/>
      <c r="X43" s="2142"/>
      <c r="Y43" s="2142"/>
      <c r="Z43" s="2142">
        <v>20848964</v>
      </c>
      <c r="AA43" s="2142"/>
      <c r="AB43" s="2142"/>
      <c r="AC43" s="862">
        <f t="shared" si="2"/>
        <v>20848964</v>
      </c>
      <c r="AD43" s="2142"/>
      <c r="AE43" s="2142">
        <v>10846048</v>
      </c>
      <c r="AF43" s="2142"/>
      <c r="AG43" s="862">
        <f t="shared" si="1"/>
        <v>10846048</v>
      </c>
      <c r="AH43" s="2142"/>
      <c r="AI43" s="2142"/>
      <c r="AJ43" s="2142"/>
      <c r="AK43" s="862"/>
      <c r="AL43" s="699"/>
      <c r="AM43" s="699"/>
      <c r="AN43" s="699"/>
      <c r="AO43" s="699"/>
      <c r="AP43" s="699"/>
      <c r="AQ43" s="699"/>
      <c r="AR43" s="699"/>
      <c r="AS43" s="699"/>
      <c r="AT43" s="699"/>
      <c r="AU43" s="699"/>
      <c r="AV43" s="699"/>
      <c r="AW43" s="699"/>
      <c r="AX43" s="699"/>
      <c r="AY43" s="699"/>
      <c r="AZ43" s="699"/>
      <c r="BA43" s="699"/>
      <c r="BB43" s="699"/>
      <c r="BC43" s="699"/>
      <c r="BD43" s="699"/>
      <c r="BE43" s="699"/>
      <c r="BF43" s="637"/>
      <c r="BG43" s="637"/>
    </row>
    <row r="44" spans="1:59" ht="30" customHeight="1">
      <c r="A44" s="752"/>
      <c r="B44" s="752"/>
      <c r="C44" s="637"/>
      <c r="D44" s="752"/>
      <c r="E44" s="2143"/>
      <c r="F44" s="2143"/>
      <c r="G44" s="637"/>
      <c r="H44" s="637"/>
      <c r="I44" s="637"/>
      <c r="J44" s="753"/>
      <c r="K44" s="753"/>
      <c r="L44" s="753"/>
      <c r="M44" s="754"/>
      <c r="N44" s="753"/>
      <c r="O44" s="753"/>
      <c r="P44" s="753"/>
      <c r="Q44" s="754"/>
      <c r="R44" s="637"/>
      <c r="S44" s="637"/>
      <c r="T44" s="637"/>
      <c r="U44" s="2142"/>
      <c r="V44" s="2142"/>
      <c r="W44" s="2142"/>
      <c r="X44" s="2142"/>
      <c r="Y44" s="2142"/>
      <c r="Z44" s="2142">
        <v>18006400</v>
      </c>
      <c r="AA44" s="2142"/>
      <c r="AB44" s="2142"/>
      <c r="AC44" s="862">
        <f t="shared" si="2"/>
        <v>18006400</v>
      </c>
      <c r="AD44" s="2142"/>
      <c r="AE44" s="2142"/>
      <c r="AF44" s="2142"/>
      <c r="AG44" s="862">
        <f t="shared" si="1"/>
        <v>0</v>
      </c>
      <c r="AH44" s="2142"/>
      <c r="AI44" s="2142"/>
      <c r="AJ44" s="2142"/>
      <c r="AK44" s="862"/>
      <c r="AL44" s="699"/>
      <c r="AM44" s="699"/>
      <c r="AN44" s="699"/>
      <c r="AO44" s="699"/>
      <c r="AP44" s="699"/>
      <c r="AQ44" s="699"/>
      <c r="AR44" s="699"/>
      <c r="AS44" s="699"/>
      <c r="AT44" s="699"/>
      <c r="AU44" s="699"/>
      <c r="AV44" s="699"/>
      <c r="AW44" s="699"/>
      <c r="AX44" s="699"/>
      <c r="AY44" s="699"/>
      <c r="AZ44" s="699"/>
      <c r="BA44" s="699"/>
      <c r="BB44" s="699"/>
      <c r="BC44" s="699"/>
      <c r="BD44" s="699"/>
      <c r="BE44" s="699"/>
      <c r="BF44" s="637"/>
      <c r="BG44" s="637"/>
    </row>
    <row r="45" spans="1:59" ht="30" customHeight="1">
      <c r="A45" s="752"/>
      <c r="B45" s="637"/>
      <c r="C45" s="637"/>
      <c r="D45" s="752"/>
      <c r="E45" s="2143"/>
      <c r="F45" s="2143"/>
      <c r="G45" s="637"/>
      <c r="H45" s="637"/>
      <c r="I45" s="637"/>
      <c r="J45" s="753">
        <v>173871732</v>
      </c>
      <c r="K45" s="753"/>
      <c r="L45" s="753">
        <f>7134367+1577007</f>
        <v>8711374</v>
      </c>
      <c r="M45" s="754">
        <f t="shared" si="5"/>
        <v>182583106</v>
      </c>
      <c r="N45" s="753"/>
      <c r="O45" s="753"/>
      <c r="P45" s="753"/>
      <c r="Q45" s="754">
        <f t="shared" si="6"/>
        <v>0</v>
      </c>
      <c r="R45" s="637"/>
      <c r="S45" s="637"/>
      <c r="T45" s="637"/>
      <c r="U45" s="2142"/>
      <c r="V45" s="2142"/>
      <c r="W45" s="2142"/>
      <c r="X45" s="2142"/>
      <c r="Y45" s="2142">
        <f t="shared" si="0"/>
        <v>0</v>
      </c>
      <c r="Z45" s="2142"/>
      <c r="AA45" s="2142">
        <v>12200000</v>
      </c>
      <c r="AB45" s="2142"/>
      <c r="AC45" s="862">
        <f t="shared" si="2"/>
        <v>12200000</v>
      </c>
      <c r="AD45" s="2142"/>
      <c r="AE45" s="2142"/>
      <c r="AF45" s="2142"/>
      <c r="AG45" s="862">
        <f t="shared" si="1"/>
        <v>0</v>
      </c>
      <c r="AH45" s="2142"/>
      <c r="AI45" s="2142"/>
      <c r="AJ45" s="2142"/>
      <c r="AK45" s="862"/>
      <c r="AL45" s="699"/>
      <c r="AM45" s="699"/>
      <c r="AN45" s="699"/>
      <c r="AO45" s="699"/>
      <c r="AP45" s="699"/>
      <c r="AQ45" s="699"/>
      <c r="AR45" s="699"/>
      <c r="AS45" s="699"/>
      <c r="AT45" s="699"/>
      <c r="AU45" s="699"/>
      <c r="AV45" s="699"/>
      <c r="AW45" s="699"/>
      <c r="AX45" s="699"/>
      <c r="AY45" s="699"/>
      <c r="AZ45" s="699"/>
      <c r="BA45" s="699"/>
      <c r="BB45" s="699"/>
      <c r="BC45" s="699"/>
      <c r="BD45" s="699"/>
      <c r="BE45" s="699">
        <f t="shared" si="3"/>
        <v>0</v>
      </c>
      <c r="BF45" s="637"/>
      <c r="BG45" s="637" t="e">
        <f t="shared" si="4"/>
        <v>#DIV/0!</v>
      </c>
    </row>
    <row r="46" spans="1:59" ht="30" customHeight="1">
      <c r="A46" s="752"/>
      <c r="B46" s="752"/>
      <c r="C46" s="637"/>
      <c r="D46" s="752"/>
      <c r="E46" s="2143"/>
      <c r="F46" s="2143"/>
      <c r="G46" s="637"/>
      <c r="H46" s="637"/>
      <c r="I46" s="637"/>
      <c r="J46" s="753"/>
      <c r="K46" s="753"/>
      <c r="L46" s="753"/>
      <c r="M46" s="754">
        <f t="shared" si="5"/>
        <v>0</v>
      </c>
      <c r="N46" s="753"/>
      <c r="O46" s="753"/>
      <c r="P46" s="753">
        <v>8540482</v>
      </c>
      <c r="Q46" s="754">
        <f t="shared" si="6"/>
        <v>8540482</v>
      </c>
      <c r="R46" s="637"/>
      <c r="S46" s="637"/>
      <c r="T46" s="2142">
        <f>15135327+6936983+2203911+454175</f>
        <v>24730396</v>
      </c>
      <c r="U46" s="778">
        <f t="shared" ref="U46:U53" si="7">R46+S46+T46</f>
        <v>24730396</v>
      </c>
      <c r="V46" s="2142"/>
      <c r="W46" s="2142"/>
      <c r="X46" s="2142"/>
      <c r="Y46" s="778">
        <f t="shared" si="0"/>
        <v>0</v>
      </c>
      <c r="Z46" s="2142"/>
      <c r="AA46" s="2142"/>
      <c r="AB46" s="2142"/>
      <c r="AC46" s="778">
        <f t="shared" si="2"/>
        <v>0</v>
      </c>
      <c r="AD46" s="2142"/>
      <c r="AE46" s="2142"/>
      <c r="AF46" s="2142"/>
      <c r="AG46" s="778">
        <f t="shared" si="1"/>
        <v>0</v>
      </c>
      <c r="AH46" s="2142"/>
      <c r="AI46" s="2142"/>
      <c r="AJ46" s="2142"/>
      <c r="AK46" s="778"/>
      <c r="AL46" s="699"/>
      <c r="AM46" s="699"/>
      <c r="AN46" s="699"/>
      <c r="AO46" s="699"/>
      <c r="AP46" s="699"/>
      <c r="AQ46" s="699"/>
      <c r="AR46" s="699"/>
      <c r="AS46" s="699"/>
      <c r="AT46" s="699"/>
      <c r="AU46" s="699"/>
      <c r="AV46" s="699"/>
      <c r="AW46" s="699"/>
      <c r="AX46" s="699"/>
      <c r="AY46" s="699"/>
      <c r="AZ46" s="699"/>
      <c r="BA46" s="699"/>
      <c r="BB46" s="699"/>
      <c r="BC46" s="699"/>
      <c r="BD46" s="699"/>
      <c r="BE46" s="699">
        <f t="shared" si="3"/>
        <v>0</v>
      </c>
      <c r="BF46" s="637"/>
      <c r="BG46" s="637" t="e">
        <f t="shared" si="4"/>
        <v>#DIV/0!</v>
      </c>
    </row>
    <row r="47" spans="1:59" ht="30" customHeight="1">
      <c r="A47" s="752"/>
      <c r="B47" s="752"/>
      <c r="C47" s="637"/>
      <c r="D47" s="752"/>
      <c r="E47" s="2143"/>
      <c r="F47" s="2143"/>
      <c r="G47" s="637"/>
      <c r="H47" s="637"/>
      <c r="I47" s="637"/>
      <c r="J47" s="753"/>
      <c r="K47" s="753"/>
      <c r="L47" s="753"/>
      <c r="M47" s="754"/>
      <c r="N47" s="753"/>
      <c r="O47" s="753"/>
      <c r="P47" s="753"/>
      <c r="Q47" s="754"/>
      <c r="R47" s="2142"/>
      <c r="S47" s="2142"/>
      <c r="T47" s="2142">
        <f>15104062+11875893+5374554+2584540</f>
        <v>34939049</v>
      </c>
      <c r="U47" s="778">
        <f t="shared" si="7"/>
        <v>34939049</v>
      </c>
      <c r="V47" s="2142"/>
      <c r="W47" s="2142"/>
      <c r="X47" s="2142"/>
      <c r="Y47" s="778">
        <f t="shared" si="0"/>
        <v>0</v>
      </c>
      <c r="Z47" s="2142"/>
      <c r="AA47" s="2142"/>
      <c r="AB47" s="2142"/>
      <c r="AC47" s="778">
        <f t="shared" si="2"/>
        <v>0</v>
      </c>
      <c r="AD47" s="2142"/>
      <c r="AE47" s="2142"/>
      <c r="AF47" s="2142"/>
      <c r="AG47" s="778">
        <f t="shared" si="1"/>
        <v>0</v>
      </c>
      <c r="AH47" s="2142"/>
      <c r="AI47" s="2142"/>
      <c r="AJ47" s="2142"/>
      <c r="AK47" s="778"/>
      <c r="AL47" s="699"/>
      <c r="AM47" s="699"/>
      <c r="AN47" s="699"/>
      <c r="AO47" s="699"/>
      <c r="AP47" s="699"/>
      <c r="AQ47" s="699"/>
      <c r="AR47" s="699"/>
      <c r="AS47" s="699"/>
      <c r="AT47" s="699"/>
      <c r="AU47" s="699"/>
      <c r="AV47" s="699"/>
      <c r="AW47" s="699"/>
      <c r="AX47" s="699"/>
      <c r="AY47" s="699"/>
      <c r="AZ47" s="699"/>
      <c r="BA47" s="699"/>
      <c r="BB47" s="699"/>
      <c r="BC47" s="699"/>
      <c r="BD47" s="699"/>
      <c r="BE47" s="699"/>
      <c r="BF47" s="637"/>
      <c r="BG47" s="637"/>
    </row>
    <row r="48" spans="1:59" ht="30" customHeight="1">
      <c r="A48" s="752"/>
      <c r="B48" s="752"/>
      <c r="C48" s="637"/>
      <c r="D48" s="752"/>
      <c r="E48" s="2143"/>
      <c r="F48" s="2143"/>
      <c r="G48" s="637"/>
      <c r="H48" s="637"/>
      <c r="I48" s="637"/>
      <c r="J48" s="753"/>
      <c r="K48" s="753"/>
      <c r="L48" s="753"/>
      <c r="M48" s="754"/>
      <c r="N48" s="753"/>
      <c r="O48" s="753"/>
      <c r="P48" s="753"/>
      <c r="Q48" s="754"/>
      <c r="R48" s="2142"/>
      <c r="S48" s="2142"/>
      <c r="T48" s="2142">
        <v>11600768</v>
      </c>
      <c r="U48" s="778">
        <f t="shared" si="7"/>
        <v>11600768</v>
      </c>
      <c r="V48" s="2142"/>
      <c r="W48" s="2142">
        <v>17233512</v>
      </c>
      <c r="X48" s="2142"/>
      <c r="Y48" s="778">
        <f t="shared" si="0"/>
        <v>17233512</v>
      </c>
      <c r="Z48" s="2142">
        <v>466471875</v>
      </c>
      <c r="AA48" s="2142"/>
      <c r="AB48" s="2142">
        <v>7287803</v>
      </c>
      <c r="AC48" s="778">
        <f t="shared" si="2"/>
        <v>473759678</v>
      </c>
      <c r="AD48" s="2142"/>
      <c r="AE48" s="2142">
        <v>2500000</v>
      </c>
      <c r="AF48" s="2142">
        <v>2396476</v>
      </c>
      <c r="AG48" s="778">
        <f t="shared" si="1"/>
        <v>4896476</v>
      </c>
      <c r="AH48" s="2142"/>
      <c r="AI48" s="2142"/>
      <c r="AJ48" s="2142">
        <v>2396473</v>
      </c>
      <c r="AK48" s="778">
        <f>+AH48+AI48+AJ48</f>
        <v>2396473</v>
      </c>
      <c r="AL48" s="699"/>
      <c r="AM48" s="699"/>
      <c r="AN48" s="699"/>
      <c r="AO48" s="699"/>
      <c r="AP48" s="699"/>
      <c r="AQ48" s="699"/>
      <c r="AR48" s="699"/>
      <c r="AS48" s="699"/>
      <c r="AT48" s="699"/>
      <c r="AU48" s="699"/>
      <c r="AV48" s="699"/>
      <c r="AW48" s="699"/>
      <c r="AX48" s="699"/>
      <c r="AY48" s="699"/>
      <c r="AZ48" s="699"/>
      <c r="BA48" s="699"/>
      <c r="BB48" s="699"/>
      <c r="BC48" s="699"/>
      <c r="BD48" s="699"/>
      <c r="BE48" s="699"/>
      <c r="BF48" s="637"/>
      <c r="BG48" s="637"/>
    </row>
    <row r="49" spans="1:59" ht="30" customHeight="1">
      <c r="A49" s="637"/>
      <c r="B49" s="637"/>
      <c r="C49" s="637"/>
      <c r="D49" s="752"/>
      <c r="E49" s="2143"/>
      <c r="F49" s="2143"/>
      <c r="G49" s="637"/>
      <c r="H49" s="637"/>
      <c r="I49" s="637"/>
      <c r="J49" s="753"/>
      <c r="K49" s="753"/>
      <c r="L49" s="753"/>
      <c r="M49" s="754">
        <f t="shared" si="5"/>
        <v>0</v>
      </c>
      <c r="N49" s="753"/>
      <c r="O49" s="753"/>
      <c r="P49" s="753">
        <v>51431730</v>
      </c>
      <c r="Q49" s="754">
        <f t="shared" si="6"/>
        <v>51431730</v>
      </c>
      <c r="R49" s="637"/>
      <c r="S49" s="637"/>
      <c r="T49" s="2142">
        <f>19198665+9547860+413708+2739091</f>
        <v>31899324</v>
      </c>
      <c r="U49" s="778">
        <f t="shared" si="7"/>
        <v>31899324</v>
      </c>
      <c r="V49" s="2142"/>
      <c r="W49" s="2142"/>
      <c r="X49" s="2142"/>
      <c r="Y49" s="778">
        <f t="shared" si="0"/>
        <v>0</v>
      </c>
      <c r="Z49" s="2142"/>
      <c r="AA49" s="2142"/>
      <c r="AB49" s="2142"/>
      <c r="AC49" s="778">
        <f t="shared" si="2"/>
        <v>0</v>
      </c>
      <c r="AD49" s="2142"/>
      <c r="AE49" s="2142"/>
      <c r="AF49" s="2142"/>
      <c r="AG49" s="778">
        <f t="shared" si="1"/>
        <v>0</v>
      </c>
      <c r="AH49" s="2142"/>
      <c r="AI49" s="2142">
        <v>12816430</v>
      </c>
      <c r="AJ49" s="2142"/>
      <c r="AK49" s="778">
        <f>+AH49+AI49+AJ49</f>
        <v>12816430</v>
      </c>
      <c r="AL49" s="699"/>
      <c r="AM49" s="699"/>
      <c r="AN49" s="699"/>
      <c r="AO49" s="699"/>
      <c r="AP49" s="699"/>
      <c r="AQ49" s="699"/>
      <c r="AR49" s="699"/>
      <c r="AS49" s="699"/>
      <c r="AT49" s="699"/>
      <c r="AU49" s="699"/>
      <c r="AV49" s="699"/>
      <c r="AW49" s="699"/>
      <c r="AX49" s="699"/>
      <c r="AY49" s="699"/>
      <c r="AZ49" s="699"/>
      <c r="BA49" s="699"/>
      <c r="BB49" s="699"/>
      <c r="BC49" s="699"/>
      <c r="BD49" s="699"/>
      <c r="BE49" s="699">
        <f t="shared" si="3"/>
        <v>0</v>
      </c>
      <c r="BF49" s="637"/>
      <c r="BG49" s="637" t="e">
        <f t="shared" si="4"/>
        <v>#DIV/0!</v>
      </c>
    </row>
    <row r="50" spans="1:59" ht="30" customHeight="1">
      <c r="A50" s="637"/>
      <c r="B50" s="637"/>
      <c r="C50" s="637"/>
      <c r="D50" s="752"/>
      <c r="E50" s="2143"/>
      <c r="F50" s="2143"/>
      <c r="G50" s="637"/>
      <c r="H50" s="637"/>
      <c r="I50" s="637"/>
      <c r="J50" s="753"/>
      <c r="K50" s="753"/>
      <c r="L50" s="753"/>
      <c r="M50" s="754"/>
      <c r="N50" s="753"/>
      <c r="O50" s="753"/>
      <c r="P50" s="753"/>
      <c r="Q50" s="754"/>
      <c r="R50" s="2142"/>
      <c r="S50" s="2142"/>
      <c r="T50" s="2142">
        <f>58272464+1018900</f>
        <v>59291364</v>
      </c>
      <c r="U50" s="778">
        <f t="shared" si="7"/>
        <v>59291364</v>
      </c>
      <c r="V50" s="2142"/>
      <c r="W50" s="2142"/>
      <c r="X50" s="2142"/>
      <c r="Y50" s="778">
        <f t="shared" si="0"/>
        <v>0</v>
      </c>
      <c r="Z50" s="2142"/>
      <c r="AA50" s="2142"/>
      <c r="AB50" s="2142"/>
      <c r="AC50" s="778">
        <f t="shared" si="2"/>
        <v>0</v>
      </c>
      <c r="AD50" s="2142">
        <v>1800000</v>
      </c>
      <c r="AE50" s="2142"/>
      <c r="AF50" s="2142"/>
      <c r="AG50" s="778">
        <f t="shared" si="1"/>
        <v>1800000</v>
      </c>
      <c r="AH50" s="2142"/>
      <c r="AI50" s="2142">
        <v>16512270</v>
      </c>
      <c r="AJ50" s="2142"/>
      <c r="AK50" s="778">
        <f>+AH50+AI50+AJ50</f>
        <v>16512270</v>
      </c>
      <c r="AL50" s="699"/>
      <c r="AM50" s="699"/>
      <c r="AN50" s="699"/>
      <c r="AO50" s="699"/>
      <c r="AP50" s="699"/>
      <c r="AQ50" s="699"/>
      <c r="AR50" s="699"/>
      <c r="AS50" s="699"/>
      <c r="AT50" s="699"/>
      <c r="AU50" s="699"/>
      <c r="AV50" s="699"/>
      <c r="AW50" s="699"/>
      <c r="AX50" s="699"/>
      <c r="AY50" s="699"/>
      <c r="AZ50" s="699"/>
      <c r="BA50" s="699"/>
      <c r="BB50" s="699"/>
      <c r="BC50" s="699"/>
      <c r="BD50" s="699"/>
      <c r="BE50" s="699"/>
      <c r="BF50" s="637"/>
      <c r="BG50" s="637"/>
    </row>
    <row r="51" spans="1:59" ht="30" customHeight="1">
      <c r="A51" s="752"/>
      <c r="B51" s="637"/>
      <c r="C51" s="637"/>
      <c r="D51" s="752"/>
      <c r="E51" s="2143"/>
      <c r="F51" s="2143"/>
      <c r="G51" s="637"/>
      <c r="H51" s="637"/>
      <c r="I51" s="637"/>
      <c r="J51" s="753"/>
      <c r="K51" s="753"/>
      <c r="L51" s="753"/>
      <c r="M51" s="754"/>
      <c r="N51" s="753"/>
      <c r="O51" s="753"/>
      <c r="P51" s="753"/>
      <c r="Q51" s="754"/>
      <c r="R51" s="2142"/>
      <c r="S51" s="2142"/>
      <c r="T51" s="2142">
        <v>31633601</v>
      </c>
      <c r="U51" s="778">
        <f t="shared" si="7"/>
        <v>31633601</v>
      </c>
      <c r="V51" s="2142"/>
      <c r="W51" s="2142"/>
      <c r="X51" s="2142"/>
      <c r="Y51" s="778">
        <f t="shared" si="0"/>
        <v>0</v>
      </c>
      <c r="Z51" s="2142"/>
      <c r="AA51" s="2142"/>
      <c r="AB51" s="2142"/>
      <c r="AC51" s="778">
        <f t="shared" si="2"/>
        <v>0</v>
      </c>
      <c r="AD51" s="2142"/>
      <c r="AE51" s="2142"/>
      <c r="AF51" s="2142"/>
      <c r="AG51" s="778">
        <f t="shared" si="1"/>
        <v>0</v>
      </c>
      <c r="AH51" s="2142"/>
      <c r="AI51" s="2142"/>
      <c r="AJ51" s="2142"/>
      <c r="AK51" s="778">
        <f>+AH51+AI51+AJ51</f>
        <v>0</v>
      </c>
      <c r="AL51" s="699"/>
      <c r="AM51" s="699"/>
      <c r="AN51" s="699"/>
      <c r="AO51" s="699"/>
      <c r="AP51" s="699"/>
      <c r="AQ51" s="699"/>
      <c r="AR51" s="699"/>
      <c r="AS51" s="699"/>
      <c r="AT51" s="699"/>
      <c r="AU51" s="699"/>
      <c r="AV51" s="699"/>
      <c r="AW51" s="699"/>
      <c r="AX51" s="699"/>
      <c r="AY51" s="699"/>
      <c r="AZ51" s="699"/>
      <c r="BA51" s="699"/>
      <c r="BB51" s="699"/>
      <c r="BC51" s="699"/>
      <c r="BD51" s="699"/>
      <c r="BE51" s="699"/>
      <c r="BF51" s="637"/>
      <c r="BG51" s="637"/>
    </row>
    <row r="52" spans="1:59" ht="30" customHeight="1">
      <c r="A52" s="752"/>
      <c r="B52" s="637"/>
      <c r="C52" s="637"/>
      <c r="D52" s="752"/>
      <c r="E52" s="2143"/>
      <c r="F52" s="2143"/>
      <c r="G52" s="637"/>
      <c r="H52" s="637"/>
      <c r="I52" s="637"/>
      <c r="J52" s="753"/>
      <c r="K52" s="753"/>
      <c r="L52" s="753"/>
      <c r="M52" s="754"/>
      <c r="N52" s="753"/>
      <c r="O52" s="753"/>
      <c r="P52" s="753"/>
      <c r="Q52" s="754"/>
      <c r="R52" s="2142"/>
      <c r="S52" s="2142"/>
      <c r="T52" s="2142">
        <v>12512435</v>
      </c>
      <c r="U52" s="778">
        <f t="shared" si="7"/>
        <v>12512435</v>
      </c>
      <c r="V52" s="2142"/>
      <c r="W52" s="2142"/>
      <c r="X52" s="2142"/>
      <c r="Y52" s="778">
        <f t="shared" si="0"/>
        <v>0</v>
      </c>
      <c r="Z52" s="2142"/>
      <c r="AA52" s="2142"/>
      <c r="AB52" s="2142"/>
      <c r="AC52" s="778">
        <f t="shared" si="2"/>
        <v>0</v>
      </c>
      <c r="AD52" s="2142"/>
      <c r="AE52" s="2142"/>
      <c r="AF52" s="2142"/>
      <c r="AG52" s="778">
        <f t="shared" si="1"/>
        <v>0</v>
      </c>
      <c r="AH52" s="2142"/>
      <c r="AI52" s="2142"/>
      <c r="AJ52" s="2142"/>
      <c r="AK52" s="778"/>
      <c r="AL52" s="699"/>
      <c r="AM52" s="699"/>
      <c r="AN52" s="699"/>
      <c r="AO52" s="699"/>
      <c r="AP52" s="699"/>
      <c r="AQ52" s="699"/>
      <c r="AR52" s="699"/>
      <c r="AS52" s="699"/>
      <c r="AT52" s="699"/>
      <c r="AU52" s="699"/>
      <c r="AV52" s="699"/>
      <c r="AW52" s="699"/>
      <c r="AX52" s="699"/>
      <c r="AY52" s="699"/>
      <c r="AZ52" s="699"/>
      <c r="BA52" s="699"/>
      <c r="BB52" s="699"/>
      <c r="BC52" s="699"/>
      <c r="BD52" s="699"/>
      <c r="BE52" s="699"/>
      <c r="BF52" s="637"/>
      <c r="BG52" s="637"/>
    </row>
    <row r="53" spans="1:59" ht="30" customHeight="1">
      <c r="A53" s="752"/>
      <c r="B53" s="637"/>
      <c r="C53" s="637"/>
      <c r="D53" s="752"/>
      <c r="E53" s="2143"/>
      <c r="F53" s="2143"/>
      <c r="G53" s="637"/>
      <c r="H53" s="637"/>
      <c r="I53" s="637"/>
      <c r="J53" s="753"/>
      <c r="K53" s="753"/>
      <c r="L53" s="753"/>
      <c r="M53" s="754"/>
      <c r="N53" s="753"/>
      <c r="O53" s="753"/>
      <c r="P53" s="753"/>
      <c r="Q53" s="754"/>
      <c r="R53" s="2142"/>
      <c r="S53" s="2142"/>
      <c r="T53" s="2142">
        <f>4149054+1188941</f>
        <v>5337995</v>
      </c>
      <c r="U53" s="778">
        <f t="shared" si="7"/>
        <v>5337995</v>
      </c>
      <c r="V53" s="2142"/>
      <c r="W53" s="2142">
        <v>16703860</v>
      </c>
      <c r="X53" s="2142"/>
      <c r="Y53" s="778">
        <f t="shared" si="0"/>
        <v>16703860</v>
      </c>
      <c r="Z53" s="2142"/>
      <c r="AA53" s="2142"/>
      <c r="AB53" s="2142"/>
      <c r="AC53" s="778">
        <f t="shared" si="2"/>
        <v>0</v>
      </c>
      <c r="AD53" s="2142"/>
      <c r="AE53" s="2142"/>
      <c r="AF53" s="2142"/>
      <c r="AG53" s="778">
        <f t="shared" si="1"/>
        <v>0</v>
      </c>
      <c r="AH53" s="2142"/>
      <c r="AI53" s="2142"/>
      <c r="AJ53" s="2142"/>
      <c r="AK53" s="778"/>
      <c r="AL53" s="699"/>
      <c r="AM53" s="699"/>
      <c r="AN53" s="699"/>
      <c r="AO53" s="699"/>
      <c r="AP53" s="699"/>
      <c r="AQ53" s="699"/>
      <c r="AR53" s="699"/>
      <c r="AS53" s="699"/>
      <c r="AT53" s="699"/>
      <c r="AU53" s="699"/>
      <c r="AV53" s="699"/>
      <c r="AW53" s="699"/>
      <c r="AX53" s="699"/>
      <c r="AY53" s="699"/>
      <c r="AZ53" s="699"/>
      <c r="BA53" s="699"/>
      <c r="BB53" s="699"/>
      <c r="BC53" s="699"/>
      <c r="BD53" s="699"/>
      <c r="BE53" s="699"/>
      <c r="BF53" s="637"/>
      <c r="BG53" s="637"/>
    </row>
    <row r="54" spans="1:59" ht="30" customHeight="1">
      <c r="A54" s="637"/>
      <c r="B54" s="637"/>
      <c r="C54" s="637"/>
      <c r="D54" s="752"/>
      <c r="E54" s="2143"/>
      <c r="F54" s="2143"/>
      <c r="G54" s="637"/>
      <c r="H54" s="637"/>
      <c r="I54" s="637"/>
      <c r="J54" s="753">
        <v>57328458</v>
      </c>
      <c r="K54" s="637"/>
      <c r="L54" s="637"/>
      <c r="M54" s="754">
        <f>J54+K54+L54</f>
        <v>57328458</v>
      </c>
      <c r="N54" s="753"/>
      <c r="O54" s="637"/>
      <c r="P54" s="637"/>
      <c r="Q54" s="754">
        <f t="shared" si="6"/>
        <v>0</v>
      </c>
      <c r="R54" s="637"/>
      <c r="S54" s="637"/>
      <c r="T54" s="637"/>
      <c r="U54" s="2142"/>
      <c r="V54" s="2142"/>
      <c r="W54" s="2142">
        <v>20591246</v>
      </c>
      <c r="X54" s="2142"/>
      <c r="Y54" s="778">
        <f t="shared" si="0"/>
        <v>20591246</v>
      </c>
      <c r="Z54" s="2142"/>
      <c r="AA54" s="2142"/>
      <c r="AB54" s="2142">
        <v>6594556</v>
      </c>
      <c r="AC54" s="778">
        <f t="shared" si="2"/>
        <v>6594556</v>
      </c>
      <c r="AD54" s="2142"/>
      <c r="AE54" s="2142"/>
      <c r="AF54" s="2142">
        <v>188634</v>
      </c>
      <c r="AG54" s="778">
        <f t="shared" si="1"/>
        <v>188634</v>
      </c>
      <c r="AH54" s="2142"/>
      <c r="AI54" s="2142"/>
      <c r="AJ54" s="2142"/>
      <c r="AK54" s="778"/>
      <c r="AL54" s="699"/>
      <c r="AM54" s="699"/>
      <c r="AN54" s="699"/>
      <c r="AO54" s="699"/>
      <c r="AP54" s="699"/>
      <c r="AQ54" s="699"/>
      <c r="AR54" s="699"/>
      <c r="AS54" s="699"/>
      <c r="AT54" s="699"/>
      <c r="AU54" s="699"/>
      <c r="AV54" s="699"/>
      <c r="AW54" s="699"/>
      <c r="AX54" s="699"/>
      <c r="AY54" s="699"/>
      <c r="AZ54" s="699"/>
      <c r="BA54" s="699"/>
      <c r="BB54" s="699"/>
      <c r="BC54" s="699"/>
      <c r="BD54" s="699"/>
      <c r="BE54" s="699">
        <f t="shared" si="3"/>
        <v>0</v>
      </c>
      <c r="BF54" s="637"/>
      <c r="BG54" s="637" t="e">
        <f t="shared" si="4"/>
        <v>#DIV/0!</v>
      </c>
    </row>
    <row r="55" spans="1:59" ht="30" customHeight="1">
      <c r="A55" s="752"/>
      <c r="B55" s="637"/>
      <c r="C55" s="637"/>
      <c r="D55" s="752"/>
      <c r="E55" s="2143"/>
      <c r="F55" s="2143"/>
      <c r="G55" s="637"/>
      <c r="H55" s="637"/>
      <c r="I55" s="637"/>
      <c r="J55" s="753"/>
      <c r="K55" s="637"/>
      <c r="L55" s="637"/>
      <c r="M55" s="754"/>
      <c r="N55" s="753"/>
      <c r="O55" s="637"/>
      <c r="P55" s="637"/>
      <c r="Q55" s="754"/>
      <c r="R55" s="637"/>
      <c r="S55" s="637"/>
      <c r="T55" s="637"/>
      <c r="U55" s="2142"/>
      <c r="V55" s="2142"/>
      <c r="W55" s="2142"/>
      <c r="X55" s="2142"/>
      <c r="Y55" s="778"/>
      <c r="Z55" s="2142"/>
      <c r="AA55" s="2142"/>
      <c r="AB55" s="2142"/>
      <c r="AC55" s="778"/>
      <c r="AD55" s="2142">
        <v>216190571</v>
      </c>
      <c r="AE55" s="2142"/>
      <c r="AF55" s="2142">
        <v>3346118</v>
      </c>
      <c r="AG55" s="778">
        <f t="shared" si="1"/>
        <v>219536689</v>
      </c>
      <c r="AH55" s="2142">
        <v>-89972668</v>
      </c>
      <c r="AI55" s="2142"/>
      <c r="AJ55" s="2142">
        <v>21078742</v>
      </c>
      <c r="AK55" s="778">
        <f t="shared" ref="AK55:AK61" si="8">+AH55+AI55+AJ55</f>
        <v>-68893926</v>
      </c>
      <c r="AL55" s="699"/>
      <c r="AM55" s="699"/>
      <c r="AN55" s="699"/>
      <c r="AO55" s="699"/>
      <c r="AP55" s="699"/>
      <c r="AQ55" s="699"/>
      <c r="AR55" s="699"/>
      <c r="AS55" s="699"/>
      <c r="AT55" s="699"/>
      <c r="AU55" s="699"/>
      <c r="AV55" s="699"/>
      <c r="AW55" s="699"/>
      <c r="AX55" s="699"/>
      <c r="AY55" s="699"/>
      <c r="AZ55" s="699"/>
      <c r="BA55" s="699"/>
      <c r="BB55" s="699"/>
      <c r="BC55" s="699"/>
      <c r="BD55" s="699"/>
      <c r="BE55" s="699"/>
      <c r="BF55" s="637"/>
      <c r="BG55" s="637"/>
    </row>
    <row r="56" spans="1:59" ht="30" customHeight="1">
      <c r="A56" s="752"/>
      <c r="B56" s="637"/>
      <c r="C56" s="637"/>
      <c r="D56" s="752"/>
      <c r="E56" s="2143"/>
      <c r="F56" s="2143"/>
      <c r="G56" s="637"/>
      <c r="H56" s="637"/>
      <c r="I56" s="637"/>
      <c r="J56" s="753"/>
      <c r="K56" s="637"/>
      <c r="L56" s="637"/>
      <c r="M56" s="754"/>
      <c r="N56" s="753"/>
      <c r="O56" s="637"/>
      <c r="P56" s="637"/>
      <c r="Q56" s="754"/>
      <c r="R56" s="637"/>
      <c r="S56" s="637"/>
      <c r="T56" s="637"/>
      <c r="U56" s="2142"/>
      <c r="V56" s="2142"/>
      <c r="W56" s="2142"/>
      <c r="X56" s="2142"/>
      <c r="Y56" s="778"/>
      <c r="Z56" s="2142"/>
      <c r="AA56" s="2142"/>
      <c r="AB56" s="2142"/>
      <c r="AC56" s="778"/>
      <c r="AD56" s="2142">
        <v>24987728</v>
      </c>
      <c r="AE56" s="2142"/>
      <c r="AF56" s="2142"/>
      <c r="AG56" s="778">
        <f t="shared" si="1"/>
        <v>24987728</v>
      </c>
      <c r="AH56" s="2142"/>
      <c r="AI56" s="2142"/>
      <c r="AJ56" s="2142"/>
      <c r="AK56" s="778">
        <f t="shared" si="8"/>
        <v>0</v>
      </c>
      <c r="AL56" s="699"/>
      <c r="AM56" s="699"/>
      <c r="AN56" s="699"/>
      <c r="AO56" s="699"/>
      <c r="AP56" s="699"/>
      <c r="AQ56" s="699"/>
      <c r="AR56" s="699"/>
      <c r="AS56" s="699"/>
      <c r="AT56" s="699"/>
      <c r="AU56" s="699"/>
      <c r="AV56" s="699"/>
      <c r="AW56" s="699"/>
      <c r="AX56" s="699"/>
      <c r="AY56" s="699"/>
      <c r="AZ56" s="699"/>
      <c r="BA56" s="699"/>
      <c r="BB56" s="699"/>
      <c r="BC56" s="699"/>
      <c r="BD56" s="699"/>
      <c r="BE56" s="699"/>
      <c r="BF56" s="637"/>
      <c r="BG56" s="637"/>
    </row>
    <row r="57" spans="1:59" ht="30" customHeight="1">
      <c r="A57" s="637"/>
      <c r="B57" s="637"/>
      <c r="C57" s="637"/>
      <c r="D57" s="752"/>
      <c r="E57" s="2143"/>
      <c r="F57" s="2143"/>
      <c r="G57" s="637"/>
      <c r="H57" s="637"/>
      <c r="I57" s="637"/>
      <c r="J57" s="753"/>
      <c r="K57" s="637"/>
      <c r="L57" s="637"/>
      <c r="M57" s="754"/>
      <c r="N57" s="753"/>
      <c r="O57" s="637"/>
      <c r="P57" s="637"/>
      <c r="Q57" s="754"/>
      <c r="R57" s="637"/>
      <c r="S57" s="637"/>
      <c r="T57" s="637"/>
      <c r="U57" s="2142"/>
      <c r="V57" s="2142"/>
      <c r="W57" s="2142"/>
      <c r="X57" s="2142"/>
      <c r="Y57" s="778"/>
      <c r="Z57" s="2142"/>
      <c r="AA57" s="2142"/>
      <c r="AB57" s="2142">
        <v>225183607</v>
      </c>
      <c r="AC57" s="778">
        <f t="shared" si="2"/>
        <v>225183607</v>
      </c>
      <c r="AD57" s="2142"/>
      <c r="AE57" s="2142"/>
      <c r="AF57" s="2142"/>
      <c r="AG57" s="778">
        <f t="shared" si="1"/>
        <v>0</v>
      </c>
      <c r="AH57" s="2142"/>
      <c r="AI57" s="2142"/>
      <c r="AJ57" s="2142"/>
      <c r="AK57" s="778">
        <f t="shared" si="8"/>
        <v>0</v>
      </c>
      <c r="AL57" s="699"/>
      <c r="AM57" s="699"/>
      <c r="AN57" s="699"/>
      <c r="AO57" s="699"/>
      <c r="AP57" s="699"/>
      <c r="AQ57" s="699"/>
      <c r="AR57" s="699"/>
      <c r="AS57" s="699"/>
      <c r="AT57" s="699"/>
      <c r="AU57" s="699"/>
      <c r="AV57" s="699"/>
      <c r="AW57" s="699"/>
      <c r="AX57" s="699"/>
      <c r="AY57" s="699"/>
      <c r="AZ57" s="699"/>
      <c r="BA57" s="699"/>
      <c r="BB57" s="699"/>
      <c r="BC57" s="699"/>
      <c r="BD57" s="699"/>
      <c r="BE57" s="699"/>
      <c r="BF57" s="637"/>
      <c r="BG57" s="637"/>
    </row>
    <row r="58" spans="1:59" ht="30" customHeight="1">
      <c r="A58" s="637"/>
      <c r="B58" s="637"/>
      <c r="C58" s="637"/>
      <c r="D58" s="752"/>
      <c r="E58" s="2143"/>
      <c r="F58" s="2143"/>
      <c r="G58" s="637"/>
      <c r="H58" s="637"/>
      <c r="I58" s="637"/>
      <c r="J58" s="753">
        <f>83742843+15792540</f>
        <v>99535383</v>
      </c>
      <c r="K58" s="637"/>
      <c r="L58" s="753">
        <v>2133546</v>
      </c>
      <c r="M58" s="754">
        <f>J58+K58+L58</f>
        <v>101668929</v>
      </c>
      <c r="N58" s="753"/>
      <c r="O58" s="637"/>
      <c r="P58" s="753"/>
      <c r="Q58" s="754">
        <f t="shared" si="6"/>
        <v>0</v>
      </c>
      <c r="R58" s="637"/>
      <c r="S58" s="637"/>
      <c r="T58" s="637"/>
      <c r="U58" s="2142"/>
      <c r="V58" s="2142"/>
      <c r="W58" s="2142"/>
      <c r="X58" s="2142"/>
      <c r="Y58" s="778">
        <f t="shared" si="0"/>
        <v>0</v>
      </c>
      <c r="Z58" s="2142"/>
      <c r="AA58" s="2142">
        <v>45886321</v>
      </c>
      <c r="AB58" s="2142"/>
      <c r="AC58" s="778">
        <f t="shared" si="2"/>
        <v>45886321</v>
      </c>
      <c r="AD58" s="2142"/>
      <c r="AE58" s="2142"/>
      <c r="AF58" s="2142"/>
      <c r="AG58" s="778">
        <f t="shared" si="1"/>
        <v>0</v>
      </c>
      <c r="AH58" s="2142"/>
      <c r="AI58" s="2142"/>
      <c r="AJ58" s="2142">
        <v>8920429</v>
      </c>
      <c r="AK58" s="778">
        <f t="shared" si="8"/>
        <v>8920429</v>
      </c>
      <c r="AL58" s="699"/>
      <c r="AM58" s="699"/>
      <c r="AN58" s="699"/>
      <c r="AO58" s="699"/>
      <c r="AP58" s="699"/>
      <c r="AQ58" s="699"/>
      <c r="AR58" s="699"/>
      <c r="AS58" s="699"/>
      <c r="AT58" s="699"/>
      <c r="AU58" s="699"/>
      <c r="AV58" s="699"/>
      <c r="AW58" s="699"/>
      <c r="AX58" s="699"/>
      <c r="AY58" s="699"/>
      <c r="AZ58" s="699"/>
      <c r="BA58" s="699"/>
      <c r="BB58" s="699"/>
      <c r="BC58" s="699"/>
      <c r="BD58" s="699"/>
      <c r="BE58" s="699">
        <f t="shared" si="3"/>
        <v>0</v>
      </c>
      <c r="BF58" s="637"/>
      <c r="BG58" s="637" t="e">
        <f t="shared" si="4"/>
        <v>#DIV/0!</v>
      </c>
    </row>
    <row r="59" spans="1:59" ht="30" customHeight="1">
      <c r="A59" s="752"/>
      <c r="B59" s="637"/>
      <c r="C59" s="637"/>
      <c r="D59" s="752"/>
      <c r="E59" s="2143"/>
      <c r="F59" s="2143"/>
      <c r="G59" s="637"/>
      <c r="H59" s="637"/>
      <c r="I59" s="637"/>
      <c r="J59" s="753">
        <v>108004070</v>
      </c>
      <c r="K59" s="637"/>
      <c r="L59" s="637"/>
      <c r="M59" s="754">
        <f>J59+K59+L59</f>
        <v>108004070</v>
      </c>
      <c r="N59" s="753"/>
      <c r="O59" s="637"/>
      <c r="P59" s="637"/>
      <c r="Q59" s="754">
        <f t="shared" si="6"/>
        <v>0</v>
      </c>
      <c r="R59" s="637"/>
      <c r="S59" s="637"/>
      <c r="T59" s="637"/>
      <c r="U59" s="2142"/>
      <c r="V59" s="2142"/>
      <c r="W59" s="2142"/>
      <c r="X59" s="2142"/>
      <c r="Y59" s="778">
        <f t="shared" si="0"/>
        <v>0</v>
      </c>
      <c r="Z59" s="2142"/>
      <c r="AA59" s="2142">
        <v>57013250</v>
      </c>
      <c r="AB59" s="2142"/>
      <c r="AC59" s="778">
        <f t="shared" si="2"/>
        <v>57013250</v>
      </c>
      <c r="AD59" s="2142"/>
      <c r="AE59" s="2142"/>
      <c r="AF59" s="2142"/>
      <c r="AG59" s="778">
        <f t="shared" si="1"/>
        <v>0</v>
      </c>
      <c r="AH59" s="2142"/>
      <c r="AI59" s="2142">
        <v>27946908</v>
      </c>
      <c r="AJ59" s="2142"/>
      <c r="AK59" s="778">
        <f t="shared" si="8"/>
        <v>27946908</v>
      </c>
      <c r="AL59" s="699"/>
      <c r="AM59" s="699"/>
      <c r="AN59" s="699"/>
      <c r="AO59" s="699"/>
      <c r="AP59" s="699"/>
      <c r="AQ59" s="699"/>
      <c r="AR59" s="699"/>
      <c r="AS59" s="699"/>
      <c r="AT59" s="699"/>
      <c r="AU59" s="699"/>
      <c r="AV59" s="699"/>
      <c r="AW59" s="699"/>
      <c r="AX59" s="699"/>
      <c r="AY59" s="699"/>
      <c r="AZ59" s="699"/>
      <c r="BA59" s="699"/>
      <c r="BB59" s="699"/>
      <c r="BC59" s="699"/>
      <c r="BD59" s="699"/>
      <c r="BE59" s="699">
        <f t="shared" si="3"/>
        <v>0</v>
      </c>
      <c r="BF59" s="637"/>
      <c r="BG59" s="637" t="e">
        <f t="shared" si="4"/>
        <v>#DIV/0!</v>
      </c>
    </row>
    <row r="60" spans="1:59" ht="30" customHeight="1">
      <c r="A60" s="752"/>
      <c r="B60" s="637"/>
      <c r="C60" s="637"/>
      <c r="D60" s="752"/>
      <c r="E60" s="2143"/>
      <c r="F60" s="2143"/>
      <c r="G60" s="637"/>
      <c r="H60" s="637"/>
      <c r="I60" s="637"/>
      <c r="J60" s="753"/>
      <c r="K60" s="637"/>
      <c r="L60" s="637"/>
      <c r="M60" s="754"/>
      <c r="N60" s="753"/>
      <c r="O60" s="637"/>
      <c r="P60" s="637"/>
      <c r="Q60" s="754"/>
      <c r="R60" s="637"/>
      <c r="S60" s="637"/>
      <c r="T60" s="637"/>
      <c r="U60" s="2140"/>
      <c r="V60" s="2142"/>
      <c r="W60" s="2142"/>
      <c r="X60" s="2142"/>
      <c r="Y60" s="778"/>
      <c r="Z60" s="2142"/>
      <c r="AA60" s="2142"/>
      <c r="AB60" s="2142"/>
      <c r="AC60" s="778"/>
      <c r="AD60" s="2142">
        <v>13687151</v>
      </c>
      <c r="AE60" s="2142"/>
      <c r="AF60" s="2142"/>
      <c r="AG60" s="778">
        <f t="shared" si="1"/>
        <v>13687151</v>
      </c>
      <c r="AH60" s="2142"/>
      <c r="AI60" s="2142"/>
      <c r="AJ60" s="2142"/>
      <c r="AK60" s="778"/>
      <c r="AL60" s="699"/>
      <c r="AM60" s="699"/>
      <c r="AN60" s="699"/>
      <c r="AO60" s="699"/>
      <c r="AP60" s="699"/>
      <c r="AQ60" s="699"/>
      <c r="AR60" s="699"/>
      <c r="AS60" s="699"/>
      <c r="AT60" s="699"/>
      <c r="AU60" s="699"/>
      <c r="AV60" s="699"/>
      <c r="AW60" s="699"/>
      <c r="AX60" s="699"/>
      <c r="AY60" s="699"/>
      <c r="AZ60" s="699"/>
      <c r="BA60" s="699"/>
      <c r="BB60" s="699"/>
      <c r="BC60" s="699"/>
      <c r="BD60" s="699"/>
      <c r="BE60" s="699"/>
      <c r="BF60" s="637"/>
      <c r="BG60" s="637"/>
    </row>
    <row r="61" spans="1:59" ht="30" customHeight="1">
      <c r="A61" s="752"/>
      <c r="B61" s="637"/>
      <c r="C61" s="637"/>
      <c r="D61" s="752"/>
      <c r="E61" s="2143"/>
      <c r="F61" s="2143"/>
      <c r="G61" s="637"/>
      <c r="H61" s="637"/>
      <c r="I61" s="637"/>
      <c r="J61" s="753">
        <f>104804778+3220665</f>
        <v>108025443</v>
      </c>
      <c r="K61" s="637"/>
      <c r="L61" s="637"/>
      <c r="M61" s="754">
        <f>J61+K61+L61</f>
        <v>108025443</v>
      </c>
      <c r="N61" s="753"/>
      <c r="O61" s="637"/>
      <c r="P61" s="637"/>
      <c r="Q61" s="754">
        <f t="shared" si="6"/>
        <v>0</v>
      </c>
      <c r="R61" s="637"/>
      <c r="S61" s="637"/>
      <c r="T61" s="2142">
        <v>3133178</v>
      </c>
      <c r="U61" s="778">
        <f>R61+S61+T61</f>
        <v>3133178</v>
      </c>
      <c r="V61" s="2142"/>
      <c r="W61" s="2142"/>
      <c r="X61" s="2142"/>
      <c r="Y61" s="778">
        <f t="shared" si="0"/>
        <v>0</v>
      </c>
      <c r="Z61" s="2142"/>
      <c r="AA61" s="2142"/>
      <c r="AB61" s="2142">
        <v>9116446</v>
      </c>
      <c r="AC61" s="778">
        <f t="shared" si="2"/>
        <v>9116446</v>
      </c>
      <c r="AD61" s="2142">
        <v>90157069</v>
      </c>
      <c r="AE61" s="2142"/>
      <c r="AF61" s="2142"/>
      <c r="AG61" s="778">
        <f t="shared" si="1"/>
        <v>90157069</v>
      </c>
      <c r="AH61" s="2142"/>
      <c r="AI61" s="2142"/>
      <c r="AJ61" s="2142">
        <v>5833051</v>
      </c>
      <c r="AK61" s="778">
        <f t="shared" si="8"/>
        <v>5833051</v>
      </c>
      <c r="AL61" s="699"/>
      <c r="AM61" s="699"/>
      <c r="AN61" s="699"/>
      <c r="AO61" s="699"/>
      <c r="AP61" s="699"/>
      <c r="AQ61" s="699"/>
      <c r="AR61" s="699"/>
      <c r="AS61" s="699"/>
      <c r="AT61" s="699"/>
      <c r="AU61" s="699"/>
      <c r="AV61" s="699"/>
      <c r="AW61" s="699"/>
      <c r="AX61" s="699"/>
      <c r="AY61" s="699"/>
      <c r="AZ61" s="699"/>
      <c r="BA61" s="699"/>
      <c r="BB61" s="699"/>
      <c r="BC61" s="699"/>
      <c r="BD61" s="699"/>
      <c r="BE61" s="699">
        <f t="shared" si="3"/>
        <v>0</v>
      </c>
      <c r="BF61" s="637"/>
      <c r="BG61" s="637" t="e">
        <f t="shared" si="4"/>
        <v>#DIV/0!</v>
      </c>
    </row>
    <row r="62" spans="1:59" ht="30" customHeight="1">
      <c r="A62" s="637"/>
      <c r="B62" s="637"/>
      <c r="C62" s="637"/>
      <c r="D62" s="752"/>
      <c r="E62" s="2143"/>
      <c r="F62" s="2143"/>
      <c r="G62" s="637"/>
      <c r="H62" s="637"/>
      <c r="I62" s="637"/>
      <c r="J62" s="637"/>
      <c r="K62" s="637"/>
      <c r="L62" s="637"/>
      <c r="M62" s="754">
        <f>J62+K62+L62</f>
        <v>0</v>
      </c>
      <c r="N62" s="637"/>
      <c r="O62" s="637"/>
      <c r="P62" s="637">
        <f>6196601+4439751</f>
        <v>10636352</v>
      </c>
      <c r="Q62" s="754">
        <f t="shared" si="6"/>
        <v>10636352</v>
      </c>
      <c r="R62" s="637"/>
      <c r="S62" s="637"/>
      <c r="T62" s="637"/>
      <c r="U62" s="2142"/>
      <c r="V62" s="2142"/>
      <c r="W62" s="2142"/>
      <c r="X62" s="2142"/>
      <c r="Y62" s="778">
        <f t="shared" si="0"/>
        <v>0</v>
      </c>
      <c r="Z62" s="2142"/>
      <c r="AA62" s="2142"/>
      <c r="AB62" s="2142"/>
      <c r="AC62" s="778">
        <f t="shared" si="2"/>
        <v>0</v>
      </c>
      <c r="AD62" s="2142"/>
      <c r="AE62" s="2142"/>
      <c r="AF62" s="2142"/>
      <c r="AG62" s="778">
        <f t="shared" si="1"/>
        <v>0</v>
      </c>
      <c r="AH62" s="2142"/>
      <c r="AI62" s="2142"/>
      <c r="AJ62" s="2142"/>
      <c r="AK62" s="778"/>
      <c r="AL62" s="699"/>
      <c r="AM62" s="699"/>
      <c r="AN62" s="699"/>
      <c r="AO62" s="699"/>
      <c r="AP62" s="699"/>
      <c r="AQ62" s="699"/>
      <c r="AR62" s="699"/>
      <c r="AS62" s="699"/>
      <c r="AT62" s="699"/>
      <c r="AU62" s="699"/>
      <c r="AV62" s="699"/>
      <c r="AW62" s="699"/>
      <c r="AX62" s="699"/>
      <c r="AY62" s="699"/>
      <c r="AZ62" s="699"/>
      <c r="BA62" s="699"/>
      <c r="BB62" s="699"/>
      <c r="BC62" s="699"/>
      <c r="BD62" s="699"/>
      <c r="BE62" s="699">
        <f t="shared" si="3"/>
        <v>0</v>
      </c>
      <c r="BF62" s="637"/>
      <c r="BG62" s="637" t="e">
        <f t="shared" si="4"/>
        <v>#DIV/0!</v>
      </c>
    </row>
    <row r="63" spans="1:59" ht="30" customHeight="1">
      <c r="A63" s="637"/>
      <c r="B63" s="752"/>
      <c r="C63" s="637"/>
      <c r="D63" s="752"/>
      <c r="E63" s="2143"/>
      <c r="F63" s="2143"/>
      <c r="G63" s="637"/>
      <c r="H63" s="637"/>
      <c r="I63" s="637"/>
      <c r="J63" s="637"/>
      <c r="K63" s="637"/>
      <c r="L63" s="637"/>
      <c r="M63" s="637"/>
      <c r="N63" s="637"/>
      <c r="O63" s="637">
        <v>116000</v>
      </c>
      <c r="P63" s="637"/>
      <c r="Q63" s="637">
        <f t="shared" si="6"/>
        <v>116000</v>
      </c>
      <c r="R63" s="637"/>
      <c r="S63" s="637"/>
      <c r="T63" s="637"/>
      <c r="U63" s="2142"/>
      <c r="V63" s="2142"/>
      <c r="W63" s="2142"/>
      <c r="X63" s="2142"/>
      <c r="Y63" s="778">
        <f t="shared" si="0"/>
        <v>0</v>
      </c>
      <c r="Z63" s="2142"/>
      <c r="AA63" s="2142"/>
      <c r="AB63" s="2142"/>
      <c r="AC63" s="778">
        <f t="shared" si="2"/>
        <v>0</v>
      </c>
      <c r="AD63" s="2142"/>
      <c r="AE63" s="2142"/>
      <c r="AF63" s="2142"/>
      <c r="AG63" s="778">
        <f t="shared" si="1"/>
        <v>0</v>
      </c>
      <c r="AH63" s="2142"/>
      <c r="AI63" s="2142"/>
      <c r="AJ63" s="2142"/>
      <c r="AK63" s="778"/>
      <c r="AL63" s="699"/>
      <c r="AM63" s="699"/>
      <c r="AN63" s="699"/>
      <c r="AO63" s="699"/>
      <c r="AP63" s="699"/>
      <c r="AQ63" s="699"/>
      <c r="AR63" s="699"/>
      <c r="AS63" s="699"/>
      <c r="AT63" s="699"/>
      <c r="AU63" s="699"/>
      <c r="AV63" s="699"/>
      <c r="AW63" s="699"/>
      <c r="AX63" s="699"/>
      <c r="AY63" s="699"/>
      <c r="AZ63" s="699"/>
      <c r="BA63" s="699"/>
      <c r="BB63" s="699"/>
      <c r="BC63" s="699"/>
      <c r="BD63" s="699"/>
      <c r="BE63" s="699">
        <f t="shared" si="3"/>
        <v>0</v>
      </c>
      <c r="BF63" s="637"/>
      <c r="BG63" s="637" t="e">
        <f t="shared" si="4"/>
        <v>#DIV/0!</v>
      </c>
    </row>
    <row r="64" spans="1:59" ht="30" customHeight="1">
      <c r="A64" s="752"/>
      <c r="B64" s="752"/>
      <c r="C64" s="637"/>
      <c r="D64" s="752"/>
      <c r="E64" s="2143"/>
      <c r="F64" s="2143"/>
      <c r="G64" s="637"/>
      <c r="H64" s="637"/>
      <c r="I64" s="637"/>
      <c r="J64" s="637"/>
      <c r="K64" s="637"/>
      <c r="L64" s="637"/>
      <c r="M64" s="637"/>
      <c r="N64" s="637"/>
      <c r="O64" s="637"/>
      <c r="P64" s="637">
        <v>60850000</v>
      </c>
      <c r="Q64" s="637">
        <f t="shared" si="6"/>
        <v>60850000</v>
      </c>
      <c r="R64" s="637"/>
      <c r="S64" s="637"/>
      <c r="T64" s="637"/>
      <c r="U64" s="2142"/>
      <c r="V64" s="2142"/>
      <c r="W64" s="2142"/>
      <c r="X64" s="2142">
        <v>53100000</v>
      </c>
      <c r="Y64" s="778">
        <f t="shared" si="0"/>
        <v>53100000</v>
      </c>
      <c r="Z64" s="2142"/>
      <c r="AA64" s="2142"/>
      <c r="AB64" s="2142"/>
      <c r="AC64" s="778">
        <f t="shared" si="2"/>
        <v>0</v>
      </c>
      <c r="AD64" s="2142"/>
      <c r="AE64" s="2142"/>
      <c r="AF64" s="2142">
        <v>9800000</v>
      </c>
      <c r="AG64" s="778">
        <f t="shared" si="1"/>
        <v>9800000</v>
      </c>
      <c r="AH64" s="2142"/>
      <c r="AI64" s="2142"/>
      <c r="AJ64" s="2142">
        <v>35900000</v>
      </c>
      <c r="AK64" s="778">
        <f>+AH64+AI64+AJ64</f>
        <v>35900000</v>
      </c>
      <c r="AL64" s="699"/>
      <c r="AM64" s="699"/>
      <c r="AN64" s="699"/>
      <c r="AO64" s="699"/>
      <c r="AP64" s="699"/>
      <c r="AQ64" s="699"/>
      <c r="AR64" s="699"/>
      <c r="AS64" s="699"/>
      <c r="AT64" s="699"/>
      <c r="AU64" s="699"/>
      <c r="AV64" s="699"/>
      <c r="AW64" s="699"/>
      <c r="AX64" s="699"/>
      <c r="AY64" s="699"/>
      <c r="AZ64" s="699"/>
      <c r="BA64" s="699"/>
      <c r="BB64" s="699"/>
      <c r="BC64" s="699"/>
      <c r="BD64" s="699"/>
      <c r="BE64" s="699">
        <f t="shared" si="3"/>
        <v>0</v>
      </c>
      <c r="BF64" s="637"/>
      <c r="BG64" s="637" t="e">
        <f t="shared" si="4"/>
        <v>#DIV/0!</v>
      </c>
    </row>
    <row r="65" spans="1:59" ht="30" customHeight="1">
      <c r="A65" s="752"/>
      <c r="B65" s="752"/>
      <c r="C65" s="637"/>
      <c r="D65" s="752"/>
      <c r="E65" s="2143"/>
      <c r="F65" s="2143"/>
      <c r="G65" s="637"/>
      <c r="H65" s="637"/>
      <c r="I65" s="637"/>
      <c r="J65" s="637"/>
      <c r="K65" s="637"/>
      <c r="L65" s="637"/>
      <c r="M65" s="637"/>
      <c r="N65" s="637"/>
      <c r="O65" s="637"/>
      <c r="P65" s="637"/>
      <c r="Q65" s="637"/>
      <c r="R65" s="637"/>
      <c r="S65" s="637"/>
      <c r="T65" s="637"/>
      <c r="U65" s="2142"/>
      <c r="V65" s="2142"/>
      <c r="W65" s="2142"/>
      <c r="X65" s="2142"/>
      <c r="Y65" s="778"/>
      <c r="Z65" s="2142"/>
      <c r="AA65" s="2142">
        <v>31240133</v>
      </c>
      <c r="AB65" s="2142"/>
      <c r="AC65" s="778">
        <f t="shared" si="2"/>
        <v>31240133</v>
      </c>
      <c r="AD65" s="2142"/>
      <c r="AE65" s="2142"/>
      <c r="AF65" s="2142"/>
      <c r="AG65" s="778">
        <f t="shared" si="1"/>
        <v>0</v>
      </c>
      <c r="AH65" s="2142"/>
      <c r="AI65" s="2142">
        <v>-12375308</v>
      </c>
      <c r="AJ65" s="2142"/>
      <c r="AK65" s="778">
        <f>+AH65+AI65+AJ65</f>
        <v>-12375308</v>
      </c>
      <c r="AL65" s="699"/>
      <c r="AM65" s="699"/>
      <c r="AN65" s="699"/>
      <c r="AO65" s="699"/>
      <c r="AP65" s="699"/>
      <c r="AQ65" s="699"/>
      <c r="AR65" s="699"/>
      <c r="AS65" s="699"/>
      <c r="AT65" s="699"/>
      <c r="AU65" s="699"/>
      <c r="AV65" s="699"/>
      <c r="AW65" s="699"/>
      <c r="AX65" s="699"/>
      <c r="AY65" s="699"/>
      <c r="AZ65" s="699"/>
      <c r="BA65" s="699"/>
      <c r="BB65" s="699"/>
      <c r="BC65" s="699"/>
      <c r="BD65" s="699"/>
      <c r="BE65" s="699"/>
      <c r="BF65" s="637"/>
      <c r="BG65" s="637"/>
    </row>
    <row r="66" spans="1:59" ht="30" customHeight="1">
      <c r="A66" s="637"/>
      <c r="B66" s="752"/>
      <c r="C66" s="637"/>
      <c r="D66" s="752"/>
      <c r="E66" s="2143"/>
      <c r="F66" s="2143"/>
      <c r="G66" s="637"/>
      <c r="H66" s="637"/>
      <c r="I66" s="637"/>
      <c r="J66" s="637"/>
      <c r="K66" s="637"/>
      <c r="L66" s="637"/>
      <c r="M66" s="637"/>
      <c r="N66" s="637">
        <f>98147626+15792540</f>
        <v>113940166</v>
      </c>
      <c r="O66" s="637">
        <v>33259042</v>
      </c>
      <c r="P66" s="637"/>
      <c r="Q66" s="637">
        <f t="shared" si="6"/>
        <v>147199208</v>
      </c>
      <c r="R66" s="637"/>
      <c r="S66" s="637"/>
      <c r="T66" s="637"/>
      <c r="U66" s="2142"/>
      <c r="V66" s="2142"/>
      <c r="W66" s="2142"/>
      <c r="X66" s="2142"/>
      <c r="Y66" s="778">
        <f t="shared" si="0"/>
        <v>0</v>
      </c>
      <c r="Z66" s="2142"/>
      <c r="AA66" s="2142"/>
      <c r="AB66" s="2142"/>
      <c r="AC66" s="778">
        <f t="shared" si="2"/>
        <v>0</v>
      </c>
      <c r="AD66" s="2142"/>
      <c r="AE66" s="2142"/>
      <c r="AF66" s="2142"/>
      <c r="AG66" s="778">
        <f t="shared" si="1"/>
        <v>0</v>
      </c>
      <c r="AH66" s="2142"/>
      <c r="AI66" s="2142"/>
      <c r="AJ66" s="2142"/>
      <c r="AK66" s="778"/>
      <c r="AL66" s="699"/>
      <c r="AM66" s="699"/>
      <c r="AN66" s="699"/>
      <c r="AO66" s="699"/>
      <c r="AP66" s="699"/>
      <c r="AQ66" s="699"/>
      <c r="AR66" s="699"/>
      <c r="AS66" s="699"/>
      <c r="AT66" s="699"/>
      <c r="AU66" s="699"/>
      <c r="AV66" s="699"/>
      <c r="AW66" s="699"/>
      <c r="AX66" s="699"/>
      <c r="AY66" s="699"/>
      <c r="AZ66" s="699"/>
      <c r="BA66" s="699"/>
      <c r="BB66" s="699"/>
      <c r="BC66" s="699"/>
      <c r="BD66" s="699"/>
      <c r="BE66" s="699">
        <f t="shared" si="3"/>
        <v>0</v>
      </c>
      <c r="BF66" s="637"/>
      <c r="BG66" s="637" t="e">
        <f t="shared" si="4"/>
        <v>#DIV/0!</v>
      </c>
    </row>
    <row r="67" spans="1:59" ht="30" customHeight="1">
      <c r="A67" s="637"/>
      <c r="B67" s="752"/>
      <c r="C67" s="637"/>
      <c r="D67" s="752"/>
      <c r="E67" s="2143"/>
      <c r="F67" s="2143"/>
      <c r="G67" s="637"/>
      <c r="H67" s="637"/>
      <c r="I67" s="637"/>
      <c r="J67" s="637"/>
      <c r="K67" s="637"/>
      <c r="L67" s="637"/>
      <c r="M67" s="637"/>
      <c r="N67" s="637"/>
      <c r="O67" s="637">
        <v>18349434</v>
      </c>
      <c r="P67" s="637"/>
      <c r="Q67" s="637">
        <f t="shared" si="6"/>
        <v>18349434</v>
      </c>
      <c r="R67" s="637"/>
      <c r="S67" s="637"/>
      <c r="T67" s="637"/>
      <c r="U67" s="2142"/>
      <c r="V67" s="2142"/>
      <c r="W67" s="2142"/>
      <c r="X67" s="2142"/>
      <c r="Y67" s="778">
        <f t="shared" si="0"/>
        <v>0</v>
      </c>
      <c r="Z67" s="2142"/>
      <c r="AA67" s="2142"/>
      <c r="AB67" s="2142"/>
      <c r="AC67" s="778">
        <f t="shared" si="2"/>
        <v>0</v>
      </c>
      <c r="AD67" s="2142"/>
      <c r="AE67" s="2142"/>
      <c r="AF67" s="2142"/>
      <c r="AG67" s="778">
        <f t="shared" si="1"/>
        <v>0</v>
      </c>
      <c r="AH67" s="2142"/>
      <c r="AI67" s="2142"/>
      <c r="AJ67" s="2142"/>
      <c r="AK67" s="778"/>
      <c r="AL67" s="699"/>
      <c r="AM67" s="699"/>
      <c r="AN67" s="699"/>
      <c r="AO67" s="699"/>
      <c r="AP67" s="699"/>
      <c r="AQ67" s="699"/>
      <c r="AR67" s="699"/>
      <c r="AS67" s="699"/>
      <c r="AT67" s="699"/>
      <c r="AU67" s="699"/>
      <c r="AV67" s="699"/>
      <c r="AW67" s="699"/>
      <c r="AX67" s="699"/>
      <c r="AY67" s="699"/>
      <c r="AZ67" s="699"/>
      <c r="BA67" s="699"/>
      <c r="BB67" s="699"/>
      <c r="BC67" s="699"/>
      <c r="BD67" s="699"/>
      <c r="BE67" s="699">
        <f t="shared" si="3"/>
        <v>0</v>
      </c>
      <c r="BF67" s="637"/>
      <c r="BG67" s="637" t="e">
        <f t="shared" si="4"/>
        <v>#DIV/0!</v>
      </c>
    </row>
    <row r="68" spans="1:59" ht="30" customHeight="1">
      <c r="A68" s="637"/>
      <c r="B68" s="752"/>
      <c r="C68" s="637"/>
      <c r="D68" s="752"/>
      <c r="E68" s="2143"/>
      <c r="F68" s="2143"/>
      <c r="G68" s="637"/>
      <c r="H68" s="637"/>
      <c r="I68" s="637"/>
      <c r="J68" s="637"/>
      <c r="K68" s="637"/>
      <c r="L68" s="637"/>
      <c r="M68" s="637"/>
      <c r="N68" s="637"/>
      <c r="O68" s="637">
        <v>13404315</v>
      </c>
      <c r="P68" s="637"/>
      <c r="Q68" s="637">
        <f t="shared" si="6"/>
        <v>13404315</v>
      </c>
      <c r="R68" s="637"/>
      <c r="S68" s="637"/>
      <c r="T68" s="637"/>
      <c r="U68" s="2142"/>
      <c r="V68" s="2142"/>
      <c r="W68" s="2142"/>
      <c r="X68" s="2142"/>
      <c r="Y68" s="778">
        <f t="shared" si="0"/>
        <v>0</v>
      </c>
      <c r="Z68" s="2142"/>
      <c r="AA68" s="2142">
        <v>45168735</v>
      </c>
      <c r="AB68" s="2142"/>
      <c r="AC68" s="778">
        <f t="shared" si="2"/>
        <v>45168735</v>
      </c>
      <c r="AD68" s="2142"/>
      <c r="AE68" s="2142"/>
      <c r="AF68" s="2142"/>
      <c r="AG68" s="778">
        <f t="shared" si="1"/>
        <v>0</v>
      </c>
      <c r="AH68" s="2142"/>
      <c r="AI68" s="2142">
        <v>8425831</v>
      </c>
      <c r="AJ68" s="2142"/>
      <c r="AK68" s="778">
        <f>+AH68+AI68+AJ68</f>
        <v>8425831</v>
      </c>
      <c r="AL68" s="699"/>
      <c r="AM68" s="699"/>
      <c r="AN68" s="699"/>
      <c r="AO68" s="699"/>
      <c r="AP68" s="699"/>
      <c r="AQ68" s="699"/>
      <c r="AR68" s="699"/>
      <c r="AS68" s="699"/>
      <c r="AT68" s="699"/>
      <c r="AU68" s="699"/>
      <c r="AV68" s="699"/>
      <c r="AW68" s="699"/>
      <c r="AX68" s="699"/>
      <c r="AY68" s="699"/>
      <c r="AZ68" s="699"/>
      <c r="BA68" s="699"/>
      <c r="BB68" s="699"/>
      <c r="BC68" s="699"/>
      <c r="BD68" s="699"/>
      <c r="BE68" s="699">
        <f t="shared" si="3"/>
        <v>0</v>
      </c>
      <c r="BF68" s="637"/>
      <c r="BG68" s="637" t="e">
        <f t="shared" si="4"/>
        <v>#DIV/0!</v>
      </c>
    </row>
    <row r="69" spans="1:59" ht="30" customHeight="1">
      <c r="A69" s="637"/>
      <c r="B69" s="752"/>
      <c r="C69" s="637"/>
      <c r="D69" s="752"/>
      <c r="E69" s="2143"/>
      <c r="F69" s="2143"/>
      <c r="G69" s="637"/>
      <c r="H69" s="637"/>
      <c r="I69" s="637"/>
      <c r="J69" s="637"/>
      <c r="K69" s="637"/>
      <c r="L69" s="637"/>
      <c r="M69" s="637"/>
      <c r="N69" s="637"/>
      <c r="O69" s="637">
        <v>64763417</v>
      </c>
      <c r="P69" s="637"/>
      <c r="Q69" s="637">
        <f t="shared" si="6"/>
        <v>64763417</v>
      </c>
      <c r="R69" s="637"/>
      <c r="S69" s="637"/>
      <c r="T69" s="637"/>
      <c r="U69" s="2142"/>
      <c r="V69" s="2142"/>
      <c r="W69" s="2142"/>
      <c r="X69" s="2142"/>
      <c r="Y69" s="778">
        <f t="shared" si="0"/>
        <v>0</v>
      </c>
      <c r="Z69" s="2142"/>
      <c r="AA69" s="2142"/>
      <c r="AB69" s="2142"/>
      <c r="AC69" s="778">
        <f t="shared" si="2"/>
        <v>0</v>
      </c>
      <c r="AD69" s="2142"/>
      <c r="AE69" s="2142"/>
      <c r="AF69" s="2142"/>
      <c r="AG69" s="778">
        <f t="shared" si="1"/>
        <v>0</v>
      </c>
      <c r="AH69" s="2142"/>
      <c r="AI69" s="2142">
        <v>7577473</v>
      </c>
      <c r="AJ69" s="2142"/>
      <c r="AK69" s="778">
        <f>+AH69+AI69+AJ69</f>
        <v>7577473</v>
      </c>
      <c r="AL69" s="699"/>
      <c r="AM69" s="699"/>
      <c r="AN69" s="699"/>
      <c r="AO69" s="699"/>
      <c r="AP69" s="699"/>
      <c r="AQ69" s="699"/>
      <c r="AR69" s="699"/>
      <c r="AS69" s="699"/>
      <c r="AT69" s="699"/>
      <c r="AU69" s="699"/>
      <c r="AV69" s="699"/>
      <c r="AW69" s="699"/>
      <c r="AX69" s="699"/>
      <c r="AY69" s="699"/>
      <c r="AZ69" s="699"/>
      <c r="BA69" s="699"/>
      <c r="BB69" s="699"/>
      <c r="BC69" s="699"/>
      <c r="BD69" s="699"/>
      <c r="BE69" s="699">
        <f t="shared" si="3"/>
        <v>0</v>
      </c>
      <c r="BF69" s="637"/>
      <c r="BG69" s="637" t="e">
        <f t="shared" si="4"/>
        <v>#DIV/0!</v>
      </c>
    </row>
    <row r="70" spans="1:59" ht="30" customHeight="1">
      <c r="A70" s="637"/>
      <c r="B70" s="752"/>
      <c r="C70" s="637"/>
      <c r="D70" s="752"/>
      <c r="E70" s="2143"/>
      <c r="F70" s="2143"/>
      <c r="G70" s="637"/>
      <c r="H70" s="637"/>
      <c r="I70" s="637"/>
      <c r="J70" s="637"/>
      <c r="K70" s="637"/>
      <c r="L70" s="637"/>
      <c r="M70" s="637"/>
      <c r="N70" s="637"/>
      <c r="O70" s="637">
        <v>24111065</v>
      </c>
      <c r="P70" s="637"/>
      <c r="Q70" s="637">
        <f t="shared" si="6"/>
        <v>24111065</v>
      </c>
      <c r="R70" s="637"/>
      <c r="S70" s="637"/>
      <c r="T70" s="637"/>
      <c r="U70" s="2142"/>
      <c r="V70" s="2142"/>
      <c r="W70" s="2142"/>
      <c r="X70" s="2142"/>
      <c r="Y70" s="778">
        <f t="shared" si="0"/>
        <v>0</v>
      </c>
      <c r="Z70" s="2142"/>
      <c r="AA70" s="2142"/>
      <c r="AB70" s="2142"/>
      <c r="AC70" s="778">
        <f t="shared" si="2"/>
        <v>0</v>
      </c>
      <c r="AD70" s="2142"/>
      <c r="AE70" s="2142"/>
      <c r="AF70" s="2142"/>
      <c r="AG70" s="778">
        <f t="shared" si="1"/>
        <v>0</v>
      </c>
      <c r="AH70" s="2142"/>
      <c r="AI70" s="2142"/>
      <c r="AJ70" s="2142"/>
      <c r="AK70" s="778"/>
      <c r="AL70" s="699"/>
      <c r="AM70" s="699"/>
      <c r="AN70" s="699"/>
      <c r="AO70" s="699"/>
      <c r="AP70" s="699"/>
      <c r="AQ70" s="699"/>
      <c r="AR70" s="699"/>
      <c r="AS70" s="699"/>
      <c r="AT70" s="699"/>
      <c r="AU70" s="699"/>
      <c r="AV70" s="699"/>
      <c r="AW70" s="699"/>
      <c r="AX70" s="699"/>
      <c r="AY70" s="699"/>
      <c r="AZ70" s="699"/>
      <c r="BA70" s="699"/>
      <c r="BB70" s="699"/>
      <c r="BC70" s="699"/>
      <c r="BD70" s="699"/>
      <c r="BE70" s="699">
        <f t="shared" si="3"/>
        <v>0</v>
      </c>
      <c r="BF70" s="637"/>
      <c r="BG70" s="637" t="e">
        <f t="shared" si="4"/>
        <v>#DIV/0!</v>
      </c>
    </row>
    <row r="71" spans="1:59" ht="30" customHeight="1">
      <c r="A71" s="637"/>
      <c r="B71" s="752"/>
      <c r="C71" s="637"/>
      <c r="D71" s="752"/>
      <c r="E71" s="2143"/>
      <c r="F71" s="2143"/>
      <c r="G71" s="637"/>
      <c r="H71" s="637"/>
      <c r="I71" s="637"/>
      <c r="J71" s="637"/>
      <c r="K71" s="637"/>
      <c r="L71" s="637"/>
      <c r="M71" s="637"/>
      <c r="N71" s="637"/>
      <c r="O71" s="637">
        <v>25719558</v>
      </c>
      <c r="P71" s="637"/>
      <c r="Q71" s="637">
        <f t="shared" si="6"/>
        <v>25719558</v>
      </c>
      <c r="R71" s="637"/>
      <c r="S71" s="637"/>
      <c r="T71" s="637"/>
      <c r="U71" s="2142"/>
      <c r="V71" s="2142"/>
      <c r="W71" s="2142"/>
      <c r="X71" s="2142"/>
      <c r="Y71" s="778">
        <f t="shared" si="0"/>
        <v>0</v>
      </c>
      <c r="Z71" s="2142"/>
      <c r="AA71" s="2142"/>
      <c r="AB71" s="2142"/>
      <c r="AC71" s="778">
        <f t="shared" si="2"/>
        <v>0</v>
      </c>
      <c r="AD71" s="2142"/>
      <c r="AE71" s="2142"/>
      <c r="AF71" s="2142"/>
      <c r="AG71" s="778">
        <f t="shared" si="1"/>
        <v>0</v>
      </c>
      <c r="AH71" s="2142"/>
      <c r="AI71" s="2142"/>
      <c r="AJ71" s="2142"/>
      <c r="AK71" s="778"/>
      <c r="AL71" s="699"/>
      <c r="AM71" s="699"/>
      <c r="AN71" s="699"/>
      <c r="AO71" s="699"/>
      <c r="AP71" s="699"/>
      <c r="AQ71" s="699"/>
      <c r="AR71" s="699"/>
      <c r="AS71" s="699"/>
      <c r="AT71" s="699"/>
      <c r="AU71" s="699"/>
      <c r="AV71" s="699"/>
      <c r="AW71" s="699"/>
      <c r="AX71" s="699"/>
      <c r="AY71" s="699"/>
      <c r="AZ71" s="699"/>
      <c r="BA71" s="699"/>
      <c r="BB71" s="699"/>
      <c r="BC71" s="699"/>
      <c r="BD71" s="699"/>
      <c r="BE71" s="699">
        <f t="shared" si="3"/>
        <v>0</v>
      </c>
      <c r="BF71" s="637"/>
      <c r="BG71" s="637" t="e">
        <f t="shared" si="4"/>
        <v>#DIV/0!</v>
      </c>
    </row>
    <row r="72" spans="1:59" ht="30" customHeight="1">
      <c r="A72" s="637"/>
      <c r="B72" s="752"/>
      <c r="C72" s="637"/>
      <c r="D72" s="752"/>
      <c r="E72" s="2143"/>
      <c r="F72" s="2143"/>
      <c r="G72" s="637"/>
      <c r="H72" s="637"/>
      <c r="I72" s="637"/>
      <c r="J72" s="637"/>
      <c r="K72" s="637"/>
      <c r="L72" s="637"/>
      <c r="M72" s="637"/>
      <c r="N72" s="637"/>
      <c r="O72" s="637">
        <v>35122254</v>
      </c>
      <c r="P72" s="637"/>
      <c r="Q72" s="637">
        <f t="shared" si="6"/>
        <v>35122254</v>
      </c>
      <c r="R72" s="637"/>
      <c r="S72" s="637"/>
      <c r="T72" s="637"/>
      <c r="U72" s="2142"/>
      <c r="V72" s="2142"/>
      <c r="W72" s="2142"/>
      <c r="X72" s="2142"/>
      <c r="Y72" s="778">
        <f t="shared" si="0"/>
        <v>0</v>
      </c>
      <c r="Z72" s="2142"/>
      <c r="AA72" s="2142"/>
      <c r="AB72" s="2142">
        <v>1807826</v>
      </c>
      <c r="AC72" s="778">
        <f t="shared" si="2"/>
        <v>1807826</v>
      </c>
      <c r="AD72" s="2142"/>
      <c r="AE72" s="2142"/>
      <c r="AF72" s="2142"/>
      <c r="AG72" s="778">
        <f t="shared" ref="AG72:AG108" si="9">+AD72+AE72+AF72</f>
        <v>0</v>
      </c>
      <c r="AH72" s="2142"/>
      <c r="AI72" s="2142"/>
      <c r="AJ72" s="2142"/>
      <c r="AK72" s="778"/>
      <c r="AL72" s="699"/>
      <c r="AM72" s="699"/>
      <c r="AN72" s="699"/>
      <c r="AO72" s="699"/>
      <c r="AP72" s="699"/>
      <c r="AQ72" s="699"/>
      <c r="AR72" s="699"/>
      <c r="AS72" s="699"/>
      <c r="AT72" s="699"/>
      <c r="AU72" s="699"/>
      <c r="AV72" s="699"/>
      <c r="AW72" s="699"/>
      <c r="AX72" s="699"/>
      <c r="AY72" s="699"/>
      <c r="AZ72" s="699"/>
      <c r="BA72" s="699"/>
      <c r="BB72" s="699"/>
      <c r="BC72" s="699"/>
      <c r="BD72" s="699"/>
      <c r="BE72" s="699">
        <f t="shared" si="3"/>
        <v>0</v>
      </c>
      <c r="BF72" s="637"/>
      <c r="BG72" s="637" t="e">
        <f t="shared" si="4"/>
        <v>#DIV/0!</v>
      </c>
    </row>
    <row r="73" spans="1:59" ht="33.75" customHeight="1">
      <c r="A73" s="637"/>
      <c r="B73" s="752"/>
      <c r="C73" s="637"/>
      <c r="D73" s="752"/>
      <c r="E73" s="2143"/>
      <c r="F73" s="2143"/>
      <c r="G73" s="637"/>
      <c r="H73" s="637"/>
      <c r="I73" s="637"/>
      <c r="J73" s="637"/>
      <c r="K73" s="637"/>
      <c r="L73" s="637"/>
      <c r="M73" s="637"/>
      <c r="N73" s="637"/>
      <c r="O73" s="637">
        <f>2200713+2559391</f>
        <v>4760104</v>
      </c>
      <c r="P73" s="637"/>
      <c r="Q73" s="637">
        <f t="shared" si="6"/>
        <v>4760104</v>
      </c>
      <c r="R73" s="638"/>
      <c r="S73" s="638"/>
      <c r="T73" s="638"/>
      <c r="U73" s="2144"/>
      <c r="V73" s="2144"/>
      <c r="W73" s="2144"/>
      <c r="X73" s="2144"/>
      <c r="Y73" s="778">
        <f t="shared" si="0"/>
        <v>0</v>
      </c>
      <c r="Z73" s="2144"/>
      <c r="AA73" s="2144"/>
      <c r="AB73" s="2144"/>
      <c r="AC73" s="778">
        <f t="shared" si="2"/>
        <v>0</v>
      </c>
      <c r="AD73" s="2144"/>
      <c r="AE73" s="2144"/>
      <c r="AF73" s="2144"/>
      <c r="AG73" s="778">
        <f t="shared" si="9"/>
        <v>0</v>
      </c>
      <c r="AH73" s="2144"/>
      <c r="AI73" s="2144"/>
      <c r="AJ73" s="2144">
        <v>4665783</v>
      </c>
      <c r="AK73" s="778">
        <f>+AH73+AI73+AJ73</f>
        <v>4665783</v>
      </c>
      <c r="AL73" s="700"/>
      <c r="AM73" s="700"/>
      <c r="AN73" s="700"/>
      <c r="AO73" s="700"/>
      <c r="AP73" s="700"/>
      <c r="AQ73" s="700"/>
      <c r="AR73" s="700"/>
      <c r="AS73" s="700"/>
      <c r="AT73" s="700"/>
      <c r="AU73" s="700"/>
      <c r="AV73" s="700"/>
      <c r="AW73" s="700"/>
      <c r="AX73" s="700"/>
      <c r="AY73" s="700"/>
      <c r="AZ73" s="700"/>
      <c r="BA73" s="700"/>
      <c r="BB73" s="700"/>
      <c r="BC73" s="700"/>
      <c r="BD73" s="700"/>
      <c r="BE73" s="700"/>
      <c r="BF73" s="638"/>
      <c r="BG73" s="638"/>
    </row>
    <row r="74" spans="1:59" ht="33.75" customHeight="1">
      <c r="A74" s="637"/>
      <c r="B74" s="752"/>
      <c r="C74" s="637"/>
      <c r="D74" s="752"/>
      <c r="E74" s="2143"/>
      <c r="F74" s="2143"/>
      <c r="G74" s="637"/>
      <c r="H74" s="637"/>
      <c r="I74" s="637"/>
      <c r="J74" s="637"/>
      <c r="K74" s="637"/>
      <c r="L74" s="637"/>
      <c r="M74" s="637"/>
      <c r="N74" s="637"/>
      <c r="O74" s="637"/>
      <c r="P74" s="637"/>
      <c r="Q74" s="637"/>
      <c r="R74" s="765"/>
      <c r="S74" s="765"/>
      <c r="T74" s="765"/>
      <c r="U74" s="2145"/>
      <c r="V74" s="2146"/>
      <c r="W74" s="2146"/>
      <c r="X74" s="2146"/>
      <c r="Y74" s="778"/>
      <c r="Z74" s="2146"/>
      <c r="AA74" s="2146">
        <v>9034102</v>
      </c>
      <c r="AB74" s="2146"/>
      <c r="AC74" s="778">
        <f t="shared" si="2"/>
        <v>9034102</v>
      </c>
      <c r="AD74" s="2146"/>
      <c r="AE74" s="2146"/>
      <c r="AF74" s="2146"/>
      <c r="AG74" s="778">
        <f t="shared" si="9"/>
        <v>0</v>
      </c>
      <c r="AH74" s="2146"/>
      <c r="AI74" s="2146"/>
      <c r="AJ74" s="2146"/>
      <c r="AK74" s="778"/>
      <c r="AL74" s="764"/>
      <c r="AM74" s="764"/>
      <c r="AN74" s="764"/>
      <c r="AO74" s="764"/>
      <c r="AP74" s="764"/>
      <c r="AQ74" s="764"/>
      <c r="AR74" s="764"/>
      <c r="AS74" s="764"/>
      <c r="AT74" s="764"/>
      <c r="AU74" s="764"/>
      <c r="AV74" s="764"/>
      <c r="AW74" s="764"/>
      <c r="AX74" s="764"/>
      <c r="AY74" s="764"/>
      <c r="AZ74" s="764"/>
      <c r="BA74" s="764"/>
      <c r="BB74" s="764"/>
      <c r="BC74" s="764"/>
      <c r="BD74" s="764"/>
      <c r="BE74" s="764"/>
      <c r="BF74" s="765"/>
      <c r="BG74" s="765"/>
    </row>
    <row r="75" spans="1:59" ht="33.75" customHeight="1">
      <c r="A75" s="752"/>
      <c r="B75" s="752"/>
      <c r="C75" s="637"/>
      <c r="D75" s="752"/>
      <c r="E75" s="2143"/>
      <c r="F75" s="2143"/>
      <c r="G75" s="637"/>
      <c r="H75" s="637"/>
      <c r="I75" s="637"/>
      <c r="J75" s="637"/>
      <c r="K75" s="637"/>
      <c r="L75" s="637"/>
      <c r="M75" s="637"/>
      <c r="N75" s="637"/>
      <c r="O75" s="637"/>
      <c r="P75" s="637"/>
      <c r="Q75" s="637"/>
      <c r="R75" s="2146"/>
      <c r="S75" s="2146">
        <v>6322892</v>
      </c>
      <c r="T75" s="2146"/>
      <c r="U75" s="778">
        <f>R75+S75+T75</f>
        <v>6322892</v>
      </c>
      <c r="V75" s="2146"/>
      <c r="W75" s="2146"/>
      <c r="X75" s="2146"/>
      <c r="Y75" s="778">
        <f t="shared" si="0"/>
        <v>0</v>
      </c>
      <c r="Z75" s="2146"/>
      <c r="AA75" s="2146"/>
      <c r="AB75" s="2146"/>
      <c r="AC75" s="778">
        <f t="shared" si="2"/>
        <v>0</v>
      </c>
      <c r="AD75" s="2146"/>
      <c r="AE75" s="2146"/>
      <c r="AF75" s="2146"/>
      <c r="AG75" s="778">
        <f t="shared" si="9"/>
        <v>0</v>
      </c>
      <c r="AH75" s="2146"/>
      <c r="AI75" s="2146"/>
      <c r="AJ75" s="2146"/>
      <c r="AK75" s="778"/>
      <c r="AL75" s="764"/>
      <c r="AM75" s="764"/>
      <c r="AN75" s="764"/>
      <c r="AO75" s="764"/>
      <c r="AP75" s="764"/>
      <c r="AQ75" s="764"/>
      <c r="AR75" s="764"/>
      <c r="AS75" s="764"/>
      <c r="AT75" s="764"/>
      <c r="AU75" s="764"/>
      <c r="AV75" s="764"/>
      <c r="AW75" s="764"/>
      <c r="AX75" s="764"/>
      <c r="AY75" s="764"/>
      <c r="AZ75" s="764"/>
      <c r="BA75" s="764"/>
      <c r="BB75" s="764"/>
      <c r="BC75" s="764"/>
      <c r="BD75" s="764"/>
      <c r="BE75" s="764"/>
      <c r="BF75" s="765"/>
      <c r="BG75" s="765"/>
    </row>
    <row r="76" spans="1:59" ht="33.75" customHeight="1">
      <c r="A76" s="637"/>
      <c r="B76" s="752"/>
      <c r="C76" s="637"/>
      <c r="D76" s="752"/>
      <c r="E76" s="2143"/>
      <c r="F76" s="2143"/>
      <c r="G76" s="637"/>
      <c r="H76" s="637"/>
      <c r="I76" s="637"/>
      <c r="J76" s="637"/>
      <c r="K76" s="637"/>
      <c r="L76" s="637"/>
      <c r="M76" s="637"/>
      <c r="N76" s="637"/>
      <c r="O76" s="637"/>
      <c r="P76" s="637"/>
      <c r="Q76" s="637"/>
      <c r="R76" s="2146"/>
      <c r="S76" s="2146">
        <v>81961770</v>
      </c>
      <c r="T76" s="2146"/>
      <c r="U76" s="778">
        <f>R76+S76+T76</f>
        <v>81961770</v>
      </c>
      <c r="V76" s="2146"/>
      <c r="W76" s="2146"/>
      <c r="X76" s="2146"/>
      <c r="Y76" s="778">
        <f t="shared" si="0"/>
        <v>0</v>
      </c>
      <c r="Z76" s="2146"/>
      <c r="AA76" s="2146"/>
      <c r="AB76" s="2146"/>
      <c r="AC76" s="778">
        <f t="shared" si="2"/>
        <v>0</v>
      </c>
      <c r="AD76" s="2146"/>
      <c r="AE76" s="2146"/>
      <c r="AF76" s="2146"/>
      <c r="AG76" s="778">
        <f t="shared" si="9"/>
        <v>0</v>
      </c>
      <c r="AH76" s="2146"/>
      <c r="AI76" s="2146"/>
      <c r="AJ76" s="2146"/>
      <c r="AK76" s="778"/>
      <c r="AL76" s="764"/>
      <c r="AM76" s="764"/>
      <c r="AN76" s="764"/>
      <c r="AO76" s="764"/>
      <c r="AP76" s="764"/>
      <c r="AQ76" s="764"/>
      <c r="AR76" s="764"/>
      <c r="AS76" s="764"/>
      <c r="AT76" s="764"/>
      <c r="AU76" s="764"/>
      <c r="AV76" s="764"/>
      <c r="AW76" s="764"/>
      <c r="AX76" s="764"/>
      <c r="AY76" s="764"/>
      <c r="AZ76" s="764"/>
      <c r="BA76" s="764"/>
      <c r="BB76" s="764"/>
      <c r="BC76" s="764"/>
      <c r="BD76" s="764"/>
      <c r="BE76" s="764"/>
      <c r="BF76" s="765"/>
      <c r="BG76" s="765"/>
    </row>
    <row r="77" spans="1:59" ht="33.75" customHeight="1">
      <c r="A77" s="637"/>
      <c r="B77" s="752"/>
      <c r="C77" s="637"/>
      <c r="D77" s="752"/>
      <c r="E77" s="2143"/>
      <c r="F77" s="2143"/>
      <c r="G77" s="637"/>
      <c r="H77" s="637"/>
      <c r="I77" s="637"/>
      <c r="J77" s="637"/>
      <c r="K77" s="637"/>
      <c r="L77" s="637"/>
      <c r="M77" s="637"/>
      <c r="N77" s="637"/>
      <c r="O77" s="637"/>
      <c r="P77" s="637"/>
      <c r="Q77" s="637"/>
      <c r="R77" s="2146"/>
      <c r="S77" s="2146"/>
      <c r="T77" s="2146"/>
      <c r="U77" s="778"/>
      <c r="V77" s="2146"/>
      <c r="W77" s="2146"/>
      <c r="X77" s="2146"/>
      <c r="Y77" s="778"/>
      <c r="Z77" s="2146"/>
      <c r="AA77" s="2146"/>
      <c r="AB77" s="2146"/>
      <c r="AC77" s="778"/>
      <c r="AD77" s="2146">
        <v>98077670</v>
      </c>
      <c r="AE77" s="2146"/>
      <c r="AF77" s="2146"/>
      <c r="AG77" s="778">
        <f t="shared" si="9"/>
        <v>98077670</v>
      </c>
      <c r="AH77" s="2146"/>
      <c r="AI77" s="2146"/>
      <c r="AJ77" s="2146"/>
      <c r="AK77" s="778"/>
      <c r="AL77" s="764"/>
      <c r="AM77" s="764"/>
      <c r="AN77" s="764"/>
      <c r="AO77" s="764"/>
      <c r="AP77" s="764"/>
      <c r="AQ77" s="764"/>
      <c r="AR77" s="764"/>
      <c r="AS77" s="764"/>
      <c r="AT77" s="764"/>
      <c r="AU77" s="764"/>
      <c r="AV77" s="764"/>
      <c r="AW77" s="764"/>
      <c r="AX77" s="764"/>
      <c r="AY77" s="764"/>
      <c r="AZ77" s="764"/>
      <c r="BA77" s="764"/>
      <c r="BB77" s="764"/>
      <c r="BC77" s="764"/>
      <c r="BD77" s="764"/>
      <c r="BE77" s="764"/>
      <c r="BF77" s="765"/>
      <c r="BG77" s="765"/>
    </row>
    <row r="78" spans="1:59" ht="33.75" customHeight="1">
      <c r="A78" s="637"/>
      <c r="B78" s="752"/>
      <c r="C78" s="637"/>
      <c r="D78" s="752"/>
      <c r="E78" s="2143"/>
      <c r="F78" s="2143"/>
      <c r="G78" s="637"/>
      <c r="H78" s="637"/>
      <c r="I78" s="637"/>
      <c r="J78" s="637"/>
      <c r="K78" s="637"/>
      <c r="L78" s="637"/>
      <c r="M78" s="637"/>
      <c r="N78" s="637"/>
      <c r="O78" s="637"/>
      <c r="P78" s="637"/>
      <c r="Q78" s="637"/>
      <c r="R78" s="2146">
        <v>968286232</v>
      </c>
      <c r="S78" s="2146"/>
      <c r="T78" s="2146"/>
      <c r="U78" s="778">
        <f>R78+S78+T78</f>
        <v>968286232</v>
      </c>
      <c r="V78" s="2146"/>
      <c r="W78" s="2146"/>
      <c r="X78" s="2146"/>
      <c r="Y78" s="778">
        <f t="shared" si="0"/>
        <v>0</v>
      </c>
      <c r="Z78" s="2146"/>
      <c r="AA78" s="2146"/>
      <c r="AB78" s="2146"/>
      <c r="AC78" s="778">
        <f t="shared" si="2"/>
        <v>0</v>
      </c>
      <c r="AD78" s="2146"/>
      <c r="AE78" s="2146"/>
      <c r="AF78" s="2146"/>
      <c r="AG78" s="778">
        <f t="shared" si="9"/>
        <v>0</v>
      </c>
      <c r="AH78" s="2146"/>
      <c r="AI78" s="2146"/>
      <c r="AJ78" s="2146">
        <v>352927</v>
      </c>
      <c r="AK78" s="778">
        <f>+AH78+AI78+AJ78</f>
        <v>352927</v>
      </c>
      <c r="AL78" s="764"/>
      <c r="AM78" s="764"/>
      <c r="AN78" s="764"/>
      <c r="AO78" s="764"/>
      <c r="AP78" s="764"/>
      <c r="AQ78" s="764"/>
      <c r="AR78" s="764"/>
      <c r="AS78" s="764"/>
      <c r="AT78" s="764"/>
      <c r="AU78" s="764"/>
      <c r="AV78" s="764"/>
      <c r="AW78" s="764"/>
      <c r="AX78" s="764"/>
      <c r="AY78" s="764"/>
      <c r="AZ78" s="764"/>
      <c r="BA78" s="764"/>
      <c r="BB78" s="764"/>
      <c r="BC78" s="764"/>
      <c r="BD78" s="764"/>
      <c r="BE78" s="764"/>
      <c r="BF78" s="765"/>
      <c r="BG78" s="765"/>
    </row>
    <row r="79" spans="1:59" ht="33.75" customHeight="1">
      <c r="A79" s="637"/>
      <c r="B79" s="752"/>
      <c r="C79" s="637"/>
      <c r="D79" s="752"/>
      <c r="E79" s="2143"/>
      <c r="F79" s="2143"/>
      <c r="G79" s="637"/>
      <c r="H79" s="637"/>
      <c r="I79" s="637"/>
      <c r="J79" s="637"/>
      <c r="K79" s="637"/>
      <c r="L79" s="637"/>
      <c r="M79" s="637"/>
      <c r="N79" s="637"/>
      <c r="O79" s="637"/>
      <c r="P79" s="637"/>
      <c r="Q79" s="637"/>
      <c r="R79" s="2146">
        <v>592755345</v>
      </c>
      <c r="S79" s="2146"/>
      <c r="T79" s="2146"/>
      <c r="U79" s="778">
        <f>R79+S79+T79</f>
        <v>592755345</v>
      </c>
      <c r="V79" s="2146"/>
      <c r="W79" s="2146"/>
      <c r="X79" s="2146"/>
      <c r="Y79" s="778">
        <f t="shared" si="0"/>
        <v>0</v>
      </c>
      <c r="Z79" s="2146"/>
      <c r="AA79" s="2146"/>
      <c r="AB79" s="2146"/>
      <c r="AC79" s="778">
        <f t="shared" si="2"/>
        <v>0</v>
      </c>
      <c r="AD79" s="2146"/>
      <c r="AE79" s="2146"/>
      <c r="AF79" s="2146"/>
      <c r="AG79" s="778">
        <f t="shared" si="9"/>
        <v>0</v>
      </c>
      <c r="AH79" s="2146"/>
      <c r="AI79" s="2146"/>
      <c r="AJ79" s="2146">
        <v>1191305</v>
      </c>
      <c r="AK79" s="778">
        <f>+AH79+AI79+AJ79</f>
        <v>1191305</v>
      </c>
      <c r="AL79" s="764"/>
      <c r="AM79" s="764"/>
      <c r="AN79" s="764"/>
      <c r="AO79" s="764"/>
      <c r="AP79" s="764"/>
      <c r="AQ79" s="764"/>
      <c r="AR79" s="764"/>
      <c r="AS79" s="764"/>
      <c r="AT79" s="764"/>
      <c r="AU79" s="764"/>
      <c r="AV79" s="764"/>
      <c r="AW79" s="764"/>
      <c r="AX79" s="764"/>
      <c r="AY79" s="764"/>
      <c r="AZ79" s="764"/>
      <c r="BA79" s="764"/>
      <c r="BB79" s="764"/>
      <c r="BC79" s="764"/>
      <c r="BD79" s="764"/>
      <c r="BE79" s="764"/>
      <c r="BF79" s="765"/>
      <c r="BG79" s="765"/>
    </row>
    <row r="80" spans="1:59" ht="33.75" customHeight="1">
      <c r="A80" s="637"/>
      <c r="B80" s="752"/>
      <c r="C80" s="637"/>
      <c r="D80" s="752"/>
      <c r="E80" s="2143"/>
      <c r="F80" s="2143"/>
      <c r="G80" s="637"/>
      <c r="H80" s="637"/>
      <c r="I80" s="637"/>
      <c r="J80" s="637"/>
      <c r="K80" s="637"/>
      <c r="L80" s="637"/>
      <c r="M80" s="637"/>
      <c r="N80" s="637"/>
      <c r="O80" s="637"/>
      <c r="P80" s="637"/>
      <c r="Q80" s="637"/>
      <c r="R80" s="2146"/>
      <c r="S80" s="2146"/>
      <c r="T80" s="2146">
        <v>68247342</v>
      </c>
      <c r="U80" s="778">
        <f>R80+S80+T80</f>
        <v>68247342</v>
      </c>
      <c r="V80" s="2146"/>
      <c r="W80" s="2146"/>
      <c r="X80" s="2146"/>
      <c r="Y80" s="778">
        <f t="shared" si="0"/>
        <v>0</v>
      </c>
      <c r="Z80" s="2146"/>
      <c r="AA80" s="2146"/>
      <c r="AB80" s="2146"/>
      <c r="AC80" s="778">
        <f t="shared" si="2"/>
        <v>0</v>
      </c>
      <c r="AD80" s="2146"/>
      <c r="AE80" s="2146"/>
      <c r="AF80" s="2146">
        <v>11226460</v>
      </c>
      <c r="AG80" s="778">
        <f t="shared" si="9"/>
        <v>11226460</v>
      </c>
      <c r="AH80" s="2146"/>
      <c r="AI80" s="2146"/>
      <c r="AJ80" s="2146">
        <v>44538015</v>
      </c>
      <c r="AK80" s="778">
        <f>+AH80+AI80+AJ80</f>
        <v>44538015</v>
      </c>
      <c r="AL80" s="764"/>
      <c r="AM80" s="764"/>
      <c r="AN80" s="764"/>
      <c r="AO80" s="764"/>
      <c r="AP80" s="764"/>
      <c r="AQ80" s="764"/>
      <c r="AR80" s="764"/>
      <c r="AS80" s="764"/>
      <c r="AT80" s="764"/>
      <c r="AU80" s="764"/>
      <c r="AV80" s="764"/>
      <c r="AW80" s="764"/>
      <c r="AX80" s="764"/>
      <c r="AY80" s="764"/>
      <c r="AZ80" s="764"/>
      <c r="BA80" s="764"/>
      <c r="BB80" s="764"/>
      <c r="BC80" s="764"/>
      <c r="BD80" s="764"/>
      <c r="BE80" s="764"/>
      <c r="BF80" s="765"/>
      <c r="BG80" s="765"/>
    </row>
    <row r="81" spans="1:59" ht="33.75" customHeight="1">
      <c r="A81" s="637"/>
      <c r="B81" s="752"/>
      <c r="C81" s="637"/>
      <c r="D81" s="752"/>
      <c r="E81" s="2143"/>
      <c r="F81" s="2143"/>
      <c r="G81" s="637"/>
      <c r="H81" s="637"/>
      <c r="I81" s="637"/>
      <c r="J81" s="637"/>
      <c r="K81" s="637"/>
      <c r="L81" s="637"/>
      <c r="M81" s="637"/>
      <c r="N81" s="637"/>
      <c r="O81" s="637"/>
      <c r="P81" s="637"/>
      <c r="Q81" s="637"/>
      <c r="R81" s="2146"/>
      <c r="S81" s="2146"/>
      <c r="T81" s="2146"/>
      <c r="U81" s="778"/>
      <c r="V81" s="2146"/>
      <c r="W81" s="2146">
        <f>87288309+38524648</f>
        <v>125812957</v>
      </c>
      <c r="X81" s="2146"/>
      <c r="Y81" s="778">
        <f t="shared" si="0"/>
        <v>125812957</v>
      </c>
      <c r="Z81" s="2146"/>
      <c r="AA81" s="2146"/>
      <c r="AB81" s="2146"/>
      <c r="AC81" s="778">
        <f t="shared" si="2"/>
        <v>0</v>
      </c>
      <c r="AD81" s="2146"/>
      <c r="AE81" s="2146"/>
      <c r="AF81" s="2146"/>
      <c r="AG81" s="778">
        <f t="shared" si="9"/>
        <v>0</v>
      </c>
      <c r="AH81" s="2146"/>
      <c r="AI81" s="2146"/>
      <c r="AJ81" s="2146"/>
      <c r="AK81" s="778"/>
      <c r="AL81" s="764"/>
      <c r="AM81" s="764"/>
      <c r="AN81" s="764"/>
      <c r="AO81" s="764"/>
      <c r="AP81" s="764"/>
      <c r="AQ81" s="764"/>
      <c r="AR81" s="764"/>
      <c r="AS81" s="764"/>
      <c r="AT81" s="764"/>
      <c r="AU81" s="764"/>
      <c r="AV81" s="764"/>
      <c r="AW81" s="764"/>
      <c r="AX81" s="764"/>
      <c r="AY81" s="764"/>
      <c r="AZ81" s="764"/>
      <c r="BA81" s="764"/>
      <c r="BB81" s="764"/>
      <c r="BC81" s="764"/>
      <c r="BD81" s="764"/>
      <c r="BE81" s="764"/>
      <c r="BF81" s="765"/>
      <c r="BG81" s="765"/>
    </row>
    <row r="82" spans="1:59" ht="33.75" customHeight="1">
      <c r="A82" s="637"/>
      <c r="B82" s="752"/>
      <c r="C82" s="637"/>
      <c r="D82" s="752"/>
      <c r="E82" s="2143"/>
      <c r="F82" s="2143"/>
      <c r="G82" s="637"/>
      <c r="H82" s="637"/>
      <c r="I82" s="637"/>
      <c r="J82" s="637"/>
      <c r="K82" s="637"/>
      <c r="L82" s="637"/>
      <c r="M82" s="637"/>
      <c r="N82" s="637"/>
      <c r="O82" s="637"/>
      <c r="P82" s="637"/>
      <c r="Q82" s="637"/>
      <c r="R82" s="2146"/>
      <c r="S82" s="2146"/>
      <c r="T82" s="2146"/>
      <c r="U82" s="778">
        <f t="shared" ref="U82:U94" si="10">R82+S82+T82</f>
        <v>0</v>
      </c>
      <c r="V82" s="2146"/>
      <c r="W82" s="2146"/>
      <c r="X82" s="2146"/>
      <c r="Y82" s="778">
        <f t="shared" si="0"/>
        <v>0</v>
      </c>
      <c r="Z82" s="2146"/>
      <c r="AA82" s="2146"/>
      <c r="AB82" s="2146"/>
      <c r="AC82" s="778">
        <f t="shared" si="2"/>
        <v>0</v>
      </c>
      <c r="AD82" s="2146"/>
      <c r="AE82" s="2146"/>
      <c r="AF82" s="2146"/>
      <c r="AG82" s="778">
        <f t="shared" si="9"/>
        <v>0</v>
      </c>
      <c r="AH82" s="2146"/>
      <c r="AI82" s="2146"/>
      <c r="AJ82" s="2146"/>
      <c r="AK82" s="778"/>
      <c r="AL82" s="764"/>
      <c r="AM82" s="764"/>
      <c r="AN82" s="764"/>
      <c r="AO82" s="764"/>
      <c r="AP82" s="764"/>
      <c r="AQ82" s="764"/>
      <c r="AR82" s="764"/>
      <c r="AS82" s="764"/>
      <c r="AT82" s="764"/>
      <c r="AU82" s="764"/>
      <c r="AV82" s="764"/>
      <c r="AW82" s="764"/>
      <c r="AX82" s="764"/>
      <c r="AY82" s="764"/>
      <c r="AZ82" s="764"/>
      <c r="BA82" s="764"/>
      <c r="BB82" s="764"/>
      <c r="BC82" s="764"/>
      <c r="BD82" s="764"/>
      <c r="BE82" s="764"/>
      <c r="BF82" s="765"/>
      <c r="BG82" s="765"/>
    </row>
    <row r="83" spans="1:59" ht="30" customHeight="1">
      <c r="A83" s="762"/>
      <c r="B83" s="637"/>
      <c r="C83" s="637"/>
      <c r="D83" s="637"/>
      <c r="E83" s="763"/>
      <c r="F83" s="763"/>
      <c r="G83" s="637"/>
      <c r="H83" s="637"/>
      <c r="I83" s="637"/>
      <c r="J83" s="637"/>
      <c r="K83" s="637"/>
      <c r="L83" s="637"/>
      <c r="M83" s="637"/>
      <c r="N83" s="637"/>
      <c r="O83" s="637"/>
      <c r="P83" s="637"/>
      <c r="Q83" s="637"/>
      <c r="R83" s="2142"/>
      <c r="S83" s="2142"/>
      <c r="T83" s="2142"/>
      <c r="U83" s="778">
        <f t="shared" si="10"/>
        <v>0</v>
      </c>
      <c r="V83" s="2142"/>
      <c r="W83" s="2142"/>
      <c r="X83" s="2142"/>
      <c r="Y83" s="778">
        <f t="shared" si="0"/>
        <v>0</v>
      </c>
      <c r="Z83" s="2142"/>
      <c r="AA83" s="2142"/>
      <c r="AB83" s="2142"/>
      <c r="AC83" s="778">
        <f t="shared" si="2"/>
        <v>0</v>
      </c>
      <c r="AD83" s="2142"/>
      <c r="AE83" s="2142"/>
      <c r="AF83" s="2142"/>
      <c r="AG83" s="778">
        <f t="shared" si="9"/>
        <v>0</v>
      </c>
      <c r="AH83" s="2142"/>
      <c r="AI83" s="2142"/>
      <c r="AJ83" s="2142"/>
      <c r="AK83" s="778"/>
      <c r="AL83" s="699"/>
      <c r="AM83" s="699"/>
      <c r="AN83" s="699"/>
      <c r="AO83" s="699"/>
      <c r="AP83" s="699"/>
      <c r="AQ83" s="699"/>
      <c r="AR83" s="699"/>
      <c r="AS83" s="699"/>
      <c r="AT83" s="699"/>
      <c r="AU83" s="699"/>
      <c r="AV83" s="699"/>
      <c r="AW83" s="699"/>
      <c r="AX83" s="699"/>
      <c r="AY83" s="699"/>
      <c r="AZ83" s="699"/>
      <c r="BA83" s="699"/>
      <c r="BB83" s="699"/>
      <c r="BC83" s="699"/>
      <c r="BD83" s="699"/>
      <c r="BE83" s="699"/>
      <c r="BF83" s="637"/>
      <c r="BG83" s="637"/>
    </row>
    <row r="84" spans="1:59" ht="30" customHeight="1">
      <c r="A84" s="777"/>
      <c r="B84" s="637"/>
      <c r="C84" s="637"/>
      <c r="D84" s="637"/>
      <c r="E84" s="763"/>
      <c r="F84" s="2143"/>
      <c r="G84" s="637"/>
      <c r="H84" s="637"/>
      <c r="I84" s="637"/>
      <c r="J84" s="637"/>
      <c r="K84" s="637"/>
      <c r="L84" s="637"/>
      <c r="M84" s="637"/>
      <c r="N84" s="637"/>
      <c r="O84" s="637"/>
      <c r="P84" s="637"/>
      <c r="Q84" s="637"/>
      <c r="R84" s="2146">
        <v>570000</v>
      </c>
      <c r="S84" s="2146"/>
      <c r="T84" s="2146"/>
      <c r="U84" s="778">
        <f t="shared" si="10"/>
        <v>570000</v>
      </c>
      <c r="V84" s="2146"/>
      <c r="W84" s="2146"/>
      <c r="X84" s="2146"/>
      <c r="Y84" s="778">
        <f t="shared" si="0"/>
        <v>0</v>
      </c>
      <c r="Z84" s="2146"/>
      <c r="AA84" s="2146"/>
      <c r="AB84" s="2146"/>
      <c r="AC84" s="778">
        <f t="shared" si="2"/>
        <v>0</v>
      </c>
      <c r="AD84" s="2146"/>
      <c r="AE84" s="2146"/>
      <c r="AF84" s="2146"/>
      <c r="AG84" s="778">
        <f t="shared" si="9"/>
        <v>0</v>
      </c>
      <c r="AH84" s="2146"/>
      <c r="AI84" s="2146"/>
      <c r="AJ84" s="2146"/>
      <c r="AK84" s="778"/>
      <c r="AL84" s="764"/>
      <c r="AM84" s="764"/>
      <c r="AN84" s="764"/>
      <c r="AO84" s="764"/>
      <c r="AP84" s="764"/>
      <c r="AQ84" s="764"/>
      <c r="AR84" s="764"/>
      <c r="AS84" s="764"/>
      <c r="AT84" s="764"/>
      <c r="AU84" s="764"/>
      <c r="AV84" s="764"/>
      <c r="AW84" s="764"/>
      <c r="AX84" s="764"/>
      <c r="AY84" s="764"/>
      <c r="AZ84" s="764"/>
      <c r="BA84" s="764"/>
      <c r="BB84" s="764"/>
      <c r="BC84" s="764"/>
      <c r="BD84" s="764"/>
      <c r="BE84" s="764"/>
      <c r="BF84" s="765"/>
      <c r="BG84" s="765"/>
    </row>
    <row r="85" spans="1:59" ht="30" customHeight="1">
      <c r="A85" s="762"/>
      <c r="B85" s="637"/>
      <c r="C85" s="637"/>
      <c r="D85" s="637"/>
      <c r="E85" s="763"/>
      <c r="F85" s="763"/>
      <c r="G85" s="637"/>
      <c r="H85" s="637"/>
      <c r="I85" s="637"/>
      <c r="J85" s="637"/>
      <c r="K85" s="637"/>
      <c r="L85" s="637"/>
      <c r="M85" s="637"/>
      <c r="N85" s="637"/>
      <c r="O85" s="637"/>
      <c r="P85" s="637"/>
      <c r="Q85" s="637"/>
      <c r="R85" s="2142"/>
      <c r="S85" s="2142"/>
      <c r="T85" s="2142"/>
      <c r="U85" s="778">
        <f t="shared" si="10"/>
        <v>0</v>
      </c>
      <c r="V85" s="2142"/>
      <c r="W85" s="2142"/>
      <c r="X85" s="2142"/>
      <c r="Y85" s="778">
        <f t="shared" si="0"/>
        <v>0</v>
      </c>
      <c r="Z85" s="2142"/>
      <c r="AA85" s="2142"/>
      <c r="AB85" s="2142"/>
      <c r="AC85" s="778">
        <f t="shared" si="2"/>
        <v>0</v>
      </c>
      <c r="AD85" s="2142"/>
      <c r="AE85" s="2142"/>
      <c r="AF85" s="2142"/>
      <c r="AG85" s="778">
        <f t="shared" si="9"/>
        <v>0</v>
      </c>
      <c r="AH85" s="2142"/>
      <c r="AI85" s="2142"/>
      <c r="AJ85" s="2142"/>
      <c r="AK85" s="778"/>
      <c r="AL85" s="699"/>
      <c r="AM85" s="699"/>
      <c r="AN85" s="699"/>
      <c r="AO85" s="699"/>
      <c r="AP85" s="699"/>
      <c r="AQ85" s="699"/>
      <c r="AR85" s="699"/>
      <c r="AS85" s="699"/>
      <c r="AT85" s="699"/>
      <c r="AU85" s="699"/>
      <c r="AV85" s="699"/>
      <c r="AW85" s="699"/>
      <c r="AX85" s="699"/>
      <c r="AY85" s="699"/>
      <c r="AZ85" s="699"/>
      <c r="BA85" s="699"/>
      <c r="BB85" s="699"/>
      <c r="BC85" s="699"/>
      <c r="BD85" s="699"/>
      <c r="BE85" s="699"/>
      <c r="BF85" s="637"/>
      <c r="BG85" s="637"/>
    </row>
    <row r="86" spans="1:59" ht="30" customHeight="1">
      <c r="A86" s="777"/>
      <c r="B86" s="637"/>
      <c r="C86" s="637"/>
      <c r="D86" s="752"/>
      <c r="E86" s="763"/>
      <c r="F86" s="2143"/>
      <c r="G86" s="637"/>
      <c r="H86" s="637"/>
      <c r="I86" s="637"/>
      <c r="J86" s="637"/>
      <c r="K86" s="637"/>
      <c r="L86" s="637"/>
      <c r="M86" s="637"/>
      <c r="N86" s="637"/>
      <c r="O86" s="637"/>
      <c r="P86" s="637"/>
      <c r="Q86" s="637"/>
      <c r="R86" s="2146">
        <v>374576</v>
      </c>
      <c r="S86" s="2146"/>
      <c r="T86" s="2146"/>
      <c r="U86" s="778">
        <f t="shared" si="10"/>
        <v>374576</v>
      </c>
      <c r="V86" s="2146"/>
      <c r="W86" s="2146"/>
      <c r="X86" s="2146"/>
      <c r="Y86" s="778">
        <f t="shared" si="0"/>
        <v>0</v>
      </c>
      <c r="Z86" s="2146"/>
      <c r="AA86" s="2146"/>
      <c r="AB86" s="2146"/>
      <c r="AC86" s="778">
        <f t="shared" si="2"/>
        <v>0</v>
      </c>
      <c r="AD86" s="2146"/>
      <c r="AE86" s="2146"/>
      <c r="AF86" s="2146"/>
      <c r="AG86" s="778">
        <f t="shared" si="9"/>
        <v>0</v>
      </c>
      <c r="AH86" s="2146">
        <v>2555085</v>
      </c>
      <c r="AI86" s="2146"/>
      <c r="AJ86" s="2146"/>
      <c r="AK86" s="778">
        <f>+AH86+AI86+AJ86</f>
        <v>2555085</v>
      </c>
      <c r="AL86" s="764"/>
      <c r="AM86" s="764"/>
      <c r="AN86" s="764"/>
      <c r="AO86" s="764"/>
      <c r="AP86" s="764"/>
      <c r="AQ86" s="764"/>
      <c r="AR86" s="764"/>
      <c r="AS86" s="764"/>
      <c r="AT86" s="764"/>
      <c r="AU86" s="764"/>
      <c r="AV86" s="764"/>
      <c r="AW86" s="764"/>
      <c r="AX86" s="764"/>
      <c r="AY86" s="764"/>
      <c r="AZ86" s="764"/>
      <c r="BA86" s="764"/>
      <c r="BB86" s="764"/>
      <c r="BC86" s="764"/>
      <c r="BD86" s="764"/>
      <c r="BE86" s="764"/>
      <c r="BF86" s="765"/>
      <c r="BG86" s="765"/>
    </row>
    <row r="87" spans="1:59" ht="30" customHeight="1">
      <c r="A87" s="777"/>
      <c r="B87" s="637"/>
      <c r="C87" s="637"/>
      <c r="D87" s="752"/>
      <c r="E87" s="763"/>
      <c r="F87" s="2143"/>
      <c r="G87" s="637"/>
      <c r="H87" s="637"/>
      <c r="I87" s="637"/>
      <c r="J87" s="637"/>
      <c r="K87" s="637"/>
      <c r="L87" s="637"/>
      <c r="M87" s="637"/>
      <c r="N87" s="637"/>
      <c r="O87" s="637"/>
      <c r="P87" s="637"/>
      <c r="Q87" s="637"/>
      <c r="R87" s="2146">
        <v>105000</v>
      </c>
      <c r="S87" s="2146"/>
      <c r="T87" s="2146"/>
      <c r="U87" s="778">
        <f t="shared" si="10"/>
        <v>105000</v>
      </c>
      <c r="V87" s="2146"/>
      <c r="W87" s="2146"/>
      <c r="X87" s="2146"/>
      <c r="Y87" s="778">
        <f t="shared" ref="Y87:Y114" si="11">V87+W87+X87</f>
        <v>0</v>
      </c>
      <c r="Z87" s="2146"/>
      <c r="AA87" s="2146"/>
      <c r="AB87" s="2146"/>
      <c r="AC87" s="778">
        <f t="shared" si="2"/>
        <v>0</v>
      </c>
      <c r="AD87" s="2146"/>
      <c r="AE87" s="2146"/>
      <c r="AF87" s="2146"/>
      <c r="AG87" s="778">
        <f t="shared" si="9"/>
        <v>0</v>
      </c>
      <c r="AH87" s="2146"/>
      <c r="AI87" s="2146"/>
      <c r="AJ87" s="2146"/>
      <c r="AK87" s="778"/>
      <c r="AL87" s="764"/>
      <c r="AM87" s="764"/>
      <c r="AN87" s="764"/>
      <c r="AO87" s="764"/>
      <c r="AP87" s="764"/>
      <c r="AQ87" s="764"/>
      <c r="AR87" s="764"/>
      <c r="AS87" s="764"/>
      <c r="AT87" s="764"/>
      <c r="AU87" s="764"/>
      <c r="AV87" s="764"/>
      <c r="AW87" s="764"/>
      <c r="AX87" s="764"/>
      <c r="AY87" s="764"/>
      <c r="AZ87" s="764"/>
      <c r="BA87" s="764"/>
      <c r="BB87" s="764"/>
      <c r="BC87" s="764"/>
      <c r="BD87" s="764"/>
      <c r="BE87" s="764"/>
      <c r="BF87" s="765"/>
      <c r="BG87" s="765"/>
    </row>
    <row r="88" spans="1:59" ht="30" customHeight="1">
      <c r="A88" s="777"/>
      <c r="B88" s="637"/>
      <c r="C88" s="637"/>
      <c r="D88" s="752"/>
      <c r="E88" s="763"/>
      <c r="F88" s="2143"/>
      <c r="G88" s="637"/>
      <c r="H88" s="637"/>
      <c r="I88" s="637"/>
      <c r="J88" s="637"/>
      <c r="K88" s="637"/>
      <c r="L88" s="637"/>
      <c r="M88" s="637"/>
      <c r="N88" s="637"/>
      <c r="O88" s="637"/>
      <c r="P88" s="637"/>
      <c r="Q88" s="637"/>
      <c r="R88" s="2146"/>
      <c r="S88" s="2146">
        <v>3474800</v>
      </c>
      <c r="T88" s="2146"/>
      <c r="U88" s="778">
        <f t="shared" si="10"/>
        <v>3474800</v>
      </c>
      <c r="V88" s="2146"/>
      <c r="W88" s="2146"/>
      <c r="X88" s="2146"/>
      <c r="Y88" s="778">
        <f t="shared" si="11"/>
        <v>0</v>
      </c>
      <c r="Z88" s="2146"/>
      <c r="AA88" s="2146"/>
      <c r="AB88" s="2146"/>
      <c r="AC88" s="778">
        <f t="shared" ref="AC88:AC113" si="12">Z88+AA88+AB88</f>
        <v>0</v>
      </c>
      <c r="AD88" s="2146"/>
      <c r="AE88" s="2146"/>
      <c r="AF88" s="2146"/>
      <c r="AG88" s="778">
        <f t="shared" si="9"/>
        <v>0</v>
      </c>
      <c r="AH88" s="2146"/>
      <c r="AI88" s="2146"/>
      <c r="AJ88" s="2146"/>
      <c r="AK88" s="778"/>
      <c r="AL88" s="764"/>
      <c r="AM88" s="764"/>
      <c r="AN88" s="764"/>
      <c r="AO88" s="764"/>
      <c r="AP88" s="764"/>
      <c r="AQ88" s="764"/>
      <c r="AR88" s="764"/>
      <c r="AS88" s="764"/>
      <c r="AT88" s="764"/>
      <c r="AU88" s="764"/>
      <c r="AV88" s="764"/>
      <c r="AW88" s="764"/>
      <c r="AX88" s="764"/>
      <c r="AY88" s="764"/>
      <c r="AZ88" s="764"/>
      <c r="BA88" s="764"/>
      <c r="BB88" s="764"/>
      <c r="BC88" s="764"/>
      <c r="BD88" s="764"/>
      <c r="BE88" s="764"/>
      <c r="BF88" s="765"/>
      <c r="BG88" s="765"/>
    </row>
    <row r="89" spans="1:59" ht="30" customHeight="1">
      <c r="A89" s="777"/>
      <c r="B89" s="637"/>
      <c r="C89" s="637"/>
      <c r="D89" s="752"/>
      <c r="E89" s="763"/>
      <c r="F89" s="2143"/>
      <c r="G89" s="637"/>
      <c r="H89" s="637"/>
      <c r="I89" s="637"/>
      <c r="J89" s="637"/>
      <c r="K89" s="637"/>
      <c r="L89" s="637"/>
      <c r="M89" s="637"/>
      <c r="N89" s="637"/>
      <c r="O89" s="637"/>
      <c r="P89" s="637"/>
      <c r="Q89" s="637"/>
      <c r="R89" s="2146">
        <v>6400000</v>
      </c>
      <c r="S89" s="2146"/>
      <c r="T89" s="2146"/>
      <c r="U89" s="778">
        <f t="shared" si="10"/>
        <v>6400000</v>
      </c>
      <c r="V89" s="2146"/>
      <c r="W89" s="2146">
        <v>866750</v>
      </c>
      <c r="X89" s="2146"/>
      <c r="Y89" s="778">
        <f t="shared" si="11"/>
        <v>866750</v>
      </c>
      <c r="Z89" s="2146">
        <v>5450000</v>
      </c>
      <c r="AA89" s="2146"/>
      <c r="AB89" s="2146"/>
      <c r="AC89" s="778">
        <f t="shared" si="12"/>
        <v>5450000</v>
      </c>
      <c r="AD89" s="2146"/>
      <c r="AE89" s="2146"/>
      <c r="AF89" s="2146"/>
      <c r="AG89" s="778">
        <f t="shared" si="9"/>
        <v>0</v>
      </c>
      <c r="AH89" s="2146"/>
      <c r="AI89" s="2146"/>
      <c r="AJ89" s="2146"/>
      <c r="AK89" s="778"/>
      <c r="AL89" s="764"/>
      <c r="AM89" s="764"/>
      <c r="AN89" s="764"/>
      <c r="AO89" s="764"/>
      <c r="AP89" s="764"/>
      <c r="AQ89" s="764"/>
      <c r="AR89" s="764"/>
      <c r="AS89" s="764"/>
      <c r="AT89" s="764"/>
      <c r="AU89" s="764"/>
      <c r="AV89" s="764"/>
      <c r="AW89" s="764"/>
      <c r="AX89" s="764"/>
      <c r="AY89" s="764"/>
      <c r="AZ89" s="764"/>
      <c r="BA89" s="764"/>
      <c r="BB89" s="764"/>
      <c r="BC89" s="764"/>
      <c r="BD89" s="764"/>
      <c r="BE89" s="764"/>
      <c r="BF89" s="765"/>
      <c r="BG89" s="765"/>
    </row>
    <row r="90" spans="1:59" ht="30" customHeight="1">
      <c r="A90" s="777"/>
      <c r="B90" s="637"/>
      <c r="C90" s="637"/>
      <c r="D90" s="752"/>
      <c r="E90" s="763"/>
      <c r="F90" s="2143"/>
      <c r="G90" s="637"/>
      <c r="H90" s="637"/>
      <c r="I90" s="637"/>
      <c r="J90" s="637"/>
      <c r="K90" s="637"/>
      <c r="L90" s="637"/>
      <c r="M90" s="637"/>
      <c r="N90" s="637"/>
      <c r="O90" s="637"/>
      <c r="P90" s="637"/>
      <c r="Q90" s="637"/>
      <c r="R90" s="2146">
        <v>630000</v>
      </c>
      <c r="S90" s="2146"/>
      <c r="T90" s="2146"/>
      <c r="U90" s="778">
        <f t="shared" si="10"/>
        <v>630000</v>
      </c>
      <c r="V90" s="2146"/>
      <c r="W90" s="2146"/>
      <c r="X90" s="2146"/>
      <c r="Y90" s="778">
        <f t="shared" si="11"/>
        <v>0</v>
      </c>
      <c r="Z90" s="2146"/>
      <c r="AA90" s="2146"/>
      <c r="AB90" s="2146"/>
      <c r="AC90" s="778">
        <f t="shared" si="12"/>
        <v>0</v>
      </c>
      <c r="AD90" s="2146">
        <v>545000</v>
      </c>
      <c r="AE90" s="2146"/>
      <c r="AF90" s="2146"/>
      <c r="AG90" s="778">
        <f t="shared" si="9"/>
        <v>545000</v>
      </c>
      <c r="AH90" s="2146"/>
      <c r="AI90" s="2146"/>
      <c r="AJ90" s="2146"/>
      <c r="AK90" s="778"/>
      <c r="AL90" s="764"/>
      <c r="AM90" s="764"/>
      <c r="AN90" s="764"/>
      <c r="AO90" s="764"/>
      <c r="AP90" s="764"/>
      <c r="AQ90" s="764"/>
      <c r="AR90" s="764"/>
      <c r="AS90" s="764"/>
      <c r="AT90" s="764"/>
      <c r="AU90" s="764"/>
      <c r="AV90" s="764"/>
      <c r="AW90" s="764"/>
      <c r="AX90" s="764"/>
      <c r="AY90" s="764"/>
      <c r="AZ90" s="764"/>
      <c r="BA90" s="764"/>
      <c r="BB90" s="764"/>
      <c r="BC90" s="764"/>
      <c r="BD90" s="764"/>
      <c r="BE90" s="764"/>
      <c r="BF90" s="765"/>
      <c r="BG90" s="765"/>
    </row>
    <row r="91" spans="1:59" ht="30" customHeight="1">
      <c r="A91" s="777"/>
      <c r="B91" s="637"/>
      <c r="C91" s="637"/>
      <c r="D91" s="752"/>
      <c r="E91" s="763"/>
      <c r="F91" s="2143"/>
      <c r="G91" s="637"/>
      <c r="H91" s="637"/>
      <c r="I91" s="637"/>
      <c r="J91" s="637"/>
      <c r="K91" s="637"/>
      <c r="L91" s="637"/>
      <c r="M91" s="637"/>
      <c r="N91" s="637"/>
      <c r="O91" s="637"/>
      <c r="P91" s="637"/>
      <c r="Q91" s="637"/>
      <c r="R91" s="2146"/>
      <c r="S91" s="2146">
        <v>801734</v>
      </c>
      <c r="T91" s="2146"/>
      <c r="U91" s="778">
        <f t="shared" si="10"/>
        <v>801734</v>
      </c>
      <c r="V91" s="2146"/>
      <c r="W91" s="2146"/>
      <c r="X91" s="2146"/>
      <c r="Y91" s="778">
        <f t="shared" si="11"/>
        <v>0</v>
      </c>
      <c r="Z91" s="2146"/>
      <c r="AA91" s="2146"/>
      <c r="AB91" s="2146"/>
      <c r="AC91" s="778">
        <f t="shared" si="12"/>
        <v>0</v>
      </c>
      <c r="AD91" s="2146"/>
      <c r="AE91" s="2146"/>
      <c r="AF91" s="2146"/>
      <c r="AG91" s="778">
        <f t="shared" si="9"/>
        <v>0</v>
      </c>
      <c r="AH91" s="2146"/>
      <c r="AI91" s="2146"/>
      <c r="AJ91" s="2146"/>
      <c r="AK91" s="778"/>
      <c r="AL91" s="764"/>
      <c r="AM91" s="764"/>
      <c r="AN91" s="764"/>
      <c r="AO91" s="764"/>
      <c r="AP91" s="764"/>
      <c r="AQ91" s="764"/>
      <c r="AR91" s="764"/>
      <c r="AS91" s="764"/>
      <c r="AT91" s="764"/>
      <c r="AU91" s="764"/>
      <c r="AV91" s="764"/>
      <c r="AW91" s="764"/>
      <c r="AX91" s="764"/>
      <c r="AY91" s="764"/>
      <c r="AZ91" s="764"/>
      <c r="BA91" s="764"/>
      <c r="BB91" s="764"/>
      <c r="BC91" s="764"/>
      <c r="BD91" s="764"/>
      <c r="BE91" s="764"/>
      <c r="BF91" s="765"/>
      <c r="BG91" s="765"/>
    </row>
    <row r="92" spans="1:59" ht="30" customHeight="1">
      <c r="A92" s="777"/>
      <c r="B92" s="637"/>
      <c r="C92" s="637"/>
      <c r="D92" s="752"/>
      <c r="E92" s="763"/>
      <c r="F92" s="2143"/>
      <c r="G92" s="637"/>
      <c r="H92" s="637"/>
      <c r="I92" s="637"/>
      <c r="J92" s="637"/>
      <c r="K92" s="637"/>
      <c r="L92" s="637"/>
      <c r="M92" s="637"/>
      <c r="N92" s="637"/>
      <c r="O92" s="637"/>
      <c r="P92" s="637"/>
      <c r="Q92" s="637"/>
      <c r="R92" s="2146">
        <v>407712</v>
      </c>
      <c r="S92" s="2146"/>
      <c r="T92" s="2146"/>
      <c r="U92" s="778">
        <f t="shared" si="10"/>
        <v>407712</v>
      </c>
      <c r="V92" s="2146">
        <v>6244192</v>
      </c>
      <c r="W92" s="2146"/>
      <c r="X92" s="2146"/>
      <c r="Y92" s="778">
        <f t="shared" si="11"/>
        <v>6244192</v>
      </c>
      <c r="Z92" s="2146">
        <v>3822900</v>
      </c>
      <c r="AA92" s="2146"/>
      <c r="AB92" s="2146"/>
      <c r="AC92" s="778">
        <f t="shared" si="12"/>
        <v>3822900</v>
      </c>
      <c r="AD92" s="2146">
        <v>335390</v>
      </c>
      <c r="AE92" s="2146"/>
      <c r="AF92" s="2146"/>
      <c r="AG92" s="778">
        <f t="shared" si="9"/>
        <v>335390</v>
      </c>
      <c r="AH92" s="2146"/>
      <c r="AI92" s="2146"/>
      <c r="AJ92" s="2146"/>
      <c r="AK92" s="778"/>
      <c r="AL92" s="764"/>
      <c r="AM92" s="764"/>
      <c r="AN92" s="764"/>
      <c r="AO92" s="764"/>
      <c r="AP92" s="764"/>
      <c r="AQ92" s="764"/>
      <c r="AR92" s="764"/>
      <c r="AS92" s="764"/>
      <c r="AT92" s="764"/>
      <c r="AU92" s="764"/>
      <c r="AV92" s="764"/>
      <c r="AW92" s="764"/>
      <c r="AX92" s="764"/>
      <c r="AY92" s="764"/>
      <c r="AZ92" s="764"/>
      <c r="BA92" s="764"/>
      <c r="BB92" s="764"/>
      <c r="BC92" s="764"/>
      <c r="BD92" s="764"/>
      <c r="BE92" s="764"/>
      <c r="BF92" s="765"/>
      <c r="BG92" s="765"/>
    </row>
    <row r="93" spans="1:59" ht="30" customHeight="1">
      <c r="A93" s="777"/>
      <c r="B93" s="637"/>
      <c r="C93" s="637"/>
      <c r="D93" s="752"/>
      <c r="E93" s="763"/>
      <c r="F93" s="2143"/>
      <c r="G93" s="637"/>
      <c r="H93" s="637"/>
      <c r="I93" s="637"/>
      <c r="J93" s="637"/>
      <c r="K93" s="637"/>
      <c r="L93" s="637"/>
      <c r="M93" s="637"/>
      <c r="N93" s="637"/>
      <c r="O93" s="637"/>
      <c r="P93" s="637"/>
      <c r="Q93" s="637"/>
      <c r="R93" s="2146">
        <v>3309165</v>
      </c>
      <c r="S93" s="2146"/>
      <c r="T93" s="2146"/>
      <c r="U93" s="778">
        <f t="shared" si="10"/>
        <v>3309165</v>
      </c>
      <c r="V93" s="2146"/>
      <c r="W93" s="2146"/>
      <c r="X93" s="2146"/>
      <c r="Y93" s="778">
        <f t="shared" si="11"/>
        <v>0</v>
      </c>
      <c r="Z93" s="2146"/>
      <c r="AA93" s="2146"/>
      <c r="AB93" s="2146"/>
      <c r="AC93" s="778">
        <f t="shared" si="12"/>
        <v>0</v>
      </c>
      <c r="AD93" s="2146"/>
      <c r="AE93" s="2146"/>
      <c r="AF93" s="2146"/>
      <c r="AG93" s="778">
        <f t="shared" si="9"/>
        <v>0</v>
      </c>
      <c r="AH93" s="2146"/>
      <c r="AI93" s="2146"/>
      <c r="AJ93" s="2146"/>
      <c r="AK93" s="778"/>
      <c r="AL93" s="764"/>
      <c r="AM93" s="764"/>
      <c r="AN93" s="764"/>
      <c r="AO93" s="764"/>
      <c r="AP93" s="764"/>
      <c r="AQ93" s="764"/>
      <c r="AR93" s="764"/>
      <c r="AS93" s="764"/>
      <c r="AT93" s="764"/>
      <c r="AU93" s="764"/>
      <c r="AV93" s="764"/>
      <c r="AW93" s="764"/>
      <c r="AX93" s="764"/>
      <c r="AY93" s="764"/>
      <c r="AZ93" s="764"/>
      <c r="BA93" s="764"/>
      <c r="BB93" s="764"/>
      <c r="BC93" s="764"/>
      <c r="BD93" s="764"/>
      <c r="BE93" s="764"/>
      <c r="BF93" s="765"/>
      <c r="BG93" s="765"/>
    </row>
    <row r="94" spans="1:59" ht="33.75" customHeight="1">
      <c r="A94" s="777"/>
      <c r="B94" s="752"/>
      <c r="C94" s="637"/>
      <c r="D94" s="752"/>
      <c r="E94" s="2143"/>
      <c r="F94" s="2143"/>
      <c r="G94" s="637"/>
      <c r="H94" s="637"/>
      <c r="I94" s="637"/>
      <c r="J94" s="637"/>
      <c r="K94" s="637"/>
      <c r="L94" s="637"/>
      <c r="M94" s="637"/>
      <c r="N94" s="637"/>
      <c r="O94" s="637"/>
      <c r="P94" s="637"/>
      <c r="Q94" s="637"/>
      <c r="R94" s="2146">
        <v>6244217</v>
      </c>
      <c r="S94" s="2146"/>
      <c r="T94" s="2146"/>
      <c r="U94" s="778">
        <f t="shared" si="10"/>
        <v>6244217</v>
      </c>
      <c r="V94" s="2146"/>
      <c r="W94" s="2146"/>
      <c r="X94" s="2146"/>
      <c r="Y94" s="778">
        <f t="shared" si="11"/>
        <v>0</v>
      </c>
      <c r="Z94" s="2146"/>
      <c r="AA94" s="2146"/>
      <c r="AB94" s="2146"/>
      <c r="AC94" s="778">
        <f t="shared" si="12"/>
        <v>0</v>
      </c>
      <c r="AD94" s="2146"/>
      <c r="AE94" s="2146"/>
      <c r="AF94" s="2146"/>
      <c r="AG94" s="778">
        <f t="shared" si="9"/>
        <v>0</v>
      </c>
      <c r="AH94" s="2146"/>
      <c r="AI94" s="2146"/>
      <c r="AJ94" s="2146"/>
      <c r="AK94" s="778"/>
      <c r="AL94" s="764"/>
      <c r="AM94" s="764"/>
      <c r="AN94" s="764"/>
      <c r="AO94" s="764"/>
      <c r="AP94" s="764"/>
      <c r="AQ94" s="764"/>
      <c r="AR94" s="764"/>
      <c r="AS94" s="764"/>
      <c r="AT94" s="764"/>
      <c r="AU94" s="764"/>
      <c r="AV94" s="764"/>
      <c r="AW94" s="764"/>
      <c r="AX94" s="764"/>
      <c r="AY94" s="764"/>
      <c r="AZ94" s="764"/>
      <c r="BA94" s="764"/>
      <c r="BB94" s="764"/>
      <c r="BC94" s="764"/>
      <c r="BD94" s="764"/>
      <c r="BE94" s="764"/>
      <c r="BF94" s="765"/>
      <c r="BG94" s="765"/>
    </row>
    <row r="95" spans="1:59" ht="33.75" customHeight="1">
      <c r="A95" s="777"/>
      <c r="B95" s="752"/>
      <c r="C95" s="637"/>
      <c r="D95" s="752"/>
      <c r="E95" s="2143"/>
      <c r="F95" s="2143"/>
      <c r="G95" s="637"/>
      <c r="H95" s="637"/>
      <c r="I95" s="637"/>
      <c r="J95" s="637"/>
      <c r="K95" s="637"/>
      <c r="L95" s="637"/>
      <c r="M95" s="637"/>
      <c r="N95" s="637"/>
      <c r="O95" s="637"/>
      <c r="P95" s="637"/>
      <c r="Q95" s="637"/>
      <c r="R95" s="2146"/>
      <c r="S95" s="2146"/>
      <c r="T95" s="2146"/>
      <c r="U95" s="778"/>
      <c r="V95" s="2146">
        <f>2795080+710000+277200</f>
        <v>3782280</v>
      </c>
      <c r="W95" s="2146"/>
      <c r="X95" s="2146"/>
      <c r="Y95" s="778">
        <f t="shared" si="11"/>
        <v>3782280</v>
      </c>
      <c r="Z95" s="2146"/>
      <c r="AA95" s="2146"/>
      <c r="AB95" s="2146"/>
      <c r="AC95" s="778">
        <f t="shared" si="12"/>
        <v>0</v>
      </c>
      <c r="AD95" s="2146"/>
      <c r="AE95" s="2146"/>
      <c r="AF95" s="2146"/>
      <c r="AG95" s="778">
        <f t="shared" si="9"/>
        <v>0</v>
      </c>
      <c r="AH95" s="2146"/>
      <c r="AI95" s="2146"/>
      <c r="AJ95" s="2146"/>
      <c r="AK95" s="778"/>
      <c r="AL95" s="764"/>
      <c r="AM95" s="764"/>
      <c r="AN95" s="764"/>
      <c r="AO95" s="764"/>
      <c r="AP95" s="764"/>
      <c r="AQ95" s="764"/>
      <c r="AR95" s="764"/>
      <c r="AS95" s="764"/>
      <c r="AT95" s="764"/>
      <c r="AU95" s="764"/>
      <c r="AV95" s="764"/>
      <c r="AW95" s="764"/>
      <c r="AX95" s="764"/>
      <c r="AY95" s="764"/>
      <c r="AZ95" s="764"/>
      <c r="BA95" s="764"/>
      <c r="BB95" s="764"/>
      <c r="BC95" s="764"/>
      <c r="BD95" s="764"/>
      <c r="BE95" s="764"/>
      <c r="BF95" s="765"/>
      <c r="BG95" s="765"/>
    </row>
    <row r="96" spans="1:59" ht="33.75" customHeight="1">
      <c r="A96" s="777"/>
      <c r="B96" s="752"/>
      <c r="C96" s="637"/>
      <c r="D96" s="752"/>
      <c r="E96" s="2143"/>
      <c r="F96" s="2143"/>
      <c r="G96" s="637"/>
      <c r="H96" s="637"/>
      <c r="I96" s="637"/>
      <c r="J96" s="637"/>
      <c r="K96" s="637"/>
      <c r="L96" s="637"/>
      <c r="M96" s="637"/>
      <c r="N96" s="637"/>
      <c r="O96" s="637"/>
      <c r="P96" s="637"/>
      <c r="Q96" s="637"/>
      <c r="R96" s="2146"/>
      <c r="S96" s="2146"/>
      <c r="T96" s="2146"/>
      <c r="U96" s="778"/>
      <c r="V96" s="2146">
        <v>1891000</v>
      </c>
      <c r="W96" s="2146"/>
      <c r="X96" s="2146"/>
      <c r="Y96" s="778">
        <f t="shared" si="11"/>
        <v>1891000</v>
      </c>
      <c r="Z96" s="2146"/>
      <c r="AA96" s="2146"/>
      <c r="AB96" s="2146"/>
      <c r="AC96" s="778">
        <f t="shared" si="12"/>
        <v>0</v>
      </c>
      <c r="AD96" s="2146"/>
      <c r="AE96" s="2146"/>
      <c r="AF96" s="2146"/>
      <c r="AG96" s="778">
        <f t="shared" si="9"/>
        <v>0</v>
      </c>
      <c r="AH96" s="2146"/>
      <c r="AI96" s="2146"/>
      <c r="AJ96" s="2146"/>
      <c r="AK96" s="778"/>
      <c r="AL96" s="764"/>
      <c r="AM96" s="764"/>
      <c r="AN96" s="764"/>
      <c r="AO96" s="764"/>
      <c r="AP96" s="764"/>
      <c r="AQ96" s="764"/>
      <c r="AR96" s="764"/>
      <c r="AS96" s="764"/>
      <c r="AT96" s="764"/>
      <c r="AU96" s="764"/>
      <c r="AV96" s="764"/>
      <c r="AW96" s="764"/>
      <c r="AX96" s="764"/>
      <c r="AY96" s="764"/>
      <c r="AZ96" s="764"/>
      <c r="BA96" s="764"/>
      <c r="BB96" s="764"/>
      <c r="BC96" s="764"/>
      <c r="BD96" s="764"/>
      <c r="BE96" s="764"/>
      <c r="BF96" s="765"/>
      <c r="BG96" s="765"/>
    </row>
    <row r="97" spans="1:59" ht="33.75" customHeight="1">
      <c r="A97" s="777"/>
      <c r="B97" s="752"/>
      <c r="C97" s="637"/>
      <c r="D97" s="752"/>
      <c r="E97" s="2143"/>
      <c r="F97" s="2143"/>
      <c r="G97" s="637"/>
      <c r="H97" s="637"/>
      <c r="I97" s="637"/>
      <c r="J97" s="637"/>
      <c r="K97" s="637"/>
      <c r="L97" s="637"/>
      <c r="M97" s="637"/>
      <c r="N97" s="637"/>
      <c r="O97" s="637"/>
      <c r="P97" s="637"/>
      <c r="Q97" s="637"/>
      <c r="R97" s="2146"/>
      <c r="S97" s="2146"/>
      <c r="T97" s="2146"/>
      <c r="U97" s="778"/>
      <c r="V97" s="2146">
        <v>12889934</v>
      </c>
      <c r="W97" s="2146"/>
      <c r="X97" s="2146"/>
      <c r="Y97" s="778">
        <f t="shared" si="11"/>
        <v>12889934</v>
      </c>
      <c r="Z97" s="2146"/>
      <c r="AA97" s="2146"/>
      <c r="AB97" s="2146"/>
      <c r="AC97" s="778">
        <f t="shared" si="12"/>
        <v>0</v>
      </c>
      <c r="AD97" s="2146"/>
      <c r="AE97" s="2146"/>
      <c r="AF97" s="2146"/>
      <c r="AG97" s="778">
        <f t="shared" si="9"/>
        <v>0</v>
      </c>
      <c r="AH97" s="2146"/>
      <c r="AI97" s="2146"/>
      <c r="AJ97" s="2146"/>
      <c r="AK97" s="778"/>
      <c r="AL97" s="764"/>
      <c r="AM97" s="764"/>
      <c r="AN97" s="764"/>
      <c r="AO97" s="764"/>
      <c r="AP97" s="764"/>
      <c r="AQ97" s="764"/>
      <c r="AR97" s="764"/>
      <c r="AS97" s="764"/>
      <c r="AT97" s="764"/>
      <c r="AU97" s="764"/>
      <c r="AV97" s="764"/>
      <c r="AW97" s="764"/>
      <c r="AX97" s="764"/>
      <c r="AY97" s="764"/>
      <c r="AZ97" s="764"/>
      <c r="BA97" s="764"/>
      <c r="BB97" s="764"/>
      <c r="BC97" s="764"/>
      <c r="BD97" s="764"/>
      <c r="BE97" s="764"/>
      <c r="BF97" s="765"/>
      <c r="BG97" s="765"/>
    </row>
    <row r="98" spans="1:59" ht="33.75" customHeight="1">
      <c r="A98" s="777"/>
      <c r="B98" s="752"/>
      <c r="C98" s="637"/>
      <c r="D98" s="752"/>
      <c r="E98" s="2143"/>
      <c r="F98" s="2143"/>
      <c r="G98" s="637"/>
      <c r="H98" s="637"/>
      <c r="I98" s="637"/>
      <c r="J98" s="637"/>
      <c r="K98" s="637"/>
      <c r="L98" s="637"/>
      <c r="M98" s="637"/>
      <c r="N98" s="637"/>
      <c r="O98" s="637"/>
      <c r="P98" s="637"/>
      <c r="Q98" s="637"/>
      <c r="R98" s="2146"/>
      <c r="S98" s="2146"/>
      <c r="T98" s="2146"/>
      <c r="U98" s="778"/>
      <c r="V98" s="2146">
        <v>5177375</v>
      </c>
      <c r="W98" s="2146"/>
      <c r="X98" s="2146"/>
      <c r="Y98" s="778">
        <f t="shared" si="11"/>
        <v>5177375</v>
      </c>
      <c r="Z98" s="2146"/>
      <c r="AA98" s="2146"/>
      <c r="AB98" s="2146"/>
      <c r="AC98" s="778">
        <f t="shared" si="12"/>
        <v>0</v>
      </c>
      <c r="AD98" s="2146"/>
      <c r="AE98" s="2146"/>
      <c r="AF98" s="2146"/>
      <c r="AG98" s="778">
        <f t="shared" si="9"/>
        <v>0</v>
      </c>
      <c r="AH98" s="2146"/>
      <c r="AI98" s="2146"/>
      <c r="AJ98" s="2146"/>
      <c r="AK98" s="778"/>
      <c r="AL98" s="764"/>
      <c r="AM98" s="764"/>
      <c r="AN98" s="764"/>
      <c r="AO98" s="764"/>
      <c r="AP98" s="764"/>
      <c r="AQ98" s="764"/>
      <c r="AR98" s="764"/>
      <c r="AS98" s="764"/>
      <c r="AT98" s="764"/>
      <c r="AU98" s="764"/>
      <c r="AV98" s="764"/>
      <c r="AW98" s="764"/>
      <c r="AX98" s="764"/>
      <c r="AY98" s="764"/>
      <c r="AZ98" s="764"/>
      <c r="BA98" s="764"/>
      <c r="BB98" s="764"/>
      <c r="BC98" s="764"/>
      <c r="BD98" s="764"/>
      <c r="BE98" s="764"/>
      <c r="BF98" s="765"/>
      <c r="BG98" s="765"/>
    </row>
    <row r="99" spans="1:59" ht="33.75" customHeight="1">
      <c r="A99" s="777"/>
      <c r="B99" s="752"/>
      <c r="C99" s="637"/>
      <c r="D99" s="752"/>
      <c r="E99" s="2143"/>
      <c r="F99" s="2143"/>
      <c r="G99" s="637"/>
      <c r="H99" s="637"/>
      <c r="I99" s="637"/>
      <c r="J99" s="637"/>
      <c r="K99" s="637"/>
      <c r="L99" s="637"/>
      <c r="M99" s="637"/>
      <c r="N99" s="637"/>
      <c r="O99" s="637"/>
      <c r="P99" s="637"/>
      <c r="Q99" s="637"/>
      <c r="R99" s="2146"/>
      <c r="S99" s="2146"/>
      <c r="T99" s="2146"/>
      <c r="U99" s="778"/>
      <c r="V99" s="2146"/>
      <c r="W99" s="2146">
        <v>1200000</v>
      </c>
      <c r="X99" s="2146"/>
      <c r="Y99" s="778">
        <f t="shared" si="11"/>
        <v>1200000</v>
      </c>
      <c r="Z99" s="2146"/>
      <c r="AA99" s="2146"/>
      <c r="AB99" s="2146"/>
      <c r="AC99" s="778">
        <f t="shared" si="12"/>
        <v>0</v>
      </c>
      <c r="AD99" s="2146">
        <v>27782548</v>
      </c>
      <c r="AE99" s="2146"/>
      <c r="AF99" s="2146">
        <v>7794750</v>
      </c>
      <c r="AG99" s="778">
        <f t="shared" si="9"/>
        <v>35577298</v>
      </c>
      <c r="AH99" s="2146">
        <v>-7992</v>
      </c>
      <c r="AI99" s="2146"/>
      <c r="AJ99" s="2146"/>
      <c r="AK99" s="778">
        <f>+AH99+AI99+AJ99</f>
        <v>-7992</v>
      </c>
      <c r="AL99" s="764"/>
      <c r="AM99" s="764"/>
      <c r="AN99" s="764"/>
      <c r="AO99" s="764"/>
      <c r="AP99" s="764"/>
      <c r="AQ99" s="764"/>
      <c r="AR99" s="764"/>
      <c r="AS99" s="764"/>
      <c r="AT99" s="764"/>
      <c r="AU99" s="764"/>
      <c r="AV99" s="764"/>
      <c r="AW99" s="764"/>
      <c r="AX99" s="764"/>
      <c r="AY99" s="764"/>
      <c r="AZ99" s="764"/>
      <c r="BA99" s="764"/>
      <c r="BB99" s="764"/>
      <c r="BC99" s="764"/>
      <c r="BD99" s="764"/>
      <c r="BE99" s="764"/>
      <c r="BF99" s="765"/>
      <c r="BG99" s="765"/>
    </row>
    <row r="100" spans="1:59" ht="33.75" customHeight="1">
      <c r="A100" s="777"/>
      <c r="B100" s="752"/>
      <c r="C100" s="637"/>
      <c r="D100" s="752"/>
      <c r="E100" s="2143"/>
      <c r="F100" s="2143"/>
      <c r="G100" s="637"/>
      <c r="H100" s="637"/>
      <c r="I100" s="637"/>
      <c r="J100" s="637"/>
      <c r="K100" s="637"/>
      <c r="L100" s="637"/>
      <c r="M100" s="637"/>
      <c r="N100" s="637"/>
      <c r="O100" s="637"/>
      <c r="P100" s="637"/>
      <c r="Q100" s="637"/>
      <c r="R100" s="2146"/>
      <c r="S100" s="2146"/>
      <c r="T100" s="2146"/>
      <c r="U100" s="778"/>
      <c r="V100" s="2146">
        <v>33612592</v>
      </c>
      <c r="W100" s="2146"/>
      <c r="X100" s="2146"/>
      <c r="Y100" s="778">
        <f t="shared" si="11"/>
        <v>33612592</v>
      </c>
      <c r="Z100" s="2146"/>
      <c r="AA100" s="2146"/>
      <c r="AB100" s="2146"/>
      <c r="AC100" s="778">
        <f t="shared" si="12"/>
        <v>0</v>
      </c>
      <c r="AD100" s="2146"/>
      <c r="AE100" s="2146"/>
      <c r="AF100" s="2146"/>
      <c r="AG100" s="778">
        <f t="shared" si="9"/>
        <v>0</v>
      </c>
      <c r="AH100" s="2146"/>
      <c r="AI100" s="2146"/>
      <c r="AJ100" s="2146"/>
      <c r="AK100" s="778"/>
      <c r="AL100" s="764"/>
      <c r="AM100" s="764"/>
      <c r="AN100" s="764"/>
      <c r="AO100" s="764"/>
      <c r="AP100" s="764"/>
      <c r="AQ100" s="764"/>
      <c r="AR100" s="764"/>
      <c r="AS100" s="764"/>
      <c r="AT100" s="764"/>
      <c r="AU100" s="764"/>
      <c r="AV100" s="764"/>
      <c r="AW100" s="764"/>
      <c r="AX100" s="764"/>
      <c r="AY100" s="764"/>
      <c r="AZ100" s="764"/>
      <c r="BA100" s="764"/>
      <c r="BB100" s="764"/>
      <c r="BC100" s="764"/>
      <c r="BD100" s="764"/>
      <c r="BE100" s="764"/>
      <c r="BF100" s="765"/>
      <c r="BG100" s="765"/>
    </row>
    <row r="101" spans="1:59" ht="33.75" customHeight="1">
      <c r="A101" s="777"/>
      <c r="B101" s="752"/>
      <c r="C101" s="637"/>
      <c r="D101" s="752"/>
      <c r="E101" s="2143"/>
      <c r="F101" s="2143"/>
      <c r="G101" s="637"/>
      <c r="H101" s="637"/>
      <c r="I101" s="637"/>
      <c r="J101" s="637"/>
      <c r="K101" s="637"/>
      <c r="L101" s="637"/>
      <c r="M101" s="637"/>
      <c r="N101" s="637"/>
      <c r="O101" s="637"/>
      <c r="P101" s="637"/>
      <c r="Q101" s="637"/>
      <c r="R101" s="2146"/>
      <c r="S101" s="2146"/>
      <c r="T101" s="2146"/>
      <c r="U101" s="778"/>
      <c r="V101" s="2146"/>
      <c r="W101" s="2146"/>
      <c r="X101" s="2146"/>
      <c r="Y101" s="778"/>
      <c r="Z101" s="2146"/>
      <c r="AA101" s="2146">
        <v>27438681</v>
      </c>
      <c r="AB101" s="2146"/>
      <c r="AC101" s="778">
        <f t="shared" si="12"/>
        <v>27438681</v>
      </c>
      <c r="AD101" s="2146"/>
      <c r="AE101" s="2146"/>
      <c r="AF101" s="2146"/>
      <c r="AG101" s="778">
        <f t="shared" si="9"/>
        <v>0</v>
      </c>
      <c r="AH101" s="2146"/>
      <c r="AI101" s="2146"/>
      <c r="AJ101" s="2146"/>
      <c r="AK101" s="778"/>
      <c r="AL101" s="764"/>
      <c r="AM101" s="764"/>
      <c r="AN101" s="764"/>
      <c r="AO101" s="764"/>
      <c r="AP101" s="764"/>
      <c r="AQ101" s="764"/>
      <c r="AR101" s="764"/>
      <c r="AS101" s="764"/>
      <c r="AT101" s="764"/>
      <c r="AU101" s="764"/>
      <c r="AV101" s="764"/>
      <c r="AW101" s="764"/>
      <c r="AX101" s="764"/>
      <c r="AY101" s="764"/>
      <c r="AZ101" s="764"/>
      <c r="BA101" s="764"/>
      <c r="BB101" s="764"/>
      <c r="BC101" s="764"/>
      <c r="BD101" s="764"/>
      <c r="BE101" s="764"/>
      <c r="BF101" s="765"/>
      <c r="BG101" s="765"/>
    </row>
    <row r="102" spans="1:59" ht="33.75" customHeight="1">
      <c r="A102" s="777"/>
      <c r="B102" s="752"/>
      <c r="C102" s="637"/>
      <c r="D102" s="752"/>
      <c r="E102" s="2143"/>
      <c r="F102" s="2143"/>
      <c r="G102" s="637"/>
      <c r="H102" s="637"/>
      <c r="I102" s="637"/>
      <c r="J102" s="637"/>
      <c r="K102" s="637"/>
      <c r="L102" s="637"/>
      <c r="M102" s="637"/>
      <c r="N102" s="637"/>
      <c r="O102" s="637"/>
      <c r="P102" s="637"/>
      <c r="Q102" s="637"/>
      <c r="R102" s="2146"/>
      <c r="S102" s="2146"/>
      <c r="T102" s="2146"/>
      <c r="U102" s="778"/>
      <c r="V102" s="2146"/>
      <c r="W102" s="2146"/>
      <c r="X102" s="2146"/>
      <c r="Y102" s="778"/>
      <c r="Z102" s="2146"/>
      <c r="AA102" s="2146">
        <v>27550194</v>
      </c>
      <c r="AB102" s="2146"/>
      <c r="AC102" s="778">
        <f t="shared" si="12"/>
        <v>27550194</v>
      </c>
      <c r="AD102" s="2146"/>
      <c r="AE102" s="2146"/>
      <c r="AF102" s="2146"/>
      <c r="AG102" s="778">
        <f t="shared" si="9"/>
        <v>0</v>
      </c>
      <c r="AH102" s="2146"/>
      <c r="AI102" s="2146"/>
      <c r="AJ102" s="2146"/>
      <c r="AK102" s="778"/>
      <c r="AL102" s="764"/>
      <c r="AM102" s="764"/>
      <c r="AN102" s="764"/>
      <c r="AO102" s="764"/>
      <c r="AP102" s="764"/>
      <c r="AQ102" s="764"/>
      <c r="AR102" s="764"/>
      <c r="AS102" s="764"/>
      <c r="AT102" s="764"/>
      <c r="AU102" s="764"/>
      <c r="AV102" s="764"/>
      <c r="AW102" s="764"/>
      <c r="AX102" s="764"/>
      <c r="AY102" s="764"/>
      <c r="AZ102" s="764"/>
      <c r="BA102" s="764"/>
      <c r="BB102" s="764"/>
      <c r="BC102" s="764"/>
      <c r="BD102" s="764"/>
      <c r="BE102" s="764"/>
      <c r="BF102" s="765"/>
      <c r="BG102" s="765"/>
    </row>
    <row r="103" spans="1:59" ht="33.75" customHeight="1">
      <c r="A103" s="777"/>
      <c r="B103" s="752"/>
      <c r="C103" s="637"/>
      <c r="D103" s="752"/>
      <c r="E103" s="2143"/>
      <c r="F103" s="2143"/>
      <c r="G103" s="637"/>
      <c r="H103" s="637"/>
      <c r="I103" s="637"/>
      <c r="J103" s="637"/>
      <c r="K103" s="637"/>
      <c r="L103" s="637"/>
      <c r="M103" s="637"/>
      <c r="N103" s="637"/>
      <c r="O103" s="637"/>
      <c r="P103" s="637"/>
      <c r="Q103" s="637"/>
      <c r="R103" s="2146"/>
      <c r="S103" s="2146"/>
      <c r="T103" s="2146"/>
      <c r="U103" s="778"/>
      <c r="V103" s="2146"/>
      <c r="W103" s="2146"/>
      <c r="X103" s="2146"/>
      <c r="Y103" s="778"/>
      <c r="Z103" s="2146"/>
      <c r="AA103" s="2146">
        <v>14477104</v>
      </c>
      <c r="AB103" s="2146"/>
      <c r="AC103" s="778">
        <f t="shared" si="12"/>
        <v>14477104</v>
      </c>
      <c r="AD103" s="2146"/>
      <c r="AE103" s="2146"/>
      <c r="AF103" s="2146"/>
      <c r="AG103" s="778">
        <f t="shared" si="9"/>
        <v>0</v>
      </c>
      <c r="AH103" s="2146"/>
      <c r="AI103" s="2146"/>
      <c r="AJ103" s="2146"/>
      <c r="AK103" s="778"/>
      <c r="AL103" s="764"/>
      <c r="AM103" s="764"/>
      <c r="AN103" s="764"/>
      <c r="AO103" s="764"/>
      <c r="AP103" s="764"/>
      <c r="AQ103" s="764"/>
      <c r="AR103" s="764"/>
      <c r="AS103" s="764"/>
      <c r="AT103" s="764"/>
      <c r="AU103" s="764"/>
      <c r="AV103" s="764"/>
      <c r="AW103" s="764"/>
      <c r="AX103" s="764"/>
      <c r="AY103" s="764"/>
      <c r="AZ103" s="764"/>
      <c r="BA103" s="764"/>
      <c r="BB103" s="764"/>
      <c r="BC103" s="764"/>
      <c r="BD103" s="764"/>
      <c r="BE103" s="764"/>
      <c r="BF103" s="765"/>
      <c r="BG103" s="765"/>
    </row>
    <row r="104" spans="1:59" ht="33.75" customHeight="1">
      <c r="A104" s="777"/>
      <c r="B104" s="752"/>
      <c r="C104" s="637"/>
      <c r="D104" s="752"/>
      <c r="E104" s="2143"/>
      <c r="F104" s="2143"/>
      <c r="G104" s="637"/>
      <c r="H104" s="637"/>
      <c r="I104" s="637"/>
      <c r="J104" s="637"/>
      <c r="K104" s="637"/>
      <c r="L104" s="637"/>
      <c r="M104" s="637"/>
      <c r="N104" s="637"/>
      <c r="O104" s="637"/>
      <c r="P104" s="637"/>
      <c r="Q104" s="637"/>
      <c r="R104" s="2146"/>
      <c r="S104" s="2146"/>
      <c r="T104" s="2146"/>
      <c r="U104" s="778"/>
      <c r="V104" s="2146"/>
      <c r="W104" s="2146"/>
      <c r="X104" s="2146"/>
      <c r="Y104" s="778"/>
      <c r="Z104" s="2146"/>
      <c r="AA104" s="2146"/>
      <c r="AB104" s="2146"/>
      <c r="AC104" s="778"/>
      <c r="AD104" s="2146"/>
      <c r="AE104" s="2146">
        <v>3935742</v>
      </c>
      <c r="AF104" s="2146"/>
      <c r="AG104" s="778">
        <f t="shared" si="9"/>
        <v>3935742</v>
      </c>
      <c r="AH104" s="2146"/>
      <c r="AI104" s="2147">
        <f>-392742</f>
        <v>-392742</v>
      </c>
      <c r="AJ104" s="2147"/>
      <c r="AK104" s="870">
        <f>+AH104+AI104+AJ104</f>
        <v>-392742</v>
      </c>
      <c r="AL104" s="764"/>
      <c r="AM104" s="764"/>
      <c r="AN104" s="764"/>
      <c r="AO104" s="764"/>
      <c r="AP104" s="764"/>
      <c r="AQ104" s="764"/>
      <c r="AR104" s="764"/>
      <c r="AS104" s="764"/>
      <c r="AT104" s="764"/>
      <c r="AU104" s="764"/>
      <c r="AV104" s="764"/>
      <c r="AW104" s="764"/>
      <c r="AX104" s="764"/>
      <c r="AY104" s="764"/>
      <c r="AZ104" s="764"/>
      <c r="BA104" s="764"/>
      <c r="BB104" s="764"/>
      <c r="BC104" s="764"/>
      <c r="BD104" s="764"/>
      <c r="BE104" s="764"/>
      <c r="BF104" s="765"/>
      <c r="BG104" s="765"/>
    </row>
    <row r="105" spans="1:59" ht="33.75" customHeight="1">
      <c r="A105" s="777"/>
      <c r="B105" s="752"/>
      <c r="C105" s="637"/>
      <c r="D105" s="752"/>
      <c r="E105" s="2143"/>
      <c r="F105" s="2143"/>
      <c r="G105" s="637"/>
      <c r="H105" s="637"/>
      <c r="I105" s="637"/>
      <c r="J105" s="637"/>
      <c r="K105" s="637"/>
      <c r="L105" s="637"/>
      <c r="M105" s="637"/>
      <c r="N105" s="637"/>
      <c r="O105" s="637"/>
      <c r="P105" s="637"/>
      <c r="Q105" s="637"/>
      <c r="R105" s="2146"/>
      <c r="S105" s="2146"/>
      <c r="T105" s="2146"/>
      <c r="U105" s="778"/>
      <c r="V105" s="2146"/>
      <c r="W105" s="2146"/>
      <c r="X105" s="2146"/>
      <c r="Y105" s="778"/>
      <c r="Z105" s="2146"/>
      <c r="AA105" s="2146"/>
      <c r="AB105" s="2146"/>
      <c r="AC105" s="778"/>
      <c r="AD105" s="2146"/>
      <c r="AE105" s="2146">
        <v>67459202</v>
      </c>
      <c r="AF105" s="2146"/>
      <c r="AG105" s="778">
        <f t="shared" si="9"/>
        <v>67459202</v>
      </c>
      <c r="AH105" s="2146"/>
      <c r="AI105" s="2146"/>
      <c r="AJ105" s="2146"/>
      <c r="AK105" s="778"/>
      <c r="AL105" s="764"/>
      <c r="AM105" s="764"/>
      <c r="AN105" s="764"/>
      <c r="AO105" s="764"/>
      <c r="AP105" s="764"/>
      <c r="AQ105" s="764"/>
      <c r="AR105" s="764"/>
      <c r="AS105" s="764"/>
      <c r="AT105" s="764"/>
      <c r="AU105" s="764"/>
      <c r="AV105" s="764"/>
      <c r="AW105" s="764"/>
      <c r="AX105" s="764"/>
      <c r="AY105" s="764"/>
      <c r="AZ105" s="764"/>
      <c r="BA105" s="764"/>
      <c r="BB105" s="764"/>
      <c r="BC105" s="764"/>
      <c r="BD105" s="764"/>
      <c r="BE105" s="764"/>
      <c r="BF105" s="765"/>
      <c r="BG105" s="765"/>
    </row>
    <row r="106" spans="1:59" ht="33.75" customHeight="1">
      <c r="A106" s="777"/>
      <c r="B106" s="752"/>
      <c r="C106" s="637"/>
      <c r="D106" s="752"/>
      <c r="E106" s="2143"/>
      <c r="F106" s="2143"/>
      <c r="G106" s="637"/>
      <c r="H106" s="637"/>
      <c r="I106" s="637"/>
      <c r="J106" s="637"/>
      <c r="K106" s="637"/>
      <c r="L106" s="637"/>
      <c r="M106" s="637"/>
      <c r="N106" s="637"/>
      <c r="O106" s="637"/>
      <c r="P106" s="637"/>
      <c r="Q106" s="637"/>
      <c r="R106" s="2146"/>
      <c r="S106" s="2146"/>
      <c r="T106" s="2146"/>
      <c r="U106" s="778"/>
      <c r="V106" s="2146"/>
      <c r="W106" s="2146"/>
      <c r="X106" s="2146"/>
      <c r="Y106" s="778"/>
      <c r="Z106" s="2146"/>
      <c r="AA106" s="2146"/>
      <c r="AB106" s="2146"/>
      <c r="AC106" s="778"/>
      <c r="AD106" s="2146">
        <v>5578000</v>
      </c>
      <c r="AE106" s="2146"/>
      <c r="AF106" s="2146"/>
      <c r="AG106" s="778">
        <f t="shared" si="9"/>
        <v>5578000</v>
      </c>
      <c r="AH106" s="2146"/>
      <c r="AI106" s="2146"/>
      <c r="AJ106" s="2146"/>
      <c r="AK106" s="778"/>
      <c r="AL106" s="764"/>
      <c r="AM106" s="764"/>
      <c r="AN106" s="764"/>
      <c r="AO106" s="764"/>
      <c r="AP106" s="764"/>
      <c r="AQ106" s="764"/>
      <c r="AR106" s="764"/>
      <c r="AS106" s="764"/>
      <c r="AT106" s="764"/>
      <c r="AU106" s="764"/>
      <c r="AV106" s="764"/>
      <c r="AW106" s="764"/>
      <c r="AX106" s="764"/>
      <c r="AY106" s="764"/>
      <c r="AZ106" s="764"/>
      <c r="BA106" s="764"/>
      <c r="BB106" s="764"/>
      <c r="BC106" s="764"/>
      <c r="BD106" s="764"/>
      <c r="BE106" s="764"/>
      <c r="BF106" s="765"/>
      <c r="BG106" s="765"/>
    </row>
    <row r="107" spans="1:59" ht="33.75" customHeight="1">
      <c r="A107" s="777"/>
      <c r="B107" s="752"/>
      <c r="C107" s="637"/>
      <c r="D107" s="752"/>
      <c r="E107" s="2143"/>
      <c r="F107" s="2143"/>
      <c r="G107" s="637"/>
      <c r="H107" s="637"/>
      <c r="I107" s="637"/>
      <c r="J107" s="637"/>
      <c r="K107" s="637"/>
      <c r="L107" s="637"/>
      <c r="M107" s="637"/>
      <c r="N107" s="637"/>
      <c r="O107" s="637"/>
      <c r="P107" s="637"/>
      <c r="Q107" s="637"/>
      <c r="R107" s="2146"/>
      <c r="S107" s="2146"/>
      <c r="T107" s="2146"/>
      <c r="U107" s="778"/>
      <c r="V107" s="2146"/>
      <c r="W107" s="2146"/>
      <c r="X107" s="2146"/>
      <c r="Y107" s="778"/>
      <c r="Z107" s="2146"/>
      <c r="AA107" s="2146"/>
      <c r="AB107" s="2146"/>
      <c r="AC107" s="778"/>
      <c r="AD107" s="2146"/>
      <c r="AE107" s="2146">
        <v>8000000</v>
      </c>
      <c r="AF107" s="2146"/>
      <c r="AG107" s="778">
        <f t="shared" si="9"/>
        <v>8000000</v>
      </c>
      <c r="AH107" s="2146"/>
      <c r="AI107" s="2146"/>
      <c r="AJ107" s="2146"/>
      <c r="AK107" s="778"/>
      <c r="AL107" s="764"/>
      <c r="AM107" s="764"/>
      <c r="AN107" s="764"/>
      <c r="AO107" s="764"/>
      <c r="AP107" s="764"/>
      <c r="AQ107" s="764"/>
      <c r="AR107" s="764"/>
      <c r="AS107" s="764"/>
      <c r="AT107" s="764"/>
      <c r="AU107" s="764"/>
      <c r="AV107" s="764"/>
      <c r="AW107" s="764"/>
      <c r="AX107" s="764"/>
      <c r="AY107" s="764"/>
      <c r="AZ107" s="764"/>
      <c r="BA107" s="764"/>
      <c r="BB107" s="764"/>
      <c r="BC107" s="764"/>
      <c r="BD107" s="764"/>
      <c r="BE107" s="764"/>
      <c r="BF107" s="765"/>
      <c r="BG107" s="765"/>
    </row>
    <row r="108" spans="1:59" ht="33.75" customHeight="1">
      <c r="A108" s="777"/>
      <c r="B108" s="752"/>
      <c r="C108" s="637"/>
      <c r="D108" s="752"/>
      <c r="E108" s="2143"/>
      <c r="F108" s="2143"/>
      <c r="G108" s="637"/>
      <c r="H108" s="637"/>
      <c r="I108" s="637"/>
      <c r="J108" s="637"/>
      <c r="K108" s="637"/>
      <c r="L108" s="637"/>
      <c r="M108" s="637"/>
      <c r="N108" s="637"/>
      <c r="O108" s="637"/>
      <c r="P108" s="637"/>
      <c r="Q108" s="637"/>
      <c r="R108" s="2146"/>
      <c r="S108" s="2146"/>
      <c r="T108" s="2146"/>
      <c r="U108" s="778"/>
      <c r="V108" s="2146"/>
      <c r="W108" s="2146"/>
      <c r="X108" s="2146"/>
      <c r="Y108" s="778"/>
      <c r="Z108" s="2146"/>
      <c r="AA108" s="2146"/>
      <c r="AB108" s="2146"/>
      <c r="AC108" s="778"/>
      <c r="AD108" s="2146"/>
      <c r="AE108" s="2146">
        <v>41742813</v>
      </c>
      <c r="AF108" s="2146"/>
      <c r="AG108" s="778">
        <f t="shared" si="9"/>
        <v>41742813</v>
      </c>
      <c r="AH108" s="2146"/>
      <c r="AI108" s="2146"/>
      <c r="AJ108" s="2146"/>
      <c r="AK108" s="778"/>
      <c r="AL108" s="764"/>
      <c r="AM108" s="764"/>
      <c r="AN108" s="764"/>
      <c r="AO108" s="764"/>
      <c r="AP108" s="764"/>
      <c r="AQ108" s="764"/>
      <c r="AR108" s="764"/>
      <c r="AS108" s="764"/>
      <c r="AT108" s="764"/>
      <c r="AU108" s="764"/>
      <c r="AV108" s="764"/>
      <c r="AW108" s="764"/>
      <c r="AX108" s="764"/>
      <c r="AY108" s="764"/>
      <c r="AZ108" s="764"/>
      <c r="BA108" s="764"/>
      <c r="BB108" s="764"/>
      <c r="BC108" s="764"/>
      <c r="BD108" s="764"/>
      <c r="BE108" s="764"/>
      <c r="BF108" s="765"/>
      <c r="BG108" s="765"/>
    </row>
    <row r="109" spans="1:59" ht="33.75" customHeight="1">
      <c r="A109" s="777"/>
      <c r="B109" s="752"/>
      <c r="C109" s="637"/>
      <c r="D109" s="752"/>
      <c r="E109" s="2143"/>
      <c r="F109" s="2143"/>
      <c r="G109" s="637"/>
      <c r="H109" s="637"/>
      <c r="I109" s="637"/>
      <c r="J109" s="637"/>
      <c r="K109" s="637"/>
      <c r="L109" s="637"/>
      <c r="M109" s="637"/>
      <c r="N109" s="637"/>
      <c r="O109" s="637"/>
      <c r="P109" s="637"/>
      <c r="Q109" s="637"/>
      <c r="R109" s="2146"/>
      <c r="S109" s="2146"/>
      <c r="T109" s="2146"/>
      <c r="U109" s="778"/>
      <c r="V109" s="2146"/>
      <c r="W109" s="2146"/>
      <c r="X109" s="2146"/>
      <c r="Y109" s="778"/>
      <c r="Z109" s="2146"/>
      <c r="AA109" s="2146"/>
      <c r="AB109" s="2146"/>
      <c r="AC109" s="778"/>
      <c r="AD109" s="2146"/>
      <c r="AE109" s="2146"/>
      <c r="AF109" s="2146">
        <v>18009891</v>
      </c>
      <c r="AG109" s="778">
        <f t="shared" ref="AG109:AG115" si="13">+AD109+AE109+AF109</f>
        <v>18009891</v>
      </c>
      <c r="AH109" s="2146"/>
      <c r="AI109" s="2146"/>
      <c r="AJ109" s="2146"/>
      <c r="AK109" s="778"/>
      <c r="AL109" s="764"/>
      <c r="AM109" s="764"/>
      <c r="AN109" s="764"/>
      <c r="AO109" s="764"/>
      <c r="AP109" s="764"/>
      <c r="AQ109" s="764"/>
      <c r="AR109" s="764"/>
      <c r="AS109" s="764"/>
      <c r="AT109" s="764"/>
      <c r="AU109" s="764"/>
      <c r="AV109" s="764"/>
      <c r="AW109" s="764"/>
      <c r="AX109" s="764"/>
      <c r="AY109" s="764"/>
      <c r="AZ109" s="764"/>
      <c r="BA109" s="764"/>
      <c r="BB109" s="764"/>
      <c r="BC109" s="764"/>
      <c r="BD109" s="764"/>
      <c r="BE109" s="764"/>
      <c r="BF109" s="765"/>
      <c r="BG109" s="765"/>
    </row>
    <row r="110" spans="1:59" ht="33.75" customHeight="1">
      <c r="A110" s="777"/>
      <c r="B110" s="752"/>
      <c r="C110" s="637"/>
      <c r="D110" s="752"/>
      <c r="E110" s="2143"/>
      <c r="F110" s="2143"/>
      <c r="G110" s="637"/>
      <c r="H110" s="637"/>
      <c r="I110" s="637"/>
      <c r="J110" s="637"/>
      <c r="K110" s="637"/>
      <c r="L110" s="637"/>
      <c r="M110" s="637"/>
      <c r="N110" s="637"/>
      <c r="O110" s="637"/>
      <c r="P110" s="637"/>
      <c r="Q110" s="637"/>
      <c r="R110" s="2146"/>
      <c r="S110" s="2146"/>
      <c r="T110" s="2146"/>
      <c r="U110" s="778"/>
      <c r="V110" s="2146"/>
      <c r="W110" s="2146"/>
      <c r="X110" s="2146"/>
      <c r="Y110" s="778"/>
      <c r="Z110" s="2146"/>
      <c r="AA110" s="2146"/>
      <c r="AB110" s="2146"/>
      <c r="AC110" s="778"/>
      <c r="AD110" s="2146"/>
      <c r="AE110" s="2146"/>
      <c r="AF110" s="2146"/>
      <c r="AG110" s="778"/>
      <c r="AH110" s="2146">
        <v>25489177</v>
      </c>
      <c r="AI110" s="2146"/>
      <c r="AJ110" s="2146">
        <v>106478</v>
      </c>
      <c r="AK110" s="778">
        <f>+AH110+AI110+AJ110</f>
        <v>25595655</v>
      </c>
      <c r="AL110" s="764"/>
      <c r="AM110" s="764"/>
      <c r="AN110" s="764"/>
      <c r="AO110" s="764"/>
      <c r="AP110" s="764"/>
      <c r="AQ110" s="764"/>
      <c r="AR110" s="764"/>
      <c r="AS110" s="764"/>
      <c r="AT110" s="764"/>
      <c r="AU110" s="764"/>
      <c r="AV110" s="764"/>
      <c r="AW110" s="764"/>
      <c r="AX110" s="764"/>
      <c r="AY110" s="764"/>
      <c r="AZ110" s="764"/>
      <c r="BA110" s="764"/>
      <c r="BB110" s="764"/>
      <c r="BC110" s="764"/>
      <c r="BD110" s="764"/>
      <c r="BE110" s="764"/>
      <c r="BF110" s="765"/>
      <c r="BG110" s="765"/>
    </row>
    <row r="111" spans="1:59" ht="33.75" customHeight="1">
      <c r="A111" s="777"/>
      <c r="B111" s="752"/>
      <c r="C111" s="637"/>
      <c r="D111" s="752"/>
      <c r="E111" s="2143"/>
      <c r="F111" s="2143"/>
      <c r="G111" s="637"/>
      <c r="H111" s="637"/>
      <c r="I111" s="637"/>
      <c r="J111" s="637"/>
      <c r="K111" s="637"/>
      <c r="L111" s="637"/>
      <c r="M111" s="637"/>
      <c r="N111" s="637"/>
      <c r="O111" s="637"/>
      <c r="P111" s="637"/>
      <c r="Q111" s="637"/>
      <c r="R111" s="2146"/>
      <c r="S111" s="2146"/>
      <c r="T111" s="2146"/>
      <c r="U111" s="778"/>
      <c r="V111" s="2146"/>
      <c r="W111" s="2146"/>
      <c r="X111" s="2146"/>
      <c r="Y111" s="778"/>
      <c r="Z111" s="2146"/>
      <c r="AA111" s="2146"/>
      <c r="AB111" s="2146"/>
      <c r="AC111" s="778"/>
      <c r="AD111" s="2146"/>
      <c r="AE111" s="2146"/>
      <c r="AF111" s="2146"/>
      <c r="AG111" s="778"/>
      <c r="AH111" s="2146">
        <v>47575962</v>
      </c>
      <c r="AI111" s="2146"/>
      <c r="AJ111" s="2146"/>
      <c r="AK111" s="778">
        <f>+AH111+AI111+AJ111</f>
        <v>47575962</v>
      </c>
      <c r="AL111" s="764"/>
      <c r="AM111" s="764"/>
      <c r="AN111" s="764"/>
      <c r="AO111" s="764"/>
      <c r="AP111" s="764"/>
      <c r="AQ111" s="764"/>
      <c r="AR111" s="764"/>
      <c r="AS111" s="764"/>
      <c r="AT111" s="764"/>
      <c r="AU111" s="764"/>
      <c r="AV111" s="764"/>
      <c r="AW111" s="764"/>
      <c r="AX111" s="764"/>
      <c r="AY111" s="764"/>
      <c r="AZ111" s="764"/>
      <c r="BA111" s="764"/>
      <c r="BB111" s="764"/>
      <c r="BC111" s="764"/>
      <c r="BD111" s="764"/>
      <c r="BE111" s="764"/>
      <c r="BF111" s="765"/>
      <c r="BG111" s="765"/>
    </row>
    <row r="112" spans="1:59" ht="33.75" customHeight="1">
      <c r="A112" s="777"/>
      <c r="B112" s="752"/>
      <c r="C112" s="637"/>
      <c r="D112" s="752"/>
      <c r="E112" s="2143"/>
      <c r="F112" s="2143"/>
      <c r="G112" s="637"/>
      <c r="H112" s="637"/>
      <c r="I112" s="637"/>
      <c r="J112" s="637"/>
      <c r="K112" s="637"/>
      <c r="L112" s="637"/>
      <c r="M112" s="637"/>
      <c r="N112" s="637"/>
      <c r="O112" s="637"/>
      <c r="P112" s="637"/>
      <c r="Q112" s="637"/>
      <c r="R112" s="2146"/>
      <c r="S112" s="2146"/>
      <c r="T112" s="2146"/>
      <c r="U112" s="778"/>
      <c r="V112" s="2146"/>
      <c r="W112" s="2146"/>
      <c r="X112" s="2146"/>
      <c r="Y112" s="778"/>
      <c r="Z112" s="2146"/>
      <c r="AA112" s="2146"/>
      <c r="AB112" s="2146"/>
      <c r="AC112" s="778"/>
      <c r="AD112" s="2146"/>
      <c r="AE112" s="2146"/>
      <c r="AF112" s="2146"/>
      <c r="AG112" s="778"/>
      <c r="AH112" s="2146">
        <v>20582968</v>
      </c>
      <c r="AI112" s="2146"/>
      <c r="AJ112" s="2146"/>
      <c r="AK112" s="778">
        <f>+AH112+AI112+AJ112</f>
        <v>20582968</v>
      </c>
      <c r="AL112" s="764"/>
      <c r="AM112" s="764"/>
      <c r="AN112" s="764"/>
      <c r="AO112" s="764"/>
      <c r="AP112" s="764"/>
      <c r="AQ112" s="764"/>
      <c r="AR112" s="764"/>
      <c r="AS112" s="764"/>
      <c r="AT112" s="764"/>
      <c r="AU112" s="764"/>
      <c r="AV112" s="764"/>
      <c r="AW112" s="764"/>
      <c r="AX112" s="764"/>
      <c r="AY112" s="764"/>
      <c r="AZ112" s="764"/>
      <c r="BA112" s="764"/>
      <c r="BB112" s="764"/>
      <c r="BC112" s="764"/>
      <c r="BD112" s="764"/>
      <c r="BE112" s="764"/>
      <c r="BF112" s="765"/>
      <c r="BG112" s="765"/>
    </row>
    <row r="113" spans="1:59" ht="33.75" customHeight="1">
      <c r="A113" s="777"/>
      <c r="B113" s="752"/>
      <c r="C113" s="637"/>
      <c r="D113" s="752"/>
      <c r="E113" s="2143"/>
      <c r="F113" s="2143"/>
      <c r="G113" s="637"/>
      <c r="H113" s="637"/>
      <c r="I113" s="637"/>
      <c r="J113" s="637"/>
      <c r="K113" s="637"/>
      <c r="L113" s="637"/>
      <c r="M113" s="637"/>
      <c r="N113" s="637"/>
      <c r="O113" s="637"/>
      <c r="P113" s="637"/>
      <c r="Q113" s="637"/>
      <c r="R113" s="2146"/>
      <c r="S113" s="2146"/>
      <c r="T113" s="2146"/>
      <c r="U113" s="778"/>
      <c r="V113" s="2146"/>
      <c r="W113" s="2146"/>
      <c r="X113" s="2146"/>
      <c r="Y113" s="845">
        <v>195338977.69999999</v>
      </c>
      <c r="Z113" s="2146">
        <v>750000</v>
      </c>
      <c r="AA113" s="2146"/>
      <c r="AB113" s="2146"/>
      <c r="AC113" s="778">
        <f t="shared" si="12"/>
        <v>750000</v>
      </c>
      <c r="AD113" s="2146">
        <v>1200000</v>
      </c>
      <c r="AE113" s="2146"/>
      <c r="AF113" s="2146"/>
      <c r="AG113" s="778">
        <f t="shared" si="13"/>
        <v>1200000</v>
      </c>
      <c r="AH113" s="2146"/>
      <c r="AI113" s="2146"/>
      <c r="AJ113" s="2146"/>
      <c r="AK113" s="778"/>
      <c r="AL113" s="764"/>
      <c r="AM113" s="764"/>
      <c r="AN113" s="764"/>
      <c r="AO113" s="764"/>
      <c r="AP113" s="764"/>
      <c r="AQ113" s="764"/>
      <c r="AR113" s="764"/>
      <c r="AS113" s="764"/>
      <c r="AT113" s="764"/>
      <c r="AU113" s="764"/>
      <c r="AV113" s="764"/>
      <c r="AW113" s="764"/>
      <c r="AX113" s="764"/>
      <c r="AY113" s="764"/>
      <c r="AZ113" s="764"/>
      <c r="BA113" s="764"/>
      <c r="BB113" s="764"/>
      <c r="BC113" s="764"/>
      <c r="BD113" s="764"/>
      <c r="BE113" s="764"/>
      <c r="BF113" s="765"/>
      <c r="BG113" s="765"/>
    </row>
    <row r="114" spans="1:59">
      <c r="A114" s="637"/>
      <c r="B114" s="752"/>
      <c r="C114" s="637"/>
      <c r="D114" s="752"/>
      <c r="E114" s="2143"/>
      <c r="F114" s="2143"/>
      <c r="G114" s="637"/>
      <c r="H114" s="637"/>
      <c r="I114" s="637"/>
      <c r="J114" s="637"/>
      <c r="K114" s="637"/>
      <c r="L114" s="637"/>
      <c r="M114" s="637"/>
      <c r="N114" s="637"/>
      <c r="O114" s="637"/>
      <c r="P114" s="637"/>
      <c r="Q114" s="637"/>
      <c r="R114" s="2146"/>
      <c r="S114" s="2146"/>
      <c r="T114" s="2146"/>
      <c r="U114" s="778">
        <f>R114+S114+T114</f>
        <v>0</v>
      </c>
      <c r="V114" s="2146"/>
      <c r="W114" s="2146"/>
      <c r="X114" s="2146"/>
      <c r="Y114" s="778">
        <f t="shared" si="11"/>
        <v>0</v>
      </c>
      <c r="Z114" s="2146"/>
      <c r="AA114" s="2146"/>
      <c r="AB114" s="2146"/>
      <c r="AC114" s="778"/>
      <c r="AD114" s="2146"/>
      <c r="AE114" s="2146"/>
      <c r="AF114" s="2146"/>
      <c r="AG114" s="778"/>
      <c r="AH114" s="2146"/>
      <c r="AI114" s="2146"/>
      <c r="AJ114" s="2146"/>
      <c r="AK114" s="778"/>
      <c r="AL114" s="764"/>
      <c r="AM114" s="764"/>
      <c r="AN114" s="764"/>
      <c r="AO114" s="764"/>
      <c r="AP114" s="764"/>
      <c r="AQ114" s="764"/>
      <c r="AR114" s="764"/>
      <c r="AS114" s="764"/>
      <c r="AT114" s="764"/>
      <c r="AU114" s="764"/>
      <c r="AV114" s="764"/>
      <c r="AW114" s="764"/>
      <c r="AX114" s="764"/>
      <c r="AY114" s="764"/>
      <c r="AZ114" s="764"/>
      <c r="BA114" s="764"/>
      <c r="BB114" s="764"/>
      <c r="BC114" s="764"/>
      <c r="BD114" s="764"/>
      <c r="BE114" s="764"/>
      <c r="BF114" s="765"/>
      <c r="BG114" s="765"/>
    </row>
    <row r="115" spans="1:59">
      <c r="A115" s="2148"/>
      <c r="B115" s="752"/>
      <c r="C115" s="637"/>
      <c r="D115" s="752"/>
      <c r="E115" s="2143"/>
      <c r="F115" s="2143"/>
      <c r="G115" s="637"/>
      <c r="H115" s="637"/>
      <c r="I115" s="637"/>
      <c r="J115" s="637"/>
      <c r="K115" s="637"/>
      <c r="L115" s="637"/>
      <c r="M115" s="637"/>
      <c r="N115" s="637"/>
      <c r="O115" s="637"/>
      <c r="P115" s="637"/>
      <c r="Q115" s="637"/>
      <c r="R115" s="2146"/>
      <c r="S115" s="2146"/>
      <c r="T115" s="2146"/>
      <c r="U115" s="868"/>
      <c r="V115" s="2146"/>
      <c r="W115" s="2146"/>
      <c r="X115" s="2146"/>
      <c r="Y115" s="868"/>
      <c r="Z115" s="2146"/>
      <c r="AA115" s="2146"/>
      <c r="AB115" s="2146"/>
      <c r="AC115" s="868"/>
      <c r="AD115" s="2146">
        <v>821326977.10000098</v>
      </c>
      <c r="AE115" s="2146"/>
      <c r="AF115" s="2146"/>
      <c r="AG115" s="778">
        <f t="shared" si="13"/>
        <v>821326977.10000098</v>
      </c>
      <c r="AH115" s="2146"/>
      <c r="AI115" s="2146"/>
      <c r="AJ115" s="2146"/>
      <c r="AK115" s="778"/>
      <c r="AL115" s="764"/>
      <c r="AM115" s="764"/>
      <c r="AN115" s="764"/>
      <c r="AO115" s="764"/>
      <c r="AP115" s="764"/>
      <c r="AQ115" s="764"/>
      <c r="AR115" s="764"/>
      <c r="AS115" s="764"/>
      <c r="AT115" s="764"/>
      <c r="AU115" s="764"/>
      <c r="AV115" s="764"/>
      <c r="AW115" s="764"/>
      <c r="AX115" s="764"/>
      <c r="AY115" s="764"/>
      <c r="AZ115" s="764"/>
      <c r="BA115" s="764"/>
      <c r="BB115" s="764"/>
      <c r="BC115" s="764"/>
      <c r="BD115" s="764"/>
      <c r="BE115" s="764"/>
      <c r="BF115" s="765"/>
      <c r="BG115" s="765"/>
    </row>
    <row r="116" spans="1:59">
      <c r="A116" s="637"/>
      <c r="B116" s="752"/>
      <c r="C116" s="637"/>
      <c r="D116" s="752"/>
      <c r="E116" s="2143"/>
      <c r="F116" s="2143"/>
      <c r="G116" s="637"/>
      <c r="H116" s="637"/>
      <c r="I116" s="637"/>
      <c r="J116" s="637"/>
      <c r="K116" s="637"/>
      <c r="L116" s="637"/>
      <c r="M116" s="637"/>
      <c r="N116" s="637"/>
      <c r="O116" s="637"/>
      <c r="P116" s="637"/>
      <c r="Q116" s="637"/>
      <c r="R116" s="638"/>
      <c r="S116" s="638"/>
      <c r="T116" s="638"/>
      <c r="U116" s="2144"/>
      <c r="V116" s="2144"/>
      <c r="W116" s="2144"/>
      <c r="X116" s="2144"/>
      <c r="Y116" s="2144">
        <f>V116+W116+X116</f>
        <v>0</v>
      </c>
      <c r="Z116" s="2144"/>
      <c r="AA116" s="2144"/>
      <c r="AB116" s="2144"/>
      <c r="AC116" s="863" t="e">
        <f>SUM(AC7:AC113)/1000000-'Capex Consolidés'!#REF!</f>
        <v>#REF!</v>
      </c>
      <c r="AD116" s="2144"/>
      <c r="AE116" s="2144"/>
      <c r="AF116" s="2144"/>
      <c r="AG116" s="863">
        <f>(SUM(AG7:AG115)/1000000-'Capex Consolidés'!C7)*0</f>
        <v>0</v>
      </c>
      <c r="AH116" s="2144"/>
      <c r="AI116" s="2144"/>
      <c r="AJ116" s="2144"/>
      <c r="AK116" s="863">
        <f>(SUM(AK7:AK115)/1000000-'Capex Consolidés'!D7)</f>
        <v>-574.78151538735995</v>
      </c>
      <c r="AL116" s="700"/>
      <c r="AM116" s="700"/>
      <c r="AN116" s="700"/>
      <c r="AO116" s="700"/>
      <c r="AP116" s="700"/>
      <c r="AQ116" s="700"/>
      <c r="AR116" s="700"/>
      <c r="AS116" s="700"/>
      <c r="AT116" s="700"/>
      <c r="AU116" s="700"/>
      <c r="AV116" s="700"/>
      <c r="AW116" s="700"/>
      <c r="AX116" s="700"/>
      <c r="AY116" s="700"/>
      <c r="AZ116" s="700"/>
      <c r="BA116" s="700"/>
      <c r="BB116" s="700"/>
      <c r="BC116" s="700"/>
      <c r="BD116" s="700"/>
      <c r="BE116" s="700"/>
      <c r="BF116" s="638"/>
      <c r="BG116" s="638"/>
    </row>
    <row r="117" spans="1:59">
      <c r="E117" s="2135"/>
      <c r="M117" s="775"/>
      <c r="Q117" s="775"/>
      <c r="U117" s="2135"/>
      <c r="V117" s="2149"/>
      <c r="W117" s="2149"/>
      <c r="X117" s="2149"/>
      <c r="Y117" s="2135"/>
      <c r="Z117" s="2149"/>
      <c r="AA117" s="2149"/>
      <c r="AB117" s="2149"/>
      <c r="AC117" s="2135"/>
      <c r="AD117" s="2149"/>
      <c r="AE117" s="2149"/>
      <c r="AF117" s="2149"/>
      <c r="AG117" s="2135"/>
    </row>
    <row r="131" spans="1:57">
      <c r="A131" s="634" t="s">
        <v>834</v>
      </c>
      <c r="E131" s="2135"/>
      <c r="R131" s="634"/>
      <c r="S131" s="634"/>
      <c r="T131" s="634"/>
      <c r="U131" s="2135"/>
      <c r="V131" s="2135"/>
      <c r="W131" s="2135"/>
      <c r="X131" s="2135"/>
      <c r="Y131" s="2135"/>
      <c r="Z131" s="2135"/>
      <c r="AA131" s="2135"/>
      <c r="AB131" s="2135"/>
      <c r="AC131" s="2135"/>
      <c r="AD131" s="2135"/>
      <c r="AE131" s="2135"/>
      <c r="AF131" s="2135"/>
      <c r="AG131" s="2135"/>
      <c r="AH131" s="634"/>
      <c r="AI131" s="634"/>
      <c r="AJ131" s="634"/>
      <c r="AK131" s="634"/>
      <c r="AL131" s="634"/>
      <c r="AM131" s="634"/>
      <c r="AN131" s="634"/>
      <c r="AO131" s="634"/>
      <c r="AP131" s="634"/>
      <c r="AQ131" s="634"/>
      <c r="AR131" s="634"/>
      <c r="AS131" s="634"/>
      <c r="AT131" s="634"/>
      <c r="AU131" s="634"/>
      <c r="AV131" s="634"/>
      <c r="AW131" s="634"/>
      <c r="AX131" s="634"/>
      <c r="AY131" s="634"/>
      <c r="AZ131" s="634"/>
      <c r="BA131" s="634"/>
      <c r="BB131" s="634"/>
      <c r="BC131" s="634"/>
      <c r="BD131" s="634"/>
      <c r="BE131" s="634"/>
    </row>
    <row r="132" spans="1:57">
      <c r="A132" s="634" t="s">
        <v>835</v>
      </c>
      <c r="E132" s="2135"/>
      <c r="R132" s="634"/>
      <c r="S132" s="634"/>
      <c r="T132" s="634"/>
      <c r="U132" s="2135"/>
      <c r="V132" s="2135"/>
      <c r="W132" s="2135"/>
      <c r="X132" s="2135"/>
      <c r="Y132" s="2135"/>
      <c r="Z132" s="2135"/>
      <c r="AA132" s="2135"/>
      <c r="AB132" s="2135"/>
      <c r="AC132" s="2135"/>
      <c r="AD132" s="2135"/>
      <c r="AE132" s="2135"/>
      <c r="AF132" s="2135"/>
      <c r="AG132" s="2135"/>
      <c r="AH132" s="634"/>
      <c r="AI132" s="634"/>
      <c r="AJ132" s="634"/>
      <c r="AK132" s="634"/>
      <c r="AL132" s="634"/>
      <c r="AM132" s="634"/>
      <c r="AN132" s="634"/>
      <c r="AO132" s="634"/>
      <c r="AP132" s="634"/>
      <c r="AQ132" s="634"/>
      <c r="AR132" s="634"/>
      <c r="AS132" s="634"/>
      <c r="AT132" s="634"/>
      <c r="AU132" s="634"/>
      <c r="AV132" s="634"/>
      <c r="AW132" s="634"/>
      <c r="AX132" s="634"/>
      <c r="AY132" s="634"/>
      <c r="AZ132" s="634"/>
      <c r="BA132" s="634"/>
      <c r="BB132" s="634"/>
      <c r="BC132" s="634"/>
      <c r="BD132" s="634"/>
      <c r="BE132" s="634"/>
    </row>
    <row r="133" spans="1:57">
      <c r="A133" s="634" t="s">
        <v>836</v>
      </c>
      <c r="E133" s="2135"/>
      <c r="R133" s="634"/>
      <c r="S133" s="634"/>
      <c r="T133" s="634"/>
      <c r="U133" s="2135"/>
      <c r="V133" s="2135"/>
      <c r="W133" s="2135"/>
      <c r="X133" s="2135"/>
      <c r="Y133" s="2135"/>
      <c r="Z133" s="2135"/>
      <c r="AA133" s="2135"/>
      <c r="AB133" s="2135"/>
      <c r="AC133" s="2135"/>
      <c r="AD133" s="2135"/>
      <c r="AE133" s="2135"/>
      <c r="AF133" s="2135"/>
      <c r="AG133" s="2135"/>
      <c r="AH133" s="634"/>
      <c r="AI133" s="634"/>
      <c r="AJ133" s="634"/>
      <c r="AK133" s="634"/>
      <c r="AL133" s="634"/>
      <c r="AM133" s="634"/>
      <c r="AN133" s="634"/>
      <c r="AO133" s="634"/>
      <c r="AP133" s="634"/>
      <c r="AQ133" s="634"/>
      <c r="AR133" s="634"/>
      <c r="AS133" s="634"/>
      <c r="AT133" s="634"/>
      <c r="AU133" s="634"/>
      <c r="AV133" s="634"/>
      <c r="AW133" s="634"/>
      <c r="AX133" s="634"/>
      <c r="AY133" s="634"/>
      <c r="AZ133" s="634"/>
      <c r="BA133" s="634"/>
      <c r="BB133" s="634"/>
      <c r="BC133" s="634"/>
      <c r="BD133" s="634"/>
      <c r="BE133" s="634"/>
    </row>
    <row r="134" spans="1:57">
      <c r="A134" s="634" t="s">
        <v>837</v>
      </c>
      <c r="E134" s="2135"/>
      <c r="R134" s="634"/>
      <c r="S134" s="634"/>
      <c r="T134" s="634"/>
      <c r="U134" s="2135"/>
      <c r="V134" s="2135"/>
      <c r="W134" s="2135"/>
      <c r="X134" s="2135"/>
      <c r="Y134" s="2135"/>
      <c r="Z134" s="2135"/>
      <c r="AA134" s="2135"/>
      <c r="AB134" s="2135"/>
      <c r="AC134" s="2135"/>
      <c r="AD134" s="2135"/>
      <c r="AE134" s="2135"/>
      <c r="AF134" s="2135"/>
      <c r="AG134" s="2135"/>
      <c r="AH134" s="634"/>
      <c r="AI134" s="634"/>
      <c r="AJ134" s="634"/>
      <c r="AK134" s="634"/>
      <c r="AL134" s="634"/>
      <c r="AM134" s="634"/>
      <c r="AN134" s="634"/>
      <c r="AO134" s="634"/>
      <c r="AP134" s="634"/>
      <c r="AQ134" s="634"/>
      <c r="AR134" s="634"/>
      <c r="AS134" s="634"/>
      <c r="AT134" s="634"/>
      <c r="AU134" s="634"/>
      <c r="AV134" s="634"/>
      <c r="AW134" s="634"/>
      <c r="AX134" s="634"/>
      <c r="AY134" s="634"/>
      <c r="AZ134" s="634"/>
      <c r="BA134" s="634"/>
      <c r="BB134" s="634"/>
      <c r="BC134" s="634"/>
      <c r="BD134" s="634"/>
      <c r="BE134" s="634"/>
    </row>
  </sheetData>
  <mergeCells count="22">
    <mergeCell ref="BG4:BG5"/>
    <mergeCell ref="AL4:AO4"/>
    <mergeCell ref="AP4:AS4"/>
    <mergeCell ref="AT4:AW4"/>
    <mergeCell ref="AX4:BA4"/>
    <mergeCell ref="BB4:BE4"/>
    <mergeCell ref="R4:U4"/>
    <mergeCell ref="V4:Y4"/>
    <mergeCell ref="Z4:AC4"/>
    <mergeCell ref="AD4:AG4"/>
    <mergeCell ref="AH4:AK4"/>
    <mergeCell ref="F4:F5"/>
    <mergeCell ref="A4:A5"/>
    <mergeCell ref="B4:B5"/>
    <mergeCell ref="C4:C5"/>
    <mergeCell ref="D4:D5"/>
    <mergeCell ref="E4:E5"/>
    <mergeCell ref="G4:G5"/>
    <mergeCell ref="H4:H5"/>
    <mergeCell ref="I4:I5"/>
    <mergeCell ref="J4:M4"/>
    <mergeCell ref="N4:Q4"/>
  </mergeCells>
  <dataValidations count="1">
    <dataValidation type="list" allowBlank="1" showInputMessage="1" showErrorMessage="1" sqref="C7:C62" xr:uid="{00000000-0002-0000-1C00-000000000000}">
      <formula1>LISTE</formula1>
    </dataValidation>
  </dataValidations>
  <printOptions horizontalCentered="1"/>
  <pageMargins left="0.15748031496063" right="0.15748031496063" top="0.511811023622047" bottom="0.55118110236220497" header="0.15748031496063" footer="0.196850393700787"/>
  <pageSetup paperSize="9" scale="13" orientation="landscape" r:id="rId1"/>
  <headerFooter alignWithMargins="0">
    <oddFooter xml:space="preserve">&amp;LMoov Bénin&amp;C&amp;P/&amp;N&amp;RTBG &amp;D </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L25"/>
  <sheetViews>
    <sheetView zoomScale="90" zoomScaleNormal="90" workbookViewId="0">
      <pane xSplit="1" ySplit="2" topLeftCell="N3" activePane="bottomRight" state="frozen"/>
      <selection pane="bottomRight" activeCell="U19" sqref="U19"/>
      <selection pane="bottomLeft" activeCell="AG111" sqref="AG111"/>
      <selection pane="topRight" activeCell="AG111" sqref="AG111"/>
    </sheetView>
  </sheetViews>
  <sheetFormatPr defaultColWidth="11.42578125" defaultRowHeight="12.75"/>
  <cols>
    <col min="1" max="1" width="31.5703125" bestFit="1" customWidth="1"/>
    <col min="2" max="2" width="12" bestFit="1" customWidth="1"/>
    <col min="3" max="14" width="11.5703125" bestFit="1" customWidth="1"/>
    <col min="15" max="15" width="10.42578125" bestFit="1" customWidth="1"/>
    <col min="16" max="16" width="9.5703125" bestFit="1" customWidth="1"/>
    <col min="17" max="17" width="11.5703125" bestFit="1" customWidth="1"/>
    <col min="18" max="18" width="11.140625" customWidth="1"/>
    <col min="19" max="38" width="11.5703125" bestFit="1" customWidth="1"/>
  </cols>
  <sheetData>
    <row r="1" spans="1:38" ht="6" customHeight="1"/>
    <row r="2" spans="1:38">
      <c r="A2" s="687" t="s">
        <v>838</v>
      </c>
    </row>
    <row r="3" spans="1:38" ht="6" customHeight="1" thickBot="1"/>
    <row r="4" spans="1:38" ht="13.5" thickBot="1">
      <c r="C4" s="2247">
        <v>42005</v>
      </c>
      <c r="D4" s="2248"/>
      <c r="E4" s="2249"/>
      <c r="F4" s="2247">
        <v>42036</v>
      </c>
      <c r="G4" s="2248"/>
      <c r="H4" s="2249"/>
      <c r="I4" s="2247">
        <v>42064</v>
      </c>
      <c r="J4" s="2248"/>
      <c r="K4" s="2249"/>
      <c r="L4" s="2247">
        <v>42095</v>
      </c>
      <c r="M4" s="2248"/>
      <c r="N4" s="2249"/>
      <c r="O4" s="2247">
        <v>42125</v>
      </c>
      <c r="P4" s="2248"/>
      <c r="Q4" s="2249"/>
      <c r="R4" s="2247">
        <v>42156</v>
      </c>
      <c r="S4" s="2248"/>
      <c r="T4" s="2249"/>
      <c r="U4" s="2247">
        <v>42186</v>
      </c>
      <c r="V4" s="2248"/>
      <c r="W4" s="2249"/>
      <c r="X4" s="2247">
        <v>42217</v>
      </c>
      <c r="Y4" s="2248"/>
      <c r="Z4" s="2249"/>
      <c r="AA4" s="2247">
        <v>42248</v>
      </c>
      <c r="AB4" s="2248"/>
      <c r="AC4" s="2249"/>
      <c r="AD4" s="2247">
        <v>42278</v>
      </c>
      <c r="AE4" s="2248"/>
      <c r="AF4" s="2249"/>
      <c r="AG4" s="2247">
        <v>42309</v>
      </c>
      <c r="AH4" s="2248"/>
      <c r="AI4" s="2249"/>
      <c r="AJ4" s="2247">
        <v>42339</v>
      </c>
      <c r="AK4" s="2248"/>
      <c r="AL4" s="2249"/>
    </row>
    <row r="5" spans="1:38" ht="26.25" thickBot="1">
      <c r="B5" s="688" t="s">
        <v>839</v>
      </c>
      <c r="C5" s="689" t="s">
        <v>840</v>
      </c>
      <c r="D5" s="690" t="s">
        <v>841</v>
      </c>
      <c r="E5" s="691" t="s">
        <v>842</v>
      </c>
      <c r="F5" s="689" t="s">
        <v>840</v>
      </c>
      <c r="G5" s="690" t="s">
        <v>841</v>
      </c>
      <c r="H5" s="691" t="s">
        <v>843</v>
      </c>
      <c r="I5" s="689" t="s">
        <v>840</v>
      </c>
      <c r="J5" s="690" t="s">
        <v>841</v>
      </c>
      <c r="K5" s="691" t="s">
        <v>844</v>
      </c>
      <c r="L5" s="689" t="s">
        <v>840</v>
      </c>
      <c r="M5" s="690" t="s">
        <v>841</v>
      </c>
      <c r="N5" s="691" t="s">
        <v>845</v>
      </c>
      <c r="O5" s="689" t="s">
        <v>840</v>
      </c>
      <c r="P5" s="690" t="s">
        <v>841</v>
      </c>
      <c r="Q5" s="691" t="s">
        <v>846</v>
      </c>
      <c r="R5" s="689" t="s">
        <v>840</v>
      </c>
      <c r="S5" s="690" t="s">
        <v>841</v>
      </c>
      <c r="T5" s="691" t="s">
        <v>847</v>
      </c>
      <c r="U5" s="689" t="s">
        <v>840</v>
      </c>
      <c r="V5" s="690" t="s">
        <v>841</v>
      </c>
      <c r="W5" s="691" t="s">
        <v>848</v>
      </c>
      <c r="X5" s="689" t="s">
        <v>840</v>
      </c>
      <c r="Y5" s="690" t="s">
        <v>841</v>
      </c>
      <c r="Z5" s="691" t="s">
        <v>849</v>
      </c>
      <c r="AA5" s="689" t="s">
        <v>840</v>
      </c>
      <c r="AB5" s="690" t="s">
        <v>841</v>
      </c>
      <c r="AC5" s="691" t="s">
        <v>850</v>
      </c>
      <c r="AD5" s="689" t="s">
        <v>840</v>
      </c>
      <c r="AE5" s="690" t="s">
        <v>841</v>
      </c>
      <c r="AF5" s="691" t="s">
        <v>851</v>
      </c>
      <c r="AG5" s="689" t="s">
        <v>840</v>
      </c>
      <c r="AH5" s="690" t="s">
        <v>841</v>
      </c>
      <c r="AI5" s="691" t="s">
        <v>852</v>
      </c>
      <c r="AJ5" s="689" t="s">
        <v>840</v>
      </c>
      <c r="AK5" s="690" t="s">
        <v>841</v>
      </c>
      <c r="AL5" s="691" t="s">
        <v>853</v>
      </c>
    </row>
    <row r="6" spans="1:38" s="17" customFormat="1">
      <c r="A6" s="17" t="s">
        <v>149</v>
      </c>
      <c r="B6" s="702">
        <f t="shared" ref="B6:AL6" si="0">B7+B8+B9</f>
        <v>5552</v>
      </c>
      <c r="C6" s="703">
        <f t="shared" si="0"/>
        <v>424.86818600000004</v>
      </c>
      <c r="D6" s="704">
        <f t="shared" si="0"/>
        <v>0</v>
      </c>
      <c r="E6" s="705">
        <f t="shared" si="0"/>
        <v>5976.8681859999997</v>
      </c>
      <c r="F6" s="703">
        <f t="shared" si="0"/>
        <v>366.68287500000002</v>
      </c>
      <c r="G6" s="704">
        <f t="shared" si="0"/>
        <v>0</v>
      </c>
      <c r="H6" s="705">
        <f t="shared" si="0"/>
        <v>6343.5510609999992</v>
      </c>
      <c r="I6" s="703">
        <f t="shared" si="0"/>
        <v>430.84353700000003</v>
      </c>
      <c r="J6" s="704">
        <f t="shared" si="0"/>
        <v>0</v>
      </c>
      <c r="K6" s="705">
        <f t="shared" si="0"/>
        <v>6774.394597999999</v>
      </c>
      <c r="L6" s="703">
        <f t="shared" si="0"/>
        <v>426.33879100000001</v>
      </c>
      <c r="M6" s="706">
        <f t="shared" si="0"/>
        <v>0</v>
      </c>
      <c r="N6" s="705">
        <f t="shared" si="0"/>
        <v>7200.733389</v>
      </c>
      <c r="O6" s="703">
        <f t="shared" si="0"/>
        <v>414.67068599999993</v>
      </c>
      <c r="P6" s="706">
        <f t="shared" si="0"/>
        <v>0</v>
      </c>
      <c r="Q6" s="705">
        <f t="shared" si="0"/>
        <v>7615.4040749999995</v>
      </c>
      <c r="R6" s="703">
        <f t="shared" si="0"/>
        <v>409.75239966280731</v>
      </c>
      <c r="S6" s="706">
        <f t="shared" si="0"/>
        <v>0</v>
      </c>
      <c r="T6" s="705">
        <f t="shared" si="0"/>
        <v>8025.1564746628073</v>
      </c>
      <c r="U6" s="703">
        <f t="shared" si="0"/>
        <v>424.47858656786366</v>
      </c>
      <c r="V6" s="706">
        <f t="shared" si="0"/>
        <v>0</v>
      </c>
      <c r="W6" s="705">
        <f t="shared" si="0"/>
        <v>8449.6350612306705</v>
      </c>
      <c r="X6" s="703">
        <f t="shared" si="0"/>
        <v>0</v>
      </c>
      <c r="Y6" s="706">
        <f t="shared" si="0"/>
        <v>0</v>
      </c>
      <c r="Z6" s="705">
        <f t="shared" si="0"/>
        <v>8449.6350612306705</v>
      </c>
      <c r="AA6" s="703">
        <f t="shared" si="0"/>
        <v>0</v>
      </c>
      <c r="AB6" s="706">
        <f t="shared" si="0"/>
        <v>0</v>
      </c>
      <c r="AC6" s="705">
        <f t="shared" si="0"/>
        <v>8449.6350612306705</v>
      </c>
      <c r="AD6" s="703">
        <f t="shared" si="0"/>
        <v>0</v>
      </c>
      <c r="AE6" s="706">
        <f t="shared" si="0"/>
        <v>0</v>
      </c>
      <c r="AF6" s="705">
        <f t="shared" si="0"/>
        <v>8449.6350612306705</v>
      </c>
      <c r="AG6" s="703">
        <f t="shared" si="0"/>
        <v>0</v>
      </c>
      <c r="AH6" s="706">
        <f t="shared" si="0"/>
        <v>0</v>
      </c>
      <c r="AI6" s="705">
        <f t="shared" si="0"/>
        <v>8449.6350612306705</v>
      </c>
      <c r="AJ6" s="703">
        <f t="shared" si="0"/>
        <v>0</v>
      </c>
      <c r="AK6" s="706">
        <f t="shared" si="0"/>
        <v>0</v>
      </c>
      <c r="AL6" s="705">
        <f t="shared" si="0"/>
        <v>8449.6350612306705</v>
      </c>
    </row>
    <row r="7" spans="1:38">
      <c r="A7" s="692" t="s">
        <v>854</v>
      </c>
      <c r="B7" s="774">
        <v>4760.27862</v>
      </c>
      <c r="C7" s="701">
        <v>360.05778500000002</v>
      </c>
      <c r="D7" s="707"/>
      <c r="E7" s="708">
        <f>B7+C7-D7</f>
        <v>5120.336405</v>
      </c>
      <c r="F7" s="701">
        <v>310.748199</v>
      </c>
      <c r="G7" s="707"/>
      <c r="H7" s="708">
        <f>E7+F7-G7</f>
        <v>5431.0846039999997</v>
      </c>
      <c r="I7" s="701">
        <v>365.12164100000001</v>
      </c>
      <c r="J7" s="707"/>
      <c r="K7" s="708">
        <f>H7+I7-J7</f>
        <v>5796.2062449999994</v>
      </c>
      <c r="L7" s="701">
        <v>361.30405999999999</v>
      </c>
      <c r="M7" s="707"/>
      <c r="N7" s="708">
        <f>K7+L7-M7</f>
        <v>6157.5103049999998</v>
      </c>
      <c r="O7" s="701">
        <v>351.41583499999996</v>
      </c>
      <c r="P7" s="707"/>
      <c r="Q7" s="708">
        <f>N7+O7-P7</f>
        <v>6508.9261399999996</v>
      </c>
      <c r="R7" s="701">
        <v>347.24779637526041</v>
      </c>
      <c r="S7" s="707"/>
      <c r="T7" s="708">
        <f>Q7+R7-S7</f>
        <v>6856.1739363752604</v>
      </c>
      <c r="U7" s="701">
        <v>359.72761537954551</v>
      </c>
      <c r="V7" s="707"/>
      <c r="W7" s="708">
        <f>T7+U7-V7</f>
        <v>7215.901551754806</v>
      </c>
      <c r="X7" s="701"/>
      <c r="Y7" s="707"/>
      <c r="Z7" s="708">
        <f>W7+X7-Y7</f>
        <v>7215.901551754806</v>
      </c>
      <c r="AA7" s="701"/>
      <c r="AB7" s="707"/>
      <c r="AC7" s="708">
        <f>Z7+AA7-AB7</f>
        <v>7215.901551754806</v>
      </c>
      <c r="AD7" s="701"/>
      <c r="AE7" s="707"/>
      <c r="AF7" s="708">
        <f>AC7+AD7-AE7</f>
        <v>7215.901551754806</v>
      </c>
      <c r="AG7" s="701"/>
      <c r="AH7" s="707"/>
      <c r="AI7" s="708">
        <f>AF7+AG7-AH7</f>
        <v>7215.901551754806</v>
      </c>
      <c r="AJ7" s="701"/>
      <c r="AK7" s="707"/>
      <c r="AL7" s="708">
        <f>AI7+AJ7-AK7</f>
        <v>7215.901551754806</v>
      </c>
    </row>
    <row r="8" spans="1:38">
      <c r="A8" s="692" t="s">
        <v>855</v>
      </c>
      <c r="B8" s="774">
        <v>791.72137999999995</v>
      </c>
      <c r="C8" s="701">
        <v>64.810400999999999</v>
      </c>
      <c r="D8" s="707"/>
      <c r="E8" s="708">
        <f>B8+C8-D8</f>
        <v>856.53178099999991</v>
      </c>
      <c r="F8" s="701">
        <v>55.934676000000003</v>
      </c>
      <c r="G8" s="707"/>
      <c r="H8" s="708">
        <f>E8+F8-G8</f>
        <v>912.46645699999988</v>
      </c>
      <c r="I8" s="701">
        <v>65.721896000000001</v>
      </c>
      <c r="J8" s="707"/>
      <c r="K8" s="708">
        <f>H8+I8-J8</f>
        <v>978.18835299999989</v>
      </c>
      <c r="L8" s="701">
        <v>65.034730999999994</v>
      </c>
      <c r="M8" s="707"/>
      <c r="N8" s="708">
        <f>K8+L8-M8</f>
        <v>1043.223084</v>
      </c>
      <c r="O8" s="701">
        <v>63.254850999999995</v>
      </c>
      <c r="P8" s="707"/>
      <c r="Q8" s="708">
        <f>N8+O8-P8</f>
        <v>1106.4779349999999</v>
      </c>
      <c r="R8" s="701">
        <v>62.504603287546871</v>
      </c>
      <c r="S8" s="707"/>
      <c r="T8" s="708">
        <f>Q8+R8-S8</f>
        <v>1168.9825382875467</v>
      </c>
      <c r="U8" s="701">
        <v>64.750971188318175</v>
      </c>
      <c r="V8" s="707"/>
      <c r="W8" s="708">
        <f>T8+U8-V8</f>
        <v>1233.7335094758648</v>
      </c>
      <c r="X8" s="701"/>
      <c r="Y8" s="707"/>
      <c r="Z8" s="708">
        <f>W8+X8-Y8</f>
        <v>1233.7335094758648</v>
      </c>
      <c r="AA8" s="701"/>
      <c r="AB8" s="707"/>
      <c r="AC8" s="708">
        <f>Z8+AA8-AB8</f>
        <v>1233.7335094758648</v>
      </c>
      <c r="AD8" s="701"/>
      <c r="AE8" s="707"/>
      <c r="AF8" s="708">
        <f>AC8+AD8-AE8</f>
        <v>1233.7335094758648</v>
      </c>
      <c r="AG8" s="701"/>
      <c r="AH8" s="707"/>
      <c r="AI8" s="708">
        <f>AF8+AG8-AH8</f>
        <v>1233.7335094758648</v>
      </c>
      <c r="AJ8" s="701"/>
      <c r="AK8" s="707"/>
      <c r="AL8" s="708">
        <f>AI8+AJ8-AK8</f>
        <v>1233.7335094758648</v>
      </c>
    </row>
    <row r="9" spans="1:38" ht="13.5" thickBot="1">
      <c r="A9" s="550" t="s">
        <v>856</v>
      </c>
      <c r="B9" s="709"/>
      <c r="C9" s="710"/>
      <c r="D9" s="711"/>
      <c r="E9" s="712">
        <f>B9+C9-D9</f>
        <v>0</v>
      </c>
      <c r="F9" s="710"/>
      <c r="G9" s="713"/>
      <c r="H9" s="712">
        <f>E9+F9-G9</f>
        <v>0</v>
      </c>
      <c r="I9" s="710"/>
      <c r="J9" s="713"/>
      <c r="K9" s="712">
        <f>H9+I9-J9</f>
        <v>0</v>
      </c>
      <c r="L9" s="710"/>
      <c r="M9" s="713"/>
      <c r="N9" s="712">
        <f>K9+L9-M9</f>
        <v>0</v>
      </c>
      <c r="O9" s="710"/>
      <c r="P9" s="713"/>
      <c r="Q9" s="712">
        <f>N9+O9-P9</f>
        <v>0</v>
      </c>
      <c r="R9" s="710"/>
      <c r="S9" s="713"/>
      <c r="T9" s="712">
        <f>Q9+R9-S9</f>
        <v>0</v>
      </c>
      <c r="U9" s="710"/>
      <c r="V9" s="713"/>
      <c r="W9" s="712">
        <f>T9+U9-V9</f>
        <v>0</v>
      </c>
      <c r="X9" s="710"/>
      <c r="Y9" s="713"/>
      <c r="Z9" s="712">
        <f>W9+X9-Y9</f>
        <v>0</v>
      </c>
      <c r="AA9" s="710"/>
      <c r="AB9" s="713"/>
      <c r="AC9" s="712">
        <f>Z9+AA9-AB9</f>
        <v>0</v>
      </c>
      <c r="AD9" s="710"/>
      <c r="AE9" s="713"/>
      <c r="AF9" s="712">
        <f>AC9+AD9-AE9</f>
        <v>0</v>
      </c>
      <c r="AG9" s="710"/>
      <c r="AH9" s="713"/>
      <c r="AI9" s="712">
        <f>AF9+AG9-AH9</f>
        <v>0</v>
      </c>
      <c r="AJ9" s="710"/>
      <c r="AK9" s="713"/>
      <c r="AL9" s="712">
        <f>AI9+AJ9-AK9</f>
        <v>0</v>
      </c>
    </row>
    <row r="11" spans="1:38" ht="13.5" thickBot="1">
      <c r="C11" s="773"/>
    </row>
    <row r="12" spans="1:38" ht="13.5" thickBot="1">
      <c r="C12" s="2247">
        <v>42005</v>
      </c>
      <c r="D12" s="2248"/>
      <c r="E12" s="2249"/>
      <c r="F12" s="2247">
        <v>42036</v>
      </c>
      <c r="G12" s="2248"/>
      <c r="H12" s="2249"/>
      <c r="I12" s="2247">
        <v>42064</v>
      </c>
      <c r="J12" s="2248"/>
      <c r="K12" s="2249"/>
      <c r="L12" s="2247">
        <v>42095</v>
      </c>
      <c r="M12" s="2248"/>
      <c r="N12" s="2249"/>
      <c r="O12" s="2247">
        <v>42125</v>
      </c>
      <c r="P12" s="2248"/>
      <c r="Q12" s="2249"/>
      <c r="R12" s="2247">
        <v>42156</v>
      </c>
      <c r="S12" s="2248"/>
      <c r="T12" s="2249"/>
      <c r="U12" s="2247">
        <v>42186</v>
      </c>
      <c r="V12" s="2248"/>
      <c r="W12" s="2249"/>
      <c r="X12" s="2247">
        <v>42217</v>
      </c>
      <c r="Y12" s="2248"/>
      <c r="Z12" s="2249"/>
      <c r="AA12" s="2247">
        <v>42248</v>
      </c>
      <c r="AB12" s="2248"/>
      <c r="AC12" s="2249"/>
      <c r="AD12" s="2247">
        <v>42278</v>
      </c>
      <c r="AE12" s="2248"/>
      <c r="AF12" s="2249"/>
      <c r="AG12" s="2247">
        <v>42309</v>
      </c>
      <c r="AH12" s="2248"/>
      <c r="AI12" s="2249"/>
      <c r="AJ12" s="2247">
        <v>42339</v>
      </c>
      <c r="AK12" s="2248"/>
      <c r="AL12" s="2249"/>
    </row>
    <row r="13" spans="1:38" ht="26.25" thickBot="1">
      <c r="B13" s="693" t="s">
        <v>839</v>
      </c>
      <c r="C13" s="689" t="s">
        <v>857</v>
      </c>
      <c r="D13" s="690" t="s">
        <v>841</v>
      </c>
      <c r="E13" s="691" t="s">
        <v>842</v>
      </c>
      <c r="F13" s="694" t="s">
        <v>857</v>
      </c>
      <c r="G13" s="690" t="s">
        <v>841</v>
      </c>
      <c r="H13" s="694" t="s">
        <v>843</v>
      </c>
      <c r="I13" s="689" t="s">
        <v>857</v>
      </c>
      <c r="J13" s="690" t="s">
        <v>841</v>
      </c>
      <c r="K13" s="691" t="s">
        <v>844</v>
      </c>
      <c r="L13" s="694" t="s">
        <v>857</v>
      </c>
      <c r="M13" s="690" t="s">
        <v>841</v>
      </c>
      <c r="N13" s="694" t="s">
        <v>845</v>
      </c>
      <c r="O13" s="689" t="s">
        <v>857</v>
      </c>
      <c r="P13" s="690" t="s">
        <v>841</v>
      </c>
      <c r="Q13" s="691" t="s">
        <v>846</v>
      </c>
      <c r="R13" s="694" t="s">
        <v>857</v>
      </c>
      <c r="S13" s="690" t="s">
        <v>841</v>
      </c>
      <c r="T13" s="694" t="s">
        <v>847</v>
      </c>
      <c r="U13" s="689" t="s">
        <v>857</v>
      </c>
      <c r="V13" s="690" t="s">
        <v>841</v>
      </c>
      <c r="W13" s="691" t="s">
        <v>848</v>
      </c>
      <c r="X13" s="694" t="s">
        <v>857</v>
      </c>
      <c r="Y13" s="690" t="s">
        <v>841</v>
      </c>
      <c r="Z13" s="694" t="s">
        <v>849</v>
      </c>
      <c r="AA13" s="689" t="s">
        <v>857</v>
      </c>
      <c r="AB13" s="690" t="s">
        <v>841</v>
      </c>
      <c r="AC13" s="691" t="s">
        <v>850</v>
      </c>
      <c r="AD13" s="694" t="s">
        <v>857</v>
      </c>
      <c r="AE13" s="690" t="s">
        <v>841</v>
      </c>
      <c r="AF13" s="694" t="s">
        <v>851</v>
      </c>
      <c r="AG13" s="689" t="s">
        <v>857</v>
      </c>
      <c r="AH13" s="690" t="s">
        <v>841</v>
      </c>
      <c r="AI13" s="691" t="s">
        <v>852</v>
      </c>
      <c r="AJ13" s="694" t="s">
        <v>857</v>
      </c>
      <c r="AK13" s="690" t="s">
        <v>841</v>
      </c>
      <c r="AL13" s="691" t="s">
        <v>853</v>
      </c>
    </row>
    <row r="14" spans="1:38" s="106" customFormat="1">
      <c r="A14" s="2409" t="s">
        <v>858</v>
      </c>
      <c r="B14" s="727">
        <f t="shared" ref="B14:AL14" si="1">SUM(B15:B16)</f>
        <v>96518.741097999999</v>
      </c>
      <c r="C14" s="727">
        <f t="shared" si="1"/>
        <v>902.47762599999999</v>
      </c>
      <c r="D14" s="728">
        <f t="shared" si="1"/>
        <v>0</v>
      </c>
      <c r="E14" s="729">
        <f t="shared" si="1"/>
        <v>97421.218724000006</v>
      </c>
      <c r="F14" s="730">
        <f t="shared" si="1"/>
        <v>834.78958599999999</v>
      </c>
      <c r="G14" s="728">
        <f t="shared" si="1"/>
        <v>0</v>
      </c>
      <c r="H14" s="730">
        <f t="shared" si="1"/>
        <v>98256.008310000005</v>
      </c>
      <c r="I14" s="727">
        <f t="shared" si="1"/>
        <v>1234.646782</v>
      </c>
      <c r="J14" s="728">
        <f t="shared" si="1"/>
        <v>0</v>
      </c>
      <c r="K14" s="729">
        <f t="shared" si="1"/>
        <v>99490.655092000001</v>
      </c>
      <c r="L14" s="730">
        <f t="shared" si="1"/>
        <v>1052.25578</v>
      </c>
      <c r="M14" s="728">
        <f t="shared" si="1"/>
        <v>0</v>
      </c>
      <c r="N14" s="730">
        <f t="shared" si="1"/>
        <v>100542.91087199999</v>
      </c>
      <c r="O14" s="727">
        <f t="shared" si="1"/>
        <v>382.116961</v>
      </c>
      <c r="P14" s="728">
        <f t="shared" si="1"/>
        <v>0</v>
      </c>
      <c r="Q14" s="729">
        <f t="shared" si="1"/>
        <v>100925.027833</v>
      </c>
      <c r="R14" s="730">
        <f t="shared" si="1"/>
        <v>881.04028500000004</v>
      </c>
      <c r="S14" s="728">
        <f t="shared" si="1"/>
        <v>0</v>
      </c>
      <c r="T14" s="730">
        <f t="shared" si="1"/>
        <v>101806.068118</v>
      </c>
      <c r="U14" s="727">
        <f t="shared" si="1"/>
        <v>910.40829399999996</v>
      </c>
      <c r="V14" s="728">
        <f t="shared" si="1"/>
        <v>0</v>
      </c>
      <c r="W14" s="729">
        <f t="shared" si="1"/>
        <v>102716.476412</v>
      </c>
      <c r="X14" s="730">
        <f t="shared" si="1"/>
        <v>0</v>
      </c>
      <c r="Y14" s="728">
        <f t="shared" si="1"/>
        <v>0</v>
      </c>
      <c r="Z14" s="730">
        <f t="shared" si="1"/>
        <v>102716.476412</v>
      </c>
      <c r="AA14" s="727">
        <f t="shared" si="1"/>
        <v>0</v>
      </c>
      <c r="AB14" s="728">
        <f t="shared" si="1"/>
        <v>0</v>
      </c>
      <c r="AC14" s="729">
        <f t="shared" si="1"/>
        <v>102716.476412</v>
      </c>
      <c r="AD14" s="730">
        <f t="shared" si="1"/>
        <v>0</v>
      </c>
      <c r="AE14" s="728">
        <f t="shared" si="1"/>
        <v>0</v>
      </c>
      <c r="AF14" s="730">
        <f t="shared" si="1"/>
        <v>102716.476412</v>
      </c>
      <c r="AG14" s="727">
        <f t="shared" si="1"/>
        <v>0</v>
      </c>
      <c r="AH14" s="728">
        <f t="shared" si="1"/>
        <v>0</v>
      </c>
      <c r="AI14" s="729">
        <f t="shared" si="1"/>
        <v>102716.476412</v>
      </c>
      <c r="AJ14" s="730">
        <f t="shared" si="1"/>
        <v>0</v>
      </c>
      <c r="AK14" s="728">
        <f t="shared" si="1"/>
        <v>0</v>
      </c>
      <c r="AL14" s="729">
        <f t="shared" si="1"/>
        <v>102716.476412</v>
      </c>
    </row>
    <row r="15" spans="1:38" s="106" customFormat="1">
      <c r="A15" s="731" t="s">
        <v>859</v>
      </c>
      <c r="B15" s="732">
        <f t="shared" ref="B15:D16" si="2">B18+B21</f>
        <v>90088.629616999999</v>
      </c>
      <c r="C15" s="732">
        <f t="shared" si="2"/>
        <v>0</v>
      </c>
      <c r="D15" s="733">
        <f t="shared" si="2"/>
        <v>0</v>
      </c>
      <c r="E15" s="734">
        <f>B15+C15-D15</f>
        <v>90088.629616999999</v>
      </c>
      <c r="F15" s="735">
        <f>F18+F21</f>
        <v>0</v>
      </c>
      <c r="G15" s="733">
        <f>G18+G21</f>
        <v>0</v>
      </c>
      <c r="H15" s="736">
        <f>E15+F15-G15</f>
        <v>90088.629616999999</v>
      </c>
      <c r="I15" s="732">
        <f>I18+I21</f>
        <v>0</v>
      </c>
      <c r="J15" s="733">
        <f>J18+J21</f>
        <v>0</v>
      </c>
      <c r="K15" s="734">
        <f>H15+I15-J15</f>
        <v>90088.629616999999</v>
      </c>
      <c r="L15" s="735">
        <f>L18+L21</f>
        <v>0</v>
      </c>
      <c r="M15" s="733">
        <f>M18+M21</f>
        <v>0</v>
      </c>
      <c r="N15" s="736">
        <f>K15+L15-M15</f>
        <v>90088.629616999999</v>
      </c>
      <c r="O15" s="732">
        <f>O18+O21</f>
        <v>0</v>
      </c>
      <c r="P15" s="733">
        <f>P18+P21</f>
        <v>0</v>
      </c>
      <c r="Q15" s="734">
        <f>N15+O15-P15</f>
        <v>90088.629616999999</v>
      </c>
      <c r="R15" s="735">
        <f>R18+R21</f>
        <v>0</v>
      </c>
      <c r="S15" s="733">
        <f>S18+S21</f>
        <v>0</v>
      </c>
      <c r="T15" s="736">
        <f>Q15+R15-S15</f>
        <v>90088.629616999999</v>
      </c>
      <c r="U15" s="732">
        <f>U18+U21</f>
        <v>0</v>
      </c>
      <c r="V15" s="733">
        <f>V18+V21</f>
        <v>0</v>
      </c>
      <c r="W15" s="734">
        <f>T15+U15-V15</f>
        <v>90088.629616999999</v>
      </c>
      <c r="X15" s="735">
        <f>X18+X21</f>
        <v>0</v>
      </c>
      <c r="Y15" s="733">
        <f>Y18+Y21</f>
        <v>0</v>
      </c>
      <c r="Z15" s="736">
        <f>W15+X15-Y15</f>
        <v>90088.629616999999</v>
      </c>
      <c r="AA15" s="732">
        <f>AA18+AA21</f>
        <v>0</v>
      </c>
      <c r="AB15" s="733">
        <f>AB18+AB21</f>
        <v>0</v>
      </c>
      <c r="AC15" s="734">
        <f>Z15+AA15-AB15</f>
        <v>90088.629616999999</v>
      </c>
      <c r="AD15" s="735">
        <f>AD18+AD21</f>
        <v>0</v>
      </c>
      <c r="AE15" s="733">
        <f>AE18+AE21</f>
        <v>0</v>
      </c>
      <c r="AF15" s="736">
        <f>AC15+AD15-AE15</f>
        <v>90088.629616999999</v>
      </c>
      <c r="AG15" s="732">
        <f>AG18+AG21</f>
        <v>0</v>
      </c>
      <c r="AH15" s="733">
        <f>AH18+AH21</f>
        <v>0</v>
      </c>
      <c r="AI15" s="734">
        <f>AF15+AG15-AH15</f>
        <v>90088.629616999999</v>
      </c>
      <c r="AJ15" s="735">
        <f>AJ18+AJ21</f>
        <v>0</v>
      </c>
      <c r="AK15" s="733">
        <f>AK18+AK21</f>
        <v>0</v>
      </c>
      <c r="AL15" s="734">
        <f>AI15+AJ15-AK15</f>
        <v>90088.629616999999</v>
      </c>
    </row>
    <row r="16" spans="1:38" s="106" customFormat="1" ht="13.5" thickBot="1">
      <c r="A16" s="737" t="s">
        <v>860</v>
      </c>
      <c r="B16" s="738">
        <f t="shared" si="2"/>
        <v>6430.1114809999999</v>
      </c>
      <c r="C16" s="738">
        <f t="shared" si="2"/>
        <v>902.47762599999999</v>
      </c>
      <c r="D16" s="739">
        <f t="shared" si="2"/>
        <v>0</v>
      </c>
      <c r="E16" s="740">
        <f>B16+C16-D16</f>
        <v>7332.5891069999998</v>
      </c>
      <c r="F16" s="2150">
        <f>F19+F22</f>
        <v>834.78958599999999</v>
      </c>
      <c r="G16" s="739">
        <f>G19+G22</f>
        <v>0</v>
      </c>
      <c r="H16" s="2151">
        <f>E16+F16-G16</f>
        <v>8167.3786929999997</v>
      </c>
      <c r="I16" s="738">
        <f>I19+I22</f>
        <v>1234.646782</v>
      </c>
      <c r="J16" s="739">
        <f>J19+J22</f>
        <v>0</v>
      </c>
      <c r="K16" s="740">
        <f>H16+I16-J16</f>
        <v>9402.0254750000004</v>
      </c>
      <c r="L16" s="2150">
        <f>L19+L22</f>
        <v>1052.25578</v>
      </c>
      <c r="M16" s="739">
        <f>M19+M22</f>
        <v>0</v>
      </c>
      <c r="N16" s="2151">
        <f>K16+L16-M16</f>
        <v>10454.281255</v>
      </c>
      <c r="O16" s="738">
        <f>O19+O22</f>
        <v>382.116961</v>
      </c>
      <c r="P16" s="739">
        <f>P19+P22</f>
        <v>0</v>
      </c>
      <c r="Q16" s="740">
        <f>N16+O16-P16</f>
        <v>10836.398216</v>
      </c>
      <c r="R16" s="2150">
        <f>R19+R22</f>
        <v>881.04028500000004</v>
      </c>
      <c r="S16" s="739">
        <f>S19+S22</f>
        <v>0</v>
      </c>
      <c r="T16" s="2151">
        <f>Q16+R16-S16</f>
        <v>11717.438501000001</v>
      </c>
      <c r="U16" s="738">
        <f>U19+U22</f>
        <v>910.40829399999996</v>
      </c>
      <c r="V16" s="739">
        <f>V19+V22</f>
        <v>0</v>
      </c>
      <c r="W16" s="740">
        <f>T16+U16-V16</f>
        <v>12627.846795000001</v>
      </c>
      <c r="X16" s="2150">
        <f>X19+X22</f>
        <v>0</v>
      </c>
      <c r="Y16" s="739">
        <f>Y19+Y22</f>
        <v>0</v>
      </c>
      <c r="Z16" s="2151">
        <f>W16+X16-Y16</f>
        <v>12627.846795000001</v>
      </c>
      <c r="AA16" s="738">
        <f>AA19+AA22</f>
        <v>0</v>
      </c>
      <c r="AB16" s="739">
        <f>AB19+AB22</f>
        <v>0</v>
      </c>
      <c r="AC16" s="740">
        <f>Z16+AA16-AB16</f>
        <v>12627.846795000001</v>
      </c>
      <c r="AD16" s="2150">
        <f>AD19+AD22</f>
        <v>0</v>
      </c>
      <c r="AE16" s="739">
        <f>AE19+AE22</f>
        <v>0</v>
      </c>
      <c r="AF16" s="2151">
        <f>AC16+AD16-AE16</f>
        <v>12627.846795000001</v>
      </c>
      <c r="AG16" s="738">
        <f>AG19+AG22</f>
        <v>0</v>
      </c>
      <c r="AH16" s="739">
        <f>AH19+AH22</f>
        <v>0</v>
      </c>
      <c r="AI16" s="740">
        <f>AF16+AG16-AH16</f>
        <v>12627.846795000001</v>
      </c>
      <c r="AJ16" s="2150">
        <f>AJ19+AJ22</f>
        <v>0</v>
      </c>
      <c r="AK16" s="739">
        <f>AK19+AK22</f>
        <v>0</v>
      </c>
      <c r="AL16" s="740">
        <f>AI16+AJ16-AK16</f>
        <v>12627.846795000001</v>
      </c>
    </row>
    <row r="17" spans="1:38" s="715" customFormat="1">
      <c r="A17" s="2410" t="s">
        <v>861</v>
      </c>
      <c r="B17" s="2152">
        <f t="shared" ref="B17:AL17" si="3">B18+B19</f>
        <v>96296.220480999997</v>
      </c>
      <c r="C17" s="2411">
        <f t="shared" si="3"/>
        <v>902.47762599999999</v>
      </c>
      <c r="D17" s="714">
        <f t="shared" si="3"/>
        <v>0</v>
      </c>
      <c r="E17" s="2411">
        <f t="shared" si="3"/>
        <v>97198.698107000004</v>
      </c>
      <c r="F17" s="2410">
        <f t="shared" si="3"/>
        <v>834.78958599999999</v>
      </c>
      <c r="G17" s="714">
        <f t="shared" si="3"/>
        <v>0</v>
      </c>
      <c r="H17" s="2411">
        <f t="shared" si="3"/>
        <v>98033.487693000003</v>
      </c>
      <c r="I17" s="2410">
        <f t="shared" si="3"/>
        <v>1234.646782</v>
      </c>
      <c r="J17" s="714">
        <f t="shared" si="3"/>
        <v>0</v>
      </c>
      <c r="K17" s="2411">
        <f t="shared" si="3"/>
        <v>99268.134474999999</v>
      </c>
      <c r="L17" s="2410">
        <f t="shared" si="3"/>
        <v>1052.25578</v>
      </c>
      <c r="M17" s="714">
        <f t="shared" si="3"/>
        <v>0</v>
      </c>
      <c r="N17" s="2411">
        <f t="shared" si="3"/>
        <v>100320.39025499999</v>
      </c>
      <c r="O17" s="2410">
        <f t="shared" si="3"/>
        <v>382.116961</v>
      </c>
      <c r="P17" s="714">
        <f t="shared" si="3"/>
        <v>0</v>
      </c>
      <c r="Q17" s="2411">
        <f t="shared" si="3"/>
        <v>100702.507216</v>
      </c>
      <c r="R17" s="2410">
        <f t="shared" si="3"/>
        <v>881.04028500000004</v>
      </c>
      <c r="S17" s="714">
        <f t="shared" si="3"/>
        <v>0</v>
      </c>
      <c r="T17" s="2411">
        <f t="shared" si="3"/>
        <v>101583.54750099999</v>
      </c>
      <c r="U17" s="2410">
        <f t="shared" si="3"/>
        <v>910.40829399999996</v>
      </c>
      <c r="V17" s="714">
        <f t="shared" si="3"/>
        <v>0</v>
      </c>
      <c r="W17" s="2411">
        <f t="shared" si="3"/>
        <v>102493.955795</v>
      </c>
      <c r="X17" s="2410">
        <f t="shared" si="3"/>
        <v>0</v>
      </c>
      <c r="Y17" s="714">
        <f t="shared" si="3"/>
        <v>0</v>
      </c>
      <c r="Z17" s="2411">
        <f t="shared" si="3"/>
        <v>102493.955795</v>
      </c>
      <c r="AA17" s="2410">
        <f t="shared" si="3"/>
        <v>0</v>
      </c>
      <c r="AB17" s="714">
        <f t="shared" si="3"/>
        <v>0</v>
      </c>
      <c r="AC17" s="2411">
        <f t="shared" si="3"/>
        <v>102493.955795</v>
      </c>
      <c r="AD17" s="2410">
        <f t="shared" si="3"/>
        <v>0</v>
      </c>
      <c r="AE17" s="714">
        <f t="shared" si="3"/>
        <v>0</v>
      </c>
      <c r="AF17" s="2411">
        <f t="shared" si="3"/>
        <v>102493.955795</v>
      </c>
      <c r="AG17" s="2410">
        <f t="shared" si="3"/>
        <v>0</v>
      </c>
      <c r="AH17" s="714">
        <f t="shared" si="3"/>
        <v>0</v>
      </c>
      <c r="AI17" s="2411">
        <f t="shared" si="3"/>
        <v>102493.955795</v>
      </c>
      <c r="AJ17" s="2410">
        <f t="shared" si="3"/>
        <v>0</v>
      </c>
      <c r="AK17" s="714">
        <f t="shared" si="3"/>
        <v>0</v>
      </c>
      <c r="AL17" s="2412">
        <f t="shared" si="3"/>
        <v>102493.955795</v>
      </c>
    </row>
    <row r="18" spans="1:38" s="106" customFormat="1">
      <c r="A18" s="2153" t="s">
        <v>862</v>
      </c>
      <c r="B18" s="716">
        <v>89866.108999999997</v>
      </c>
      <c r="C18" s="717">
        <v>0</v>
      </c>
      <c r="D18" s="707">
        <v>0</v>
      </c>
      <c r="E18" s="717">
        <f>B18+C18-D18</f>
        <v>89866.108999999997</v>
      </c>
      <c r="F18" s="718"/>
      <c r="G18" s="707"/>
      <c r="H18" s="717">
        <f>E18+F18-G18</f>
        <v>89866.108999999997</v>
      </c>
      <c r="I18" s="718"/>
      <c r="J18" s="707"/>
      <c r="K18" s="717">
        <f>H18+I18-J18</f>
        <v>89866.108999999997</v>
      </c>
      <c r="L18" s="718"/>
      <c r="M18" s="707"/>
      <c r="N18" s="717">
        <f>K18+L18-M18</f>
        <v>89866.108999999997</v>
      </c>
      <c r="O18" s="718"/>
      <c r="P18" s="707"/>
      <c r="Q18" s="717">
        <f>N18+O18-P18</f>
        <v>89866.108999999997</v>
      </c>
      <c r="R18" s="718"/>
      <c r="S18" s="707"/>
      <c r="T18" s="717">
        <f>Q18+R18-S18</f>
        <v>89866.108999999997</v>
      </c>
      <c r="U18" s="718"/>
      <c r="V18" s="707"/>
      <c r="W18" s="717">
        <f>T18+U18-V18</f>
        <v>89866.108999999997</v>
      </c>
      <c r="X18" s="718"/>
      <c r="Y18" s="707"/>
      <c r="Z18" s="717">
        <f>W18+X18-Y18</f>
        <v>89866.108999999997</v>
      </c>
      <c r="AA18" s="718"/>
      <c r="AB18" s="707"/>
      <c r="AC18" s="717">
        <f>Z18+AA18-AB18</f>
        <v>89866.108999999997</v>
      </c>
      <c r="AD18" s="718"/>
      <c r="AE18" s="707"/>
      <c r="AF18" s="717">
        <f>AC18+AD18-AE18</f>
        <v>89866.108999999997</v>
      </c>
      <c r="AG18" s="718"/>
      <c r="AH18" s="707"/>
      <c r="AI18" s="717">
        <f>AF18+AG18-AH18</f>
        <v>89866.108999999997</v>
      </c>
      <c r="AJ18" s="718"/>
      <c r="AK18" s="707"/>
      <c r="AL18" s="719">
        <f>AI18+AJ18-AK18</f>
        <v>89866.108999999997</v>
      </c>
    </row>
    <row r="19" spans="1:38" s="106" customFormat="1">
      <c r="A19" s="720" t="s">
        <v>863</v>
      </c>
      <c r="B19" s="721">
        <v>6430.1114809999999</v>
      </c>
      <c r="C19" s="2154">
        <v>902.47762599999999</v>
      </c>
      <c r="D19" s="722">
        <v>0</v>
      </c>
      <c r="E19" s="2154">
        <f>B19+C19-D19</f>
        <v>7332.5891069999998</v>
      </c>
      <c r="F19" s="741">
        <v>834.78958599999999</v>
      </c>
      <c r="G19" s="722">
        <v>0</v>
      </c>
      <c r="H19" s="2154">
        <f>E19+F19-G19</f>
        <v>8167.3786929999997</v>
      </c>
      <c r="I19" s="723">
        <v>1234.646782</v>
      </c>
      <c r="J19" s="722"/>
      <c r="K19" s="2154">
        <f>H19+I19-J19</f>
        <v>9402.0254750000004</v>
      </c>
      <c r="L19" s="723">
        <v>1052.25578</v>
      </c>
      <c r="M19" s="722"/>
      <c r="N19" s="2154">
        <f>K19+L19-M19</f>
        <v>10454.281255</v>
      </c>
      <c r="O19" s="723">
        <v>382.116961</v>
      </c>
      <c r="P19" s="722"/>
      <c r="Q19" s="2154">
        <f>N19+O19-P19</f>
        <v>10836.398216</v>
      </c>
      <c r="R19" s="723">
        <v>881.04028500000004</v>
      </c>
      <c r="S19" s="722"/>
      <c r="T19" s="2154">
        <f>Q19+R19-S19</f>
        <v>11717.438501000001</v>
      </c>
      <c r="U19" s="723">
        <v>910.40829399999996</v>
      </c>
      <c r="V19" s="722"/>
      <c r="W19" s="2154">
        <f>T19+U19-V19</f>
        <v>12627.846795000001</v>
      </c>
      <c r="X19" s="723"/>
      <c r="Y19" s="722"/>
      <c r="Z19" s="2154">
        <f>W19+X19-Y19</f>
        <v>12627.846795000001</v>
      </c>
      <c r="AA19" s="723"/>
      <c r="AB19" s="722"/>
      <c r="AC19" s="2154">
        <f>Z19+AA19-AB19</f>
        <v>12627.846795000001</v>
      </c>
      <c r="AD19" s="723"/>
      <c r="AE19" s="722"/>
      <c r="AF19" s="2154">
        <f>AC19+AD19-AE19</f>
        <v>12627.846795000001</v>
      </c>
      <c r="AG19" s="723"/>
      <c r="AH19" s="722"/>
      <c r="AI19" s="2154">
        <f>AF19+AG19-AH19</f>
        <v>12627.846795000001</v>
      </c>
      <c r="AJ19" s="723"/>
      <c r="AK19" s="722"/>
      <c r="AL19" s="2155">
        <f>AI19+AJ19-AK19</f>
        <v>12627.846795000001</v>
      </c>
    </row>
    <row r="20" spans="1:38" s="715" customFormat="1">
      <c r="A20" s="2156" t="s">
        <v>864</v>
      </c>
      <c r="B20" s="2157">
        <f t="shared" ref="B20:AL20" si="4">B21+B22</f>
        <v>222.52061699999999</v>
      </c>
      <c r="C20" s="724">
        <f t="shared" si="4"/>
        <v>0</v>
      </c>
      <c r="D20" s="725">
        <f t="shared" si="4"/>
        <v>0</v>
      </c>
      <c r="E20" s="724">
        <f t="shared" si="4"/>
        <v>222.52061699999999</v>
      </c>
      <c r="F20" s="2156">
        <f t="shared" si="4"/>
        <v>0</v>
      </c>
      <c r="G20" s="725">
        <f t="shared" si="4"/>
        <v>0</v>
      </c>
      <c r="H20" s="724">
        <f t="shared" si="4"/>
        <v>222.52061699999999</v>
      </c>
      <c r="I20" s="2156">
        <f t="shared" si="4"/>
        <v>0</v>
      </c>
      <c r="J20" s="725">
        <f t="shared" si="4"/>
        <v>0</v>
      </c>
      <c r="K20" s="724">
        <f t="shared" si="4"/>
        <v>222.52061699999999</v>
      </c>
      <c r="L20" s="2156">
        <f t="shared" si="4"/>
        <v>0</v>
      </c>
      <c r="M20" s="725">
        <f t="shared" si="4"/>
        <v>0</v>
      </c>
      <c r="N20" s="724">
        <f t="shared" si="4"/>
        <v>222.52061699999999</v>
      </c>
      <c r="O20" s="2156">
        <f t="shared" si="4"/>
        <v>0</v>
      </c>
      <c r="P20" s="725">
        <f t="shared" si="4"/>
        <v>0</v>
      </c>
      <c r="Q20" s="724">
        <f t="shared" si="4"/>
        <v>222.52061699999999</v>
      </c>
      <c r="R20" s="2156">
        <f t="shared" si="4"/>
        <v>0</v>
      </c>
      <c r="S20" s="725">
        <f t="shared" si="4"/>
        <v>0</v>
      </c>
      <c r="T20" s="724">
        <f t="shared" si="4"/>
        <v>222.52061699999999</v>
      </c>
      <c r="U20" s="2156">
        <f t="shared" si="4"/>
        <v>0</v>
      </c>
      <c r="V20" s="725">
        <f t="shared" si="4"/>
        <v>0</v>
      </c>
      <c r="W20" s="724">
        <f t="shared" si="4"/>
        <v>222.52061699999999</v>
      </c>
      <c r="X20" s="2156">
        <f t="shared" si="4"/>
        <v>0</v>
      </c>
      <c r="Y20" s="725">
        <f t="shared" si="4"/>
        <v>0</v>
      </c>
      <c r="Z20" s="724">
        <f t="shared" si="4"/>
        <v>222.52061699999999</v>
      </c>
      <c r="AA20" s="2156">
        <f t="shared" si="4"/>
        <v>0</v>
      </c>
      <c r="AB20" s="725">
        <f t="shared" si="4"/>
        <v>0</v>
      </c>
      <c r="AC20" s="724">
        <f t="shared" si="4"/>
        <v>222.52061699999999</v>
      </c>
      <c r="AD20" s="2156">
        <f t="shared" si="4"/>
        <v>0</v>
      </c>
      <c r="AE20" s="725">
        <f t="shared" si="4"/>
        <v>0</v>
      </c>
      <c r="AF20" s="724">
        <f t="shared" si="4"/>
        <v>222.52061699999999</v>
      </c>
      <c r="AG20" s="2156">
        <f t="shared" si="4"/>
        <v>0</v>
      </c>
      <c r="AH20" s="725">
        <f t="shared" si="4"/>
        <v>0</v>
      </c>
      <c r="AI20" s="724">
        <f t="shared" si="4"/>
        <v>222.52061699999999</v>
      </c>
      <c r="AJ20" s="2156">
        <f t="shared" si="4"/>
        <v>0</v>
      </c>
      <c r="AK20" s="725">
        <f t="shared" si="4"/>
        <v>0</v>
      </c>
      <c r="AL20" s="726">
        <f t="shared" si="4"/>
        <v>222.52061699999999</v>
      </c>
    </row>
    <row r="21" spans="1:38" s="106" customFormat="1">
      <c r="A21" s="2153" t="s">
        <v>862</v>
      </c>
      <c r="B21" s="716">
        <v>222.52061699999999</v>
      </c>
      <c r="C21" s="717">
        <v>0</v>
      </c>
      <c r="D21" s="707">
        <v>0</v>
      </c>
      <c r="E21" s="717">
        <f>B21+C21-D21</f>
        <v>222.52061699999999</v>
      </c>
      <c r="F21" s="718">
        <v>0</v>
      </c>
      <c r="G21" s="707">
        <v>0</v>
      </c>
      <c r="H21" s="717">
        <f>E21+F21-G21</f>
        <v>222.52061699999999</v>
      </c>
      <c r="I21" s="718"/>
      <c r="J21" s="707"/>
      <c r="K21" s="717">
        <f>H21+I21-J21</f>
        <v>222.52061699999999</v>
      </c>
      <c r="L21" s="718"/>
      <c r="M21" s="707"/>
      <c r="N21" s="717">
        <f>K21+L21-M21</f>
        <v>222.52061699999999</v>
      </c>
      <c r="O21" s="718"/>
      <c r="P21" s="707"/>
      <c r="Q21" s="717">
        <f>N21+O21-P21</f>
        <v>222.52061699999999</v>
      </c>
      <c r="R21" s="718"/>
      <c r="S21" s="707"/>
      <c r="T21" s="717">
        <f>Q21+R21-S21</f>
        <v>222.52061699999999</v>
      </c>
      <c r="U21" s="718"/>
      <c r="V21" s="707"/>
      <c r="W21" s="717">
        <f>T21+U21-V21</f>
        <v>222.52061699999999</v>
      </c>
      <c r="X21" s="718"/>
      <c r="Y21" s="707"/>
      <c r="Z21" s="717">
        <f>W21+X21-Y21</f>
        <v>222.52061699999999</v>
      </c>
      <c r="AA21" s="718"/>
      <c r="AB21" s="707"/>
      <c r="AC21" s="717">
        <f>Z21+AA21-AB21</f>
        <v>222.52061699999999</v>
      </c>
      <c r="AD21" s="718"/>
      <c r="AE21" s="707"/>
      <c r="AF21" s="717">
        <f>AC21+AD21-AE21</f>
        <v>222.52061699999999</v>
      </c>
      <c r="AG21" s="718"/>
      <c r="AH21" s="707"/>
      <c r="AI21" s="717">
        <f>AF21+AG21-AH21</f>
        <v>222.52061699999999</v>
      </c>
      <c r="AJ21" s="718"/>
      <c r="AK21" s="707"/>
      <c r="AL21" s="719">
        <f>AI21+AJ21-AK21</f>
        <v>222.52061699999999</v>
      </c>
    </row>
    <row r="22" spans="1:38" s="106" customFormat="1">
      <c r="A22" s="720" t="s">
        <v>863</v>
      </c>
      <c r="B22" s="721"/>
      <c r="C22" s="2154"/>
      <c r="D22" s="722"/>
      <c r="E22" s="2154">
        <f>B22+C22-D22</f>
        <v>0</v>
      </c>
      <c r="F22" s="723"/>
      <c r="G22" s="722"/>
      <c r="H22" s="2154">
        <f>E22+F22-G22</f>
        <v>0</v>
      </c>
      <c r="I22" s="723"/>
      <c r="J22" s="722"/>
      <c r="K22" s="2154">
        <f>H22+I22-J22</f>
        <v>0</v>
      </c>
      <c r="L22" s="723"/>
      <c r="M22" s="722"/>
      <c r="N22" s="2154">
        <f>K22+L22-M22</f>
        <v>0</v>
      </c>
      <c r="O22" s="723"/>
      <c r="P22" s="722"/>
      <c r="Q22" s="2154">
        <f>N22+O22-P22</f>
        <v>0</v>
      </c>
      <c r="R22" s="723"/>
      <c r="S22" s="722"/>
      <c r="T22" s="2154">
        <f>Q22+R22-S22</f>
        <v>0</v>
      </c>
      <c r="U22" s="723"/>
      <c r="V22" s="722"/>
      <c r="W22" s="2154">
        <f>T22+U22-V22</f>
        <v>0</v>
      </c>
      <c r="X22" s="723"/>
      <c r="Y22" s="722"/>
      <c r="Z22" s="2154">
        <f>W22+X22-Y22</f>
        <v>0</v>
      </c>
      <c r="AA22" s="723"/>
      <c r="AB22" s="722"/>
      <c r="AC22" s="2154">
        <f>Z22+AA22-AB22</f>
        <v>0</v>
      </c>
      <c r="AD22" s="723"/>
      <c r="AE22" s="722"/>
      <c r="AF22" s="2154">
        <f>AC22+AD22-AE22</f>
        <v>0</v>
      </c>
      <c r="AG22" s="723"/>
      <c r="AH22" s="722"/>
      <c r="AI22" s="2154">
        <f>AF22+AG22-AH22</f>
        <v>0</v>
      </c>
      <c r="AJ22" s="723"/>
      <c r="AK22" s="722"/>
      <c r="AL22" s="2155">
        <f>AI22+AJ22-AK22</f>
        <v>0</v>
      </c>
    </row>
    <row r="23" spans="1:38" s="715" customFormat="1">
      <c r="A23" s="2156" t="s">
        <v>865</v>
      </c>
      <c r="B23" s="2157">
        <f t="shared" ref="B23:AL23" si="5">B24+B25</f>
        <v>29.197721000000001</v>
      </c>
      <c r="C23" s="724">
        <f t="shared" si="5"/>
        <v>0</v>
      </c>
      <c r="D23" s="725">
        <f t="shared" si="5"/>
        <v>0</v>
      </c>
      <c r="E23" s="724">
        <f t="shared" si="5"/>
        <v>29.197721000000001</v>
      </c>
      <c r="F23" s="2156">
        <f t="shared" si="5"/>
        <v>0</v>
      </c>
      <c r="G23" s="725">
        <f t="shared" si="5"/>
        <v>0</v>
      </c>
      <c r="H23" s="724">
        <f t="shared" si="5"/>
        <v>29.197721000000001</v>
      </c>
      <c r="I23" s="2156">
        <f t="shared" si="5"/>
        <v>0</v>
      </c>
      <c r="J23" s="725">
        <f t="shared" si="5"/>
        <v>0</v>
      </c>
      <c r="K23" s="724">
        <f t="shared" si="5"/>
        <v>29.197721000000001</v>
      </c>
      <c r="L23" s="2156">
        <f t="shared" si="5"/>
        <v>0</v>
      </c>
      <c r="M23" s="725">
        <f t="shared" si="5"/>
        <v>0</v>
      </c>
      <c r="N23" s="724">
        <f t="shared" si="5"/>
        <v>29.197721000000001</v>
      </c>
      <c r="O23" s="2156">
        <f t="shared" si="5"/>
        <v>0</v>
      </c>
      <c r="P23" s="725">
        <f t="shared" si="5"/>
        <v>0</v>
      </c>
      <c r="Q23" s="724">
        <f t="shared" si="5"/>
        <v>29.197721000000001</v>
      </c>
      <c r="R23" s="2156">
        <f t="shared" si="5"/>
        <v>0</v>
      </c>
      <c r="S23" s="725">
        <f t="shared" si="5"/>
        <v>0</v>
      </c>
      <c r="T23" s="724">
        <f t="shared" si="5"/>
        <v>29.197721000000001</v>
      </c>
      <c r="U23" s="2156">
        <f t="shared" si="5"/>
        <v>0</v>
      </c>
      <c r="V23" s="725">
        <f t="shared" si="5"/>
        <v>0</v>
      </c>
      <c r="W23" s="724">
        <f t="shared" si="5"/>
        <v>29.197721000000001</v>
      </c>
      <c r="X23" s="2156">
        <f t="shared" si="5"/>
        <v>0</v>
      </c>
      <c r="Y23" s="725">
        <f t="shared" si="5"/>
        <v>0</v>
      </c>
      <c r="Z23" s="724">
        <f t="shared" si="5"/>
        <v>29.197721000000001</v>
      </c>
      <c r="AA23" s="2156">
        <f t="shared" si="5"/>
        <v>0</v>
      </c>
      <c r="AB23" s="725">
        <f t="shared" si="5"/>
        <v>0</v>
      </c>
      <c r="AC23" s="724">
        <f t="shared" si="5"/>
        <v>29.197721000000001</v>
      </c>
      <c r="AD23" s="2156">
        <f t="shared" si="5"/>
        <v>0</v>
      </c>
      <c r="AE23" s="725">
        <f t="shared" si="5"/>
        <v>0</v>
      </c>
      <c r="AF23" s="724">
        <f t="shared" si="5"/>
        <v>29.197721000000001</v>
      </c>
      <c r="AG23" s="2156">
        <f t="shared" si="5"/>
        <v>0</v>
      </c>
      <c r="AH23" s="725">
        <f t="shared" si="5"/>
        <v>0</v>
      </c>
      <c r="AI23" s="724">
        <f t="shared" si="5"/>
        <v>29.197721000000001</v>
      </c>
      <c r="AJ23" s="2156">
        <f t="shared" si="5"/>
        <v>0</v>
      </c>
      <c r="AK23" s="725">
        <f t="shared" si="5"/>
        <v>0</v>
      </c>
      <c r="AL23" s="726">
        <f t="shared" si="5"/>
        <v>29.197721000000001</v>
      </c>
    </row>
    <row r="24" spans="1:38" s="106" customFormat="1">
      <c r="A24" s="2153" t="s">
        <v>862</v>
      </c>
      <c r="B24" s="716">
        <v>29.197721000000001</v>
      </c>
      <c r="C24" s="717">
        <v>0</v>
      </c>
      <c r="D24" s="707">
        <v>0</v>
      </c>
      <c r="E24" s="717">
        <f>B24+C24-D24</f>
        <v>29.197721000000001</v>
      </c>
      <c r="F24" s="718">
        <v>0</v>
      </c>
      <c r="G24" s="707">
        <v>0</v>
      </c>
      <c r="H24" s="717">
        <f>E24+F24-G24</f>
        <v>29.197721000000001</v>
      </c>
      <c r="I24" s="718"/>
      <c r="J24" s="707"/>
      <c r="K24" s="717">
        <f>H24+I24-J24</f>
        <v>29.197721000000001</v>
      </c>
      <c r="L24" s="718"/>
      <c r="M24" s="707"/>
      <c r="N24" s="717">
        <f>K24+L24-M24</f>
        <v>29.197721000000001</v>
      </c>
      <c r="O24" s="718"/>
      <c r="P24" s="707"/>
      <c r="Q24" s="717">
        <f>N24+O24-P24</f>
        <v>29.197721000000001</v>
      </c>
      <c r="R24" s="718"/>
      <c r="S24" s="707"/>
      <c r="T24" s="717">
        <f>Q24+R24-S24</f>
        <v>29.197721000000001</v>
      </c>
      <c r="U24" s="718"/>
      <c r="V24" s="707"/>
      <c r="W24" s="717">
        <f>T24+U24-V24</f>
        <v>29.197721000000001</v>
      </c>
      <c r="X24" s="718"/>
      <c r="Y24" s="707"/>
      <c r="Z24" s="717">
        <f>W24+X24-Y24</f>
        <v>29.197721000000001</v>
      </c>
      <c r="AA24" s="718"/>
      <c r="AB24" s="707"/>
      <c r="AC24" s="717">
        <f>Z24+AA24-AB24</f>
        <v>29.197721000000001</v>
      </c>
      <c r="AD24" s="718"/>
      <c r="AE24" s="707"/>
      <c r="AF24" s="717">
        <f>AC24+AD24-AE24</f>
        <v>29.197721000000001</v>
      </c>
      <c r="AG24" s="718"/>
      <c r="AH24" s="707"/>
      <c r="AI24" s="717">
        <f>AF24+AG24-AH24</f>
        <v>29.197721000000001</v>
      </c>
      <c r="AJ24" s="718"/>
      <c r="AK24" s="707"/>
      <c r="AL24" s="719">
        <f>AI24+AJ24-AK24</f>
        <v>29.197721000000001</v>
      </c>
    </row>
    <row r="25" spans="1:38" s="106" customFormat="1">
      <c r="A25" s="720" t="s">
        <v>863</v>
      </c>
      <c r="B25" s="721"/>
      <c r="C25" s="2154"/>
      <c r="D25" s="722"/>
      <c r="E25" s="2154">
        <f>B25+C25-D25</f>
        <v>0</v>
      </c>
      <c r="F25" s="723"/>
      <c r="G25" s="722"/>
      <c r="H25" s="2154">
        <f>E25+F25-G25</f>
        <v>0</v>
      </c>
      <c r="I25" s="723"/>
      <c r="J25" s="722"/>
      <c r="K25" s="2154">
        <f>H25+I25-J25</f>
        <v>0</v>
      </c>
      <c r="L25" s="723"/>
      <c r="M25" s="722"/>
      <c r="N25" s="2154">
        <f>K25+L25-M25</f>
        <v>0</v>
      </c>
      <c r="O25" s="723"/>
      <c r="P25" s="722"/>
      <c r="Q25" s="2154">
        <f>N25+O25-P25</f>
        <v>0</v>
      </c>
      <c r="R25" s="723"/>
      <c r="S25" s="722"/>
      <c r="T25" s="2154">
        <f>Q25+R25-S25</f>
        <v>0</v>
      </c>
      <c r="U25" s="723"/>
      <c r="V25" s="722"/>
      <c r="W25" s="2154">
        <f>T25+U25-V25</f>
        <v>0</v>
      </c>
      <c r="X25" s="723"/>
      <c r="Y25" s="722"/>
      <c r="Z25" s="2154">
        <f>W25+X25-Y25</f>
        <v>0</v>
      </c>
      <c r="AA25" s="723"/>
      <c r="AB25" s="722"/>
      <c r="AC25" s="2154">
        <f>Z25+AA25-AB25</f>
        <v>0</v>
      </c>
      <c r="AD25" s="723"/>
      <c r="AE25" s="722"/>
      <c r="AF25" s="2154">
        <f>AC25+AD25-AE25</f>
        <v>0</v>
      </c>
      <c r="AG25" s="723"/>
      <c r="AH25" s="722"/>
      <c r="AI25" s="2154">
        <f>AF25+AG25-AH25</f>
        <v>0</v>
      </c>
      <c r="AJ25" s="723"/>
      <c r="AK25" s="722"/>
      <c r="AL25" s="2155">
        <f>AI25+AJ25-AK25</f>
        <v>0</v>
      </c>
    </row>
  </sheetData>
  <mergeCells count="24">
    <mergeCell ref="AJ12:AL12"/>
    <mergeCell ref="C12:E12"/>
    <mergeCell ref="F12:H12"/>
    <mergeCell ref="I12:K12"/>
    <mergeCell ref="L12:N12"/>
    <mergeCell ref="O12:Q12"/>
    <mergeCell ref="R12:T12"/>
    <mergeCell ref="U12:W12"/>
    <mergeCell ref="X12:Z12"/>
    <mergeCell ref="AA12:AC12"/>
    <mergeCell ref="AD12:AF12"/>
    <mergeCell ref="AG12:AI12"/>
    <mergeCell ref="AJ4:AL4"/>
    <mergeCell ref="C4:E4"/>
    <mergeCell ref="F4:H4"/>
    <mergeCell ref="I4:K4"/>
    <mergeCell ref="L4:N4"/>
    <mergeCell ref="O4:Q4"/>
    <mergeCell ref="R4:T4"/>
    <mergeCell ref="U4:W4"/>
    <mergeCell ref="X4:Z4"/>
    <mergeCell ref="AA4:AC4"/>
    <mergeCell ref="AD4:AF4"/>
    <mergeCell ref="AG4:AI4"/>
  </mergeCells>
  <printOptions horizontalCentered="1"/>
  <pageMargins left="0.15748031496063" right="0.15748031496063" top="0.511811023622047" bottom="0.55118110236220497" header="0.15748031496063" footer="0.196850393700787"/>
  <pageSetup paperSize="9" scale="32" orientation="landscape" r:id="rId1"/>
  <headerFooter alignWithMargins="0">
    <oddFooter xml:space="preserve">&amp;LMoov Bénin&amp;C&amp;P/&amp;N&amp;RTBG &amp;D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O26"/>
  <sheetViews>
    <sheetView view="pageBreakPreview" zoomScale="80" zoomScaleNormal="100" zoomScaleSheetLayoutView="80" workbookViewId="0">
      <pane xSplit="2" ySplit="4" topLeftCell="C14" activePane="bottomRight" state="frozen"/>
      <selection pane="bottomRight" activeCell="C5" sqref="C5"/>
      <selection pane="bottomLeft" activeCell="A5" sqref="A5"/>
      <selection pane="topRight" activeCell="C1" sqref="C1"/>
    </sheetView>
  </sheetViews>
  <sheetFormatPr defaultColWidth="11.42578125" defaultRowHeight="15"/>
  <cols>
    <col min="1" max="1" width="15.85546875" style="629" customWidth="1"/>
    <col min="2" max="2" width="71.42578125" style="629" customWidth="1"/>
    <col min="3" max="15" width="11.42578125" style="629"/>
    <col min="16" max="16" width="3.85546875" style="629" customWidth="1"/>
    <col min="17" max="16384" width="11.42578125" style="629"/>
  </cols>
  <sheetData>
    <row r="1" spans="1:15" ht="21" thickBot="1">
      <c r="A1" s="628" t="s">
        <v>866</v>
      </c>
      <c r="B1" s="628"/>
    </row>
    <row r="3" spans="1:15">
      <c r="A3" s="630"/>
    </row>
    <row r="4" spans="1:15">
      <c r="A4" s="631"/>
      <c r="B4" s="630" t="s">
        <v>867</v>
      </c>
      <c r="C4" s="2413" t="s">
        <v>165</v>
      </c>
      <c r="D4" s="2413" t="s">
        <v>868</v>
      </c>
      <c r="E4" s="2413" t="s">
        <v>69</v>
      </c>
      <c r="F4" s="2413" t="s">
        <v>171</v>
      </c>
      <c r="G4" s="2413" t="s">
        <v>172</v>
      </c>
      <c r="H4" s="2413" t="s">
        <v>173</v>
      </c>
      <c r="I4" s="2413" t="s">
        <v>869</v>
      </c>
      <c r="J4" s="2413" t="s">
        <v>175</v>
      </c>
      <c r="K4" s="2413" t="s">
        <v>870</v>
      </c>
      <c r="L4" s="2413" t="s">
        <v>871</v>
      </c>
      <c r="M4" s="2413" t="s">
        <v>872</v>
      </c>
      <c r="N4" s="2413" t="s">
        <v>873</v>
      </c>
      <c r="O4" s="2414" t="s">
        <v>286</v>
      </c>
    </row>
    <row r="5" spans="1:15" ht="20.100000000000001" customHeight="1">
      <c r="A5" s="2415" t="s">
        <v>874</v>
      </c>
      <c r="B5" s="2416"/>
      <c r="C5" s="2417"/>
      <c r="D5" s="2417"/>
      <c r="E5" s="2417"/>
      <c r="F5" s="2417"/>
      <c r="G5" s="2417"/>
      <c r="H5" s="2417"/>
      <c r="I5" s="2417"/>
      <c r="J5" s="2417"/>
      <c r="K5" s="2417"/>
      <c r="L5" s="2417"/>
      <c r="M5" s="2417"/>
      <c r="N5" s="2417"/>
      <c r="O5" s="2418">
        <f>SUM(C5:N5)</f>
        <v>0</v>
      </c>
    </row>
    <row r="6" spans="1:15" ht="20.100000000000001" customHeight="1">
      <c r="A6" s="2250"/>
      <c r="B6" s="2416" t="s">
        <v>875</v>
      </c>
      <c r="C6" s="2417"/>
      <c r="D6" s="2417">
        <v>-197</v>
      </c>
      <c r="E6" s="2417"/>
      <c r="F6" s="2417"/>
      <c r="G6" s="2417"/>
      <c r="H6" s="2417"/>
      <c r="I6" s="2417"/>
      <c r="J6" s="2417"/>
      <c r="K6" s="2417"/>
      <c r="L6" s="2417"/>
      <c r="M6" s="2417"/>
      <c r="N6" s="2417"/>
      <c r="O6" s="2418">
        <f t="shared" ref="O6:O26" si="0">SUM(C6:N6)</f>
        <v>-197</v>
      </c>
    </row>
    <row r="7" spans="1:15" ht="20.100000000000001" customHeight="1">
      <c r="A7" s="2250"/>
      <c r="B7" s="2416"/>
      <c r="C7" s="2419"/>
      <c r="D7" s="2417"/>
      <c r="E7" s="2417"/>
      <c r="F7" s="2417"/>
      <c r="G7" s="2417"/>
      <c r="H7" s="2417"/>
      <c r="I7" s="2417"/>
      <c r="J7" s="2417"/>
      <c r="K7" s="2417"/>
      <c r="L7" s="2417"/>
      <c r="M7" s="2417"/>
      <c r="N7" s="2417"/>
      <c r="O7" s="2418">
        <f t="shared" si="0"/>
        <v>0</v>
      </c>
    </row>
    <row r="8" spans="1:15" ht="20.100000000000001" customHeight="1">
      <c r="A8" s="2251"/>
      <c r="B8" s="2420" t="s">
        <v>876</v>
      </c>
      <c r="C8" s="2421">
        <f t="shared" ref="C8:N8" si="1">SUM(C5:C7)</f>
        <v>0</v>
      </c>
      <c r="D8" s="2421">
        <f t="shared" si="1"/>
        <v>-197</v>
      </c>
      <c r="E8" s="2421">
        <f t="shared" si="1"/>
        <v>0</v>
      </c>
      <c r="F8" s="2421">
        <f t="shared" si="1"/>
        <v>0</v>
      </c>
      <c r="G8" s="2421">
        <f t="shared" si="1"/>
        <v>0</v>
      </c>
      <c r="H8" s="2421">
        <f t="shared" si="1"/>
        <v>0</v>
      </c>
      <c r="I8" s="2421">
        <f t="shared" si="1"/>
        <v>0</v>
      </c>
      <c r="J8" s="2421">
        <f t="shared" si="1"/>
        <v>0</v>
      </c>
      <c r="K8" s="2421">
        <f t="shared" si="1"/>
        <v>0</v>
      </c>
      <c r="L8" s="2421">
        <f t="shared" si="1"/>
        <v>0</v>
      </c>
      <c r="M8" s="2421">
        <f t="shared" si="1"/>
        <v>0</v>
      </c>
      <c r="N8" s="2421">
        <f t="shared" si="1"/>
        <v>0</v>
      </c>
      <c r="O8" s="2421">
        <f t="shared" si="0"/>
        <v>-197</v>
      </c>
    </row>
    <row r="9" spans="1:15" ht="20.100000000000001" customHeight="1">
      <c r="A9" s="2415" t="s">
        <v>877</v>
      </c>
      <c r="B9" s="2416"/>
      <c r="C9" s="2417"/>
      <c r="D9" s="2417"/>
      <c r="E9" s="2417"/>
      <c r="F9" s="2417"/>
      <c r="G9" s="2417"/>
      <c r="H9" s="2417"/>
      <c r="I9" s="2417"/>
      <c r="J9" s="2417"/>
      <c r="K9" s="2417"/>
      <c r="L9" s="2417"/>
      <c r="M9" s="2417"/>
      <c r="N9" s="2417"/>
      <c r="O9" s="2418">
        <f t="shared" si="0"/>
        <v>0</v>
      </c>
    </row>
    <row r="10" spans="1:15" ht="20.100000000000001" customHeight="1">
      <c r="A10" s="2250"/>
      <c r="B10" s="2416"/>
      <c r="C10" s="2417"/>
      <c r="D10" s="2417"/>
      <c r="E10" s="2417"/>
      <c r="F10" s="2417"/>
      <c r="G10" s="2417"/>
      <c r="H10" s="2417"/>
      <c r="I10" s="2417"/>
      <c r="J10" s="2417"/>
      <c r="K10" s="2417"/>
      <c r="L10" s="2417"/>
      <c r="M10" s="2417"/>
      <c r="N10" s="2417"/>
      <c r="O10" s="2418">
        <f t="shared" si="0"/>
        <v>0</v>
      </c>
    </row>
    <row r="11" spans="1:15" ht="20.100000000000001" customHeight="1">
      <c r="A11" s="2250"/>
      <c r="B11" s="2416"/>
      <c r="C11" s="2417"/>
      <c r="D11" s="2417"/>
      <c r="E11" s="2417"/>
      <c r="F11" s="2417"/>
      <c r="G11" s="2417"/>
      <c r="H11" s="2417"/>
      <c r="I11" s="2417"/>
      <c r="J11" s="2417"/>
      <c r="K11" s="2417"/>
      <c r="L11" s="2417"/>
      <c r="M11" s="2417"/>
      <c r="N11" s="2417"/>
      <c r="O11" s="2418">
        <f t="shared" si="0"/>
        <v>0</v>
      </c>
    </row>
    <row r="12" spans="1:15" ht="20.100000000000001" customHeight="1">
      <c r="A12" s="2251"/>
      <c r="B12" s="2420" t="s">
        <v>878</v>
      </c>
      <c r="C12" s="2421">
        <f>SUM(C9:C11)</f>
        <v>0</v>
      </c>
      <c r="D12" s="2421">
        <f t="shared" ref="D12:N12" si="2">SUM(D9:D11)</f>
        <v>0</v>
      </c>
      <c r="E12" s="2421">
        <f t="shared" si="2"/>
        <v>0</v>
      </c>
      <c r="F12" s="2421">
        <f t="shared" si="2"/>
        <v>0</v>
      </c>
      <c r="G12" s="2421">
        <f t="shared" si="2"/>
        <v>0</v>
      </c>
      <c r="H12" s="2421">
        <f t="shared" si="2"/>
        <v>0</v>
      </c>
      <c r="I12" s="2421">
        <f t="shared" si="2"/>
        <v>0</v>
      </c>
      <c r="J12" s="2421">
        <f t="shared" si="2"/>
        <v>0</v>
      </c>
      <c r="K12" s="2421">
        <f t="shared" si="2"/>
        <v>0</v>
      </c>
      <c r="L12" s="2421">
        <f t="shared" si="2"/>
        <v>0</v>
      </c>
      <c r="M12" s="2421">
        <f t="shared" si="2"/>
        <v>0</v>
      </c>
      <c r="N12" s="2421">
        <f t="shared" si="2"/>
        <v>0</v>
      </c>
      <c r="O12" s="2421">
        <f t="shared" si="0"/>
        <v>0</v>
      </c>
    </row>
    <row r="13" spans="1:15" ht="20.100000000000001" customHeight="1">
      <c r="A13" s="2415" t="s">
        <v>879</v>
      </c>
      <c r="B13" s="2416"/>
      <c r="C13" s="2417"/>
      <c r="D13" s="2417"/>
      <c r="E13" s="2417"/>
      <c r="F13" s="2417"/>
      <c r="G13" s="2417"/>
      <c r="H13" s="2417"/>
      <c r="I13" s="2417"/>
      <c r="J13" s="2417"/>
      <c r="K13" s="2417"/>
      <c r="L13" s="2417"/>
      <c r="M13" s="2417"/>
      <c r="N13" s="2417"/>
      <c r="O13" s="2418">
        <f t="shared" si="0"/>
        <v>0</v>
      </c>
    </row>
    <row r="14" spans="1:15" ht="20.100000000000001" customHeight="1">
      <c r="A14" s="2250"/>
      <c r="B14" s="2416"/>
      <c r="C14" s="2417"/>
      <c r="D14" s="2417"/>
      <c r="E14" s="2417"/>
      <c r="F14" s="2417"/>
      <c r="G14" s="2417"/>
      <c r="H14" s="2417"/>
      <c r="I14" s="2417"/>
      <c r="J14" s="2417"/>
      <c r="K14" s="2417"/>
      <c r="L14" s="2417"/>
      <c r="M14" s="2417"/>
      <c r="N14" s="2417"/>
      <c r="O14" s="2418">
        <f t="shared" si="0"/>
        <v>0</v>
      </c>
    </row>
    <row r="15" spans="1:15" ht="20.100000000000001" customHeight="1">
      <c r="A15" s="2250"/>
      <c r="B15" s="2416"/>
      <c r="C15" s="2417"/>
      <c r="D15" s="2417"/>
      <c r="E15" s="2417"/>
      <c r="F15" s="2417"/>
      <c r="G15" s="2417"/>
      <c r="H15" s="2417"/>
      <c r="I15" s="2417"/>
      <c r="J15" s="2417"/>
      <c r="K15" s="2417"/>
      <c r="L15" s="2417"/>
      <c r="M15" s="2417"/>
      <c r="N15" s="2417"/>
      <c r="O15" s="2418">
        <f t="shared" si="0"/>
        <v>0</v>
      </c>
    </row>
    <row r="16" spans="1:15" ht="20.100000000000001" customHeight="1">
      <c r="A16" s="2250"/>
      <c r="B16" s="2422" t="s">
        <v>880</v>
      </c>
      <c r="C16" s="2417"/>
      <c r="D16" s="2417">
        <v>192.20823899999999</v>
      </c>
      <c r="E16" s="2417"/>
      <c r="F16" s="2417"/>
      <c r="G16" s="2417"/>
      <c r="H16" s="2417"/>
      <c r="I16" s="2417"/>
      <c r="J16" s="2417"/>
      <c r="K16" s="2417"/>
      <c r="L16" s="2417"/>
      <c r="M16" s="2417"/>
      <c r="N16" s="2417"/>
      <c r="O16" s="2418">
        <f t="shared" si="0"/>
        <v>192.20823899999999</v>
      </c>
    </row>
    <row r="17" spans="1:15" ht="27.75" customHeight="1">
      <c r="A17" s="2250"/>
      <c r="B17" s="2423" t="s">
        <v>881</v>
      </c>
      <c r="C17" s="2417"/>
      <c r="D17" s="2417"/>
      <c r="E17" s="2417"/>
      <c r="F17" s="2417"/>
      <c r="G17" s="2417">
        <v>241.061972</v>
      </c>
      <c r="H17" s="2417"/>
      <c r="I17" s="2417"/>
      <c r="J17" s="2417"/>
      <c r="K17" s="2417"/>
      <c r="L17" s="2417"/>
      <c r="M17" s="2417"/>
      <c r="N17" s="2417"/>
      <c r="O17" s="2418">
        <f t="shared" si="0"/>
        <v>241.061972</v>
      </c>
    </row>
    <row r="18" spans="1:15" ht="27.75" customHeight="1">
      <c r="A18" s="2250"/>
      <c r="B18" s="2423" t="s">
        <v>882</v>
      </c>
      <c r="C18" s="2417"/>
      <c r="D18" s="2417"/>
      <c r="E18" s="2417"/>
      <c r="F18" s="2417"/>
      <c r="G18" s="2417">
        <v>424.93556100000001</v>
      </c>
      <c r="H18" s="2417"/>
      <c r="I18" s="2417"/>
      <c r="J18" s="2417"/>
      <c r="K18" s="2417"/>
      <c r="L18" s="2417"/>
      <c r="M18" s="2417"/>
      <c r="N18" s="2417"/>
      <c r="O18" s="2418"/>
    </row>
    <row r="19" spans="1:15" ht="20.100000000000001" customHeight="1">
      <c r="A19" s="2250"/>
      <c r="B19" s="2416"/>
      <c r="C19" s="2417"/>
      <c r="D19" s="2417"/>
      <c r="E19" s="2417"/>
      <c r="F19" s="2417"/>
      <c r="G19" s="2417"/>
      <c r="H19" s="2417"/>
      <c r="I19" s="2417"/>
      <c r="J19" s="2417"/>
      <c r="K19" s="2417"/>
      <c r="L19" s="2417"/>
      <c r="M19" s="2417"/>
      <c r="N19" s="2417"/>
      <c r="O19" s="2418">
        <f t="shared" si="0"/>
        <v>0</v>
      </c>
    </row>
    <row r="20" spans="1:15" ht="20.100000000000001" customHeight="1">
      <c r="A20" s="2250"/>
      <c r="B20" s="2416" t="s">
        <v>883</v>
      </c>
      <c r="C20" s="2417"/>
      <c r="D20" s="2417"/>
      <c r="E20" s="2417"/>
      <c r="F20" s="2417"/>
      <c r="G20" s="2417"/>
      <c r="H20" s="2417"/>
      <c r="I20" s="2417">
        <v>342</v>
      </c>
      <c r="J20" s="2417"/>
      <c r="K20" s="2417"/>
      <c r="L20" s="2417"/>
      <c r="M20" s="2417"/>
      <c r="N20" s="2417"/>
      <c r="O20" s="2418"/>
    </row>
    <row r="21" spans="1:15" ht="20.100000000000001" customHeight="1">
      <c r="A21" s="2251"/>
      <c r="B21" s="2420" t="s">
        <v>884</v>
      </c>
      <c r="C21" s="2421">
        <f t="shared" ref="C21:N21" si="3">SUM(C13:C19)</f>
        <v>0</v>
      </c>
      <c r="D21" s="2421">
        <f t="shared" si="3"/>
        <v>192.20823899999999</v>
      </c>
      <c r="E21" s="2421">
        <f t="shared" si="3"/>
        <v>0</v>
      </c>
      <c r="F21" s="2421">
        <f t="shared" si="3"/>
        <v>0</v>
      </c>
      <c r="G21" s="2421">
        <f t="shared" si="3"/>
        <v>665.99753299999998</v>
      </c>
      <c r="H21" s="2421">
        <f t="shared" si="3"/>
        <v>0</v>
      </c>
      <c r="I21" s="2421">
        <f t="shared" si="3"/>
        <v>0</v>
      </c>
      <c r="J21" s="2421">
        <f t="shared" si="3"/>
        <v>0</v>
      </c>
      <c r="K21" s="2421">
        <f t="shared" si="3"/>
        <v>0</v>
      </c>
      <c r="L21" s="2421">
        <f t="shared" si="3"/>
        <v>0</v>
      </c>
      <c r="M21" s="2421">
        <f t="shared" si="3"/>
        <v>0</v>
      </c>
      <c r="N21" s="2421">
        <f t="shared" si="3"/>
        <v>0</v>
      </c>
      <c r="O21" s="2421">
        <f t="shared" si="0"/>
        <v>858.20577200000002</v>
      </c>
    </row>
    <row r="22" spans="1:15" ht="20.100000000000001" customHeight="1">
      <c r="A22" s="2424" t="s">
        <v>885</v>
      </c>
      <c r="B22" s="2416"/>
      <c r="C22" s="2417"/>
      <c r="D22" s="2417"/>
      <c r="E22" s="2417"/>
      <c r="F22" s="2417"/>
      <c r="G22" s="2417"/>
      <c r="H22" s="2417"/>
      <c r="I22" s="2417"/>
      <c r="J22" s="2417"/>
      <c r="K22" s="2417"/>
      <c r="L22" s="2417"/>
      <c r="M22" s="2417"/>
      <c r="N22" s="2417"/>
      <c r="O22" s="2418">
        <f t="shared" si="0"/>
        <v>0</v>
      </c>
    </row>
    <row r="23" spans="1:15" ht="29.25" customHeight="1">
      <c r="A23" s="2252"/>
      <c r="B23" s="2423" t="s">
        <v>881</v>
      </c>
      <c r="C23" s="2417"/>
      <c r="D23" s="2417"/>
      <c r="E23" s="2417"/>
      <c r="F23" s="2417"/>
      <c r="G23" s="2417">
        <v>-241.061972</v>
      </c>
      <c r="H23" s="2417"/>
      <c r="I23" s="2417"/>
      <c r="J23" s="2417"/>
      <c r="K23" s="2417"/>
      <c r="L23" s="2417"/>
      <c r="M23" s="2417"/>
      <c r="N23" s="2417"/>
      <c r="O23" s="2418">
        <f t="shared" si="0"/>
        <v>-241.061972</v>
      </c>
    </row>
    <row r="24" spans="1:15" ht="20.100000000000001" customHeight="1">
      <c r="A24" s="2252"/>
      <c r="B24" s="2416"/>
      <c r="C24" s="2417"/>
      <c r="D24" s="2417"/>
      <c r="E24" s="2417"/>
      <c r="F24" s="2417"/>
      <c r="G24" s="2417"/>
      <c r="H24" s="2417"/>
      <c r="I24" s="2417"/>
      <c r="J24" s="2417"/>
      <c r="K24" s="2417"/>
      <c r="L24" s="2417"/>
      <c r="M24" s="2417"/>
      <c r="N24" s="2417"/>
      <c r="O24" s="2418">
        <f t="shared" si="0"/>
        <v>0</v>
      </c>
    </row>
    <row r="25" spans="1:15" ht="20.100000000000001" customHeight="1">
      <c r="A25" s="2252"/>
      <c r="B25" s="2422"/>
      <c r="C25" s="2417"/>
      <c r="D25" s="2417"/>
      <c r="E25" s="2417"/>
      <c r="F25" s="2417"/>
      <c r="G25" s="2417"/>
      <c r="H25" s="2417"/>
      <c r="I25" s="2417"/>
      <c r="J25" s="2417"/>
      <c r="K25" s="2417"/>
      <c r="L25" s="2417"/>
      <c r="M25" s="2417"/>
      <c r="N25" s="2417"/>
      <c r="O25" s="2418">
        <f t="shared" si="0"/>
        <v>0</v>
      </c>
    </row>
    <row r="26" spans="1:15" ht="20.100000000000001" customHeight="1">
      <c r="A26" s="2253"/>
      <c r="B26" s="2420" t="s">
        <v>886</v>
      </c>
      <c r="C26" s="2421">
        <f t="shared" ref="C26:N26" si="4">SUM(C22:C25)</f>
        <v>0</v>
      </c>
      <c r="D26" s="2421">
        <f t="shared" si="4"/>
        <v>0</v>
      </c>
      <c r="E26" s="2421">
        <f t="shared" si="4"/>
        <v>0</v>
      </c>
      <c r="F26" s="2421">
        <f t="shared" si="4"/>
        <v>0</v>
      </c>
      <c r="G26" s="2421">
        <f t="shared" si="4"/>
        <v>-241.061972</v>
      </c>
      <c r="H26" s="2421">
        <f t="shared" si="4"/>
        <v>0</v>
      </c>
      <c r="I26" s="2421">
        <f t="shared" si="4"/>
        <v>0</v>
      </c>
      <c r="J26" s="2421">
        <f t="shared" si="4"/>
        <v>0</v>
      </c>
      <c r="K26" s="2421">
        <f t="shared" si="4"/>
        <v>0</v>
      </c>
      <c r="L26" s="2421">
        <f t="shared" si="4"/>
        <v>0</v>
      </c>
      <c r="M26" s="2421">
        <f t="shared" si="4"/>
        <v>0</v>
      </c>
      <c r="N26" s="2421">
        <f t="shared" si="4"/>
        <v>0</v>
      </c>
      <c r="O26" s="2421">
        <f t="shared" si="0"/>
        <v>-241.061972</v>
      </c>
    </row>
  </sheetData>
  <mergeCells count="4">
    <mergeCell ref="A5:A8"/>
    <mergeCell ref="A9:A12"/>
    <mergeCell ref="A13:A21"/>
    <mergeCell ref="A22:A26"/>
  </mergeCells>
  <printOptions horizontalCentered="1"/>
  <pageMargins left="0.15748031496063" right="0.15748031496063" top="0.511811023622047" bottom="0.55118110236220497" header="0.15748031496063" footer="0.196850393700787"/>
  <pageSetup paperSize="9" scale="61" orientation="landscape" horizontalDpi="300" verticalDpi="300" r:id="rId1"/>
  <headerFooter alignWithMargins="0">
    <oddFooter xml:space="preserve">&amp;LMoov Bénin&amp;C&amp;P/&amp;N&amp;RTBG &amp;D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Q24"/>
  <sheetViews>
    <sheetView showGridLines="0" view="pageBreakPreview" zoomScale="64" zoomScaleSheetLayoutView="64" workbookViewId="0">
      <selection activeCell="J10" sqref="J10:J11"/>
    </sheetView>
  </sheetViews>
  <sheetFormatPr defaultColWidth="11.42578125" defaultRowHeight="12.75"/>
  <cols>
    <col min="1" max="1" width="2.85546875" style="3" customWidth="1"/>
    <col min="2" max="2" width="44.42578125" style="3" customWidth="1"/>
    <col min="3" max="3" width="1.42578125" style="3" customWidth="1"/>
    <col min="4" max="4" width="11.42578125" style="3"/>
    <col min="5" max="5" width="12.140625" style="3" customWidth="1"/>
    <col min="6" max="8" width="11.42578125" style="3"/>
    <col min="9" max="9" width="9.140625" style="3" bestFit="1" customWidth="1"/>
    <col min="10" max="15" width="11.42578125" style="3"/>
    <col min="16" max="16" width="3" style="3" customWidth="1"/>
    <col min="17" max="51" width="11.42578125" style="3"/>
    <col min="52" max="52" width="9.140625" style="3" customWidth="1"/>
    <col min="53" max="16384" width="11.42578125" style="3"/>
  </cols>
  <sheetData>
    <row r="1" spans="1:17" ht="8.25" customHeight="1"/>
    <row r="2" spans="1:17" ht="21" thickBot="1">
      <c r="A2" s="187" t="s">
        <v>887</v>
      </c>
      <c r="B2" s="177"/>
      <c r="C2" s="177"/>
      <c r="D2" s="177"/>
      <c r="E2" s="177"/>
      <c r="F2" s="177"/>
      <c r="G2" s="177"/>
      <c r="H2" s="177"/>
      <c r="I2" s="177"/>
      <c r="J2" s="177"/>
      <c r="K2" s="177"/>
      <c r="L2" s="177"/>
      <c r="M2" s="177"/>
      <c r="N2" s="177"/>
      <c r="O2" s="177"/>
    </row>
    <row r="4" spans="1:17" s="176" customFormat="1" ht="18.75" customHeight="1">
      <c r="D4" s="212">
        <v>42005</v>
      </c>
      <c r="E4" s="213">
        <v>42036</v>
      </c>
      <c r="F4" s="213">
        <v>42064</v>
      </c>
      <c r="G4" s="213">
        <v>42095</v>
      </c>
      <c r="H4" s="213">
        <v>42125</v>
      </c>
      <c r="I4" s="213">
        <v>42156</v>
      </c>
      <c r="J4" s="213">
        <v>42186</v>
      </c>
      <c r="K4" s="213">
        <v>42217</v>
      </c>
      <c r="L4" s="213">
        <v>42248</v>
      </c>
      <c r="M4" s="213">
        <v>42278</v>
      </c>
      <c r="N4" s="213">
        <v>42309</v>
      </c>
      <c r="O4" s="214">
        <v>42339</v>
      </c>
    </row>
    <row r="5" spans="1:17" ht="11.25" customHeight="1">
      <c r="B5" s="5"/>
      <c r="D5" s="6"/>
      <c r="E5" s="6"/>
      <c r="F5" s="6"/>
      <c r="G5" s="6"/>
      <c r="H5" s="6"/>
      <c r="I5" s="6"/>
      <c r="J5" s="6"/>
      <c r="K5" s="6"/>
      <c r="L5" s="6"/>
      <c r="M5" s="6"/>
      <c r="N5" s="6"/>
      <c r="O5" s="6"/>
    </row>
    <row r="6" spans="1:17" s="105" customFormat="1" ht="26.25" customHeight="1" collapsed="1">
      <c r="A6" s="199"/>
      <c r="B6" s="200" t="s">
        <v>888</v>
      </c>
      <c r="C6" s="27"/>
      <c r="D6" s="201">
        <v>183</v>
      </c>
      <c r="E6" s="202">
        <v>185</v>
      </c>
      <c r="F6" s="202">
        <v>190</v>
      </c>
      <c r="G6" s="202">
        <v>190</v>
      </c>
      <c r="H6" s="202">
        <v>182</v>
      </c>
      <c r="I6" s="202">
        <v>178</v>
      </c>
      <c r="J6" s="202">
        <v>177</v>
      </c>
      <c r="K6" s="202">
        <v>0</v>
      </c>
      <c r="L6" s="202">
        <v>0</v>
      </c>
      <c r="M6" s="202">
        <v>0</v>
      </c>
      <c r="N6" s="202">
        <v>0</v>
      </c>
      <c r="O6" s="203">
        <v>0</v>
      </c>
      <c r="P6" s="145"/>
      <c r="Q6" s="145"/>
    </row>
    <row r="7" spans="1:17" ht="3.75" customHeight="1">
      <c r="D7" s="6"/>
      <c r="E7" s="79"/>
      <c r="F7" s="6"/>
      <c r="G7" s="6"/>
      <c r="H7" s="6"/>
      <c r="I7" s="6"/>
      <c r="J7" s="6"/>
      <c r="K7" s="6"/>
      <c r="L7" s="6"/>
      <c r="M7" s="6"/>
      <c r="N7" s="6"/>
      <c r="O7" s="6"/>
    </row>
    <row r="8" spans="1:17" ht="4.5" customHeight="1">
      <c r="A8" s="9"/>
      <c r="B8" s="9"/>
      <c r="D8" s="6"/>
      <c r="E8" s="6"/>
      <c r="F8" s="6"/>
      <c r="G8" s="6"/>
      <c r="H8" s="6"/>
      <c r="I8" s="103"/>
      <c r="J8" s="6"/>
      <c r="K8" s="6"/>
      <c r="L8" s="6"/>
      <c r="M8" s="6"/>
      <c r="N8" s="6"/>
      <c r="O8" s="6"/>
    </row>
    <row r="9" spans="1:17" ht="18" customHeight="1">
      <c r="A9" s="199"/>
      <c r="B9" s="200" t="s">
        <v>889</v>
      </c>
      <c r="D9" s="627">
        <v>450</v>
      </c>
      <c r="E9" s="208">
        <v>458</v>
      </c>
      <c r="F9" s="208">
        <v>459</v>
      </c>
      <c r="G9" s="208">
        <v>463</v>
      </c>
      <c r="H9" s="208">
        <v>463</v>
      </c>
      <c r="I9" s="208">
        <v>463</v>
      </c>
      <c r="J9" s="208">
        <v>463</v>
      </c>
      <c r="K9" s="208">
        <v>0</v>
      </c>
      <c r="L9" s="208">
        <v>0</v>
      </c>
      <c r="M9" s="208">
        <v>0</v>
      </c>
      <c r="N9" s="208">
        <v>0</v>
      </c>
      <c r="O9" s="209">
        <v>0</v>
      </c>
    </row>
    <row r="10" spans="1:17" s="560" customFormat="1" ht="18" customHeight="1">
      <c r="A10" s="558"/>
      <c r="B10" s="559" t="s">
        <v>520</v>
      </c>
      <c r="D10" s="561">
        <v>450</v>
      </c>
      <c r="E10" s="557">
        <v>458</v>
      </c>
      <c r="F10" s="557">
        <v>459</v>
      </c>
      <c r="G10" s="557">
        <v>463</v>
      </c>
      <c r="H10" s="557">
        <v>463</v>
      </c>
      <c r="I10" s="557">
        <v>463</v>
      </c>
      <c r="J10" s="557">
        <v>463</v>
      </c>
      <c r="K10" s="557"/>
      <c r="L10" s="557"/>
      <c r="M10" s="557"/>
      <c r="N10" s="557"/>
      <c r="O10" s="562"/>
      <c r="Q10" s="563"/>
    </row>
    <row r="11" spans="1:17" s="560" customFormat="1" ht="18" customHeight="1">
      <c r="A11" s="597"/>
      <c r="B11" s="598" t="s">
        <v>890</v>
      </c>
      <c r="D11" s="599">
        <v>213</v>
      </c>
      <c r="E11" s="600">
        <v>216</v>
      </c>
      <c r="F11" s="600">
        <v>216</v>
      </c>
      <c r="G11" s="600">
        <v>216</v>
      </c>
      <c r="H11" s="600">
        <v>216</v>
      </c>
      <c r="I11" s="600">
        <v>216</v>
      </c>
      <c r="J11" s="600">
        <v>216</v>
      </c>
      <c r="K11" s="600"/>
      <c r="L11" s="600"/>
      <c r="M11" s="600"/>
      <c r="N11" s="600"/>
      <c r="O11" s="601"/>
      <c r="Q11" s="563"/>
    </row>
    <row r="12" spans="1:17">
      <c r="A12"/>
    </row>
    <row r="14" spans="1:17">
      <c r="O14" s="169"/>
    </row>
    <row r="24" spans="7:9" ht="30">
      <c r="G24" s="60"/>
      <c r="H24" s="60"/>
      <c r="I24" s="60"/>
    </row>
  </sheetData>
  <printOptions horizontalCentered="1"/>
  <pageMargins left="0.15748031496063" right="0.15748031496063" top="0.511811023622047" bottom="0.55118110236220497" header="0.15748031496063" footer="0.196850393700787"/>
  <pageSetup paperSize="9" scale="78" orientation="landscape" horizontalDpi="300" verticalDpi="300" r:id="rId1"/>
  <headerFooter alignWithMargins="0">
    <oddFooter xml:space="preserve">&amp;LMoov Bénin&amp;C&amp;P/&amp;N&amp;RTBG &amp;D </oddFoot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O43"/>
  <sheetViews>
    <sheetView showGridLines="0" view="pageBreakPreview" zoomScale="69" zoomScaleNormal="75" zoomScaleSheetLayoutView="69" workbookViewId="0">
      <selection activeCell="C17" sqref="C17"/>
    </sheetView>
  </sheetViews>
  <sheetFormatPr defaultColWidth="11.42578125" defaultRowHeight="15" outlineLevelRow="1" outlineLevelCol="1"/>
  <cols>
    <col min="1" max="1" width="52.85546875" style="82" customWidth="1"/>
    <col min="2" max="2" width="0.85546875" style="83" customWidth="1"/>
    <col min="3" max="3" width="18" style="85" customWidth="1"/>
    <col min="4" max="4" width="0.85546875" style="83" customWidth="1"/>
    <col min="5" max="5" width="15.5703125" style="85" customWidth="1"/>
    <col min="6" max="6" width="15.140625" style="85" customWidth="1"/>
    <col min="7" max="7" width="16.5703125" style="85" customWidth="1"/>
    <col min="8" max="8" width="21" style="85" bestFit="1" customWidth="1"/>
    <col min="9" max="10" width="20.42578125" style="85" bestFit="1" customWidth="1"/>
    <col min="11" max="11" width="1.85546875" style="82" customWidth="1"/>
    <col min="12" max="12" width="8.85546875" style="82" hidden="1" customWidth="1" outlineLevel="1"/>
    <col min="13" max="13" width="17.42578125" style="82" bestFit="1" customWidth="1" collapsed="1"/>
    <col min="14" max="14" width="10.140625" style="82" customWidth="1"/>
    <col min="15" max="15" width="7.85546875" style="82" customWidth="1"/>
    <col min="16" max="247" width="11.42578125" style="82"/>
    <col min="248" max="248" width="78" style="82" customWidth="1"/>
    <col min="249" max="249" width="3.85546875" style="82" customWidth="1"/>
    <col min="250" max="250" width="15.140625" style="82" bestFit="1" customWidth="1"/>
    <col min="251" max="251" width="12.85546875" style="82" bestFit="1" customWidth="1"/>
    <col min="252" max="252" width="12.140625" style="82" bestFit="1" customWidth="1"/>
    <col min="253" max="253" width="12.85546875" style="82" bestFit="1" customWidth="1"/>
    <col min="254" max="254" width="11.42578125" style="82"/>
    <col min="255" max="255" width="3.85546875" style="82" customWidth="1"/>
    <col min="256" max="256" width="12.85546875" style="82" customWidth="1"/>
    <col min="257" max="258" width="0" style="82" hidden="1" customWidth="1"/>
    <col min="259" max="262" width="11.42578125" style="82"/>
    <col min="263" max="263" width="0" style="82" hidden="1" customWidth="1"/>
    <col min="264" max="264" width="11.42578125" style="82"/>
    <col min="265" max="265" width="2.140625" style="82" customWidth="1"/>
    <col min="266" max="266" width="3.85546875" style="82" customWidth="1"/>
    <col min="267" max="267" width="6.140625" style="82" customWidth="1"/>
    <col min="268" max="503" width="11.42578125" style="82"/>
    <col min="504" max="504" width="78" style="82" customWidth="1"/>
    <col min="505" max="505" width="3.85546875" style="82" customWidth="1"/>
    <col min="506" max="506" width="15.140625" style="82" bestFit="1" customWidth="1"/>
    <col min="507" max="507" width="12.85546875" style="82" bestFit="1" customWidth="1"/>
    <col min="508" max="508" width="12.140625" style="82" bestFit="1" customWidth="1"/>
    <col min="509" max="509" width="12.85546875" style="82" bestFit="1" customWidth="1"/>
    <col min="510" max="510" width="11.42578125" style="82"/>
    <col min="511" max="511" width="3.85546875" style="82" customWidth="1"/>
    <col min="512" max="512" width="12.85546875" style="82" customWidth="1"/>
    <col min="513" max="514" width="0" style="82" hidden="1" customWidth="1"/>
    <col min="515" max="518" width="11.42578125" style="82"/>
    <col min="519" max="519" width="0" style="82" hidden="1" customWidth="1"/>
    <col min="520" max="520" width="11.42578125" style="82"/>
    <col min="521" max="521" width="2.140625" style="82" customWidth="1"/>
    <col min="522" max="522" width="3.85546875" style="82" customWidth="1"/>
    <col min="523" max="523" width="6.140625" style="82" customWidth="1"/>
    <col min="524" max="759" width="11.42578125" style="82"/>
    <col min="760" max="760" width="78" style="82" customWidth="1"/>
    <col min="761" max="761" width="3.85546875" style="82" customWidth="1"/>
    <col min="762" max="762" width="15.140625" style="82" bestFit="1" customWidth="1"/>
    <col min="763" max="763" width="12.85546875" style="82" bestFit="1" customWidth="1"/>
    <col min="764" max="764" width="12.140625" style="82" bestFit="1" customWidth="1"/>
    <col min="765" max="765" width="12.85546875" style="82" bestFit="1" customWidth="1"/>
    <col min="766" max="766" width="11.42578125" style="82"/>
    <col min="767" max="767" width="3.85546875" style="82" customWidth="1"/>
    <col min="768" max="768" width="12.85546875" style="82" customWidth="1"/>
    <col min="769" max="770" width="0" style="82" hidden="1" customWidth="1"/>
    <col min="771" max="774" width="11.42578125" style="82"/>
    <col min="775" max="775" width="0" style="82" hidden="1" customWidth="1"/>
    <col min="776" max="776" width="11.42578125" style="82"/>
    <col min="777" max="777" width="2.140625" style="82" customWidth="1"/>
    <col min="778" max="778" width="3.85546875" style="82" customWidth="1"/>
    <col min="779" max="779" width="6.140625" style="82" customWidth="1"/>
    <col min="780" max="1015" width="11.42578125" style="82"/>
    <col min="1016" max="1016" width="78" style="82" customWidth="1"/>
    <col min="1017" max="1017" width="3.85546875" style="82" customWidth="1"/>
    <col min="1018" max="1018" width="15.140625" style="82" bestFit="1" customWidth="1"/>
    <col min="1019" max="1019" width="12.85546875" style="82" bestFit="1" customWidth="1"/>
    <col min="1020" max="1020" width="12.140625" style="82" bestFit="1" customWidth="1"/>
    <col min="1021" max="1021" width="12.85546875" style="82" bestFit="1" customWidth="1"/>
    <col min="1022" max="1022" width="11.42578125" style="82"/>
    <col min="1023" max="1023" width="3.85546875" style="82" customWidth="1"/>
    <col min="1024" max="1024" width="12.85546875" style="82" customWidth="1"/>
    <col min="1025" max="1026" width="0" style="82" hidden="1" customWidth="1"/>
    <col min="1027" max="1030" width="11.42578125" style="82"/>
    <col min="1031" max="1031" width="0" style="82" hidden="1" customWidth="1"/>
    <col min="1032" max="1032" width="11.42578125" style="82"/>
    <col min="1033" max="1033" width="2.140625" style="82" customWidth="1"/>
    <col min="1034" max="1034" width="3.85546875" style="82" customWidth="1"/>
    <col min="1035" max="1035" width="6.140625" style="82" customWidth="1"/>
    <col min="1036" max="1271" width="11.42578125" style="82"/>
    <col min="1272" max="1272" width="78" style="82" customWidth="1"/>
    <col min="1273" max="1273" width="3.85546875" style="82" customWidth="1"/>
    <col min="1274" max="1274" width="15.140625" style="82" bestFit="1" customWidth="1"/>
    <col min="1275" max="1275" width="12.85546875" style="82" bestFit="1" customWidth="1"/>
    <col min="1276" max="1276" width="12.140625" style="82" bestFit="1" customWidth="1"/>
    <col min="1277" max="1277" width="12.85546875" style="82" bestFit="1" customWidth="1"/>
    <col min="1278" max="1278" width="11.42578125" style="82"/>
    <col min="1279" max="1279" width="3.85546875" style="82" customWidth="1"/>
    <col min="1280" max="1280" width="12.85546875" style="82" customWidth="1"/>
    <col min="1281" max="1282" width="0" style="82" hidden="1" customWidth="1"/>
    <col min="1283" max="1286" width="11.42578125" style="82"/>
    <col min="1287" max="1287" width="0" style="82" hidden="1" customWidth="1"/>
    <col min="1288" max="1288" width="11.42578125" style="82"/>
    <col min="1289" max="1289" width="2.140625" style="82" customWidth="1"/>
    <col min="1290" max="1290" width="3.85546875" style="82" customWidth="1"/>
    <col min="1291" max="1291" width="6.140625" style="82" customWidth="1"/>
    <col min="1292" max="1527" width="11.42578125" style="82"/>
    <col min="1528" max="1528" width="78" style="82" customWidth="1"/>
    <col min="1529" max="1529" width="3.85546875" style="82" customWidth="1"/>
    <col min="1530" max="1530" width="15.140625" style="82" bestFit="1" customWidth="1"/>
    <col min="1531" max="1531" width="12.85546875" style="82" bestFit="1" customWidth="1"/>
    <col min="1532" max="1532" width="12.140625" style="82" bestFit="1" customWidth="1"/>
    <col min="1533" max="1533" width="12.85546875" style="82" bestFit="1" customWidth="1"/>
    <col min="1534" max="1534" width="11.42578125" style="82"/>
    <col min="1535" max="1535" width="3.85546875" style="82" customWidth="1"/>
    <col min="1536" max="1536" width="12.85546875" style="82" customWidth="1"/>
    <col min="1537" max="1538" width="0" style="82" hidden="1" customWidth="1"/>
    <col min="1539" max="1542" width="11.42578125" style="82"/>
    <col min="1543" max="1543" width="0" style="82" hidden="1" customWidth="1"/>
    <col min="1544" max="1544" width="11.42578125" style="82"/>
    <col min="1545" max="1545" width="2.140625" style="82" customWidth="1"/>
    <col min="1546" max="1546" width="3.85546875" style="82" customWidth="1"/>
    <col min="1547" max="1547" width="6.140625" style="82" customWidth="1"/>
    <col min="1548" max="1783" width="11.42578125" style="82"/>
    <col min="1784" max="1784" width="78" style="82" customWidth="1"/>
    <col min="1785" max="1785" width="3.85546875" style="82" customWidth="1"/>
    <col min="1786" max="1786" width="15.140625" style="82" bestFit="1" customWidth="1"/>
    <col min="1787" max="1787" width="12.85546875" style="82" bestFit="1" customWidth="1"/>
    <col min="1788" max="1788" width="12.140625" style="82" bestFit="1" customWidth="1"/>
    <col min="1789" max="1789" width="12.85546875" style="82" bestFit="1" customWidth="1"/>
    <col min="1790" max="1790" width="11.42578125" style="82"/>
    <col min="1791" max="1791" width="3.85546875" style="82" customWidth="1"/>
    <col min="1792" max="1792" width="12.85546875" style="82" customWidth="1"/>
    <col min="1793" max="1794" width="0" style="82" hidden="1" customWidth="1"/>
    <col min="1795" max="1798" width="11.42578125" style="82"/>
    <col min="1799" max="1799" width="0" style="82" hidden="1" customWidth="1"/>
    <col min="1800" max="1800" width="11.42578125" style="82"/>
    <col min="1801" max="1801" width="2.140625" style="82" customWidth="1"/>
    <col min="1802" max="1802" width="3.85546875" style="82" customWidth="1"/>
    <col min="1803" max="1803" width="6.140625" style="82" customWidth="1"/>
    <col min="1804" max="2039" width="11.42578125" style="82"/>
    <col min="2040" max="2040" width="78" style="82" customWidth="1"/>
    <col min="2041" max="2041" width="3.85546875" style="82" customWidth="1"/>
    <col min="2042" max="2042" width="15.140625" style="82" bestFit="1" customWidth="1"/>
    <col min="2043" max="2043" width="12.85546875" style="82" bestFit="1" customWidth="1"/>
    <col min="2044" max="2044" width="12.140625" style="82" bestFit="1" customWidth="1"/>
    <col min="2045" max="2045" width="12.85546875" style="82" bestFit="1" customWidth="1"/>
    <col min="2046" max="2046" width="11.42578125" style="82"/>
    <col min="2047" max="2047" width="3.85546875" style="82" customWidth="1"/>
    <col min="2048" max="2048" width="12.85546875" style="82" customWidth="1"/>
    <col min="2049" max="2050" width="0" style="82" hidden="1" customWidth="1"/>
    <col min="2051" max="2054" width="11.42578125" style="82"/>
    <col min="2055" max="2055" width="0" style="82" hidden="1" customWidth="1"/>
    <col min="2056" max="2056" width="11.42578125" style="82"/>
    <col min="2057" max="2057" width="2.140625" style="82" customWidth="1"/>
    <col min="2058" max="2058" width="3.85546875" style="82" customWidth="1"/>
    <col min="2059" max="2059" width="6.140625" style="82" customWidth="1"/>
    <col min="2060" max="2295" width="11.42578125" style="82"/>
    <col min="2296" max="2296" width="78" style="82" customWidth="1"/>
    <col min="2297" max="2297" width="3.85546875" style="82" customWidth="1"/>
    <col min="2298" max="2298" width="15.140625" style="82" bestFit="1" customWidth="1"/>
    <col min="2299" max="2299" width="12.85546875" style="82" bestFit="1" customWidth="1"/>
    <col min="2300" max="2300" width="12.140625" style="82" bestFit="1" customWidth="1"/>
    <col min="2301" max="2301" width="12.85546875" style="82" bestFit="1" customWidth="1"/>
    <col min="2302" max="2302" width="11.42578125" style="82"/>
    <col min="2303" max="2303" width="3.85546875" style="82" customWidth="1"/>
    <col min="2304" max="2304" width="12.85546875" style="82" customWidth="1"/>
    <col min="2305" max="2306" width="0" style="82" hidden="1" customWidth="1"/>
    <col min="2307" max="2310" width="11.42578125" style="82"/>
    <col min="2311" max="2311" width="0" style="82" hidden="1" customWidth="1"/>
    <col min="2312" max="2312" width="11.42578125" style="82"/>
    <col min="2313" max="2313" width="2.140625" style="82" customWidth="1"/>
    <col min="2314" max="2314" width="3.85546875" style="82" customWidth="1"/>
    <col min="2315" max="2315" width="6.140625" style="82" customWidth="1"/>
    <col min="2316" max="2551" width="11.42578125" style="82"/>
    <col min="2552" max="2552" width="78" style="82" customWidth="1"/>
    <col min="2553" max="2553" width="3.85546875" style="82" customWidth="1"/>
    <col min="2554" max="2554" width="15.140625" style="82" bestFit="1" customWidth="1"/>
    <col min="2555" max="2555" width="12.85546875" style="82" bestFit="1" customWidth="1"/>
    <col min="2556" max="2556" width="12.140625" style="82" bestFit="1" customWidth="1"/>
    <col min="2557" max="2557" width="12.85546875" style="82" bestFit="1" customWidth="1"/>
    <col min="2558" max="2558" width="11.42578125" style="82"/>
    <col min="2559" max="2559" width="3.85546875" style="82" customWidth="1"/>
    <col min="2560" max="2560" width="12.85546875" style="82" customWidth="1"/>
    <col min="2561" max="2562" width="0" style="82" hidden="1" customWidth="1"/>
    <col min="2563" max="2566" width="11.42578125" style="82"/>
    <col min="2567" max="2567" width="0" style="82" hidden="1" customWidth="1"/>
    <col min="2568" max="2568" width="11.42578125" style="82"/>
    <col min="2569" max="2569" width="2.140625" style="82" customWidth="1"/>
    <col min="2570" max="2570" width="3.85546875" style="82" customWidth="1"/>
    <col min="2571" max="2571" width="6.140625" style="82" customWidth="1"/>
    <col min="2572" max="2807" width="11.42578125" style="82"/>
    <col min="2808" max="2808" width="78" style="82" customWidth="1"/>
    <col min="2809" max="2809" width="3.85546875" style="82" customWidth="1"/>
    <col min="2810" max="2810" width="15.140625" style="82" bestFit="1" customWidth="1"/>
    <col min="2811" max="2811" width="12.85546875" style="82" bestFit="1" customWidth="1"/>
    <col min="2812" max="2812" width="12.140625" style="82" bestFit="1" customWidth="1"/>
    <col min="2813" max="2813" width="12.85546875" style="82" bestFit="1" customWidth="1"/>
    <col min="2814" max="2814" width="11.42578125" style="82"/>
    <col min="2815" max="2815" width="3.85546875" style="82" customWidth="1"/>
    <col min="2816" max="2816" width="12.85546875" style="82" customWidth="1"/>
    <col min="2817" max="2818" width="0" style="82" hidden="1" customWidth="1"/>
    <col min="2819" max="2822" width="11.42578125" style="82"/>
    <col min="2823" max="2823" width="0" style="82" hidden="1" customWidth="1"/>
    <col min="2824" max="2824" width="11.42578125" style="82"/>
    <col min="2825" max="2825" width="2.140625" style="82" customWidth="1"/>
    <col min="2826" max="2826" width="3.85546875" style="82" customWidth="1"/>
    <col min="2827" max="2827" width="6.140625" style="82" customWidth="1"/>
    <col min="2828" max="3063" width="11.42578125" style="82"/>
    <col min="3064" max="3064" width="78" style="82" customWidth="1"/>
    <col min="3065" max="3065" width="3.85546875" style="82" customWidth="1"/>
    <col min="3066" max="3066" width="15.140625" style="82" bestFit="1" customWidth="1"/>
    <col min="3067" max="3067" width="12.85546875" style="82" bestFit="1" customWidth="1"/>
    <col min="3068" max="3068" width="12.140625" style="82" bestFit="1" customWidth="1"/>
    <col min="3069" max="3069" width="12.85546875" style="82" bestFit="1" customWidth="1"/>
    <col min="3070" max="3070" width="11.42578125" style="82"/>
    <col min="3071" max="3071" width="3.85546875" style="82" customWidth="1"/>
    <col min="3072" max="3072" width="12.85546875" style="82" customWidth="1"/>
    <col min="3073" max="3074" width="0" style="82" hidden="1" customWidth="1"/>
    <col min="3075" max="3078" width="11.42578125" style="82"/>
    <col min="3079" max="3079" width="0" style="82" hidden="1" customWidth="1"/>
    <col min="3080" max="3080" width="11.42578125" style="82"/>
    <col min="3081" max="3081" width="2.140625" style="82" customWidth="1"/>
    <col min="3082" max="3082" width="3.85546875" style="82" customWidth="1"/>
    <col min="3083" max="3083" width="6.140625" style="82" customWidth="1"/>
    <col min="3084" max="3319" width="11.42578125" style="82"/>
    <col min="3320" max="3320" width="78" style="82" customWidth="1"/>
    <col min="3321" max="3321" width="3.85546875" style="82" customWidth="1"/>
    <col min="3322" max="3322" width="15.140625" style="82" bestFit="1" customWidth="1"/>
    <col min="3323" max="3323" width="12.85546875" style="82" bestFit="1" customWidth="1"/>
    <col min="3324" max="3324" width="12.140625" style="82" bestFit="1" customWidth="1"/>
    <col min="3325" max="3325" width="12.85546875" style="82" bestFit="1" customWidth="1"/>
    <col min="3326" max="3326" width="11.42578125" style="82"/>
    <col min="3327" max="3327" width="3.85546875" style="82" customWidth="1"/>
    <col min="3328" max="3328" width="12.85546875" style="82" customWidth="1"/>
    <col min="3329" max="3330" width="0" style="82" hidden="1" customWidth="1"/>
    <col min="3331" max="3334" width="11.42578125" style="82"/>
    <col min="3335" max="3335" width="0" style="82" hidden="1" customWidth="1"/>
    <col min="3336" max="3336" width="11.42578125" style="82"/>
    <col min="3337" max="3337" width="2.140625" style="82" customWidth="1"/>
    <col min="3338" max="3338" width="3.85546875" style="82" customWidth="1"/>
    <col min="3339" max="3339" width="6.140625" style="82" customWidth="1"/>
    <col min="3340" max="3575" width="11.42578125" style="82"/>
    <col min="3576" max="3576" width="78" style="82" customWidth="1"/>
    <col min="3577" max="3577" width="3.85546875" style="82" customWidth="1"/>
    <col min="3578" max="3578" width="15.140625" style="82" bestFit="1" customWidth="1"/>
    <col min="3579" max="3579" width="12.85546875" style="82" bestFit="1" customWidth="1"/>
    <col min="3580" max="3580" width="12.140625" style="82" bestFit="1" customWidth="1"/>
    <col min="3581" max="3581" width="12.85546875" style="82" bestFit="1" customWidth="1"/>
    <col min="3582" max="3582" width="11.42578125" style="82"/>
    <col min="3583" max="3583" width="3.85546875" style="82" customWidth="1"/>
    <col min="3584" max="3584" width="12.85546875" style="82" customWidth="1"/>
    <col min="3585" max="3586" width="0" style="82" hidden="1" customWidth="1"/>
    <col min="3587" max="3590" width="11.42578125" style="82"/>
    <col min="3591" max="3591" width="0" style="82" hidden="1" customWidth="1"/>
    <col min="3592" max="3592" width="11.42578125" style="82"/>
    <col min="3593" max="3593" width="2.140625" style="82" customWidth="1"/>
    <col min="3594" max="3594" width="3.85546875" style="82" customWidth="1"/>
    <col min="3595" max="3595" width="6.140625" style="82" customWidth="1"/>
    <col min="3596" max="3831" width="11.42578125" style="82"/>
    <col min="3832" max="3832" width="78" style="82" customWidth="1"/>
    <col min="3833" max="3833" width="3.85546875" style="82" customWidth="1"/>
    <col min="3834" max="3834" width="15.140625" style="82" bestFit="1" customWidth="1"/>
    <col min="3835" max="3835" width="12.85546875" style="82" bestFit="1" customWidth="1"/>
    <col min="3836" max="3836" width="12.140625" style="82" bestFit="1" customWidth="1"/>
    <col min="3837" max="3837" width="12.85546875" style="82" bestFit="1" customWidth="1"/>
    <col min="3838" max="3838" width="11.42578125" style="82"/>
    <col min="3839" max="3839" width="3.85546875" style="82" customWidth="1"/>
    <col min="3840" max="3840" width="12.85546875" style="82" customWidth="1"/>
    <col min="3841" max="3842" width="0" style="82" hidden="1" customWidth="1"/>
    <col min="3843" max="3846" width="11.42578125" style="82"/>
    <col min="3847" max="3847" width="0" style="82" hidden="1" customWidth="1"/>
    <col min="3848" max="3848" width="11.42578125" style="82"/>
    <col min="3849" max="3849" width="2.140625" style="82" customWidth="1"/>
    <col min="3850" max="3850" width="3.85546875" style="82" customWidth="1"/>
    <col min="3851" max="3851" width="6.140625" style="82" customWidth="1"/>
    <col min="3852" max="4087" width="11.42578125" style="82"/>
    <col min="4088" max="4088" width="78" style="82" customWidth="1"/>
    <col min="4089" max="4089" width="3.85546875" style="82" customWidth="1"/>
    <col min="4090" max="4090" width="15.140625" style="82" bestFit="1" customWidth="1"/>
    <col min="4091" max="4091" width="12.85546875" style="82" bestFit="1" customWidth="1"/>
    <col min="4092" max="4092" width="12.140625" style="82" bestFit="1" customWidth="1"/>
    <col min="4093" max="4093" width="12.85546875" style="82" bestFit="1" customWidth="1"/>
    <col min="4094" max="4094" width="11.42578125" style="82"/>
    <col min="4095" max="4095" width="3.85546875" style="82" customWidth="1"/>
    <col min="4096" max="4096" width="12.85546875" style="82" customWidth="1"/>
    <col min="4097" max="4098" width="0" style="82" hidden="1" customWidth="1"/>
    <col min="4099" max="4102" width="11.42578125" style="82"/>
    <col min="4103" max="4103" width="0" style="82" hidden="1" customWidth="1"/>
    <col min="4104" max="4104" width="11.42578125" style="82"/>
    <col min="4105" max="4105" width="2.140625" style="82" customWidth="1"/>
    <col min="4106" max="4106" width="3.85546875" style="82" customWidth="1"/>
    <col min="4107" max="4107" width="6.140625" style="82" customWidth="1"/>
    <col min="4108" max="4343" width="11.42578125" style="82"/>
    <col min="4344" max="4344" width="78" style="82" customWidth="1"/>
    <col min="4345" max="4345" width="3.85546875" style="82" customWidth="1"/>
    <col min="4346" max="4346" width="15.140625" style="82" bestFit="1" customWidth="1"/>
    <col min="4347" max="4347" width="12.85546875" style="82" bestFit="1" customWidth="1"/>
    <col min="4348" max="4348" width="12.140625" style="82" bestFit="1" customWidth="1"/>
    <col min="4349" max="4349" width="12.85546875" style="82" bestFit="1" customWidth="1"/>
    <col min="4350" max="4350" width="11.42578125" style="82"/>
    <col min="4351" max="4351" width="3.85546875" style="82" customWidth="1"/>
    <col min="4352" max="4352" width="12.85546875" style="82" customWidth="1"/>
    <col min="4353" max="4354" width="0" style="82" hidden="1" customWidth="1"/>
    <col min="4355" max="4358" width="11.42578125" style="82"/>
    <col min="4359" max="4359" width="0" style="82" hidden="1" customWidth="1"/>
    <col min="4360" max="4360" width="11.42578125" style="82"/>
    <col min="4361" max="4361" width="2.140625" style="82" customWidth="1"/>
    <col min="4362" max="4362" width="3.85546875" style="82" customWidth="1"/>
    <col min="4363" max="4363" width="6.140625" style="82" customWidth="1"/>
    <col min="4364" max="4599" width="11.42578125" style="82"/>
    <col min="4600" max="4600" width="78" style="82" customWidth="1"/>
    <col min="4601" max="4601" width="3.85546875" style="82" customWidth="1"/>
    <col min="4602" max="4602" width="15.140625" style="82" bestFit="1" customWidth="1"/>
    <col min="4603" max="4603" width="12.85546875" style="82" bestFit="1" customWidth="1"/>
    <col min="4604" max="4604" width="12.140625" style="82" bestFit="1" customWidth="1"/>
    <col min="4605" max="4605" width="12.85546875" style="82" bestFit="1" customWidth="1"/>
    <col min="4606" max="4606" width="11.42578125" style="82"/>
    <col min="4607" max="4607" width="3.85546875" style="82" customWidth="1"/>
    <col min="4608" max="4608" width="12.85546875" style="82" customWidth="1"/>
    <col min="4609" max="4610" width="0" style="82" hidden="1" customWidth="1"/>
    <col min="4611" max="4614" width="11.42578125" style="82"/>
    <col min="4615" max="4615" width="0" style="82" hidden="1" customWidth="1"/>
    <col min="4616" max="4616" width="11.42578125" style="82"/>
    <col min="4617" max="4617" width="2.140625" style="82" customWidth="1"/>
    <col min="4618" max="4618" width="3.85546875" style="82" customWidth="1"/>
    <col min="4619" max="4619" width="6.140625" style="82" customWidth="1"/>
    <col min="4620" max="4855" width="11.42578125" style="82"/>
    <col min="4856" max="4856" width="78" style="82" customWidth="1"/>
    <col min="4857" max="4857" width="3.85546875" style="82" customWidth="1"/>
    <col min="4858" max="4858" width="15.140625" style="82" bestFit="1" customWidth="1"/>
    <col min="4859" max="4859" width="12.85546875" style="82" bestFit="1" customWidth="1"/>
    <col min="4860" max="4860" width="12.140625" style="82" bestFit="1" customWidth="1"/>
    <col min="4861" max="4861" width="12.85546875" style="82" bestFit="1" customWidth="1"/>
    <col min="4862" max="4862" width="11.42578125" style="82"/>
    <col min="4863" max="4863" width="3.85546875" style="82" customWidth="1"/>
    <col min="4864" max="4864" width="12.85546875" style="82" customWidth="1"/>
    <col min="4865" max="4866" width="0" style="82" hidden="1" customWidth="1"/>
    <col min="4867" max="4870" width="11.42578125" style="82"/>
    <col min="4871" max="4871" width="0" style="82" hidden="1" customWidth="1"/>
    <col min="4872" max="4872" width="11.42578125" style="82"/>
    <col min="4873" max="4873" width="2.140625" style="82" customWidth="1"/>
    <col min="4874" max="4874" width="3.85546875" style="82" customWidth="1"/>
    <col min="4875" max="4875" width="6.140625" style="82" customWidth="1"/>
    <col min="4876" max="5111" width="11.42578125" style="82"/>
    <col min="5112" max="5112" width="78" style="82" customWidth="1"/>
    <col min="5113" max="5113" width="3.85546875" style="82" customWidth="1"/>
    <col min="5114" max="5114" width="15.140625" style="82" bestFit="1" customWidth="1"/>
    <col min="5115" max="5115" width="12.85546875" style="82" bestFit="1" customWidth="1"/>
    <col min="5116" max="5116" width="12.140625" style="82" bestFit="1" customWidth="1"/>
    <col min="5117" max="5117" width="12.85546875" style="82" bestFit="1" customWidth="1"/>
    <col min="5118" max="5118" width="11.42578125" style="82"/>
    <col min="5119" max="5119" width="3.85546875" style="82" customWidth="1"/>
    <col min="5120" max="5120" width="12.85546875" style="82" customWidth="1"/>
    <col min="5121" max="5122" width="0" style="82" hidden="1" customWidth="1"/>
    <col min="5123" max="5126" width="11.42578125" style="82"/>
    <col min="5127" max="5127" width="0" style="82" hidden="1" customWidth="1"/>
    <col min="5128" max="5128" width="11.42578125" style="82"/>
    <col min="5129" max="5129" width="2.140625" style="82" customWidth="1"/>
    <col min="5130" max="5130" width="3.85546875" style="82" customWidth="1"/>
    <col min="5131" max="5131" width="6.140625" style="82" customWidth="1"/>
    <col min="5132" max="5367" width="11.42578125" style="82"/>
    <col min="5368" max="5368" width="78" style="82" customWidth="1"/>
    <col min="5369" max="5369" width="3.85546875" style="82" customWidth="1"/>
    <col min="5370" max="5370" width="15.140625" style="82" bestFit="1" customWidth="1"/>
    <col min="5371" max="5371" width="12.85546875" style="82" bestFit="1" customWidth="1"/>
    <col min="5372" max="5372" width="12.140625" style="82" bestFit="1" customWidth="1"/>
    <col min="5373" max="5373" width="12.85546875" style="82" bestFit="1" customWidth="1"/>
    <col min="5374" max="5374" width="11.42578125" style="82"/>
    <col min="5375" max="5375" width="3.85546875" style="82" customWidth="1"/>
    <col min="5376" max="5376" width="12.85546875" style="82" customWidth="1"/>
    <col min="5377" max="5378" width="0" style="82" hidden="1" customWidth="1"/>
    <col min="5379" max="5382" width="11.42578125" style="82"/>
    <col min="5383" max="5383" width="0" style="82" hidden="1" customWidth="1"/>
    <col min="5384" max="5384" width="11.42578125" style="82"/>
    <col min="5385" max="5385" width="2.140625" style="82" customWidth="1"/>
    <col min="5386" max="5386" width="3.85546875" style="82" customWidth="1"/>
    <col min="5387" max="5387" width="6.140625" style="82" customWidth="1"/>
    <col min="5388" max="5623" width="11.42578125" style="82"/>
    <col min="5624" max="5624" width="78" style="82" customWidth="1"/>
    <col min="5625" max="5625" width="3.85546875" style="82" customWidth="1"/>
    <col min="5626" max="5626" width="15.140625" style="82" bestFit="1" customWidth="1"/>
    <col min="5627" max="5627" width="12.85546875" style="82" bestFit="1" customWidth="1"/>
    <col min="5628" max="5628" width="12.140625" style="82" bestFit="1" customWidth="1"/>
    <col min="5629" max="5629" width="12.85546875" style="82" bestFit="1" customWidth="1"/>
    <col min="5630" max="5630" width="11.42578125" style="82"/>
    <col min="5631" max="5631" width="3.85546875" style="82" customWidth="1"/>
    <col min="5632" max="5632" width="12.85546875" style="82" customWidth="1"/>
    <col min="5633" max="5634" width="0" style="82" hidden="1" customWidth="1"/>
    <col min="5635" max="5638" width="11.42578125" style="82"/>
    <col min="5639" max="5639" width="0" style="82" hidden="1" customWidth="1"/>
    <col min="5640" max="5640" width="11.42578125" style="82"/>
    <col min="5641" max="5641" width="2.140625" style="82" customWidth="1"/>
    <col min="5642" max="5642" width="3.85546875" style="82" customWidth="1"/>
    <col min="5643" max="5643" width="6.140625" style="82" customWidth="1"/>
    <col min="5644" max="5879" width="11.42578125" style="82"/>
    <col min="5880" max="5880" width="78" style="82" customWidth="1"/>
    <col min="5881" max="5881" width="3.85546875" style="82" customWidth="1"/>
    <col min="5882" max="5882" width="15.140625" style="82" bestFit="1" customWidth="1"/>
    <col min="5883" max="5883" width="12.85546875" style="82" bestFit="1" customWidth="1"/>
    <col min="5884" max="5884" width="12.140625" style="82" bestFit="1" customWidth="1"/>
    <col min="5885" max="5885" width="12.85546875" style="82" bestFit="1" customWidth="1"/>
    <col min="5886" max="5886" width="11.42578125" style="82"/>
    <col min="5887" max="5887" width="3.85546875" style="82" customWidth="1"/>
    <col min="5888" max="5888" width="12.85546875" style="82" customWidth="1"/>
    <col min="5889" max="5890" width="0" style="82" hidden="1" customWidth="1"/>
    <col min="5891" max="5894" width="11.42578125" style="82"/>
    <col min="5895" max="5895" width="0" style="82" hidden="1" customWidth="1"/>
    <col min="5896" max="5896" width="11.42578125" style="82"/>
    <col min="5897" max="5897" width="2.140625" style="82" customWidth="1"/>
    <col min="5898" max="5898" width="3.85546875" style="82" customWidth="1"/>
    <col min="5899" max="5899" width="6.140625" style="82" customWidth="1"/>
    <col min="5900" max="6135" width="11.42578125" style="82"/>
    <col min="6136" max="6136" width="78" style="82" customWidth="1"/>
    <col min="6137" max="6137" width="3.85546875" style="82" customWidth="1"/>
    <col min="6138" max="6138" width="15.140625" style="82" bestFit="1" customWidth="1"/>
    <col min="6139" max="6139" width="12.85546875" style="82" bestFit="1" customWidth="1"/>
    <col min="6140" max="6140" width="12.140625" style="82" bestFit="1" customWidth="1"/>
    <col min="6141" max="6141" width="12.85546875" style="82" bestFit="1" customWidth="1"/>
    <col min="6142" max="6142" width="11.42578125" style="82"/>
    <col min="6143" max="6143" width="3.85546875" style="82" customWidth="1"/>
    <col min="6144" max="6144" width="12.85546875" style="82" customWidth="1"/>
    <col min="6145" max="6146" width="0" style="82" hidden="1" customWidth="1"/>
    <col min="6147" max="6150" width="11.42578125" style="82"/>
    <col min="6151" max="6151" width="0" style="82" hidden="1" customWidth="1"/>
    <col min="6152" max="6152" width="11.42578125" style="82"/>
    <col min="6153" max="6153" width="2.140625" style="82" customWidth="1"/>
    <col min="6154" max="6154" width="3.85546875" style="82" customWidth="1"/>
    <col min="6155" max="6155" width="6.140625" style="82" customWidth="1"/>
    <col min="6156" max="6391" width="11.42578125" style="82"/>
    <col min="6392" max="6392" width="78" style="82" customWidth="1"/>
    <col min="6393" max="6393" width="3.85546875" style="82" customWidth="1"/>
    <col min="6394" max="6394" width="15.140625" style="82" bestFit="1" customWidth="1"/>
    <col min="6395" max="6395" width="12.85546875" style="82" bestFit="1" customWidth="1"/>
    <col min="6396" max="6396" width="12.140625" style="82" bestFit="1" customWidth="1"/>
    <col min="6397" max="6397" width="12.85546875" style="82" bestFit="1" customWidth="1"/>
    <col min="6398" max="6398" width="11.42578125" style="82"/>
    <col min="6399" max="6399" width="3.85546875" style="82" customWidth="1"/>
    <col min="6400" max="6400" width="12.85546875" style="82" customWidth="1"/>
    <col min="6401" max="6402" width="0" style="82" hidden="1" customWidth="1"/>
    <col min="6403" max="6406" width="11.42578125" style="82"/>
    <col min="6407" max="6407" width="0" style="82" hidden="1" customWidth="1"/>
    <col min="6408" max="6408" width="11.42578125" style="82"/>
    <col min="6409" max="6409" width="2.140625" style="82" customWidth="1"/>
    <col min="6410" max="6410" width="3.85546875" style="82" customWidth="1"/>
    <col min="6411" max="6411" width="6.140625" style="82" customWidth="1"/>
    <col min="6412" max="6647" width="11.42578125" style="82"/>
    <col min="6648" max="6648" width="78" style="82" customWidth="1"/>
    <col min="6649" max="6649" width="3.85546875" style="82" customWidth="1"/>
    <col min="6650" max="6650" width="15.140625" style="82" bestFit="1" customWidth="1"/>
    <col min="6651" max="6651" width="12.85546875" style="82" bestFit="1" customWidth="1"/>
    <col min="6652" max="6652" width="12.140625" style="82" bestFit="1" customWidth="1"/>
    <col min="6653" max="6653" width="12.85546875" style="82" bestFit="1" customWidth="1"/>
    <col min="6654" max="6654" width="11.42578125" style="82"/>
    <col min="6655" max="6655" width="3.85546875" style="82" customWidth="1"/>
    <col min="6656" max="6656" width="12.85546875" style="82" customWidth="1"/>
    <col min="6657" max="6658" width="0" style="82" hidden="1" customWidth="1"/>
    <col min="6659" max="6662" width="11.42578125" style="82"/>
    <col min="6663" max="6663" width="0" style="82" hidden="1" customWidth="1"/>
    <col min="6664" max="6664" width="11.42578125" style="82"/>
    <col min="6665" max="6665" width="2.140625" style="82" customWidth="1"/>
    <col min="6666" max="6666" width="3.85546875" style="82" customWidth="1"/>
    <col min="6667" max="6667" width="6.140625" style="82" customWidth="1"/>
    <col min="6668" max="6903" width="11.42578125" style="82"/>
    <col min="6904" max="6904" width="78" style="82" customWidth="1"/>
    <col min="6905" max="6905" width="3.85546875" style="82" customWidth="1"/>
    <col min="6906" max="6906" width="15.140625" style="82" bestFit="1" customWidth="1"/>
    <col min="6907" max="6907" width="12.85546875" style="82" bestFit="1" customWidth="1"/>
    <col min="6908" max="6908" width="12.140625" style="82" bestFit="1" customWidth="1"/>
    <col min="6909" max="6909" width="12.85546875" style="82" bestFit="1" customWidth="1"/>
    <col min="6910" max="6910" width="11.42578125" style="82"/>
    <col min="6911" max="6911" width="3.85546875" style="82" customWidth="1"/>
    <col min="6912" max="6912" width="12.85546875" style="82" customWidth="1"/>
    <col min="6913" max="6914" width="0" style="82" hidden="1" customWidth="1"/>
    <col min="6915" max="6918" width="11.42578125" style="82"/>
    <col min="6919" max="6919" width="0" style="82" hidden="1" customWidth="1"/>
    <col min="6920" max="6920" width="11.42578125" style="82"/>
    <col min="6921" max="6921" width="2.140625" style="82" customWidth="1"/>
    <col min="6922" max="6922" width="3.85546875" style="82" customWidth="1"/>
    <col min="6923" max="6923" width="6.140625" style="82" customWidth="1"/>
    <col min="6924" max="7159" width="11.42578125" style="82"/>
    <col min="7160" max="7160" width="78" style="82" customWidth="1"/>
    <col min="7161" max="7161" width="3.85546875" style="82" customWidth="1"/>
    <col min="7162" max="7162" width="15.140625" style="82" bestFit="1" customWidth="1"/>
    <col min="7163" max="7163" width="12.85546875" style="82" bestFit="1" customWidth="1"/>
    <col min="7164" max="7164" width="12.140625" style="82" bestFit="1" customWidth="1"/>
    <col min="7165" max="7165" width="12.85546875" style="82" bestFit="1" customWidth="1"/>
    <col min="7166" max="7166" width="11.42578125" style="82"/>
    <col min="7167" max="7167" width="3.85546875" style="82" customWidth="1"/>
    <col min="7168" max="7168" width="12.85546875" style="82" customWidth="1"/>
    <col min="7169" max="7170" width="0" style="82" hidden="1" customWidth="1"/>
    <col min="7171" max="7174" width="11.42578125" style="82"/>
    <col min="7175" max="7175" width="0" style="82" hidden="1" customWidth="1"/>
    <col min="7176" max="7176" width="11.42578125" style="82"/>
    <col min="7177" max="7177" width="2.140625" style="82" customWidth="1"/>
    <col min="7178" max="7178" width="3.85546875" style="82" customWidth="1"/>
    <col min="7179" max="7179" width="6.140625" style="82" customWidth="1"/>
    <col min="7180" max="7415" width="11.42578125" style="82"/>
    <col min="7416" max="7416" width="78" style="82" customWidth="1"/>
    <col min="7417" max="7417" width="3.85546875" style="82" customWidth="1"/>
    <col min="7418" max="7418" width="15.140625" style="82" bestFit="1" customWidth="1"/>
    <col min="7419" max="7419" width="12.85546875" style="82" bestFit="1" customWidth="1"/>
    <col min="7420" max="7420" width="12.140625" style="82" bestFit="1" customWidth="1"/>
    <col min="7421" max="7421" width="12.85546875" style="82" bestFit="1" customWidth="1"/>
    <col min="7422" max="7422" width="11.42578125" style="82"/>
    <col min="7423" max="7423" width="3.85546875" style="82" customWidth="1"/>
    <col min="7424" max="7424" width="12.85546875" style="82" customWidth="1"/>
    <col min="7425" max="7426" width="0" style="82" hidden="1" customWidth="1"/>
    <col min="7427" max="7430" width="11.42578125" style="82"/>
    <col min="7431" max="7431" width="0" style="82" hidden="1" customWidth="1"/>
    <col min="7432" max="7432" width="11.42578125" style="82"/>
    <col min="7433" max="7433" width="2.140625" style="82" customWidth="1"/>
    <col min="7434" max="7434" width="3.85546875" style="82" customWidth="1"/>
    <col min="7435" max="7435" width="6.140625" style="82" customWidth="1"/>
    <col min="7436" max="7671" width="11.42578125" style="82"/>
    <col min="7672" max="7672" width="78" style="82" customWidth="1"/>
    <col min="7673" max="7673" width="3.85546875" style="82" customWidth="1"/>
    <col min="7674" max="7674" width="15.140625" style="82" bestFit="1" customWidth="1"/>
    <col min="7675" max="7675" width="12.85546875" style="82" bestFit="1" customWidth="1"/>
    <col min="7676" max="7676" width="12.140625" style="82" bestFit="1" customWidth="1"/>
    <col min="7677" max="7677" width="12.85546875" style="82" bestFit="1" customWidth="1"/>
    <col min="7678" max="7678" width="11.42578125" style="82"/>
    <col min="7679" max="7679" width="3.85546875" style="82" customWidth="1"/>
    <col min="7680" max="7680" width="12.85546875" style="82" customWidth="1"/>
    <col min="7681" max="7682" width="0" style="82" hidden="1" customWidth="1"/>
    <col min="7683" max="7686" width="11.42578125" style="82"/>
    <col min="7687" max="7687" width="0" style="82" hidden="1" customWidth="1"/>
    <col min="7688" max="7688" width="11.42578125" style="82"/>
    <col min="7689" max="7689" width="2.140625" style="82" customWidth="1"/>
    <col min="7690" max="7690" width="3.85546875" style="82" customWidth="1"/>
    <col min="7691" max="7691" width="6.140625" style="82" customWidth="1"/>
    <col min="7692" max="7927" width="11.42578125" style="82"/>
    <col min="7928" max="7928" width="78" style="82" customWidth="1"/>
    <col min="7929" max="7929" width="3.85546875" style="82" customWidth="1"/>
    <col min="7930" max="7930" width="15.140625" style="82" bestFit="1" customWidth="1"/>
    <col min="7931" max="7931" width="12.85546875" style="82" bestFit="1" customWidth="1"/>
    <col min="7932" max="7932" width="12.140625" style="82" bestFit="1" customWidth="1"/>
    <col min="7933" max="7933" width="12.85546875" style="82" bestFit="1" customWidth="1"/>
    <col min="7934" max="7934" width="11.42578125" style="82"/>
    <col min="7935" max="7935" width="3.85546875" style="82" customWidth="1"/>
    <col min="7936" max="7936" width="12.85546875" style="82" customWidth="1"/>
    <col min="7937" max="7938" width="0" style="82" hidden="1" customWidth="1"/>
    <col min="7939" max="7942" width="11.42578125" style="82"/>
    <col min="7943" max="7943" width="0" style="82" hidden="1" customWidth="1"/>
    <col min="7944" max="7944" width="11.42578125" style="82"/>
    <col min="7945" max="7945" width="2.140625" style="82" customWidth="1"/>
    <col min="7946" max="7946" width="3.85546875" style="82" customWidth="1"/>
    <col min="7947" max="7947" width="6.140625" style="82" customWidth="1"/>
    <col min="7948" max="8183" width="11.42578125" style="82"/>
    <col min="8184" max="8184" width="78" style="82" customWidth="1"/>
    <col min="8185" max="8185" width="3.85546875" style="82" customWidth="1"/>
    <col min="8186" max="8186" width="15.140625" style="82" bestFit="1" customWidth="1"/>
    <col min="8187" max="8187" width="12.85546875" style="82" bestFit="1" customWidth="1"/>
    <col min="8188" max="8188" width="12.140625" style="82" bestFit="1" customWidth="1"/>
    <col min="8189" max="8189" width="12.85546875" style="82" bestFit="1" customWidth="1"/>
    <col min="8190" max="8190" width="11.42578125" style="82"/>
    <col min="8191" max="8191" width="3.85546875" style="82" customWidth="1"/>
    <col min="8192" max="8192" width="12.85546875" style="82" customWidth="1"/>
    <col min="8193" max="8194" width="0" style="82" hidden="1" customWidth="1"/>
    <col min="8195" max="8198" width="11.42578125" style="82"/>
    <col min="8199" max="8199" width="0" style="82" hidden="1" customWidth="1"/>
    <col min="8200" max="8200" width="11.42578125" style="82"/>
    <col min="8201" max="8201" width="2.140625" style="82" customWidth="1"/>
    <col min="8202" max="8202" width="3.85546875" style="82" customWidth="1"/>
    <col min="8203" max="8203" width="6.140625" style="82" customWidth="1"/>
    <col min="8204" max="8439" width="11.42578125" style="82"/>
    <col min="8440" max="8440" width="78" style="82" customWidth="1"/>
    <col min="8441" max="8441" width="3.85546875" style="82" customWidth="1"/>
    <col min="8442" max="8442" width="15.140625" style="82" bestFit="1" customWidth="1"/>
    <col min="8443" max="8443" width="12.85546875" style="82" bestFit="1" customWidth="1"/>
    <col min="8444" max="8444" width="12.140625" style="82" bestFit="1" customWidth="1"/>
    <col min="8445" max="8445" width="12.85546875" style="82" bestFit="1" customWidth="1"/>
    <col min="8446" max="8446" width="11.42578125" style="82"/>
    <col min="8447" max="8447" width="3.85546875" style="82" customWidth="1"/>
    <col min="8448" max="8448" width="12.85546875" style="82" customWidth="1"/>
    <col min="8449" max="8450" width="0" style="82" hidden="1" customWidth="1"/>
    <col min="8451" max="8454" width="11.42578125" style="82"/>
    <col min="8455" max="8455" width="0" style="82" hidden="1" customWidth="1"/>
    <col min="8456" max="8456" width="11.42578125" style="82"/>
    <col min="8457" max="8457" width="2.140625" style="82" customWidth="1"/>
    <col min="8458" max="8458" width="3.85546875" style="82" customWidth="1"/>
    <col min="8459" max="8459" width="6.140625" style="82" customWidth="1"/>
    <col min="8460" max="8695" width="11.42578125" style="82"/>
    <col min="8696" max="8696" width="78" style="82" customWidth="1"/>
    <col min="8697" max="8697" width="3.85546875" style="82" customWidth="1"/>
    <col min="8698" max="8698" width="15.140625" style="82" bestFit="1" customWidth="1"/>
    <col min="8699" max="8699" width="12.85546875" style="82" bestFit="1" customWidth="1"/>
    <col min="8700" max="8700" width="12.140625" style="82" bestFit="1" customWidth="1"/>
    <col min="8701" max="8701" width="12.85546875" style="82" bestFit="1" customWidth="1"/>
    <col min="8702" max="8702" width="11.42578125" style="82"/>
    <col min="8703" max="8703" width="3.85546875" style="82" customWidth="1"/>
    <col min="8704" max="8704" width="12.85546875" style="82" customWidth="1"/>
    <col min="8705" max="8706" width="0" style="82" hidden="1" customWidth="1"/>
    <col min="8707" max="8710" width="11.42578125" style="82"/>
    <col min="8711" max="8711" width="0" style="82" hidden="1" customWidth="1"/>
    <col min="8712" max="8712" width="11.42578125" style="82"/>
    <col min="8713" max="8713" width="2.140625" style="82" customWidth="1"/>
    <col min="8714" max="8714" width="3.85546875" style="82" customWidth="1"/>
    <col min="8715" max="8715" width="6.140625" style="82" customWidth="1"/>
    <col min="8716" max="8951" width="11.42578125" style="82"/>
    <col min="8952" max="8952" width="78" style="82" customWidth="1"/>
    <col min="8953" max="8953" width="3.85546875" style="82" customWidth="1"/>
    <col min="8954" max="8954" width="15.140625" style="82" bestFit="1" customWidth="1"/>
    <col min="8955" max="8955" width="12.85546875" style="82" bestFit="1" customWidth="1"/>
    <col min="8956" max="8956" width="12.140625" style="82" bestFit="1" customWidth="1"/>
    <col min="8957" max="8957" width="12.85546875" style="82" bestFit="1" customWidth="1"/>
    <col min="8958" max="8958" width="11.42578125" style="82"/>
    <col min="8959" max="8959" width="3.85546875" style="82" customWidth="1"/>
    <col min="8960" max="8960" width="12.85546875" style="82" customWidth="1"/>
    <col min="8961" max="8962" width="0" style="82" hidden="1" customWidth="1"/>
    <col min="8963" max="8966" width="11.42578125" style="82"/>
    <col min="8967" max="8967" width="0" style="82" hidden="1" customWidth="1"/>
    <col min="8968" max="8968" width="11.42578125" style="82"/>
    <col min="8969" max="8969" width="2.140625" style="82" customWidth="1"/>
    <col min="8970" max="8970" width="3.85546875" style="82" customWidth="1"/>
    <col min="8971" max="8971" width="6.140625" style="82" customWidth="1"/>
    <col min="8972" max="9207" width="11.42578125" style="82"/>
    <col min="9208" max="9208" width="78" style="82" customWidth="1"/>
    <col min="9209" max="9209" width="3.85546875" style="82" customWidth="1"/>
    <col min="9210" max="9210" width="15.140625" style="82" bestFit="1" customWidth="1"/>
    <col min="9211" max="9211" width="12.85546875" style="82" bestFit="1" customWidth="1"/>
    <col min="9212" max="9212" width="12.140625" style="82" bestFit="1" customWidth="1"/>
    <col min="9213" max="9213" width="12.85546875" style="82" bestFit="1" customWidth="1"/>
    <col min="9214" max="9214" width="11.42578125" style="82"/>
    <col min="9215" max="9215" width="3.85546875" style="82" customWidth="1"/>
    <col min="9216" max="9216" width="12.85546875" style="82" customWidth="1"/>
    <col min="9217" max="9218" width="0" style="82" hidden="1" customWidth="1"/>
    <col min="9219" max="9222" width="11.42578125" style="82"/>
    <col min="9223" max="9223" width="0" style="82" hidden="1" customWidth="1"/>
    <col min="9224" max="9224" width="11.42578125" style="82"/>
    <col min="9225" max="9225" width="2.140625" style="82" customWidth="1"/>
    <col min="9226" max="9226" width="3.85546875" style="82" customWidth="1"/>
    <col min="9227" max="9227" width="6.140625" style="82" customWidth="1"/>
    <col min="9228" max="9463" width="11.42578125" style="82"/>
    <col min="9464" max="9464" width="78" style="82" customWidth="1"/>
    <col min="9465" max="9465" width="3.85546875" style="82" customWidth="1"/>
    <col min="9466" max="9466" width="15.140625" style="82" bestFit="1" customWidth="1"/>
    <col min="9467" max="9467" width="12.85546875" style="82" bestFit="1" customWidth="1"/>
    <col min="9468" max="9468" width="12.140625" style="82" bestFit="1" customWidth="1"/>
    <col min="9469" max="9469" width="12.85546875" style="82" bestFit="1" customWidth="1"/>
    <col min="9470" max="9470" width="11.42578125" style="82"/>
    <col min="9471" max="9471" width="3.85546875" style="82" customWidth="1"/>
    <col min="9472" max="9472" width="12.85546875" style="82" customWidth="1"/>
    <col min="9473" max="9474" width="0" style="82" hidden="1" customWidth="1"/>
    <col min="9475" max="9478" width="11.42578125" style="82"/>
    <col min="9479" max="9479" width="0" style="82" hidden="1" customWidth="1"/>
    <col min="9480" max="9480" width="11.42578125" style="82"/>
    <col min="9481" max="9481" width="2.140625" style="82" customWidth="1"/>
    <col min="9482" max="9482" width="3.85546875" style="82" customWidth="1"/>
    <col min="9483" max="9483" width="6.140625" style="82" customWidth="1"/>
    <col min="9484" max="9719" width="11.42578125" style="82"/>
    <col min="9720" max="9720" width="78" style="82" customWidth="1"/>
    <col min="9721" max="9721" width="3.85546875" style="82" customWidth="1"/>
    <col min="9722" max="9722" width="15.140625" style="82" bestFit="1" customWidth="1"/>
    <col min="9723" max="9723" width="12.85546875" style="82" bestFit="1" customWidth="1"/>
    <col min="9724" max="9724" width="12.140625" style="82" bestFit="1" customWidth="1"/>
    <col min="9725" max="9725" width="12.85546875" style="82" bestFit="1" customWidth="1"/>
    <col min="9726" max="9726" width="11.42578125" style="82"/>
    <col min="9727" max="9727" width="3.85546875" style="82" customWidth="1"/>
    <col min="9728" max="9728" width="12.85546875" style="82" customWidth="1"/>
    <col min="9729" max="9730" width="0" style="82" hidden="1" customWidth="1"/>
    <col min="9731" max="9734" width="11.42578125" style="82"/>
    <col min="9735" max="9735" width="0" style="82" hidden="1" customWidth="1"/>
    <col min="9736" max="9736" width="11.42578125" style="82"/>
    <col min="9737" max="9737" width="2.140625" style="82" customWidth="1"/>
    <col min="9738" max="9738" width="3.85546875" style="82" customWidth="1"/>
    <col min="9739" max="9739" width="6.140625" style="82" customWidth="1"/>
    <col min="9740" max="9975" width="11.42578125" style="82"/>
    <col min="9976" max="9976" width="78" style="82" customWidth="1"/>
    <col min="9977" max="9977" width="3.85546875" style="82" customWidth="1"/>
    <col min="9978" max="9978" width="15.140625" style="82" bestFit="1" customWidth="1"/>
    <col min="9979" max="9979" width="12.85546875" style="82" bestFit="1" customWidth="1"/>
    <col min="9980" max="9980" width="12.140625" style="82" bestFit="1" customWidth="1"/>
    <col min="9981" max="9981" width="12.85546875" style="82" bestFit="1" customWidth="1"/>
    <col min="9982" max="9982" width="11.42578125" style="82"/>
    <col min="9983" max="9983" width="3.85546875" style="82" customWidth="1"/>
    <col min="9984" max="9984" width="12.85546875" style="82" customWidth="1"/>
    <col min="9985" max="9986" width="0" style="82" hidden="1" customWidth="1"/>
    <col min="9987" max="9990" width="11.42578125" style="82"/>
    <col min="9991" max="9991" width="0" style="82" hidden="1" customWidth="1"/>
    <col min="9992" max="9992" width="11.42578125" style="82"/>
    <col min="9993" max="9993" width="2.140625" style="82" customWidth="1"/>
    <col min="9994" max="9994" width="3.85546875" style="82" customWidth="1"/>
    <col min="9995" max="9995" width="6.140625" style="82" customWidth="1"/>
    <col min="9996" max="10231" width="11.42578125" style="82"/>
    <col min="10232" max="10232" width="78" style="82" customWidth="1"/>
    <col min="10233" max="10233" width="3.85546875" style="82" customWidth="1"/>
    <col min="10234" max="10234" width="15.140625" style="82" bestFit="1" customWidth="1"/>
    <col min="10235" max="10235" width="12.85546875" style="82" bestFit="1" customWidth="1"/>
    <col min="10236" max="10236" width="12.140625" style="82" bestFit="1" customWidth="1"/>
    <col min="10237" max="10237" width="12.85546875" style="82" bestFit="1" customWidth="1"/>
    <col min="10238" max="10238" width="11.42578125" style="82"/>
    <col min="10239" max="10239" width="3.85546875" style="82" customWidth="1"/>
    <col min="10240" max="10240" width="12.85546875" style="82" customWidth="1"/>
    <col min="10241" max="10242" width="0" style="82" hidden="1" customWidth="1"/>
    <col min="10243" max="10246" width="11.42578125" style="82"/>
    <col min="10247" max="10247" width="0" style="82" hidden="1" customWidth="1"/>
    <col min="10248" max="10248" width="11.42578125" style="82"/>
    <col min="10249" max="10249" width="2.140625" style="82" customWidth="1"/>
    <col min="10250" max="10250" width="3.85546875" style="82" customWidth="1"/>
    <col min="10251" max="10251" width="6.140625" style="82" customWidth="1"/>
    <col min="10252" max="10487" width="11.42578125" style="82"/>
    <col min="10488" max="10488" width="78" style="82" customWidth="1"/>
    <col min="10489" max="10489" width="3.85546875" style="82" customWidth="1"/>
    <col min="10490" max="10490" width="15.140625" style="82" bestFit="1" customWidth="1"/>
    <col min="10491" max="10491" width="12.85546875" style="82" bestFit="1" customWidth="1"/>
    <col min="10492" max="10492" width="12.140625" style="82" bestFit="1" customWidth="1"/>
    <col min="10493" max="10493" width="12.85546875" style="82" bestFit="1" customWidth="1"/>
    <col min="10494" max="10494" width="11.42578125" style="82"/>
    <col min="10495" max="10495" width="3.85546875" style="82" customWidth="1"/>
    <col min="10496" max="10496" width="12.85546875" style="82" customWidth="1"/>
    <col min="10497" max="10498" width="0" style="82" hidden="1" customWidth="1"/>
    <col min="10499" max="10502" width="11.42578125" style="82"/>
    <col min="10503" max="10503" width="0" style="82" hidden="1" customWidth="1"/>
    <col min="10504" max="10504" width="11.42578125" style="82"/>
    <col min="10505" max="10505" width="2.140625" style="82" customWidth="1"/>
    <col min="10506" max="10506" width="3.85546875" style="82" customWidth="1"/>
    <col min="10507" max="10507" width="6.140625" style="82" customWidth="1"/>
    <col min="10508" max="10743" width="11.42578125" style="82"/>
    <col min="10744" max="10744" width="78" style="82" customWidth="1"/>
    <col min="10745" max="10745" width="3.85546875" style="82" customWidth="1"/>
    <col min="10746" max="10746" width="15.140625" style="82" bestFit="1" customWidth="1"/>
    <col min="10747" max="10747" width="12.85546875" style="82" bestFit="1" customWidth="1"/>
    <col min="10748" max="10748" width="12.140625" style="82" bestFit="1" customWidth="1"/>
    <col min="10749" max="10749" width="12.85546875" style="82" bestFit="1" customWidth="1"/>
    <col min="10750" max="10750" width="11.42578125" style="82"/>
    <col min="10751" max="10751" width="3.85546875" style="82" customWidth="1"/>
    <col min="10752" max="10752" width="12.85546875" style="82" customWidth="1"/>
    <col min="10753" max="10754" width="0" style="82" hidden="1" customWidth="1"/>
    <col min="10755" max="10758" width="11.42578125" style="82"/>
    <col min="10759" max="10759" width="0" style="82" hidden="1" customWidth="1"/>
    <col min="10760" max="10760" width="11.42578125" style="82"/>
    <col min="10761" max="10761" width="2.140625" style="82" customWidth="1"/>
    <col min="10762" max="10762" width="3.85546875" style="82" customWidth="1"/>
    <col min="10763" max="10763" width="6.140625" style="82" customWidth="1"/>
    <col min="10764" max="10999" width="11.42578125" style="82"/>
    <col min="11000" max="11000" width="78" style="82" customWidth="1"/>
    <col min="11001" max="11001" width="3.85546875" style="82" customWidth="1"/>
    <col min="11002" max="11002" width="15.140625" style="82" bestFit="1" customWidth="1"/>
    <col min="11003" max="11003" width="12.85546875" style="82" bestFit="1" customWidth="1"/>
    <col min="11004" max="11004" width="12.140625" style="82" bestFit="1" customWidth="1"/>
    <col min="11005" max="11005" width="12.85546875" style="82" bestFit="1" customWidth="1"/>
    <col min="11006" max="11006" width="11.42578125" style="82"/>
    <col min="11007" max="11007" width="3.85546875" style="82" customWidth="1"/>
    <col min="11008" max="11008" width="12.85546875" style="82" customWidth="1"/>
    <col min="11009" max="11010" width="0" style="82" hidden="1" customWidth="1"/>
    <col min="11011" max="11014" width="11.42578125" style="82"/>
    <col min="11015" max="11015" width="0" style="82" hidden="1" customWidth="1"/>
    <col min="11016" max="11016" width="11.42578125" style="82"/>
    <col min="11017" max="11017" width="2.140625" style="82" customWidth="1"/>
    <col min="11018" max="11018" width="3.85546875" style="82" customWidth="1"/>
    <col min="11019" max="11019" width="6.140625" style="82" customWidth="1"/>
    <col min="11020" max="11255" width="11.42578125" style="82"/>
    <col min="11256" max="11256" width="78" style="82" customWidth="1"/>
    <col min="11257" max="11257" width="3.85546875" style="82" customWidth="1"/>
    <col min="11258" max="11258" width="15.140625" style="82" bestFit="1" customWidth="1"/>
    <col min="11259" max="11259" width="12.85546875" style="82" bestFit="1" customWidth="1"/>
    <col min="11260" max="11260" width="12.140625" style="82" bestFit="1" customWidth="1"/>
    <col min="11261" max="11261" width="12.85546875" style="82" bestFit="1" customWidth="1"/>
    <col min="11262" max="11262" width="11.42578125" style="82"/>
    <col min="11263" max="11263" width="3.85546875" style="82" customWidth="1"/>
    <col min="11264" max="11264" width="12.85546875" style="82" customWidth="1"/>
    <col min="11265" max="11266" width="0" style="82" hidden="1" customWidth="1"/>
    <col min="11267" max="11270" width="11.42578125" style="82"/>
    <col min="11271" max="11271" width="0" style="82" hidden="1" customWidth="1"/>
    <col min="11272" max="11272" width="11.42578125" style="82"/>
    <col min="11273" max="11273" width="2.140625" style="82" customWidth="1"/>
    <col min="11274" max="11274" width="3.85546875" style="82" customWidth="1"/>
    <col min="11275" max="11275" width="6.140625" style="82" customWidth="1"/>
    <col min="11276" max="11511" width="11.42578125" style="82"/>
    <col min="11512" max="11512" width="78" style="82" customWidth="1"/>
    <col min="11513" max="11513" width="3.85546875" style="82" customWidth="1"/>
    <col min="11514" max="11514" width="15.140625" style="82" bestFit="1" customWidth="1"/>
    <col min="11515" max="11515" width="12.85546875" style="82" bestFit="1" customWidth="1"/>
    <col min="11516" max="11516" width="12.140625" style="82" bestFit="1" customWidth="1"/>
    <col min="11517" max="11517" width="12.85546875" style="82" bestFit="1" customWidth="1"/>
    <col min="11518" max="11518" width="11.42578125" style="82"/>
    <col min="11519" max="11519" width="3.85546875" style="82" customWidth="1"/>
    <col min="11520" max="11520" width="12.85546875" style="82" customWidth="1"/>
    <col min="11521" max="11522" width="0" style="82" hidden="1" customWidth="1"/>
    <col min="11523" max="11526" width="11.42578125" style="82"/>
    <col min="11527" max="11527" width="0" style="82" hidden="1" customWidth="1"/>
    <col min="11528" max="11528" width="11.42578125" style="82"/>
    <col min="11529" max="11529" width="2.140625" style="82" customWidth="1"/>
    <col min="11530" max="11530" width="3.85546875" style="82" customWidth="1"/>
    <col min="11531" max="11531" width="6.140625" style="82" customWidth="1"/>
    <col min="11532" max="11767" width="11.42578125" style="82"/>
    <col min="11768" max="11768" width="78" style="82" customWidth="1"/>
    <col min="11769" max="11769" width="3.85546875" style="82" customWidth="1"/>
    <col min="11770" max="11770" width="15.140625" style="82" bestFit="1" customWidth="1"/>
    <col min="11771" max="11771" width="12.85546875" style="82" bestFit="1" customWidth="1"/>
    <col min="11772" max="11772" width="12.140625" style="82" bestFit="1" customWidth="1"/>
    <col min="11773" max="11773" width="12.85546875" style="82" bestFit="1" customWidth="1"/>
    <col min="11774" max="11774" width="11.42578125" style="82"/>
    <col min="11775" max="11775" width="3.85546875" style="82" customWidth="1"/>
    <col min="11776" max="11776" width="12.85546875" style="82" customWidth="1"/>
    <col min="11777" max="11778" width="0" style="82" hidden="1" customWidth="1"/>
    <col min="11779" max="11782" width="11.42578125" style="82"/>
    <col min="11783" max="11783" width="0" style="82" hidden="1" customWidth="1"/>
    <col min="11784" max="11784" width="11.42578125" style="82"/>
    <col min="11785" max="11785" width="2.140625" style="82" customWidth="1"/>
    <col min="11786" max="11786" width="3.85546875" style="82" customWidth="1"/>
    <col min="11787" max="11787" width="6.140625" style="82" customWidth="1"/>
    <col min="11788" max="12023" width="11.42578125" style="82"/>
    <col min="12024" max="12024" width="78" style="82" customWidth="1"/>
    <col min="12025" max="12025" width="3.85546875" style="82" customWidth="1"/>
    <col min="12026" max="12026" width="15.140625" style="82" bestFit="1" customWidth="1"/>
    <col min="12027" max="12027" width="12.85546875" style="82" bestFit="1" customWidth="1"/>
    <col min="12028" max="12028" width="12.140625" style="82" bestFit="1" customWidth="1"/>
    <col min="12029" max="12029" width="12.85546875" style="82" bestFit="1" customWidth="1"/>
    <col min="12030" max="12030" width="11.42578125" style="82"/>
    <col min="12031" max="12031" width="3.85546875" style="82" customWidth="1"/>
    <col min="12032" max="12032" width="12.85546875" style="82" customWidth="1"/>
    <col min="12033" max="12034" width="0" style="82" hidden="1" customWidth="1"/>
    <col min="12035" max="12038" width="11.42578125" style="82"/>
    <col min="12039" max="12039" width="0" style="82" hidden="1" customWidth="1"/>
    <col min="12040" max="12040" width="11.42578125" style="82"/>
    <col min="12041" max="12041" width="2.140625" style="82" customWidth="1"/>
    <col min="12042" max="12042" width="3.85546875" style="82" customWidth="1"/>
    <col min="12043" max="12043" width="6.140625" style="82" customWidth="1"/>
    <col min="12044" max="12279" width="11.42578125" style="82"/>
    <col min="12280" max="12280" width="78" style="82" customWidth="1"/>
    <col min="12281" max="12281" width="3.85546875" style="82" customWidth="1"/>
    <col min="12282" max="12282" width="15.140625" style="82" bestFit="1" customWidth="1"/>
    <col min="12283" max="12283" width="12.85546875" style="82" bestFit="1" customWidth="1"/>
    <col min="12284" max="12284" width="12.140625" style="82" bestFit="1" customWidth="1"/>
    <col min="12285" max="12285" width="12.85546875" style="82" bestFit="1" customWidth="1"/>
    <col min="12286" max="12286" width="11.42578125" style="82"/>
    <col min="12287" max="12287" width="3.85546875" style="82" customWidth="1"/>
    <col min="12288" max="12288" width="12.85546875" style="82" customWidth="1"/>
    <col min="12289" max="12290" width="0" style="82" hidden="1" customWidth="1"/>
    <col min="12291" max="12294" width="11.42578125" style="82"/>
    <col min="12295" max="12295" width="0" style="82" hidden="1" customWidth="1"/>
    <col min="12296" max="12296" width="11.42578125" style="82"/>
    <col min="12297" max="12297" width="2.140625" style="82" customWidth="1"/>
    <col min="12298" max="12298" width="3.85546875" style="82" customWidth="1"/>
    <col min="12299" max="12299" width="6.140625" style="82" customWidth="1"/>
    <col min="12300" max="12535" width="11.42578125" style="82"/>
    <col min="12536" max="12536" width="78" style="82" customWidth="1"/>
    <col min="12537" max="12537" width="3.85546875" style="82" customWidth="1"/>
    <col min="12538" max="12538" width="15.140625" style="82" bestFit="1" customWidth="1"/>
    <col min="12539" max="12539" width="12.85546875" style="82" bestFit="1" customWidth="1"/>
    <col min="12540" max="12540" width="12.140625" style="82" bestFit="1" customWidth="1"/>
    <col min="12541" max="12541" width="12.85546875" style="82" bestFit="1" customWidth="1"/>
    <col min="12542" max="12542" width="11.42578125" style="82"/>
    <col min="12543" max="12543" width="3.85546875" style="82" customWidth="1"/>
    <col min="12544" max="12544" width="12.85546875" style="82" customWidth="1"/>
    <col min="12545" max="12546" width="0" style="82" hidden="1" customWidth="1"/>
    <col min="12547" max="12550" width="11.42578125" style="82"/>
    <col min="12551" max="12551" width="0" style="82" hidden="1" customWidth="1"/>
    <col min="12552" max="12552" width="11.42578125" style="82"/>
    <col min="12553" max="12553" width="2.140625" style="82" customWidth="1"/>
    <col min="12554" max="12554" width="3.85546875" style="82" customWidth="1"/>
    <col min="12555" max="12555" width="6.140625" style="82" customWidth="1"/>
    <col min="12556" max="12791" width="11.42578125" style="82"/>
    <col min="12792" max="12792" width="78" style="82" customWidth="1"/>
    <col min="12793" max="12793" width="3.85546875" style="82" customWidth="1"/>
    <col min="12794" max="12794" width="15.140625" style="82" bestFit="1" customWidth="1"/>
    <col min="12795" max="12795" width="12.85546875" style="82" bestFit="1" customWidth="1"/>
    <col min="12796" max="12796" width="12.140625" style="82" bestFit="1" customWidth="1"/>
    <col min="12797" max="12797" width="12.85546875" style="82" bestFit="1" customWidth="1"/>
    <col min="12798" max="12798" width="11.42578125" style="82"/>
    <col min="12799" max="12799" width="3.85546875" style="82" customWidth="1"/>
    <col min="12800" max="12800" width="12.85546875" style="82" customWidth="1"/>
    <col min="12801" max="12802" width="0" style="82" hidden="1" customWidth="1"/>
    <col min="12803" max="12806" width="11.42578125" style="82"/>
    <col min="12807" max="12807" width="0" style="82" hidden="1" customWidth="1"/>
    <col min="12808" max="12808" width="11.42578125" style="82"/>
    <col min="12809" max="12809" width="2.140625" style="82" customWidth="1"/>
    <col min="12810" max="12810" width="3.85546875" style="82" customWidth="1"/>
    <col min="12811" max="12811" width="6.140625" style="82" customWidth="1"/>
    <col min="12812" max="13047" width="11.42578125" style="82"/>
    <col min="13048" max="13048" width="78" style="82" customWidth="1"/>
    <col min="13049" max="13049" width="3.85546875" style="82" customWidth="1"/>
    <col min="13050" max="13050" width="15.140625" style="82" bestFit="1" customWidth="1"/>
    <col min="13051" max="13051" width="12.85546875" style="82" bestFit="1" customWidth="1"/>
    <col min="13052" max="13052" width="12.140625" style="82" bestFit="1" customWidth="1"/>
    <col min="13053" max="13053" width="12.85546875" style="82" bestFit="1" customWidth="1"/>
    <col min="13054" max="13054" width="11.42578125" style="82"/>
    <col min="13055" max="13055" width="3.85546875" style="82" customWidth="1"/>
    <col min="13056" max="13056" width="12.85546875" style="82" customWidth="1"/>
    <col min="13057" max="13058" width="0" style="82" hidden="1" customWidth="1"/>
    <col min="13059" max="13062" width="11.42578125" style="82"/>
    <col min="13063" max="13063" width="0" style="82" hidden="1" customWidth="1"/>
    <col min="13064" max="13064" width="11.42578125" style="82"/>
    <col min="13065" max="13065" width="2.140625" style="82" customWidth="1"/>
    <col min="13066" max="13066" width="3.85546875" style="82" customWidth="1"/>
    <col min="13067" max="13067" width="6.140625" style="82" customWidth="1"/>
    <col min="13068" max="13303" width="11.42578125" style="82"/>
    <col min="13304" max="13304" width="78" style="82" customWidth="1"/>
    <col min="13305" max="13305" width="3.85546875" style="82" customWidth="1"/>
    <col min="13306" max="13306" width="15.140625" style="82" bestFit="1" customWidth="1"/>
    <col min="13307" max="13307" width="12.85546875" style="82" bestFit="1" customWidth="1"/>
    <col min="13308" max="13308" width="12.140625" style="82" bestFit="1" customWidth="1"/>
    <col min="13309" max="13309" width="12.85546875" style="82" bestFit="1" customWidth="1"/>
    <col min="13310" max="13310" width="11.42578125" style="82"/>
    <col min="13311" max="13311" width="3.85546875" style="82" customWidth="1"/>
    <col min="13312" max="13312" width="12.85546875" style="82" customWidth="1"/>
    <col min="13313" max="13314" width="0" style="82" hidden="1" customWidth="1"/>
    <col min="13315" max="13318" width="11.42578125" style="82"/>
    <col min="13319" max="13319" width="0" style="82" hidden="1" customWidth="1"/>
    <col min="13320" max="13320" width="11.42578125" style="82"/>
    <col min="13321" max="13321" width="2.140625" style="82" customWidth="1"/>
    <col min="13322" max="13322" width="3.85546875" style="82" customWidth="1"/>
    <col min="13323" max="13323" width="6.140625" style="82" customWidth="1"/>
    <col min="13324" max="13559" width="11.42578125" style="82"/>
    <col min="13560" max="13560" width="78" style="82" customWidth="1"/>
    <col min="13561" max="13561" width="3.85546875" style="82" customWidth="1"/>
    <col min="13562" max="13562" width="15.140625" style="82" bestFit="1" customWidth="1"/>
    <col min="13563" max="13563" width="12.85546875" style="82" bestFit="1" customWidth="1"/>
    <col min="13564" max="13564" width="12.140625" style="82" bestFit="1" customWidth="1"/>
    <col min="13565" max="13565" width="12.85546875" style="82" bestFit="1" customWidth="1"/>
    <col min="13566" max="13566" width="11.42578125" style="82"/>
    <col min="13567" max="13567" width="3.85546875" style="82" customWidth="1"/>
    <col min="13568" max="13568" width="12.85546875" style="82" customWidth="1"/>
    <col min="13569" max="13570" width="0" style="82" hidden="1" customWidth="1"/>
    <col min="13571" max="13574" width="11.42578125" style="82"/>
    <col min="13575" max="13575" width="0" style="82" hidden="1" customWidth="1"/>
    <col min="13576" max="13576" width="11.42578125" style="82"/>
    <col min="13577" max="13577" width="2.140625" style="82" customWidth="1"/>
    <col min="13578" max="13578" width="3.85546875" style="82" customWidth="1"/>
    <col min="13579" max="13579" width="6.140625" style="82" customWidth="1"/>
    <col min="13580" max="13815" width="11.42578125" style="82"/>
    <col min="13816" max="13816" width="78" style="82" customWidth="1"/>
    <col min="13817" max="13817" width="3.85546875" style="82" customWidth="1"/>
    <col min="13818" max="13818" width="15.140625" style="82" bestFit="1" customWidth="1"/>
    <col min="13819" max="13819" width="12.85546875" style="82" bestFit="1" customWidth="1"/>
    <col min="13820" max="13820" width="12.140625" style="82" bestFit="1" customWidth="1"/>
    <col min="13821" max="13821" width="12.85546875" style="82" bestFit="1" customWidth="1"/>
    <col min="13822" max="13822" width="11.42578125" style="82"/>
    <col min="13823" max="13823" width="3.85546875" style="82" customWidth="1"/>
    <col min="13824" max="13824" width="12.85546875" style="82" customWidth="1"/>
    <col min="13825" max="13826" width="0" style="82" hidden="1" customWidth="1"/>
    <col min="13827" max="13830" width="11.42578125" style="82"/>
    <col min="13831" max="13831" width="0" style="82" hidden="1" customWidth="1"/>
    <col min="13832" max="13832" width="11.42578125" style="82"/>
    <col min="13833" max="13833" width="2.140625" style="82" customWidth="1"/>
    <col min="13834" max="13834" width="3.85546875" style="82" customWidth="1"/>
    <col min="13835" max="13835" width="6.140625" style="82" customWidth="1"/>
    <col min="13836" max="14071" width="11.42578125" style="82"/>
    <col min="14072" max="14072" width="78" style="82" customWidth="1"/>
    <col min="14073" max="14073" width="3.85546875" style="82" customWidth="1"/>
    <col min="14074" max="14074" width="15.140625" style="82" bestFit="1" customWidth="1"/>
    <col min="14075" max="14075" width="12.85546875" style="82" bestFit="1" customWidth="1"/>
    <col min="14076" max="14076" width="12.140625" style="82" bestFit="1" customWidth="1"/>
    <col min="14077" max="14077" width="12.85546875" style="82" bestFit="1" customWidth="1"/>
    <col min="14078" max="14078" width="11.42578125" style="82"/>
    <col min="14079" max="14079" width="3.85546875" style="82" customWidth="1"/>
    <col min="14080" max="14080" width="12.85546875" style="82" customWidth="1"/>
    <col min="14081" max="14082" width="0" style="82" hidden="1" customWidth="1"/>
    <col min="14083" max="14086" width="11.42578125" style="82"/>
    <col min="14087" max="14087" width="0" style="82" hidden="1" customWidth="1"/>
    <col min="14088" max="14088" width="11.42578125" style="82"/>
    <col min="14089" max="14089" width="2.140625" style="82" customWidth="1"/>
    <col min="14090" max="14090" width="3.85546875" style="82" customWidth="1"/>
    <col min="14091" max="14091" width="6.140625" style="82" customWidth="1"/>
    <col min="14092" max="14327" width="11.42578125" style="82"/>
    <col min="14328" max="14328" width="78" style="82" customWidth="1"/>
    <col min="14329" max="14329" width="3.85546875" style="82" customWidth="1"/>
    <col min="14330" max="14330" width="15.140625" style="82" bestFit="1" customWidth="1"/>
    <col min="14331" max="14331" width="12.85546875" style="82" bestFit="1" customWidth="1"/>
    <col min="14332" max="14332" width="12.140625" style="82" bestFit="1" customWidth="1"/>
    <col min="14333" max="14333" width="12.85546875" style="82" bestFit="1" customWidth="1"/>
    <col min="14334" max="14334" width="11.42578125" style="82"/>
    <col min="14335" max="14335" width="3.85546875" style="82" customWidth="1"/>
    <col min="14336" max="14336" width="12.85546875" style="82" customWidth="1"/>
    <col min="14337" max="14338" width="0" style="82" hidden="1" customWidth="1"/>
    <col min="14339" max="14342" width="11.42578125" style="82"/>
    <col min="14343" max="14343" width="0" style="82" hidden="1" customWidth="1"/>
    <col min="14344" max="14344" width="11.42578125" style="82"/>
    <col min="14345" max="14345" width="2.140625" style="82" customWidth="1"/>
    <col min="14346" max="14346" width="3.85546875" style="82" customWidth="1"/>
    <col min="14347" max="14347" width="6.140625" style="82" customWidth="1"/>
    <col min="14348" max="14583" width="11.42578125" style="82"/>
    <col min="14584" max="14584" width="78" style="82" customWidth="1"/>
    <col min="14585" max="14585" width="3.85546875" style="82" customWidth="1"/>
    <col min="14586" max="14586" width="15.140625" style="82" bestFit="1" customWidth="1"/>
    <col min="14587" max="14587" width="12.85546875" style="82" bestFit="1" customWidth="1"/>
    <col min="14588" max="14588" width="12.140625" style="82" bestFit="1" customWidth="1"/>
    <col min="14589" max="14589" width="12.85546875" style="82" bestFit="1" customWidth="1"/>
    <col min="14590" max="14590" width="11.42578125" style="82"/>
    <col min="14591" max="14591" width="3.85546875" style="82" customWidth="1"/>
    <col min="14592" max="14592" width="12.85546875" style="82" customWidth="1"/>
    <col min="14593" max="14594" width="0" style="82" hidden="1" customWidth="1"/>
    <col min="14595" max="14598" width="11.42578125" style="82"/>
    <col min="14599" max="14599" width="0" style="82" hidden="1" customWidth="1"/>
    <col min="14600" max="14600" width="11.42578125" style="82"/>
    <col min="14601" max="14601" width="2.140625" style="82" customWidth="1"/>
    <col min="14602" max="14602" width="3.85546875" style="82" customWidth="1"/>
    <col min="14603" max="14603" width="6.140625" style="82" customWidth="1"/>
    <col min="14604" max="14839" width="11.42578125" style="82"/>
    <col min="14840" max="14840" width="78" style="82" customWidth="1"/>
    <col min="14841" max="14841" width="3.85546875" style="82" customWidth="1"/>
    <col min="14842" max="14842" width="15.140625" style="82" bestFit="1" customWidth="1"/>
    <col min="14843" max="14843" width="12.85546875" style="82" bestFit="1" customWidth="1"/>
    <col min="14844" max="14844" width="12.140625" style="82" bestFit="1" customWidth="1"/>
    <col min="14845" max="14845" width="12.85546875" style="82" bestFit="1" customWidth="1"/>
    <col min="14846" max="14846" width="11.42578125" style="82"/>
    <col min="14847" max="14847" width="3.85546875" style="82" customWidth="1"/>
    <col min="14848" max="14848" width="12.85546875" style="82" customWidth="1"/>
    <col min="14849" max="14850" width="0" style="82" hidden="1" customWidth="1"/>
    <col min="14851" max="14854" width="11.42578125" style="82"/>
    <col min="14855" max="14855" width="0" style="82" hidden="1" customWidth="1"/>
    <col min="14856" max="14856" width="11.42578125" style="82"/>
    <col min="14857" max="14857" width="2.140625" style="82" customWidth="1"/>
    <col min="14858" max="14858" width="3.85546875" style="82" customWidth="1"/>
    <col min="14859" max="14859" width="6.140625" style="82" customWidth="1"/>
    <col min="14860" max="15095" width="11.42578125" style="82"/>
    <col min="15096" max="15096" width="78" style="82" customWidth="1"/>
    <col min="15097" max="15097" width="3.85546875" style="82" customWidth="1"/>
    <col min="15098" max="15098" width="15.140625" style="82" bestFit="1" customWidth="1"/>
    <col min="15099" max="15099" width="12.85546875" style="82" bestFit="1" customWidth="1"/>
    <col min="15100" max="15100" width="12.140625" style="82" bestFit="1" customWidth="1"/>
    <col min="15101" max="15101" width="12.85546875" style="82" bestFit="1" customWidth="1"/>
    <col min="15102" max="15102" width="11.42578125" style="82"/>
    <col min="15103" max="15103" width="3.85546875" style="82" customWidth="1"/>
    <col min="15104" max="15104" width="12.85546875" style="82" customWidth="1"/>
    <col min="15105" max="15106" width="0" style="82" hidden="1" customWidth="1"/>
    <col min="15107" max="15110" width="11.42578125" style="82"/>
    <col min="15111" max="15111" width="0" style="82" hidden="1" customWidth="1"/>
    <col min="15112" max="15112" width="11.42578125" style="82"/>
    <col min="15113" max="15113" width="2.140625" style="82" customWidth="1"/>
    <col min="15114" max="15114" width="3.85546875" style="82" customWidth="1"/>
    <col min="15115" max="15115" width="6.140625" style="82" customWidth="1"/>
    <col min="15116" max="15351" width="11.42578125" style="82"/>
    <col min="15352" max="15352" width="78" style="82" customWidth="1"/>
    <col min="15353" max="15353" width="3.85546875" style="82" customWidth="1"/>
    <col min="15354" max="15354" width="15.140625" style="82" bestFit="1" customWidth="1"/>
    <col min="15355" max="15355" width="12.85546875" style="82" bestFit="1" customWidth="1"/>
    <col min="15356" max="15356" width="12.140625" style="82" bestFit="1" customWidth="1"/>
    <col min="15357" max="15357" width="12.85546875" style="82" bestFit="1" customWidth="1"/>
    <col min="15358" max="15358" width="11.42578125" style="82"/>
    <col min="15359" max="15359" width="3.85546875" style="82" customWidth="1"/>
    <col min="15360" max="15360" width="12.85546875" style="82" customWidth="1"/>
    <col min="15361" max="15362" width="0" style="82" hidden="1" customWidth="1"/>
    <col min="15363" max="15366" width="11.42578125" style="82"/>
    <col min="15367" max="15367" width="0" style="82" hidden="1" customWidth="1"/>
    <col min="15368" max="15368" width="11.42578125" style="82"/>
    <col min="15369" max="15369" width="2.140625" style="82" customWidth="1"/>
    <col min="15370" max="15370" width="3.85546875" style="82" customWidth="1"/>
    <col min="15371" max="15371" width="6.140625" style="82" customWidth="1"/>
    <col min="15372" max="15607" width="11.42578125" style="82"/>
    <col min="15608" max="15608" width="78" style="82" customWidth="1"/>
    <col min="15609" max="15609" width="3.85546875" style="82" customWidth="1"/>
    <col min="15610" max="15610" width="15.140625" style="82" bestFit="1" customWidth="1"/>
    <col min="15611" max="15611" width="12.85546875" style="82" bestFit="1" customWidth="1"/>
    <col min="15612" max="15612" width="12.140625" style="82" bestFit="1" customWidth="1"/>
    <col min="15613" max="15613" width="12.85546875" style="82" bestFit="1" customWidth="1"/>
    <col min="15614" max="15614" width="11.42578125" style="82"/>
    <col min="15615" max="15615" width="3.85546875" style="82" customWidth="1"/>
    <col min="15616" max="15616" width="12.85546875" style="82" customWidth="1"/>
    <col min="15617" max="15618" width="0" style="82" hidden="1" customWidth="1"/>
    <col min="15619" max="15622" width="11.42578125" style="82"/>
    <col min="15623" max="15623" width="0" style="82" hidden="1" customWidth="1"/>
    <col min="15624" max="15624" width="11.42578125" style="82"/>
    <col min="15625" max="15625" width="2.140625" style="82" customWidth="1"/>
    <col min="15626" max="15626" width="3.85546875" style="82" customWidth="1"/>
    <col min="15627" max="15627" width="6.140625" style="82" customWidth="1"/>
    <col min="15628" max="15863" width="11.42578125" style="82"/>
    <col min="15864" max="15864" width="78" style="82" customWidth="1"/>
    <col min="15865" max="15865" width="3.85546875" style="82" customWidth="1"/>
    <col min="15866" max="15866" width="15.140625" style="82" bestFit="1" customWidth="1"/>
    <col min="15867" max="15867" width="12.85546875" style="82" bestFit="1" customWidth="1"/>
    <col min="15868" max="15868" width="12.140625" style="82" bestFit="1" customWidth="1"/>
    <col min="15869" max="15869" width="12.85546875" style="82" bestFit="1" customWidth="1"/>
    <col min="15870" max="15870" width="11.42578125" style="82"/>
    <col min="15871" max="15871" width="3.85546875" style="82" customWidth="1"/>
    <col min="15872" max="15872" width="12.85546875" style="82" customWidth="1"/>
    <col min="15873" max="15874" width="0" style="82" hidden="1" customWidth="1"/>
    <col min="15875" max="15878" width="11.42578125" style="82"/>
    <col min="15879" max="15879" width="0" style="82" hidden="1" customWidth="1"/>
    <col min="15880" max="15880" width="11.42578125" style="82"/>
    <col min="15881" max="15881" width="2.140625" style="82" customWidth="1"/>
    <col min="15882" max="15882" width="3.85546875" style="82" customWidth="1"/>
    <col min="15883" max="15883" width="6.140625" style="82" customWidth="1"/>
    <col min="15884" max="16119" width="11.42578125" style="82"/>
    <col min="16120" max="16120" width="78" style="82" customWidth="1"/>
    <col min="16121" max="16121" width="3.85546875" style="82" customWidth="1"/>
    <col min="16122" max="16122" width="15.140625" style="82" bestFit="1" customWidth="1"/>
    <col min="16123" max="16123" width="12.85546875" style="82" bestFit="1" customWidth="1"/>
    <col min="16124" max="16124" width="12.140625" style="82" bestFit="1" customWidth="1"/>
    <col min="16125" max="16125" width="12.85546875" style="82" bestFit="1" customWidth="1"/>
    <col min="16126" max="16126" width="11.42578125" style="82"/>
    <col min="16127" max="16127" width="3.85546875" style="82" customWidth="1"/>
    <col min="16128" max="16128" width="12.85546875" style="82" customWidth="1"/>
    <col min="16129" max="16130" width="0" style="82" hidden="1" customWidth="1"/>
    <col min="16131" max="16134" width="11.42578125" style="82"/>
    <col min="16135" max="16135" width="0" style="82" hidden="1" customWidth="1"/>
    <col min="16136" max="16136" width="11.42578125" style="82"/>
    <col min="16137" max="16137" width="2.140625" style="82" customWidth="1"/>
    <col min="16138" max="16138" width="3.85546875" style="82" customWidth="1"/>
    <col min="16139" max="16139" width="6.140625" style="82" customWidth="1"/>
    <col min="16140" max="16384" width="11.42578125" style="82"/>
  </cols>
  <sheetData>
    <row r="1" spans="1:15" ht="24" thickBot="1">
      <c r="A1" s="2" t="s">
        <v>891</v>
      </c>
      <c r="B1" s="2"/>
      <c r="C1" s="2"/>
      <c r="D1" s="2"/>
      <c r="E1" s="2"/>
      <c r="F1" s="2"/>
      <c r="G1" s="2"/>
      <c r="H1" s="2"/>
      <c r="I1" s="2"/>
      <c r="J1" s="2"/>
    </row>
    <row r="2" spans="1:15" ht="9" customHeight="1"/>
    <row r="3" spans="1:15" ht="0.75" customHeight="1"/>
    <row r="4" spans="1:15">
      <c r="C4" s="163"/>
      <c r="E4" s="2254" t="s">
        <v>892</v>
      </c>
      <c r="F4" s="2254"/>
      <c r="G4" s="2254"/>
      <c r="H4" s="2254"/>
      <c r="I4" s="2254"/>
      <c r="J4" s="2254"/>
      <c r="L4" s="84" t="s">
        <v>893</v>
      </c>
    </row>
    <row r="5" spans="1:15" ht="32.25" customHeight="1">
      <c r="C5" s="2158" t="s">
        <v>894</v>
      </c>
      <c r="D5" s="805"/>
      <c r="E5" s="2159" t="s">
        <v>895</v>
      </c>
      <c r="F5" s="2160" t="s">
        <v>896</v>
      </c>
      <c r="G5" s="2160" t="s">
        <v>897</v>
      </c>
      <c r="H5" s="2160" t="s">
        <v>898</v>
      </c>
      <c r="I5" s="2160" t="s">
        <v>899</v>
      </c>
      <c r="J5" s="2161" t="s">
        <v>900</v>
      </c>
      <c r="M5" s="136"/>
    </row>
    <row r="6" spans="1:15" ht="5.25" customHeight="1">
      <c r="C6" s="806"/>
      <c r="D6" s="805"/>
      <c r="E6" s="806"/>
      <c r="F6" s="806"/>
      <c r="G6" s="806"/>
      <c r="H6" s="806"/>
      <c r="I6" s="806"/>
      <c r="J6" s="806"/>
    </row>
    <row r="7" spans="1:15" s="87" customFormat="1" ht="33" customHeight="1">
      <c r="A7" s="107" t="s">
        <v>901</v>
      </c>
      <c r="B7" s="86"/>
      <c r="C7" s="108"/>
      <c r="D7" s="807"/>
      <c r="E7" s="109"/>
      <c r="F7" s="110"/>
      <c r="G7" s="110"/>
      <c r="H7" s="110"/>
      <c r="I7" s="110"/>
      <c r="J7" s="111"/>
      <c r="L7" s="88">
        <f>+C7-SUM(E7:J7)</f>
        <v>0</v>
      </c>
      <c r="M7" s="136"/>
      <c r="N7" s="136"/>
    </row>
    <row r="8" spans="1:15" s="89" customFormat="1" ht="6.75" customHeight="1">
      <c r="A8" s="112"/>
      <c r="B8" s="90"/>
      <c r="C8" s="133"/>
      <c r="D8" s="808"/>
      <c r="E8" s="129"/>
      <c r="F8" s="130"/>
      <c r="G8" s="130"/>
      <c r="H8" s="130"/>
      <c r="I8" s="130"/>
      <c r="J8" s="131"/>
      <c r="L8" s="91"/>
      <c r="N8" s="137"/>
    </row>
    <row r="9" spans="1:15" s="89" customFormat="1" ht="15.75">
      <c r="A9" s="571" t="s">
        <v>902</v>
      </c>
      <c r="B9" s="98"/>
      <c r="C9" s="116"/>
      <c r="D9" s="809"/>
      <c r="E9" s="121"/>
      <c r="F9" s="122"/>
      <c r="G9" s="122"/>
      <c r="H9" s="122"/>
      <c r="I9" s="122"/>
      <c r="J9" s="132"/>
      <c r="L9" s="92">
        <f>+C9-SUM(E9:J9)</f>
        <v>0</v>
      </c>
      <c r="M9" s="137"/>
      <c r="N9" s="137"/>
    </row>
    <row r="10" spans="1:15" s="89" customFormat="1" ht="15.75">
      <c r="A10" s="571" t="s">
        <v>903</v>
      </c>
      <c r="B10" s="98"/>
      <c r="C10" s="116">
        <v>3548293</v>
      </c>
      <c r="D10" s="809"/>
      <c r="E10" s="121">
        <v>-5085337</v>
      </c>
      <c r="F10" s="122">
        <v>1116997</v>
      </c>
      <c r="G10" s="122">
        <v>1001747</v>
      </c>
      <c r="H10" s="122">
        <v>5834463</v>
      </c>
      <c r="I10" s="122">
        <v>680423</v>
      </c>
      <c r="J10" s="132">
        <v>0</v>
      </c>
      <c r="L10" s="92">
        <f>+C10-SUM(E10:J10)</f>
        <v>0</v>
      </c>
      <c r="M10" s="137"/>
      <c r="N10" s="137"/>
    </row>
    <row r="11" spans="1:15" s="89" customFormat="1" ht="15.75">
      <c r="A11" s="571" t="s">
        <v>904</v>
      </c>
      <c r="B11" s="98"/>
      <c r="C11" s="116"/>
      <c r="D11" s="809"/>
      <c r="E11" s="121"/>
      <c r="F11" s="122"/>
      <c r="G11" s="122"/>
      <c r="H11" s="122"/>
      <c r="I11" s="122"/>
      <c r="J11" s="132"/>
      <c r="L11" s="92">
        <f>+C11-SUM(E11:J11)</f>
        <v>0</v>
      </c>
      <c r="M11" s="137"/>
      <c r="N11" s="137"/>
    </row>
    <row r="12" spans="1:15" s="89" customFormat="1" ht="15.75">
      <c r="A12" s="571" t="s">
        <v>905</v>
      </c>
      <c r="B12" s="98"/>
      <c r="C12" s="116">
        <v>403274022</v>
      </c>
      <c r="D12" s="809"/>
      <c r="E12" s="121">
        <v>0</v>
      </c>
      <c r="F12" s="122">
        <v>0</v>
      </c>
      <c r="G12" s="122">
        <v>32737951</v>
      </c>
      <c r="H12" s="122">
        <v>81131384</v>
      </c>
      <c r="I12" s="122">
        <v>25159077</v>
      </c>
      <c r="J12" s="132">
        <v>264245610</v>
      </c>
      <c r="L12" s="92">
        <f>+C12-SUM(E12:J12)</f>
        <v>0</v>
      </c>
      <c r="M12" s="137"/>
      <c r="N12" s="137"/>
    </row>
    <row r="13" spans="1:15" s="89" customFormat="1" ht="15.75">
      <c r="A13" s="571" t="s">
        <v>906</v>
      </c>
      <c r="B13" s="98"/>
      <c r="C13" s="116"/>
      <c r="D13" s="809"/>
      <c r="E13" s="121"/>
      <c r="F13" s="122"/>
      <c r="G13" s="122"/>
      <c r="H13" s="122"/>
      <c r="I13" s="122"/>
      <c r="J13" s="132"/>
      <c r="L13" s="92">
        <f>+C13-SUM(E13:J13)</f>
        <v>0</v>
      </c>
      <c r="M13" s="137"/>
      <c r="N13" s="137"/>
    </row>
    <row r="14" spans="1:15" s="89" customFormat="1" ht="15.75">
      <c r="A14" s="569" t="s">
        <v>907</v>
      </c>
      <c r="B14" s="98"/>
      <c r="C14" s="572"/>
      <c r="D14" s="810"/>
      <c r="E14" s="573"/>
      <c r="F14" s="574"/>
      <c r="G14" s="574"/>
      <c r="H14" s="574"/>
      <c r="I14" s="574"/>
      <c r="J14" s="575"/>
      <c r="L14" s="92"/>
      <c r="M14" s="137"/>
      <c r="N14" s="137"/>
    </row>
    <row r="15" spans="1:15" s="89" customFormat="1" ht="12.75" customHeight="1">
      <c r="A15" s="113"/>
      <c r="B15" s="98"/>
      <c r="C15" s="116"/>
      <c r="D15" s="809"/>
      <c r="E15" s="121"/>
      <c r="F15" s="122"/>
      <c r="G15" s="122"/>
      <c r="H15" s="122"/>
      <c r="I15" s="122"/>
      <c r="J15" s="132"/>
      <c r="L15" s="92"/>
      <c r="M15" s="137"/>
      <c r="N15" s="137"/>
    </row>
    <row r="16" spans="1:15" s="89" customFormat="1" ht="15.75">
      <c r="A16" s="113" t="s">
        <v>908</v>
      </c>
      <c r="B16" s="98"/>
      <c r="C16" s="116">
        <v>804797230</v>
      </c>
      <c r="D16" s="809">
        <v>0</v>
      </c>
      <c r="E16" s="121">
        <v>123222666</v>
      </c>
      <c r="F16" s="122">
        <v>292173368</v>
      </c>
      <c r="G16" s="122">
        <v>123653390</v>
      </c>
      <c r="H16" s="122">
        <v>38581502</v>
      </c>
      <c r="I16" s="122">
        <v>128902342</v>
      </c>
      <c r="J16" s="132">
        <v>98263962</v>
      </c>
      <c r="L16" s="92">
        <f>+C16-SUM(E16:J16)</f>
        <v>0</v>
      </c>
      <c r="M16" s="137"/>
      <c r="N16" s="137"/>
      <c r="O16" s="137"/>
    </row>
    <row r="17" spans="1:15" s="89" customFormat="1" ht="15.75">
      <c r="A17" s="113" t="s">
        <v>909</v>
      </c>
      <c r="B17" s="98"/>
      <c r="C17" s="116">
        <f>+C16*1.18</f>
        <v>949660731.39999998</v>
      </c>
      <c r="D17" s="811"/>
      <c r="E17" s="121">
        <f t="shared" ref="E17:J17" si="0">+E16*1.18</f>
        <v>145402745.88</v>
      </c>
      <c r="F17" s="122">
        <f t="shared" si="0"/>
        <v>344764574.24000001</v>
      </c>
      <c r="G17" s="122">
        <f t="shared" si="0"/>
        <v>145911000.19999999</v>
      </c>
      <c r="H17" s="122">
        <f t="shared" si="0"/>
        <v>45526172.359999999</v>
      </c>
      <c r="I17" s="122">
        <f t="shared" si="0"/>
        <v>152104763.56</v>
      </c>
      <c r="J17" s="132">
        <f t="shared" si="0"/>
        <v>115951475.16</v>
      </c>
      <c r="L17" s="92">
        <f>+C17-SUM(E17:J17)</f>
        <v>0</v>
      </c>
      <c r="M17" s="137"/>
      <c r="N17" s="137"/>
    </row>
    <row r="18" spans="1:15" s="150" customFormat="1" ht="15.75" hidden="1" outlineLevel="1">
      <c r="A18" s="135" t="s">
        <v>910</v>
      </c>
      <c r="B18" s="149"/>
      <c r="C18" s="812"/>
      <c r="D18" s="813"/>
      <c r="E18" s="814"/>
      <c r="F18" s="815"/>
      <c r="G18" s="815"/>
      <c r="H18" s="815"/>
      <c r="I18" s="815"/>
      <c r="J18" s="816"/>
      <c r="L18" s="151"/>
      <c r="N18" s="137"/>
      <c r="O18" s="137"/>
    </row>
    <row r="19" spans="1:15" s="89" customFormat="1" ht="15.75" collapsed="1">
      <c r="A19" s="135" t="s">
        <v>911</v>
      </c>
      <c r="B19" s="98"/>
      <c r="C19" s="812"/>
      <c r="D19" s="811"/>
      <c r="E19" s="814"/>
      <c r="F19" s="815"/>
      <c r="G19" s="815"/>
      <c r="H19" s="815"/>
      <c r="I19" s="815"/>
      <c r="J19" s="816"/>
      <c r="L19" s="91"/>
      <c r="M19" s="137"/>
      <c r="N19" s="137"/>
      <c r="O19" s="137"/>
    </row>
    <row r="20" spans="1:15" s="89" customFormat="1" ht="16.5" customHeight="1">
      <c r="A20" s="135"/>
      <c r="B20" s="98"/>
      <c r="C20" s="134"/>
      <c r="D20" s="811"/>
      <c r="E20" s="125"/>
      <c r="F20" s="123"/>
      <c r="G20" s="123"/>
      <c r="H20" s="123"/>
      <c r="I20" s="123"/>
      <c r="J20" s="124"/>
      <c r="L20" s="91"/>
      <c r="M20" s="137"/>
    </row>
    <row r="21" spans="1:15" s="89" customFormat="1" ht="15.75">
      <c r="A21" s="569" t="s">
        <v>912</v>
      </c>
      <c r="B21" s="570"/>
      <c r="C21" s="572"/>
      <c r="D21" s="817"/>
      <c r="E21" s="573"/>
      <c r="F21" s="574"/>
      <c r="G21" s="574"/>
      <c r="H21" s="574"/>
      <c r="I21" s="574"/>
      <c r="J21" s="575"/>
      <c r="K21" s="152"/>
      <c r="L21" s="92">
        <f>+C21-SUM(E21:J21)</f>
        <v>0</v>
      </c>
    </row>
    <row r="22" spans="1:15" s="161" customFormat="1" ht="15.75" hidden="1" outlineLevel="1">
      <c r="A22" s="153" t="s">
        <v>913</v>
      </c>
      <c r="B22" s="154"/>
      <c r="C22" s="155"/>
      <c r="D22" s="818"/>
      <c r="E22" s="156"/>
      <c r="F22" s="157"/>
      <c r="G22" s="157"/>
      <c r="H22" s="157"/>
      <c r="I22" s="157"/>
      <c r="J22" s="158"/>
      <c r="K22" s="159"/>
      <c r="L22" s="92">
        <f>+C22-SUM(E22:J22)</f>
        <v>0</v>
      </c>
      <c r="N22" s="590"/>
    </row>
    <row r="23" spans="1:15" s="161" customFormat="1" ht="15.75" hidden="1" outlineLevel="1">
      <c r="A23" s="153" t="s">
        <v>914</v>
      </c>
      <c r="B23" s="154"/>
      <c r="C23" s="155"/>
      <c r="D23" s="818"/>
      <c r="E23" s="156"/>
      <c r="F23" s="157"/>
      <c r="G23" s="157"/>
      <c r="H23" s="157"/>
      <c r="I23" s="157"/>
      <c r="J23" s="158"/>
      <c r="K23" s="159"/>
      <c r="L23" s="92">
        <f>+C23-SUM(E23:J23)</f>
        <v>0</v>
      </c>
      <c r="M23" s="590"/>
      <c r="N23" s="590"/>
    </row>
    <row r="24" spans="1:15" s="161" customFormat="1" ht="9" customHeight="1" collapsed="1">
      <c r="A24" s="153"/>
      <c r="B24" s="154"/>
      <c r="C24" s="155"/>
      <c r="D24" s="818"/>
      <c r="E24" s="156"/>
      <c r="F24" s="157"/>
      <c r="G24" s="157"/>
      <c r="H24" s="157"/>
      <c r="I24" s="157"/>
      <c r="J24" s="158"/>
      <c r="K24" s="159"/>
      <c r="L24" s="160"/>
    </row>
    <row r="25" spans="1:15" s="89" customFormat="1" ht="15.75">
      <c r="A25" s="569" t="s">
        <v>915</v>
      </c>
      <c r="B25" s="570"/>
      <c r="C25" s="572"/>
      <c r="D25" s="817"/>
      <c r="E25" s="573"/>
      <c r="F25" s="574"/>
      <c r="G25" s="574"/>
      <c r="H25" s="574"/>
      <c r="I25" s="574"/>
      <c r="J25" s="575"/>
      <c r="K25" s="152"/>
      <c r="L25" s="92">
        <f>+C25-SUM(E25:J25)</f>
        <v>0</v>
      </c>
      <c r="M25" s="150"/>
    </row>
    <row r="26" spans="1:15" s="150" customFormat="1" ht="15.75" hidden="1" outlineLevel="1">
      <c r="A26" s="135" t="s">
        <v>916</v>
      </c>
      <c r="B26" s="149"/>
      <c r="C26" s="812"/>
      <c r="D26" s="813"/>
      <c r="E26" s="814"/>
      <c r="F26" s="815"/>
      <c r="G26" s="815"/>
      <c r="H26" s="815"/>
      <c r="I26" s="815"/>
      <c r="J26" s="816"/>
      <c r="L26" s="151"/>
    </row>
    <row r="27" spans="1:15" s="89" customFormat="1" ht="15.75" collapsed="1">
      <c r="A27" s="135" t="s">
        <v>917</v>
      </c>
      <c r="B27" s="98"/>
      <c r="C27" s="812"/>
      <c r="D27" s="811"/>
      <c r="E27" s="814"/>
      <c r="F27" s="815"/>
      <c r="G27" s="815"/>
      <c r="H27" s="815"/>
      <c r="I27" s="815"/>
      <c r="J27" s="816"/>
      <c r="L27" s="91"/>
    </row>
    <row r="28" spans="1:15" s="89" customFormat="1" ht="5.25" customHeight="1">
      <c r="A28" s="114"/>
      <c r="B28" s="98"/>
      <c r="C28" s="117"/>
      <c r="D28" s="819"/>
      <c r="E28" s="592"/>
      <c r="F28" s="593"/>
      <c r="G28" s="593"/>
      <c r="H28" s="593"/>
      <c r="I28" s="593"/>
      <c r="J28" s="594"/>
      <c r="L28" s="91"/>
    </row>
    <row r="29" spans="1:15" s="144" customFormat="1" ht="34.5" customHeight="1">
      <c r="A29" s="143" t="s">
        <v>918</v>
      </c>
      <c r="B29" s="162"/>
      <c r="C29" s="108"/>
      <c r="D29" s="820"/>
      <c r="E29" s="109"/>
      <c r="F29" s="110"/>
      <c r="G29" s="110"/>
      <c r="H29" s="110"/>
      <c r="I29" s="110"/>
      <c r="J29" s="111"/>
      <c r="L29" s="88">
        <f>+C29-SUM(E29:J29)</f>
        <v>0</v>
      </c>
    </row>
    <row r="30" spans="1:15" s="89" customFormat="1" ht="6" customHeight="1">
      <c r="A30" s="112"/>
      <c r="B30" s="90"/>
      <c r="C30" s="115"/>
      <c r="D30" s="821"/>
      <c r="E30" s="118"/>
      <c r="F30" s="119"/>
      <c r="G30" s="119"/>
      <c r="H30" s="119"/>
      <c r="I30" s="119"/>
      <c r="J30" s="120"/>
      <c r="L30" s="91"/>
    </row>
    <row r="31" spans="1:15" s="89" customFormat="1" ht="15.75">
      <c r="A31" s="113" t="s">
        <v>919</v>
      </c>
      <c r="B31" s="98"/>
      <c r="C31" s="116">
        <v>26822531052</v>
      </c>
      <c r="D31" s="811"/>
      <c r="E31" s="576">
        <v>3004239381</v>
      </c>
      <c r="F31" s="577">
        <v>1840523466</v>
      </c>
      <c r="G31" s="578">
        <v>4593992780</v>
      </c>
      <c r="H31" s="815">
        <v>12826577210</v>
      </c>
      <c r="I31" s="815">
        <v>2656814425</v>
      </c>
      <c r="J31" s="816">
        <v>1900383790</v>
      </c>
      <c r="L31" s="92">
        <f>+C31-SUM(E31:J31)</f>
        <v>0</v>
      </c>
      <c r="M31" s="122"/>
    </row>
    <row r="32" spans="1:15" s="89" customFormat="1" ht="6.75" customHeight="1">
      <c r="A32" s="113"/>
      <c r="B32" s="98"/>
      <c r="C32" s="116"/>
      <c r="D32" s="811"/>
      <c r="E32" s="576"/>
      <c r="F32" s="577"/>
      <c r="G32" s="578"/>
      <c r="H32" s="815"/>
      <c r="I32" s="815"/>
      <c r="J32" s="816"/>
      <c r="L32" s="92"/>
      <c r="M32" s="122"/>
    </row>
    <row r="33" spans="1:14" s="89" customFormat="1" ht="15.75">
      <c r="A33" s="113" t="s">
        <v>915</v>
      </c>
      <c r="B33" s="98"/>
      <c r="C33" s="116">
        <v>-1153289087</v>
      </c>
      <c r="D33" s="811"/>
      <c r="E33" s="576">
        <v>0</v>
      </c>
      <c r="F33" s="577">
        <v>196411616</v>
      </c>
      <c r="G33" s="578">
        <v>-681736752</v>
      </c>
      <c r="H33" s="815">
        <v>-303461788</v>
      </c>
      <c r="I33" s="815">
        <v>-278478292</v>
      </c>
      <c r="J33" s="816">
        <v>-86023871</v>
      </c>
      <c r="L33" s="92">
        <f>+C33-SUM(E33:J33)</f>
        <v>0</v>
      </c>
      <c r="M33" s="137"/>
    </row>
    <row r="34" spans="1:14" s="89" customFormat="1" ht="6" customHeight="1">
      <c r="A34" s="113"/>
      <c r="B34" s="98"/>
      <c r="C34" s="116"/>
      <c r="D34" s="811"/>
      <c r="E34" s="580"/>
      <c r="F34" s="579"/>
      <c r="G34" s="578"/>
      <c r="H34" s="815"/>
      <c r="I34" s="815"/>
      <c r="J34" s="816"/>
      <c r="L34" s="92"/>
    </row>
    <row r="35" spans="1:14" s="89" customFormat="1" ht="15.75">
      <c r="A35" s="113" t="s">
        <v>920</v>
      </c>
      <c r="B35" s="98"/>
      <c r="C35" s="116">
        <v>-26521850455.400002</v>
      </c>
      <c r="D35" s="811"/>
      <c r="E35" s="576">
        <v>-5903477723</v>
      </c>
      <c r="F35" s="577">
        <v>-798332938</v>
      </c>
      <c r="G35" s="578">
        <v>-3753941824</v>
      </c>
      <c r="H35" s="815">
        <v>-9118561382</v>
      </c>
      <c r="I35" s="815">
        <v>-2285286323</v>
      </c>
      <c r="J35" s="816">
        <v>-1174355906</v>
      </c>
      <c r="L35" s="92">
        <f>+C35-SUM(E35:J35)</f>
        <v>-3487894359.4000015</v>
      </c>
      <c r="M35" s="122"/>
      <c r="N35" s="152"/>
    </row>
    <row r="36" spans="1:14" s="89" customFormat="1" ht="6.75" customHeight="1">
      <c r="A36" s="114"/>
      <c r="B36" s="90"/>
      <c r="C36" s="117"/>
      <c r="D36" s="98"/>
      <c r="E36" s="126"/>
      <c r="F36" s="127"/>
      <c r="G36" s="127"/>
      <c r="H36" s="127"/>
      <c r="I36" s="127"/>
      <c r="J36" s="128"/>
    </row>
    <row r="37" spans="1:14" s="89" customFormat="1" ht="15.75">
      <c r="B37" s="90"/>
      <c r="C37" s="81"/>
      <c r="D37" s="90"/>
      <c r="E37" s="138"/>
      <c r="F37" s="138"/>
      <c r="G37" s="138"/>
      <c r="H37" s="81"/>
      <c r="I37" s="81"/>
      <c r="J37" s="81"/>
    </row>
    <row r="38" spans="1:14">
      <c r="A38" s="82" t="s">
        <v>921</v>
      </c>
      <c r="C38" s="164"/>
      <c r="E38" s="164"/>
      <c r="H38" s="93"/>
      <c r="I38" s="93"/>
      <c r="J38" s="93"/>
    </row>
    <row r="39" spans="1:14">
      <c r="C39" s="164"/>
      <c r="F39" s="93"/>
      <c r="G39" s="93"/>
      <c r="H39" s="93"/>
      <c r="I39" s="93"/>
      <c r="J39" s="93"/>
    </row>
    <row r="40" spans="1:14">
      <c r="C40" s="93"/>
      <c r="E40" s="93"/>
      <c r="F40" s="94"/>
      <c r="G40" s="94"/>
      <c r="H40" s="94"/>
      <c r="I40" s="94"/>
      <c r="J40" s="94"/>
    </row>
    <row r="41" spans="1:14">
      <c r="C41" s="165"/>
      <c r="E41" s="83"/>
      <c r="F41" s="93"/>
      <c r="G41" s="93"/>
      <c r="H41" s="93"/>
      <c r="I41" s="93"/>
      <c r="J41" s="93"/>
    </row>
    <row r="42" spans="1:14">
      <c r="C42" s="164"/>
      <c r="E42" s="175"/>
      <c r="F42" s="591"/>
    </row>
    <row r="43" spans="1:14">
      <c r="C43" s="164"/>
      <c r="F43" s="591"/>
      <c r="H43" s="175"/>
    </row>
  </sheetData>
  <mergeCells count="1">
    <mergeCell ref="E4:J4"/>
  </mergeCells>
  <dataValidations count="1">
    <dataValidation type="textLength" errorStyle="information" allowBlank="1" showInputMessage="1" showErrorMessage="1" error="XLBVal:6=403274022_x000d__x000a_" sqref="C13" xr:uid="{00000000-0002-0000-2000-000000000000}">
      <formula1>0</formula1>
      <formula2>300</formula2>
    </dataValidation>
  </dataValidations>
  <printOptions horizontalCentered="1"/>
  <pageMargins left="0.15748031496063" right="0.15748031496063" top="0.511811023622047" bottom="0.55118110236220497" header="0.15748031496063" footer="0.196850393700787"/>
  <pageSetup paperSize="9" scale="80" orientation="landscape" r:id="rId1"/>
  <headerFooter alignWithMargins="0">
    <oddFooter xml:space="preserve">&amp;LMoov Bénin&amp;C&amp;P/&amp;N&amp;RTBG &amp;D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
  <sheetViews>
    <sheetView workbookViewId="0"/>
  </sheetViews>
  <sheetFormatPr defaultColWidth="11.42578125" defaultRowHeight="12.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DB0B6FDD-5AD6-4FAF-8ECB-760012D509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Oulad Jelloul Mohamed Said</dc:creator>
  <cp:keywords/>
  <dc:description/>
  <cp:lastModifiedBy/>
  <cp:revision/>
  <dcterms:created xsi:type="dcterms:W3CDTF">2011-09-28T08:40:34Z</dcterms:created>
  <dcterms:modified xsi:type="dcterms:W3CDTF">2025-04-16T11:36:52Z</dcterms:modified>
  <cp:category/>
  <cp:contentStatus/>
</cp:coreProperties>
</file>